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"/>
    </mc:Choice>
  </mc:AlternateContent>
  <xr:revisionPtr revIDLastSave="0" documentId="8_{CE503AB0-A74E-1441-B70B-9219F24B1558}" xr6:coauthVersionLast="47" xr6:coauthVersionMax="47" xr10:uidLastSave="{00000000-0000-0000-0000-000000000000}"/>
  <bookViews>
    <workbookView xWindow="0" yWindow="500" windowWidth="24980" windowHeight="17500" activeTab="3" xr2:uid="{00000000-000D-0000-FFFF-FFFF00000000}"/>
  </bookViews>
  <sheets>
    <sheet name="Personal Data" sheetId="1" r:id="rId1"/>
    <sheet name="Categorization" sheetId="3" r:id="rId2"/>
    <sheet name="Ecomonic Values" sheetId="7" r:id="rId3"/>
    <sheet name="Statistics" sheetId="8" r:id="rId4"/>
  </sheets>
  <definedNames>
    <definedName name="_xlchart.v1.0" hidden="1">'Personal Data'!$AD$2:$AD$1001</definedName>
    <definedName name="_xlchart.v1.1" hidden="1">'Personal Data'!$AE$1</definedName>
    <definedName name="_xlchart.v1.10" hidden="1">'Personal Data'!$AF$2:$AF$1001</definedName>
    <definedName name="_xlchart.v1.100" hidden="1">'Personal Data'!$I$1</definedName>
    <definedName name="_xlchart.v1.101" hidden="1">'Personal Data'!$I$2:$I$1001</definedName>
    <definedName name="_xlchart.v1.11" hidden="1">'Personal Data'!$AD$1</definedName>
    <definedName name="_xlchart.v1.12" hidden="1">'Personal Data'!$AD$2:$AD$1001</definedName>
    <definedName name="_xlchart.v1.13" hidden="1">'Personal Data'!$AE$1</definedName>
    <definedName name="_xlchart.v1.14" hidden="1">'Personal Data'!$AE$2:$AE$1001</definedName>
    <definedName name="_xlchart.v1.15" hidden="1">'Personal Data'!$AF$1</definedName>
    <definedName name="_xlchart.v1.16" hidden="1">'Personal Data'!$AF$2:$AF$1001</definedName>
    <definedName name="_xlchart.v1.17" hidden="1">'Personal Data'!$AD$2:$AD$1001</definedName>
    <definedName name="_xlchart.v1.18" hidden="1">'Personal Data'!$AE$1</definedName>
    <definedName name="_xlchart.v1.19" hidden="1">'Personal Data'!$AE$2:$AE$1001</definedName>
    <definedName name="_xlchart.v1.2" hidden="1">'Personal Data'!$AE$2:$AE$1001</definedName>
    <definedName name="_xlchart.v1.20" hidden="1">'Personal Data'!$AF$1</definedName>
    <definedName name="_xlchart.v1.21" hidden="1">'Personal Data'!$AF$2:$AF$1001</definedName>
    <definedName name="_xlchart.v1.22" hidden="1">'Personal Data'!$AA$1</definedName>
    <definedName name="_xlchart.v1.23" hidden="1">'Personal Data'!$AA$2:$AA$1001</definedName>
    <definedName name="_xlchart.v1.24" hidden="1">'Personal Data'!$AB$1</definedName>
    <definedName name="_xlchart.v1.25" hidden="1">'Personal Data'!$AB$2:$AB$1001</definedName>
    <definedName name="_xlchart.v1.26" hidden="1">'Personal Data'!$AC$1</definedName>
    <definedName name="_xlchart.v1.27" hidden="1">'Personal Data'!$AC$2:$AC$1001</definedName>
    <definedName name="_xlchart.v1.28" hidden="1">'Personal Data'!$G$1</definedName>
    <definedName name="_xlchart.v1.29" hidden="1">'Personal Data'!$G$3:$G$1001</definedName>
    <definedName name="_xlchart.v1.3" hidden="1">'Personal Data'!$AF$1</definedName>
    <definedName name="_xlchart.v1.30" hidden="1">'Personal Data'!$I$1</definedName>
    <definedName name="_xlchart.v1.31" hidden="1">'Personal Data'!$I$2:$I$1001</definedName>
    <definedName name="_xlchart.v1.32" hidden="1">'Personal Data'!$G$1</definedName>
    <definedName name="_xlchart.v1.33" hidden="1">'Personal Data'!$G$3:$G$1001</definedName>
    <definedName name="_xlchart.v1.34" hidden="1">'Personal Data'!$I$1</definedName>
    <definedName name="_xlchart.v1.35" hidden="1">'Personal Data'!$I$2:$I$1001</definedName>
    <definedName name="_xlchart.v1.36" hidden="1">'Personal Data'!$G$1</definedName>
    <definedName name="_xlchart.v1.37" hidden="1">'Personal Data'!$G$3:$G$1001</definedName>
    <definedName name="_xlchart.v1.38" hidden="1">'Personal Data'!$I$1</definedName>
    <definedName name="_xlchart.v1.39" hidden="1">'Personal Data'!$I$2:$I$1001</definedName>
    <definedName name="_xlchart.v1.4" hidden="1">'Personal Data'!$AF$2:$AF$1001</definedName>
    <definedName name="_xlchart.v1.40" hidden="1">Statistics!$A$7</definedName>
    <definedName name="_xlchart.v1.41" hidden="1">Statistics!$A$8:$A$1007</definedName>
    <definedName name="_xlchart.v1.42" hidden="1">Statistics!$B$7</definedName>
    <definedName name="_xlchart.v1.43" hidden="1">Statistics!$B$8:$B$1007</definedName>
    <definedName name="_xlchart.v1.44" hidden="1">Statistics!$C$7</definedName>
    <definedName name="_xlchart.v1.45" hidden="1">Statistics!$C$8:$C$1007</definedName>
    <definedName name="_xlchart.v1.46" hidden="1">Statistics!$A$7</definedName>
    <definedName name="_xlchart.v1.47" hidden="1">Statistics!$A$8:$A$1007</definedName>
    <definedName name="_xlchart.v1.48" hidden="1">Statistics!$B$7</definedName>
    <definedName name="_xlchart.v1.49" hidden="1">Statistics!$B$8:$B$1007</definedName>
    <definedName name="_xlchart.v1.5" hidden="1">'Personal Data'!$AD$1</definedName>
    <definedName name="_xlchart.v1.50" hidden="1">Statistics!$C$7</definedName>
    <definedName name="_xlchart.v1.51" hidden="1">Statistics!$C$8:$C$1007</definedName>
    <definedName name="_xlchart.v1.52" hidden="1">Statistics!$A$7</definedName>
    <definedName name="_xlchart.v1.53" hidden="1">Statistics!$A$8:$A$1007</definedName>
    <definedName name="_xlchart.v1.54" hidden="1">Statistics!$B$7</definedName>
    <definedName name="_xlchart.v1.55" hidden="1">Statistics!$B$8:$B$1007</definedName>
    <definedName name="_xlchart.v1.56" hidden="1">Statistics!$C$7</definedName>
    <definedName name="_xlchart.v1.57" hidden="1">Statistics!$C$8:$C$1007</definedName>
    <definedName name="_xlchart.v1.58" hidden="1">Statistics!$A$7</definedName>
    <definedName name="_xlchart.v1.59" hidden="1">Statistics!$A$8:$A$1007</definedName>
    <definedName name="_xlchart.v1.6" hidden="1">'Personal Data'!$AD$2:$AD$1001</definedName>
    <definedName name="_xlchart.v1.60" hidden="1">Statistics!$B$7</definedName>
    <definedName name="_xlchart.v1.61" hidden="1">Statistics!$B$8:$B$1007</definedName>
    <definedName name="_xlchart.v1.62" hidden="1">Statistics!$C$7</definedName>
    <definedName name="_xlchart.v1.63" hidden="1">Statistics!$C$8:$C$1007</definedName>
    <definedName name="_xlchart.v1.64" hidden="1">'Personal Data'!$G$1</definedName>
    <definedName name="_xlchart.v1.65" hidden="1">'Personal Data'!$G$3:$G$1001</definedName>
    <definedName name="_xlchart.v1.66" hidden="1">'Personal Data'!$I$1</definedName>
    <definedName name="_xlchart.v1.67" hidden="1">'Personal Data'!$I$2:$I$1001</definedName>
    <definedName name="_xlchart.v1.68" hidden="1">'Personal Data'!$G$1</definedName>
    <definedName name="_xlchart.v1.69" hidden="1">'Personal Data'!$G$3:$G$1001</definedName>
    <definedName name="_xlchart.v1.7" hidden="1">'Personal Data'!$AE$1</definedName>
    <definedName name="_xlchart.v1.70" hidden="1">'Personal Data'!$I$1</definedName>
    <definedName name="_xlchart.v1.71" hidden="1">'Personal Data'!$I$2:$I$1001</definedName>
    <definedName name="_xlchart.v1.72" hidden="1">'Personal Data'!$AA$1</definedName>
    <definedName name="_xlchart.v1.73" hidden="1">'Personal Data'!$AA$2:$AA$1001</definedName>
    <definedName name="_xlchart.v1.74" hidden="1">'Personal Data'!$AB$1</definedName>
    <definedName name="_xlchart.v1.75" hidden="1">'Personal Data'!$AB$2:$AB$1001</definedName>
    <definedName name="_xlchart.v1.76" hidden="1">'Personal Data'!$AC$1</definedName>
    <definedName name="_xlchart.v1.77" hidden="1">'Personal Data'!$AC$2:$AC$1001</definedName>
    <definedName name="_xlchart.v1.78" hidden="1">'Personal Data'!$G$1</definedName>
    <definedName name="_xlchart.v1.79" hidden="1">'Personal Data'!$G$3:$G$1001</definedName>
    <definedName name="_xlchart.v1.8" hidden="1">'Personal Data'!$AE$2:$AE$1001</definedName>
    <definedName name="_xlchart.v1.80" hidden="1">'Personal Data'!$I$1</definedName>
    <definedName name="_xlchart.v1.81" hidden="1">'Personal Data'!$I$2:$I$1001</definedName>
    <definedName name="_xlchart.v1.82" hidden="1">'Personal Data'!$G$1</definedName>
    <definedName name="_xlchart.v1.83" hidden="1">'Personal Data'!$G$3:$G$1001</definedName>
    <definedName name="_xlchart.v1.84" hidden="1">'Personal Data'!$I$1</definedName>
    <definedName name="_xlchart.v1.85" hidden="1">'Personal Data'!$I$2:$I$1001</definedName>
    <definedName name="_xlchart.v1.86" hidden="1">Statistics!$A$7</definedName>
    <definedName name="_xlchart.v1.87" hidden="1">Statistics!$A$8:$A$1007</definedName>
    <definedName name="_xlchart.v1.88" hidden="1">Statistics!$B$7</definedName>
    <definedName name="_xlchart.v1.89" hidden="1">Statistics!$B$8:$B$1007</definedName>
    <definedName name="_xlchart.v1.9" hidden="1">'Personal Data'!$AF$1</definedName>
    <definedName name="_xlchart.v1.90" hidden="1">Statistics!$C$7</definedName>
    <definedName name="_xlchart.v1.91" hidden="1">Statistics!$C$8:$C$1007</definedName>
    <definedName name="_xlchart.v1.92" hidden="1">Statistics!$A$7</definedName>
    <definedName name="_xlchart.v1.93" hidden="1">Statistics!$A$8:$A$1007</definedName>
    <definedName name="_xlchart.v1.94" hidden="1">Statistics!$B$7</definedName>
    <definedName name="_xlchart.v1.95" hidden="1">Statistics!$B$8:$B$1007</definedName>
    <definedName name="_xlchart.v1.96" hidden="1">Statistics!$C$7</definedName>
    <definedName name="_xlchart.v1.97" hidden="1">Statistics!$C$8:$C$1007</definedName>
    <definedName name="_xlchart.v1.98" hidden="1">'Personal Data'!$G$1</definedName>
    <definedName name="_xlchart.v1.99" hidden="1">'Personal Data'!$G$3:$G$1001</definedName>
  </definedNames>
  <calcPr calcId="191029"/>
  <pivotCaches>
    <pivotCache cacheId="105" r:id="rId5"/>
    <pivotCache cacheId="10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I5" i="8"/>
  <c r="I4" i="8"/>
  <c r="I3" i="8"/>
  <c r="I2" i="8"/>
  <c r="H5" i="8"/>
  <c r="H4" i="8"/>
  <c r="H3" i="8"/>
  <c r="H2" i="8"/>
  <c r="G5" i="8"/>
  <c r="G4" i="8"/>
  <c r="G3" i="8"/>
  <c r="G2" i="8"/>
  <c r="F5" i="8"/>
  <c r="F4" i="8"/>
  <c r="F3" i="8"/>
  <c r="F2" i="8"/>
  <c r="C2" i="8"/>
  <c r="D2" i="8"/>
  <c r="E2" i="8"/>
  <c r="E5" i="8"/>
  <c r="E4" i="8"/>
  <c r="E3" i="8"/>
  <c r="D5" i="8"/>
  <c r="D4" i="8"/>
  <c r="D3" i="8"/>
  <c r="C5" i="8"/>
  <c r="C4" i="8"/>
  <c r="C3" i="8"/>
  <c r="B5" i="8"/>
  <c r="B4" i="8"/>
  <c r="B3" i="8"/>
  <c r="B2" i="8"/>
  <c r="V1001" i="1"/>
  <c r="R1001" i="1" a="1"/>
  <c r="R1001" i="1" s="1"/>
  <c r="V1000" i="1"/>
  <c r="R1000" i="1" a="1"/>
  <c r="R1000" i="1" s="1"/>
  <c r="V999" i="1"/>
  <c r="R999" i="1" a="1"/>
  <c r="R999" i="1" s="1"/>
  <c r="V998" i="1"/>
  <c r="R998" i="1" a="1"/>
  <c r="R998" i="1" s="1"/>
  <c r="V997" i="1"/>
  <c r="R997" i="1" a="1"/>
  <c r="R997" i="1" s="1"/>
  <c r="V996" i="1"/>
  <c r="R996" i="1" a="1"/>
  <c r="R996" i="1" s="1"/>
  <c r="T996" i="1" s="1"/>
  <c r="V995" i="1"/>
  <c r="R995" i="1" a="1"/>
  <c r="R995" i="1" s="1"/>
  <c r="X995" i="1" s="1"/>
  <c r="V994" i="1"/>
  <c r="R994" i="1" a="1"/>
  <c r="R994" i="1" s="1"/>
  <c r="V993" i="1"/>
  <c r="W993" i="1" s="1" a="1"/>
  <c r="W993" i="1" s="1"/>
  <c r="R993" i="1" a="1"/>
  <c r="R993" i="1" s="1"/>
  <c r="V992" i="1"/>
  <c r="R992" i="1" a="1"/>
  <c r="R992" i="1" s="1"/>
  <c r="Y992" i="1" s="1"/>
  <c r="V991" i="1"/>
  <c r="R991" i="1" a="1"/>
  <c r="R991" i="1" s="1"/>
  <c r="V990" i="1"/>
  <c r="R990" i="1" a="1"/>
  <c r="R990" i="1" s="1"/>
  <c r="T990" i="1" s="1"/>
  <c r="V989" i="1"/>
  <c r="R989" i="1" a="1"/>
  <c r="R989" i="1" s="1"/>
  <c r="X989" i="1" s="1"/>
  <c r="V988" i="1"/>
  <c r="R988" i="1" a="1"/>
  <c r="R988" i="1" s="1"/>
  <c r="T988" i="1" s="1"/>
  <c r="V987" i="1"/>
  <c r="R987" i="1" a="1"/>
  <c r="R987" i="1" s="1"/>
  <c r="X987" i="1" s="1"/>
  <c r="V986" i="1"/>
  <c r="R986" i="1" a="1"/>
  <c r="R986" i="1" s="1"/>
  <c r="V985" i="1"/>
  <c r="R985" i="1" a="1"/>
  <c r="R985" i="1" s="1"/>
  <c r="V984" i="1"/>
  <c r="R984" i="1" a="1"/>
  <c r="R984" i="1" s="1"/>
  <c r="V983" i="1"/>
  <c r="R983" i="1" a="1"/>
  <c r="R983" i="1" s="1"/>
  <c r="V982" i="1"/>
  <c r="R982" i="1" a="1"/>
  <c r="R982" i="1" s="1"/>
  <c r="T982" i="1" s="1"/>
  <c r="V981" i="1"/>
  <c r="R981" i="1" a="1"/>
  <c r="R981" i="1" s="1"/>
  <c r="X981" i="1" s="1"/>
  <c r="V980" i="1"/>
  <c r="R980" i="1" a="1"/>
  <c r="R980" i="1" s="1"/>
  <c r="T980" i="1" s="1"/>
  <c r="V979" i="1"/>
  <c r="R979" i="1" a="1"/>
  <c r="R979" i="1" s="1"/>
  <c r="X979" i="1" s="1"/>
  <c r="V978" i="1"/>
  <c r="R978" i="1" a="1"/>
  <c r="R978" i="1" s="1"/>
  <c r="V977" i="1"/>
  <c r="R977" i="1" a="1"/>
  <c r="R977" i="1" s="1"/>
  <c r="V976" i="1"/>
  <c r="R976" i="1" a="1"/>
  <c r="R976" i="1" s="1"/>
  <c r="Y976" i="1" s="1"/>
  <c r="V975" i="1"/>
  <c r="R975" i="1" a="1"/>
  <c r="R975" i="1" s="1"/>
  <c r="S975" i="1" s="1"/>
  <c r="V974" i="1"/>
  <c r="R974" i="1" a="1"/>
  <c r="R974" i="1" s="1"/>
  <c r="V973" i="1"/>
  <c r="R973" i="1" a="1"/>
  <c r="R973" i="1" s="1"/>
  <c r="X973" i="1" s="1"/>
  <c r="V972" i="1"/>
  <c r="R972" i="1" a="1"/>
  <c r="R972" i="1" s="1"/>
  <c r="T972" i="1" s="1"/>
  <c r="V971" i="1"/>
  <c r="R971" i="1" a="1"/>
  <c r="R971" i="1" s="1"/>
  <c r="U971" i="1" s="1"/>
  <c r="V970" i="1"/>
  <c r="R970" i="1" a="1"/>
  <c r="R970" i="1" s="1"/>
  <c r="V969" i="1"/>
  <c r="R969" i="1" a="1"/>
  <c r="R969" i="1" s="1"/>
  <c r="V968" i="1"/>
  <c r="R968" i="1" a="1"/>
  <c r="R968" i="1" s="1"/>
  <c r="V967" i="1"/>
  <c r="R967" i="1" a="1"/>
  <c r="R967" i="1" s="1"/>
  <c r="X967" i="1" s="1"/>
  <c r="V966" i="1"/>
  <c r="R966" i="1" a="1"/>
  <c r="R966" i="1" s="1"/>
  <c r="T966" i="1" s="1"/>
  <c r="V965" i="1"/>
  <c r="R965" i="1" a="1"/>
  <c r="R965" i="1" s="1"/>
  <c r="U965" i="1" s="1"/>
  <c r="V964" i="1"/>
  <c r="R964" i="1" a="1"/>
  <c r="R964" i="1" s="1"/>
  <c r="V963" i="1"/>
  <c r="R963" i="1" a="1"/>
  <c r="R963" i="1" s="1"/>
  <c r="Z963" i="1" s="1"/>
  <c r="V962" i="1"/>
  <c r="R962" i="1" a="1"/>
  <c r="R962" i="1" s="1"/>
  <c r="W962" i="1" s="1" a="1"/>
  <c r="W962" i="1" s="1"/>
  <c r="V961" i="1"/>
  <c r="R961" i="1" a="1"/>
  <c r="R961" i="1" s="1"/>
  <c r="S961" i="1" s="1"/>
  <c r="V960" i="1"/>
  <c r="R960" i="1" a="1"/>
  <c r="R960" i="1" s="1"/>
  <c r="U960" i="1" s="1"/>
  <c r="V959" i="1"/>
  <c r="R959" i="1" a="1"/>
  <c r="R959" i="1" s="1"/>
  <c r="X959" i="1" s="1"/>
  <c r="V958" i="1"/>
  <c r="R958" i="1" a="1"/>
  <c r="R958" i="1" s="1"/>
  <c r="V957" i="1"/>
  <c r="R957" i="1" a="1"/>
  <c r="R957" i="1" s="1"/>
  <c r="W957" i="1" s="1" a="1"/>
  <c r="W957" i="1" s="1"/>
  <c r="V956" i="1"/>
  <c r="R956" i="1" a="1"/>
  <c r="R956" i="1" s="1"/>
  <c r="V955" i="1"/>
  <c r="R955" i="1" a="1"/>
  <c r="R955" i="1" s="1"/>
  <c r="V954" i="1"/>
  <c r="R954" i="1" a="1"/>
  <c r="R954" i="1" s="1"/>
  <c r="T954" i="1" s="1"/>
  <c r="V953" i="1"/>
  <c r="R953" i="1" a="1"/>
  <c r="R953" i="1" s="1"/>
  <c r="V952" i="1"/>
  <c r="R952" i="1" a="1"/>
  <c r="R952" i="1" s="1"/>
  <c r="V951" i="1"/>
  <c r="R951" i="1" a="1"/>
  <c r="R951" i="1" s="1"/>
  <c r="X951" i="1" s="1"/>
  <c r="V950" i="1"/>
  <c r="R950" i="1" a="1"/>
  <c r="R950" i="1" s="1"/>
  <c r="Z950" i="1" s="1"/>
  <c r="V949" i="1"/>
  <c r="R949" i="1" a="1"/>
  <c r="R949" i="1" s="1"/>
  <c r="U949" i="1" s="1"/>
  <c r="V948" i="1"/>
  <c r="R948" i="1" a="1"/>
  <c r="R948" i="1" s="1"/>
  <c r="V947" i="1"/>
  <c r="R947" i="1" a="1"/>
  <c r="R947" i="1" s="1"/>
  <c r="V946" i="1"/>
  <c r="R946" i="1" a="1"/>
  <c r="R946" i="1" s="1"/>
  <c r="T946" i="1" s="1"/>
  <c r="Z945" i="1"/>
  <c r="V945" i="1"/>
  <c r="R945" i="1" a="1"/>
  <c r="R945" i="1" s="1"/>
  <c r="U945" i="1" s="1"/>
  <c r="V944" i="1"/>
  <c r="R944" i="1" a="1"/>
  <c r="R944" i="1" s="1"/>
  <c r="T944" i="1" s="1"/>
  <c r="V943" i="1"/>
  <c r="R943" i="1" a="1"/>
  <c r="R943" i="1" s="1"/>
  <c r="V942" i="1"/>
  <c r="R942" i="1" a="1"/>
  <c r="R942" i="1" s="1"/>
  <c r="V941" i="1"/>
  <c r="R941" i="1" a="1"/>
  <c r="R941" i="1" s="1"/>
  <c r="Z941" i="1" s="1"/>
  <c r="V940" i="1"/>
  <c r="R940" i="1" a="1"/>
  <c r="R940" i="1" s="1"/>
  <c r="V939" i="1"/>
  <c r="R939" i="1" a="1"/>
  <c r="R939" i="1" s="1"/>
  <c r="T939" i="1" s="1"/>
  <c r="V938" i="1"/>
  <c r="R938" i="1" a="1"/>
  <c r="R938" i="1" s="1"/>
  <c r="V937" i="1"/>
  <c r="R937" i="1" a="1"/>
  <c r="R937" i="1" s="1"/>
  <c r="U937" i="1" s="1"/>
  <c r="V936" i="1"/>
  <c r="R936" i="1" a="1"/>
  <c r="R936" i="1" s="1"/>
  <c r="U936" i="1" s="1"/>
  <c r="V935" i="1"/>
  <c r="R935" i="1" a="1"/>
  <c r="R935" i="1" s="1"/>
  <c r="S935" i="1" s="1"/>
  <c r="V934" i="1"/>
  <c r="R934" i="1" a="1"/>
  <c r="R934" i="1" s="1"/>
  <c r="V933" i="1"/>
  <c r="R933" i="1" a="1"/>
  <c r="R933" i="1" s="1"/>
  <c r="U933" i="1" s="1"/>
  <c r="V932" i="1"/>
  <c r="R932" i="1" a="1"/>
  <c r="R932" i="1" s="1"/>
  <c r="V931" i="1"/>
  <c r="R931" i="1" a="1"/>
  <c r="R931" i="1" s="1"/>
  <c r="V930" i="1"/>
  <c r="R930" i="1" a="1"/>
  <c r="R930" i="1" s="1"/>
  <c r="X930" i="1" s="1"/>
  <c r="V929" i="1"/>
  <c r="R929" i="1" a="1"/>
  <c r="R929" i="1" s="1"/>
  <c r="V928" i="1"/>
  <c r="R928" i="1" a="1"/>
  <c r="R928" i="1" s="1"/>
  <c r="Z928" i="1" s="1"/>
  <c r="V927" i="1"/>
  <c r="R927" i="1" a="1"/>
  <c r="R927" i="1" s="1"/>
  <c r="V926" i="1"/>
  <c r="R926" i="1" a="1"/>
  <c r="R926" i="1" s="1"/>
  <c r="V925" i="1"/>
  <c r="R925" i="1" a="1"/>
  <c r="R925" i="1" s="1"/>
  <c r="T925" i="1" s="1"/>
  <c r="V924" i="1"/>
  <c r="R924" i="1"/>
  <c r="R924" i="1" a="1"/>
  <c r="V923" i="1"/>
  <c r="R923" i="1" a="1"/>
  <c r="R923" i="1" s="1"/>
  <c r="X923" i="1" s="1"/>
  <c r="V922" i="1"/>
  <c r="R922" i="1" a="1"/>
  <c r="R922" i="1" s="1"/>
  <c r="X922" i="1" s="1"/>
  <c r="V921" i="1"/>
  <c r="R921" i="1" a="1"/>
  <c r="R921" i="1" s="1"/>
  <c r="S921" i="1" s="1"/>
  <c r="V920" i="1"/>
  <c r="R920" i="1" a="1"/>
  <c r="R920" i="1" s="1"/>
  <c r="Z920" i="1" s="1"/>
  <c r="V919" i="1"/>
  <c r="U919" i="1"/>
  <c r="R919" i="1" a="1"/>
  <c r="R919" i="1" s="1"/>
  <c r="V918" i="1"/>
  <c r="R918" i="1" a="1"/>
  <c r="R918" i="1" s="1"/>
  <c r="V917" i="1"/>
  <c r="R917" i="1" a="1"/>
  <c r="R917" i="1" s="1"/>
  <c r="Z917" i="1" s="1"/>
  <c r="V916" i="1"/>
  <c r="R916" i="1" a="1"/>
  <c r="R916" i="1" s="1"/>
  <c r="S916" i="1" s="1"/>
  <c r="V915" i="1"/>
  <c r="R915" i="1" a="1"/>
  <c r="R915" i="1" s="1"/>
  <c r="X915" i="1" s="1"/>
  <c r="V914" i="1"/>
  <c r="R914" i="1" a="1"/>
  <c r="R914" i="1" s="1"/>
  <c r="T914" i="1" s="1"/>
  <c r="V913" i="1"/>
  <c r="R913" i="1" a="1"/>
  <c r="R913" i="1" s="1"/>
  <c r="S913" i="1" s="1"/>
  <c r="V912" i="1"/>
  <c r="R912" i="1" a="1"/>
  <c r="R912" i="1" s="1"/>
  <c r="S912" i="1" s="1"/>
  <c r="V911" i="1"/>
  <c r="R911" i="1" a="1"/>
  <c r="R911" i="1" s="1"/>
  <c r="Y911" i="1" s="1"/>
  <c r="V910" i="1"/>
  <c r="R910" i="1" a="1"/>
  <c r="R910" i="1" s="1"/>
  <c r="V909" i="1"/>
  <c r="R909" i="1" a="1"/>
  <c r="R909" i="1" s="1"/>
  <c r="Z909" i="1" s="1"/>
  <c r="V908" i="1"/>
  <c r="R908" i="1" a="1"/>
  <c r="R908" i="1" s="1"/>
  <c r="Z908" i="1" s="1"/>
  <c r="V907" i="1"/>
  <c r="R907" i="1" a="1"/>
  <c r="R907" i="1" s="1"/>
  <c r="X907" i="1" s="1"/>
  <c r="V906" i="1"/>
  <c r="R906" i="1" a="1"/>
  <c r="R906" i="1" s="1"/>
  <c r="T906" i="1" s="1"/>
  <c r="V905" i="1"/>
  <c r="R905" i="1" a="1"/>
  <c r="R905" i="1" s="1"/>
  <c r="V904" i="1"/>
  <c r="R904" i="1" a="1"/>
  <c r="R904" i="1" s="1"/>
  <c r="Z904" i="1" s="1"/>
  <c r="V903" i="1"/>
  <c r="R903" i="1" a="1"/>
  <c r="R903" i="1" s="1"/>
  <c r="V902" i="1"/>
  <c r="R902" i="1" a="1"/>
  <c r="R902" i="1" s="1"/>
  <c r="V901" i="1"/>
  <c r="R901" i="1" a="1"/>
  <c r="R901" i="1" s="1"/>
  <c r="Z901" i="1" s="1"/>
  <c r="V900" i="1"/>
  <c r="R900" i="1" a="1"/>
  <c r="R900" i="1" s="1"/>
  <c r="V899" i="1"/>
  <c r="R899" i="1" a="1"/>
  <c r="R899" i="1" s="1"/>
  <c r="V898" i="1"/>
  <c r="R898" i="1" a="1"/>
  <c r="R898" i="1" s="1"/>
  <c r="U898" i="1" s="1"/>
  <c r="V897" i="1"/>
  <c r="R897" i="1" a="1"/>
  <c r="R897" i="1" s="1"/>
  <c r="V896" i="1"/>
  <c r="R896" i="1" a="1"/>
  <c r="R896" i="1" s="1"/>
  <c r="V895" i="1"/>
  <c r="R895" i="1" a="1"/>
  <c r="R895" i="1" s="1"/>
  <c r="V894" i="1"/>
  <c r="R894" i="1" a="1"/>
  <c r="R894" i="1" s="1"/>
  <c r="V893" i="1"/>
  <c r="R893" i="1" a="1"/>
  <c r="R893" i="1" s="1"/>
  <c r="Z893" i="1" s="1"/>
  <c r="V892" i="1"/>
  <c r="R892" i="1" a="1"/>
  <c r="R892" i="1" s="1"/>
  <c r="V891" i="1"/>
  <c r="R891" i="1" a="1"/>
  <c r="R891" i="1" s="1"/>
  <c r="V890" i="1"/>
  <c r="R890" i="1" a="1"/>
  <c r="R890" i="1" s="1"/>
  <c r="U890" i="1" s="1"/>
  <c r="V889" i="1"/>
  <c r="R889" i="1" a="1"/>
  <c r="R889" i="1" s="1"/>
  <c r="V888" i="1"/>
  <c r="R888" i="1" a="1"/>
  <c r="R888" i="1" s="1"/>
  <c r="S888" i="1" s="1"/>
  <c r="V887" i="1"/>
  <c r="R887" i="1" a="1"/>
  <c r="R887" i="1" s="1"/>
  <c r="U887" i="1" s="1"/>
  <c r="V886" i="1"/>
  <c r="R886" i="1" a="1"/>
  <c r="R886" i="1" s="1"/>
  <c r="V885" i="1"/>
  <c r="R885" i="1" a="1"/>
  <c r="R885" i="1" s="1"/>
  <c r="Z885" i="1" s="1"/>
  <c r="V884" i="1"/>
  <c r="R884" i="1" a="1"/>
  <c r="R884" i="1" s="1"/>
  <c r="Y884" i="1" s="1"/>
  <c r="V883" i="1"/>
  <c r="R883" i="1" a="1"/>
  <c r="R883" i="1" s="1"/>
  <c r="X883" i="1" s="1"/>
  <c r="V882" i="1"/>
  <c r="R882" i="1" a="1"/>
  <c r="R882" i="1" s="1"/>
  <c r="T882" i="1" s="1"/>
  <c r="V881" i="1"/>
  <c r="R881" i="1" a="1"/>
  <c r="R881" i="1" s="1"/>
  <c r="S881" i="1" s="1"/>
  <c r="V880" i="1"/>
  <c r="R880" i="1" a="1"/>
  <c r="R880" i="1" s="1"/>
  <c r="V879" i="1"/>
  <c r="R879" i="1" a="1"/>
  <c r="R879" i="1" s="1"/>
  <c r="U879" i="1" s="1"/>
  <c r="V878" i="1"/>
  <c r="R878" i="1" a="1"/>
  <c r="R878" i="1" s="1"/>
  <c r="V877" i="1"/>
  <c r="R877" i="1" a="1"/>
  <c r="R877" i="1" s="1"/>
  <c r="V876" i="1"/>
  <c r="R876" i="1" a="1"/>
  <c r="R876" i="1" s="1"/>
  <c r="U876" i="1" s="1"/>
  <c r="V875" i="1"/>
  <c r="R875" i="1" a="1"/>
  <c r="R875" i="1" s="1"/>
  <c r="V874" i="1"/>
  <c r="R874" i="1" a="1"/>
  <c r="R874" i="1" s="1"/>
  <c r="V873" i="1"/>
  <c r="R873" i="1" a="1"/>
  <c r="R873" i="1" s="1"/>
  <c r="X873" i="1" s="1"/>
  <c r="V872" i="1"/>
  <c r="R872" i="1" a="1"/>
  <c r="R872" i="1" s="1"/>
  <c r="V871" i="1"/>
  <c r="R871" i="1" a="1"/>
  <c r="R871" i="1" s="1"/>
  <c r="V870" i="1"/>
  <c r="R870" i="1" a="1"/>
  <c r="R870" i="1" s="1"/>
  <c r="Y870" i="1" s="1"/>
  <c r="V869" i="1"/>
  <c r="R869" i="1" a="1"/>
  <c r="R869" i="1" s="1"/>
  <c r="Y869" i="1" s="1"/>
  <c r="X868" i="1"/>
  <c r="V868" i="1"/>
  <c r="R868" i="1" a="1"/>
  <c r="R868" i="1" s="1"/>
  <c r="V867" i="1"/>
  <c r="R867" i="1" a="1"/>
  <c r="R867" i="1" s="1"/>
  <c r="W867" i="1" s="1" a="1"/>
  <c r="W867" i="1" s="1"/>
  <c r="V866" i="1"/>
  <c r="R866" i="1" a="1"/>
  <c r="R866" i="1" s="1"/>
  <c r="S866" i="1" s="1"/>
  <c r="V865" i="1"/>
  <c r="R865" i="1" a="1"/>
  <c r="R865" i="1" s="1"/>
  <c r="T865" i="1" s="1"/>
  <c r="V864" i="1"/>
  <c r="R864" i="1" a="1"/>
  <c r="R864" i="1" s="1"/>
  <c r="Y864" i="1" s="1"/>
  <c r="V863" i="1"/>
  <c r="R863" i="1" a="1"/>
  <c r="R863" i="1" s="1"/>
  <c r="V862" i="1"/>
  <c r="R862" i="1" a="1"/>
  <c r="R862" i="1" s="1"/>
  <c r="V861" i="1"/>
  <c r="R861" i="1" a="1"/>
  <c r="R861" i="1" s="1"/>
  <c r="V860" i="1"/>
  <c r="R860" i="1" a="1"/>
  <c r="R860" i="1" s="1"/>
  <c r="Z860" i="1" s="1"/>
  <c r="V859" i="1"/>
  <c r="R859" i="1" a="1"/>
  <c r="R859" i="1" s="1"/>
  <c r="Y859" i="1" s="1"/>
  <c r="V858" i="1"/>
  <c r="R858" i="1" a="1"/>
  <c r="R858" i="1" s="1"/>
  <c r="Y858" i="1" s="1"/>
  <c r="V857" i="1"/>
  <c r="R857" i="1" a="1"/>
  <c r="R857" i="1" s="1"/>
  <c r="V856" i="1"/>
  <c r="R856" i="1" a="1"/>
  <c r="R856" i="1" s="1"/>
  <c r="S856" i="1" s="1"/>
  <c r="V855" i="1"/>
  <c r="R855" i="1" a="1"/>
  <c r="R855" i="1" s="1"/>
  <c r="V854" i="1"/>
  <c r="R854" i="1" a="1"/>
  <c r="R854" i="1" s="1"/>
  <c r="X854" i="1" s="1"/>
  <c r="V853" i="1"/>
  <c r="R853" i="1" a="1"/>
  <c r="R853" i="1" s="1"/>
  <c r="V852" i="1"/>
  <c r="R852" i="1" a="1"/>
  <c r="R852" i="1" s="1"/>
  <c r="Z852" i="1" s="1"/>
  <c r="V851" i="1"/>
  <c r="R851" i="1" a="1"/>
  <c r="R851" i="1" s="1"/>
  <c r="V850" i="1"/>
  <c r="R850" i="1" a="1"/>
  <c r="R850" i="1" s="1"/>
  <c r="V849" i="1"/>
  <c r="R849" i="1" a="1"/>
  <c r="R849" i="1" s="1"/>
  <c r="X849" i="1" s="1"/>
  <c r="V848" i="1"/>
  <c r="R848" i="1" a="1"/>
  <c r="R848" i="1" s="1"/>
  <c r="X848" i="1" s="1"/>
  <c r="V847" i="1"/>
  <c r="R847" i="1" a="1"/>
  <c r="R847" i="1" s="1"/>
  <c r="V846" i="1"/>
  <c r="R846" i="1" a="1"/>
  <c r="R846" i="1" s="1"/>
  <c r="V845" i="1"/>
  <c r="R845" i="1" a="1"/>
  <c r="R845" i="1" s="1"/>
  <c r="V844" i="1"/>
  <c r="R844" i="1" a="1"/>
  <c r="R844" i="1" s="1"/>
  <c r="V843" i="1"/>
  <c r="R843" i="1" a="1"/>
  <c r="R843" i="1" s="1"/>
  <c r="V842" i="1"/>
  <c r="R842" i="1" a="1"/>
  <c r="R842" i="1" s="1"/>
  <c r="U842" i="1" s="1"/>
  <c r="V841" i="1"/>
  <c r="R841" i="1" a="1"/>
  <c r="R841" i="1" s="1"/>
  <c r="U841" i="1" s="1"/>
  <c r="V840" i="1"/>
  <c r="R840" i="1" a="1"/>
  <c r="R840" i="1" s="1"/>
  <c r="S840" i="1" s="1"/>
  <c r="V839" i="1"/>
  <c r="R839" i="1" a="1"/>
  <c r="R839" i="1" s="1"/>
  <c r="V838" i="1"/>
  <c r="R838" i="1" a="1"/>
  <c r="R838" i="1" s="1"/>
  <c r="V837" i="1"/>
  <c r="R837" i="1" a="1"/>
  <c r="R837" i="1" s="1"/>
  <c r="X837" i="1" s="1"/>
  <c r="V836" i="1"/>
  <c r="R836" i="1" a="1"/>
  <c r="R836" i="1" s="1"/>
  <c r="U836" i="1" s="1"/>
  <c r="V835" i="1"/>
  <c r="R835" i="1" a="1"/>
  <c r="R835" i="1" s="1"/>
  <c r="V834" i="1"/>
  <c r="R834" i="1" a="1"/>
  <c r="R834" i="1" s="1"/>
  <c r="V833" i="1"/>
  <c r="R833" i="1" a="1"/>
  <c r="R833" i="1" s="1"/>
  <c r="T833" i="1" s="1"/>
  <c r="V832" i="1"/>
  <c r="R832" i="1" a="1"/>
  <c r="R832" i="1" s="1"/>
  <c r="Y832" i="1" s="1"/>
  <c r="V831" i="1"/>
  <c r="R831" i="1" a="1"/>
  <c r="R831" i="1" s="1"/>
  <c r="Y831" i="1" s="1"/>
  <c r="V830" i="1"/>
  <c r="R830" i="1" a="1"/>
  <c r="R830" i="1" s="1"/>
  <c r="Z830" i="1" s="1"/>
  <c r="V829" i="1"/>
  <c r="R829" i="1" a="1"/>
  <c r="R829" i="1" s="1"/>
  <c r="V828" i="1"/>
  <c r="R828" i="1" a="1"/>
  <c r="R828" i="1" s="1"/>
  <c r="V827" i="1"/>
  <c r="R827" i="1" a="1"/>
  <c r="R827" i="1" s="1"/>
  <c r="V826" i="1"/>
  <c r="R826" i="1" a="1"/>
  <c r="R826" i="1" s="1"/>
  <c r="V825" i="1"/>
  <c r="R825" i="1" a="1"/>
  <c r="R825" i="1" s="1"/>
  <c r="Y825" i="1" s="1"/>
  <c r="V824" i="1"/>
  <c r="R824" i="1" a="1"/>
  <c r="R824" i="1" s="1"/>
  <c r="Z824" i="1" s="1"/>
  <c r="V823" i="1"/>
  <c r="R823" i="1" a="1"/>
  <c r="R823" i="1" s="1"/>
  <c r="V822" i="1"/>
  <c r="R822" i="1" a="1"/>
  <c r="R822" i="1" s="1"/>
  <c r="V821" i="1"/>
  <c r="R821" i="1" a="1"/>
  <c r="R821" i="1" s="1"/>
  <c r="Y821" i="1" s="1"/>
  <c r="V820" i="1"/>
  <c r="R820" i="1" a="1"/>
  <c r="R820" i="1" s="1"/>
  <c r="Z820" i="1" s="1"/>
  <c r="V819" i="1"/>
  <c r="R819" i="1" a="1"/>
  <c r="R819" i="1" s="1"/>
  <c r="Z819" i="1" s="1"/>
  <c r="V818" i="1"/>
  <c r="R818" i="1"/>
  <c r="R818" i="1" a="1"/>
  <c r="V817" i="1"/>
  <c r="R817" i="1" a="1"/>
  <c r="R817" i="1" s="1"/>
  <c r="V816" i="1"/>
  <c r="R816" i="1" a="1"/>
  <c r="R816" i="1" s="1"/>
  <c r="V815" i="1"/>
  <c r="R815" i="1" a="1"/>
  <c r="R815" i="1" s="1"/>
  <c r="V814" i="1"/>
  <c r="R814" i="1" a="1"/>
  <c r="R814" i="1" s="1"/>
  <c r="V813" i="1"/>
  <c r="R813" i="1" a="1"/>
  <c r="R813" i="1" s="1"/>
  <c r="V812" i="1"/>
  <c r="W812" i="1" s="1" a="1"/>
  <c r="W812" i="1" s="1"/>
  <c r="R812" i="1" a="1"/>
  <c r="R812" i="1" s="1"/>
  <c r="Y812" i="1" s="1"/>
  <c r="V811" i="1"/>
  <c r="R811" i="1" a="1"/>
  <c r="R811" i="1" s="1"/>
  <c r="V810" i="1"/>
  <c r="R810" i="1" a="1"/>
  <c r="R810" i="1" s="1"/>
  <c r="U810" i="1" s="1"/>
  <c r="V809" i="1"/>
  <c r="R809" i="1" a="1"/>
  <c r="R809" i="1" s="1"/>
  <c r="U809" i="1" s="1"/>
  <c r="V808" i="1"/>
  <c r="R808" i="1" a="1"/>
  <c r="R808" i="1" s="1"/>
  <c r="S808" i="1" s="1"/>
  <c r="V807" i="1"/>
  <c r="R807" i="1" a="1"/>
  <c r="R807" i="1" s="1"/>
  <c r="V806" i="1"/>
  <c r="R806" i="1" a="1"/>
  <c r="R806" i="1" s="1"/>
  <c r="V805" i="1"/>
  <c r="R805" i="1" a="1"/>
  <c r="R805" i="1" s="1"/>
  <c r="V804" i="1"/>
  <c r="R804" i="1" a="1"/>
  <c r="R804" i="1" s="1"/>
  <c r="V803" i="1"/>
  <c r="R803" i="1" a="1"/>
  <c r="R803" i="1" s="1"/>
  <c r="V802" i="1"/>
  <c r="R802" i="1" a="1"/>
  <c r="R802" i="1" s="1"/>
  <c r="V801" i="1"/>
  <c r="R801" i="1" a="1"/>
  <c r="R801" i="1" s="1"/>
  <c r="V800" i="1"/>
  <c r="R800" i="1" a="1"/>
  <c r="R800" i="1" s="1"/>
  <c r="X800" i="1" s="1"/>
  <c r="V799" i="1"/>
  <c r="R799" i="1" a="1"/>
  <c r="R799" i="1" s="1"/>
  <c r="V798" i="1"/>
  <c r="R798" i="1" a="1"/>
  <c r="R798" i="1" s="1"/>
  <c r="V797" i="1"/>
  <c r="R797" i="1" a="1"/>
  <c r="R797" i="1" s="1"/>
  <c r="V796" i="1"/>
  <c r="R796" i="1" a="1"/>
  <c r="R796" i="1" s="1"/>
  <c r="V795" i="1"/>
  <c r="R795" i="1" a="1"/>
  <c r="R795" i="1" s="1"/>
  <c r="V794" i="1"/>
  <c r="R794" i="1" a="1"/>
  <c r="R794" i="1" s="1"/>
  <c r="V793" i="1"/>
  <c r="R793" i="1" a="1"/>
  <c r="R793" i="1" s="1"/>
  <c r="V792" i="1"/>
  <c r="R792" i="1" a="1"/>
  <c r="R792" i="1" s="1"/>
  <c r="V791" i="1"/>
  <c r="R791" i="1" a="1"/>
  <c r="R791" i="1" s="1"/>
  <c r="S791" i="1" s="1"/>
  <c r="V790" i="1"/>
  <c r="R790" i="1" a="1"/>
  <c r="R790" i="1" s="1"/>
  <c r="Z790" i="1" s="1"/>
  <c r="V789" i="1"/>
  <c r="R789" i="1" a="1"/>
  <c r="R789" i="1" s="1"/>
  <c r="Y789" i="1" s="1"/>
  <c r="V788" i="1"/>
  <c r="R788" i="1" a="1"/>
  <c r="R788" i="1" s="1"/>
  <c r="V787" i="1"/>
  <c r="R787" i="1" a="1"/>
  <c r="R787" i="1" s="1"/>
  <c r="S787" i="1" s="1"/>
  <c r="V786" i="1"/>
  <c r="R786" i="1" a="1"/>
  <c r="R786" i="1" s="1"/>
  <c r="V785" i="1"/>
  <c r="R785" i="1" a="1"/>
  <c r="R785" i="1" s="1"/>
  <c r="V784" i="1"/>
  <c r="R784" i="1" a="1"/>
  <c r="R784" i="1" s="1"/>
  <c r="V783" i="1"/>
  <c r="R783" i="1" a="1"/>
  <c r="R783" i="1" s="1"/>
  <c r="V782" i="1"/>
  <c r="R782" i="1" a="1"/>
  <c r="R782" i="1" s="1"/>
  <c r="V781" i="1"/>
  <c r="R781" i="1" a="1"/>
  <c r="R781" i="1" s="1"/>
  <c r="Y781" i="1" s="1"/>
  <c r="V780" i="1"/>
  <c r="R780" i="1" a="1"/>
  <c r="R780" i="1" s="1"/>
  <c r="U780" i="1" s="1"/>
  <c r="W779" i="1" a="1"/>
  <c r="W779" i="1" s="1"/>
  <c r="V779" i="1"/>
  <c r="R779" i="1" a="1"/>
  <c r="R779" i="1" s="1"/>
  <c r="V778" i="1"/>
  <c r="R778" i="1" a="1"/>
  <c r="R778" i="1" s="1"/>
  <c r="V777" i="1"/>
  <c r="R777" i="1" a="1"/>
  <c r="R777" i="1" s="1"/>
  <c r="V776" i="1"/>
  <c r="R776" i="1" a="1"/>
  <c r="R776" i="1" s="1"/>
  <c r="V775" i="1"/>
  <c r="R775" i="1" a="1"/>
  <c r="R775" i="1" s="1"/>
  <c r="V774" i="1"/>
  <c r="U774" i="1"/>
  <c r="R774" i="1" a="1"/>
  <c r="R774" i="1" s="1"/>
  <c r="V773" i="1"/>
  <c r="R773" i="1" a="1"/>
  <c r="R773" i="1" s="1"/>
  <c r="V772" i="1"/>
  <c r="R772" i="1" a="1"/>
  <c r="R772" i="1" s="1"/>
  <c r="V771" i="1"/>
  <c r="R771" i="1" a="1"/>
  <c r="R771" i="1" s="1"/>
  <c r="V770" i="1"/>
  <c r="R770" i="1" a="1"/>
  <c r="R770" i="1" s="1"/>
  <c r="T770" i="1" s="1"/>
  <c r="V769" i="1"/>
  <c r="R769" i="1" a="1"/>
  <c r="R769" i="1" s="1"/>
  <c r="V768" i="1"/>
  <c r="R768" i="1" a="1"/>
  <c r="R768" i="1" s="1"/>
  <c r="Z768" i="1" s="1"/>
  <c r="V767" i="1"/>
  <c r="R767" i="1" a="1"/>
  <c r="R767" i="1" s="1"/>
  <c r="V766" i="1"/>
  <c r="R766" i="1" a="1"/>
  <c r="R766" i="1" s="1"/>
  <c r="U766" i="1" s="1"/>
  <c r="V765" i="1"/>
  <c r="R765" i="1" a="1"/>
  <c r="R765" i="1" s="1"/>
  <c r="V764" i="1"/>
  <c r="R764" i="1" a="1"/>
  <c r="R764" i="1" s="1"/>
  <c r="V763" i="1"/>
  <c r="R763" i="1" a="1"/>
  <c r="R763" i="1" s="1"/>
  <c r="V762" i="1"/>
  <c r="R762" i="1" a="1"/>
  <c r="R762" i="1" s="1"/>
  <c r="T762" i="1" s="1"/>
  <c r="V761" i="1"/>
  <c r="R761" i="1" a="1"/>
  <c r="R761" i="1" s="1"/>
  <c r="V760" i="1"/>
  <c r="R760" i="1" a="1"/>
  <c r="R760" i="1" s="1"/>
  <c r="V759" i="1"/>
  <c r="R759" i="1" a="1"/>
  <c r="R759" i="1" s="1"/>
  <c r="X759" i="1" s="1"/>
  <c r="V758" i="1"/>
  <c r="R758" i="1" a="1"/>
  <c r="R758" i="1" s="1"/>
  <c r="U758" i="1" s="1"/>
  <c r="V757" i="1"/>
  <c r="R757" i="1" a="1"/>
  <c r="R757" i="1" s="1"/>
  <c r="S757" i="1" s="1"/>
  <c r="V756" i="1"/>
  <c r="R756" i="1" a="1"/>
  <c r="R756" i="1" s="1"/>
  <c r="V755" i="1"/>
  <c r="R755" i="1" a="1"/>
  <c r="R755" i="1" s="1"/>
  <c r="V754" i="1"/>
  <c r="R754" i="1" a="1"/>
  <c r="R754" i="1" s="1"/>
  <c r="V753" i="1"/>
  <c r="R753" i="1" a="1"/>
  <c r="R753" i="1" s="1"/>
  <c r="V752" i="1"/>
  <c r="R752" i="1" a="1"/>
  <c r="R752" i="1" s="1"/>
  <c r="V751" i="1"/>
  <c r="R751" i="1" a="1"/>
  <c r="R751" i="1" s="1"/>
  <c r="V750" i="1"/>
  <c r="R750" i="1" a="1"/>
  <c r="R750" i="1" s="1"/>
  <c r="U750" i="1" s="1"/>
  <c r="V749" i="1"/>
  <c r="R749" i="1" a="1"/>
  <c r="R749" i="1" s="1"/>
  <c r="S749" i="1" s="1"/>
  <c r="V748" i="1"/>
  <c r="R748" i="1" a="1"/>
  <c r="R748" i="1" s="1"/>
  <c r="V747" i="1"/>
  <c r="R747" i="1" a="1"/>
  <c r="R747" i="1" s="1"/>
  <c r="U747" i="1" s="1"/>
  <c r="V746" i="1"/>
  <c r="R746" i="1" a="1"/>
  <c r="R746" i="1" s="1"/>
  <c r="V745" i="1"/>
  <c r="R745" i="1" a="1"/>
  <c r="R745" i="1" s="1"/>
  <c r="W745" i="1" s="1" a="1"/>
  <c r="W745" i="1" s="1"/>
  <c r="V744" i="1"/>
  <c r="R744" i="1" a="1"/>
  <c r="R744" i="1" s="1"/>
  <c r="V743" i="1"/>
  <c r="R743" i="1" a="1"/>
  <c r="R743" i="1" s="1"/>
  <c r="V742" i="1"/>
  <c r="R742" i="1" a="1"/>
  <c r="R742" i="1" s="1"/>
  <c r="U742" i="1" s="1"/>
  <c r="V741" i="1"/>
  <c r="R741" i="1" a="1"/>
  <c r="R741" i="1" s="1"/>
  <c r="T741" i="1" s="1"/>
  <c r="V740" i="1"/>
  <c r="R740" i="1" a="1"/>
  <c r="R740" i="1" s="1"/>
  <c r="V739" i="1"/>
  <c r="R739" i="1" a="1"/>
  <c r="R739" i="1" s="1"/>
  <c r="U739" i="1" s="1"/>
  <c r="V738" i="1"/>
  <c r="R738" i="1" a="1"/>
  <c r="R738" i="1" s="1"/>
  <c r="T738" i="1" s="1"/>
  <c r="V737" i="1"/>
  <c r="R737" i="1" a="1"/>
  <c r="R737" i="1" s="1"/>
  <c r="V736" i="1"/>
  <c r="R736" i="1" a="1"/>
  <c r="R736" i="1" s="1"/>
  <c r="V735" i="1"/>
  <c r="R735" i="1" a="1"/>
  <c r="R735" i="1" s="1"/>
  <c r="V734" i="1"/>
  <c r="R734" i="1" a="1"/>
  <c r="R734" i="1" s="1"/>
  <c r="S734" i="1" s="1"/>
  <c r="V733" i="1"/>
  <c r="R733" i="1" a="1"/>
  <c r="R733" i="1" s="1"/>
  <c r="S733" i="1" s="1"/>
  <c r="V732" i="1"/>
  <c r="R732" i="1" a="1"/>
  <c r="R732" i="1" s="1"/>
  <c r="X732" i="1" s="1"/>
  <c r="V731" i="1"/>
  <c r="R731" i="1" a="1"/>
  <c r="R731" i="1" s="1"/>
  <c r="V730" i="1"/>
  <c r="R730" i="1" a="1"/>
  <c r="R730" i="1" s="1"/>
  <c r="V729" i="1"/>
  <c r="R729" i="1" a="1"/>
  <c r="R729" i="1" s="1"/>
  <c r="S729" i="1" s="1"/>
  <c r="V728" i="1"/>
  <c r="R728" i="1" a="1"/>
  <c r="R728" i="1" s="1"/>
  <c r="V727" i="1"/>
  <c r="R727" i="1" a="1"/>
  <c r="R727" i="1" s="1"/>
  <c r="U727" i="1" s="1"/>
  <c r="V726" i="1"/>
  <c r="R726" i="1" a="1"/>
  <c r="R726" i="1" s="1"/>
  <c r="S726" i="1" s="1"/>
  <c r="V725" i="1"/>
  <c r="R725" i="1" a="1"/>
  <c r="R725" i="1" s="1"/>
  <c r="S725" i="1" s="1"/>
  <c r="V724" i="1"/>
  <c r="R724" i="1" a="1"/>
  <c r="R724" i="1" s="1"/>
  <c r="X724" i="1" s="1"/>
  <c r="V723" i="1"/>
  <c r="R723" i="1" a="1"/>
  <c r="R723" i="1" s="1"/>
  <c r="V722" i="1"/>
  <c r="R722" i="1" a="1"/>
  <c r="R722" i="1" s="1"/>
  <c r="V721" i="1"/>
  <c r="R721" i="1" a="1"/>
  <c r="R721" i="1" s="1"/>
  <c r="S721" i="1" s="1"/>
  <c r="V720" i="1"/>
  <c r="R720" i="1" a="1"/>
  <c r="R720" i="1" s="1"/>
  <c r="V719" i="1"/>
  <c r="R719" i="1" a="1"/>
  <c r="R719" i="1" s="1"/>
  <c r="V718" i="1"/>
  <c r="R718" i="1" a="1"/>
  <c r="R718" i="1" s="1"/>
  <c r="V717" i="1"/>
  <c r="R717" i="1"/>
  <c r="R717" i="1" a="1"/>
  <c r="V716" i="1"/>
  <c r="R716" i="1" a="1"/>
  <c r="R716" i="1" s="1"/>
  <c r="X716" i="1" s="1"/>
  <c r="V715" i="1"/>
  <c r="R715" i="1" a="1"/>
  <c r="R715" i="1" s="1"/>
  <c r="V714" i="1"/>
  <c r="R714" i="1" a="1"/>
  <c r="R714" i="1" s="1"/>
  <c r="S714" i="1" s="1"/>
  <c r="V713" i="1"/>
  <c r="R713" i="1" a="1"/>
  <c r="R713" i="1" s="1"/>
  <c r="V712" i="1"/>
  <c r="R712" i="1" a="1"/>
  <c r="R712" i="1" s="1"/>
  <c r="V711" i="1"/>
  <c r="R711" i="1" a="1"/>
  <c r="R711" i="1" s="1"/>
  <c r="V710" i="1"/>
  <c r="R710" i="1" a="1"/>
  <c r="R710" i="1" s="1"/>
  <c r="T710" i="1" s="1"/>
  <c r="V709" i="1"/>
  <c r="R709" i="1" a="1"/>
  <c r="R709" i="1" s="1"/>
  <c r="Z709" i="1" s="1"/>
  <c r="V708" i="1"/>
  <c r="R708" i="1" a="1"/>
  <c r="R708" i="1" s="1"/>
  <c r="X708" i="1" s="1"/>
  <c r="V707" i="1"/>
  <c r="R707" i="1" a="1"/>
  <c r="R707" i="1" s="1"/>
  <c r="V706" i="1"/>
  <c r="R706" i="1" a="1"/>
  <c r="R706" i="1" s="1"/>
  <c r="S706" i="1" s="1"/>
  <c r="V705" i="1"/>
  <c r="R705" i="1" a="1"/>
  <c r="R705" i="1" s="1"/>
  <c r="S705" i="1" s="1"/>
  <c r="V704" i="1"/>
  <c r="R704" i="1" a="1"/>
  <c r="R704" i="1" s="1"/>
  <c r="V703" i="1"/>
  <c r="R703" i="1" a="1"/>
  <c r="R703" i="1" s="1"/>
  <c r="U703" i="1" s="1"/>
  <c r="V702" i="1"/>
  <c r="R702" i="1" a="1"/>
  <c r="R702" i="1" s="1"/>
  <c r="S702" i="1" s="1"/>
  <c r="V701" i="1"/>
  <c r="R701" i="1" a="1"/>
  <c r="R701" i="1" s="1"/>
  <c r="S701" i="1" s="1"/>
  <c r="V700" i="1"/>
  <c r="R700" i="1" a="1"/>
  <c r="R700" i="1" s="1"/>
  <c r="X700" i="1" s="1"/>
  <c r="V699" i="1"/>
  <c r="R699" i="1" a="1"/>
  <c r="R699" i="1" s="1"/>
  <c r="V698" i="1"/>
  <c r="R698" i="1" a="1"/>
  <c r="R698" i="1" s="1"/>
  <c r="V697" i="1"/>
  <c r="R697" i="1" a="1"/>
  <c r="R697" i="1" s="1"/>
  <c r="V696" i="1"/>
  <c r="R696" i="1" a="1"/>
  <c r="R696" i="1" s="1"/>
  <c r="V695" i="1"/>
  <c r="R695" i="1" a="1"/>
  <c r="R695" i="1" s="1"/>
  <c r="U695" i="1" s="1"/>
  <c r="V694" i="1"/>
  <c r="R694" i="1" a="1"/>
  <c r="R694" i="1" s="1"/>
  <c r="Z694" i="1" s="1"/>
  <c r="V693" i="1"/>
  <c r="R693" i="1" a="1"/>
  <c r="R693" i="1" s="1"/>
  <c r="V692" i="1"/>
  <c r="R692" i="1" a="1"/>
  <c r="R692" i="1" s="1"/>
  <c r="X692" i="1" s="1"/>
  <c r="V691" i="1"/>
  <c r="R691" i="1" a="1"/>
  <c r="R691" i="1" s="1"/>
  <c r="V690" i="1"/>
  <c r="R690" i="1" a="1"/>
  <c r="R690" i="1" s="1"/>
  <c r="V689" i="1"/>
  <c r="R689" i="1" a="1"/>
  <c r="R689" i="1" s="1"/>
  <c r="S689" i="1" s="1"/>
  <c r="V688" i="1"/>
  <c r="R688" i="1" a="1"/>
  <c r="R688" i="1" s="1"/>
  <c r="V687" i="1"/>
  <c r="R687" i="1" a="1"/>
  <c r="R687" i="1" s="1"/>
  <c r="V686" i="1"/>
  <c r="R686" i="1" a="1"/>
  <c r="R686" i="1" s="1"/>
  <c r="S686" i="1" s="1"/>
  <c r="V685" i="1"/>
  <c r="R685" i="1" a="1"/>
  <c r="R685" i="1" s="1"/>
  <c r="V684" i="1"/>
  <c r="R684" i="1" a="1"/>
  <c r="R684" i="1" s="1"/>
  <c r="V683" i="1"/>
  <c r="R683" i="1" a="1"/>
  <c r="R683" i="1" s="1"/>
  <c r="V682" i="1"/>
  <c r="R682" i="1" a="1"/>
  <c r="R682" i="1" s="1"/>
  <c r="S682" i="1" s="1"/>
  <c r="V681" i="1"/>
  <c r="R681" i="1" a="1"/>
  <c r="R681" i="1" s="1"/>
  <c r="S681" i="1" s="1"/>
  <c r="V680" i="1"/>
  <c r="R680" i="1" a="1"/>
  <c r="R680" i="1" s="1"/>
  <c r="V679" i="1"/>
  <c r="R679" i="1" a="1"/>
  <c r="R679" i="1" s="1"/>
  <c r="V678" i="1"/>
  <c r="R678" i="1" a="1"/>
  <c r="R678" i="1" s="1"/>
  <c r="S678" i="1" s="1"/>
  <c r="V677" i="1"/>
  <c r="R677" i="1" a="1"/>
  <c r="R677" i="1" s="1"/>
  <c r="Y677" i="1" s="1"/>
  <c r="V676" i="1"/>
  <c r="R676" i="1" a="1"/>
  <c r="R676" i="1" s="1"/>
  <c r="V675" i="1"/>
  <c r="R675" i="1" a="1"/>
  <c r="R675" i="1" s="1"/>
  <c r="V674" i="1"/>
  <c r="R674" i="1" a="1"/>
  <c r="R674" i="1" s="1"/>
  <c r="S674" i="1" s="1"/>
  <c r="Z673" i="1"/>
  <c r="V673" i="1"/>
  <c r="R673" i="1" a="1"/>
  <c r="R673" i="1" s="1"/>
  <c r="S673" i="1" s="1"/>
  <c r="V672" i="1"/>
  <c r="R672" i="1" a="1"/>
  <c r="R672" i="1" s="1"/>
  <c r="V671" i="1"/>
  <c r="R671" i="1" a="1"/>
  <c r="R671" i="1" s="1"/>
  <c r="V670" i="1"/>
  <c r="R670" i="1" a="1"/>
  <c r="R670" i="1" s="1"/>
  <c r="Z670" i="1" s="1"/>
  <c r="V669" i="1"/>
  <c r="R669" i="1" a="1"/>
  <c r="R669" i="1" s="1"/>
  <c r="V668" i="1"/>
  <c r="R668" i="1" a="1"/>
  <c r="R668" i="1" s="1"/>
  <c r="X668" i="1" s="1"/>
  <c r="V667" i="1"/>
  <c r="R667" i="1" a="1"/>
  <c r="R667" i="1" s="1"/>
  <c r="V666" i="1"/>
  <c r="S666" i="1"/>
  <c r="R666" i="1" a="1"/>
  <c r="R666" i="1" s="1"/>
  <c r="V665" i="1"/>
  <c r="R665" i="1" a="1"/>
  <c r="R665" i="1" s="1"/>
  <c r="Z665" i="1" s="1"/>
  <c r="V664" i="1"/>
  <c r="R664" i="1" a="1"/>
  <c r="R664" i="1" s="1"/>
  <c r="V663" i="1"/>
  <c r="R663" i="1" a="1"/>
  <c r="R663" i="1" s="1"/>
  <c r="V662" i="1"/>
  <c r="R662" i="1" a="1"/>
  <c r="R662" i="1" s="1"/>
  <c r="T662" i="1" s="1"/>
  <c r="V661" i="1"/>
  <c r="R661" i="1" a="1"/>
  <c r="R661" i="1" s="1"/>
  <c r="Y661" i="1" s="1"/>
  <c r="V660" i="1"/>
  <c r="R660" i="1" a="1"/>
  <c r="R660" i="1" s="1"/>
  <c r="X660" i="1" s="1"/>
  <c r="V659" i="1"/>
  <c r="R659" i="1" a="1"/>
  <c r="R659" i="1" s="1"/>
  <c r="V658" i="1"/>
  <c r="R658" i="1" a="1"/>
  <c r="R658" i="1" s="1"/>
  <c r="S658" i="1" s="1"/>
  <c r="V657" i="1"/>
  <c r="R657" i="1" a="1"/>
  <c r="R657" i="1" s="1"/>
  <c r="V656" i="1"/>
  <c r="R656" i="1" a="1"/>
  <c r="R656" i="1" s="1"/>
  <c r="V655" i="1"/>
  <c r="R655" i="1" a="1"/>
  <c r="R655" i="1" s="1"/>
  <c r="V654" i="1"/>
  <c r="R654" i="1" a="1"/>
  <c r="R654" i="1" s="1"/>
  <c r="V653" i="1"/>
  <c r="R653" i="1" a="1"/>
  <c r="R653" i="1" s="1"/>
  <c r="V652" i="1"/>
  <c r="R652" i="1" a="1"/>
  <c r="R652" i="1" s="1"/>
  <c r="V651" i="1"/>
  <c r="R651" i="1" a="1"/>
  <c r="R651" i="1" s="1"/>
  <c r="V650" i="1"/>
  <c r="R650" i="1" a="1"/>
  <c r="R650" i="1" s="1"/>
  <c r="S650" i="1" s="1"/>
  <c r="V649" i="1"/>
  <c r="R649" i="1" a="1"/>
  <c r="R649" i="1" s="1"/>
  <c r="V648" i="1"/>
  <c r="R648" i="1" a="1"/>
  <c r="R648" i="1" s="1"/>
  <c r="V647" i="1"/>
  <c r="R647" i="1" a="1"/>
  <c r="R647" i="1" s="1"/>
  <c r="V646" i="1"/>
  <c r="R646" i="1" a="1"/>
  <c r="R646" i="1" s="1"/>
  <c r="V645" i="1"/>
  <c r="R645" i="1" a="1"/>
  <c r="R645" i="1" s="1"/>
  <c r="Y645" i="1" s="1"/>
  <c r="V644" i="1"/>
  <c r="R644" i="1" a="1"/>
  <c r="R644" i="1" s="1"/>
  <c r="X644" i="1" s="1"/>
  <c r="V643" i="1"/>
  <c r="R643" i="1" a="1"/>
  <c r="R643" i="1" s="1"/>
  <c r="V642" i="1"/>
  <c r="R642" i="1" a="1"/>
  <c r="R642" i="1" s="1"/>
  <c r="S642" i="1" s="1"/>
  <c r="V641" i="1"/>
  <c r="R641" i="1" a="1"/>
  <c r="R641" i="1" s="1"/>
  <c r="V640" i="1"/>
  <c r="R640" i="1" a="1"/>
  <c r="R640" i="1" s="1"/>
  <c r="V639" i="1"/>
  <c r="R639" i="1" a="1"/>
  <c r="R639" i="1" s="1"/>
  <c r="V638" i="1"/>
  <c r="R638" i="1" a="1"/>
  <c r="R638" i="1" s="1"/>
  <c r="V637" i="1"/>
  <c r="R637" i="1" a="1"/>
  <c r="R637" i="1" s="1"/>
  <c r="Z637" i="1" s="1"/>
  <c r="V636" i="1"/>
  <c r="R636" i="1" a="1"/>
  <c r="R636" i="1" s="1"/>
  <c r="X636" i="1" s="1"/>
  <c r="V635" i="1"/>
  <c r="R635" i="1" a="1"/>
  <c r="R635" i="1" s="1"/>
  <c r="V634" i="1"/>
  <c r="R634" i="1" a="1"/>
  <c r="R634" i="1" s="1"/>
  <c r="S634" i="1" s="1"/>
  <c r="V633" i="1"/>
  <c r="R633" i="1" a="1"/>
  <c r="R633" i="1" s="1"/>
  <c r="S633" i="1" s="1"/>
  <c r="V632" i="1"/>
  <c r="R632" i="1" a="1"/>
  <c r="R632" i="1" s="1"/>
  <c r="Y632" i="1" s="1"/>
  <c r="V631" i="1"/>
  <c r="R631" i="1" a="1"/>
  <c r="R631" i="1" s="1"/>
  <c r="U631" i="1" s="1"/>
  <c r="V630" i="1"/>
  <c r="R630" i="1" a="1"/>
  <c r="R630" i="1" s="1"/>
  <c r="V629" i="1"/>
  <c r="R629" i="1" a="1"/>
  <c r="R629" i="1" s="1"/>
  <c r="Y629" i="1" s="1"/>
  <c r="V628" i="1"/>
  <c r="R628" i="1" a="1"/>
  <c r="R628" i="1" s="1"/>
  <c r="X628" i="1" s="1"/>
  <c r="V627" i="1"/>
  <c r="R627" i="1" a="1"/>
  <c r="R627" i="1" s="1"/>
  <c r="V626" i="1"/>
  <c r="R626" i="1" a="1"/>
  <c r="R626" i="1" s="1"/>
  <c r="V625" i="1"/>
  <c r="R625" i="1" a="1"/>
  <c r="R625" i="1" s="1"/>
  <c r="Z625" i="1" s="1"/>
  <c r="V624" i="1"/>
  <c r="R624" i="1" a="1"/>
  <c r="R624" i="1" s="1"/>
  <c r="V623" i="1"/>
  <c r="R623" i="1" a="1"/>
  <c r="R623" i="1" s="1"/>
  <c r="U623" i="1" s="1"/>
  <c r="V622" i="1"/>
  <c r="R622" i="1" a="1"/>
  <c r="R622" i="1" s="1"/>
  <c r="V621" i="1"/>
  <c r="R621" i="1" a="1"/>
  <c r="R621" i="1" s="1"/>
  <c r="V620" i="1"/>
  <c r="R620" i="1"/>
  <c r="R620" i="1" a="1"/>
  <c r="V619" i="1"/>
  <c r="R619" i="1" a="1"/>
  <c r="R619" i="1" s="1"/>
  <c r="V618" i="1"/>
  <c r="R618" i="1" a="1"/>
  <c r="R618" i="1" s="1"/>
  <c r="Z618" i="1" s="1"/>
  <c r="V617" i="1"/>
  <c r="R617" i="1" a="1"/>
  <c r="R617" i="1" s="1"/>
  <c r="V616" i="1"/>
  <c r="R616" i="1" a="1"/>
  <c r="R616" i="1" s="1"/>
  <c r="Y616" i="1" s="1"/>
  <c r="V615" i="1"/>
  <c r="R615" i="1" a="1"/>
  <c r="R615" i="1" s="1"/>
  <c r="X615" i="1" s="1"/>
  <c r="V614" i="1"/>
  <c r="R614" i="1" a="1"/>
  <c r="R614" i="1" s="1"/>
  <c r="V613" i="1"/>
  <c r="R613" i="1" a="1"/>
  <c r="R613" i="1" s="1"/>
  <c r="X613" i="1" s="1"/>
  <c r="V612" i="1"/>
  <c r="R612" i="1" a="1"/>
  <c r="R612" i="1" s="1"/>
  <c r="V611" i="1"/>
  <c r="R611" i="1" a="1"/>
  <c r="R611" i="1" s="1"/>
  <c r="X611" i="1" s="1"/>
  <c r="V610" i="1"/>
  <c r="R610" i="1" a="1"/>
  <c r="R610" i="1" s="1"/>
  <c r="V609" i="1"/>
  <c r="R609" i="1" a="1"/>
  <c r="R609" i="1" s="1"/>
  <c r="V608" i="1"/>
  <c r="R608" i="1" a="1"/>
  <c r="R608" i="1" s="1"/>
  <c r="Y608" i="1" s="1"/>
  <c r="V607" i="1"/>
  <c r="R607" i="1" a="1"/>
  <c r="R607" i="1" s="1"/>
  <c r="Z607" i="1" s="1"/>
  <c r="V606" i="1"/>
  <c r="R606" i="1" a="1"/>
  <c r="R606" i="1" s="1"/>
  <c r="V605" i="1"/>
  <c r="R605" i="1" a="1"/>
  <c r="R605" i="1" s="1"/>
  <c r="Y605" i="1" s="1"/>
  <c r="V604" i="1"/>
  <c r="R604" i="1" a="1"/>
  <c r="R604" i="1" s="1"/>
  <c r="V603" i="1"/>
  <c r="R603" i="1" a="1"/>
  <c r="R603" i="1" s="1"/>
  <c r="Y603" i="1" s="1"/>
  <c r="V602" i="1"/>
  <c r="R602" i="1" a="1"/>
  <c r="R602" i="1" s="1"/>
  <c r="V601" i="1"/>
  <c r="R601" i="1" a="1"/>
  <c r="R601" i="1" s="1"/>
  <c r="W601" i="1" s="1" a="1"/>
  <c r="W601" i="1" s="1"/>
  <c r="V600" i="1"/>
  <c r="R600" i="1" a="1"/>
  <c r="R600" i="1" s="1"/>
  <c r="S600" i="1" s="1"/>
  <c r="V599" i="1"/>
  <c r="R599" i="1" a="1"/>
  <c r="R599" i="1" s="1"/>
  <c r="V598" i="1"/>
  <c r="R598" i="1" a="1"/>
  <c r="R598" i="1" s="1"/>
  <c r="X598" i="1" s="1"/>
  <c r="V597" i="1"/>
  <c r="R597" i="1" a="1"/>
  <c r="R597" i="1" s="1"/>
  <c r="U597" i="1" s="1"/>
  <c r="V596" i="1"/>
  <c r="R596" i="1" a="1"/>
  <c r="R596" i="1" s="1"/>
  <c r="Z596" i="1" s="1"/>
  <c r="V595" i="1"/>
  <c r="R595" i="1" a="1"/>
  <c r="R595" i="1" s="1"/>
  <c r="V594" i="1"/>
  <c r="R594" i="1" a="1"/>
  <c r="R594" i="1" s="1"/>
  <c r="T594" i="1" s="1"/>
  <c r="V593" i="1"/>
  <c r="R593" i="1" a="1"/>
  <c r="R593" i="1" s="1"/>
  <c r="V592" i="1"/>
  <c r="R592" i="1"/>
  <c r="R592" i="1" a="1"/>
  <c r="V591" i="1"/>
  <c r="R591" i="1" a="1"/>
  <c r="R591" i="1" s="1"/>
  <c r="Z591" i="1" s="1"/>
  <c r="V590" i="1"/>
  <c r="R590" i="1" a="1"/>
  <c r="R590" i="1" s="1"/>
  <c r="V589" i="1"/>
  <c r="S589" i="1"/>
  <c r="R589" i="1" a="1"/>
  <c r="R589" i="1" s="1"/>
  <c r="T589" i="1" s="1"/>
  <c r="V588" i="1"/>
  <c r="R588" i="1" a="1"/>
  <c r="R588" i="1" s="1"/>
  <c r="Z588" i="1" s="1"/>
  <c r="V587" i="1"/>
  <c r="R587" i="1" a="1"/>
  <c r="R587" i="1" s="1"/>
  <c r="V586" i="1"/>
  <c r="R586" i="1" a="1"/>
  <c r="R586" i="1" s="1"/>
  <c r="Y586" i="1" s="1"/>
  <c r="V585" i="1"/>
  <c r="R585" i="1" a="1"/>
  <c r="R585" i="1" s="1"/>
  <c r="V584" i="1"/>
  <c r="R584" i="1" a="1"/>
  <c r="R584" i="1" s="1"/>
  <c r="V583" i="1"/>
  <c r="R583" i="1" a="1"/>
  <c r="R583" i="1" s="1"/>
  <c r="T583" i="1" s="1"/>
  <c r="V582" i="1"/>
  <c r="R582" i="1" a="1"/>
  <c r="R582" i="1" s="1"/>
  <c r="V581" i="1"/>
  <c r="R581" i="1" a="1"/>
  <c r="R581" i="1" s="1"/>
  <c r="V580" i="1"/>
  <c r="R580" i="1" a="1"/>
  <c r="R580" i="1" s="1"/>
  <c r="V579" i="1"/>
  <c r="R579" i="1" a="1"/>
  <c r="R579" i="1" s="1"/>
  <c r="V578" i="1"/>
  <c r="R578" i="1" a="1"/>
  <c r="R578" i="1" s="1"/>
  <c r="X578" i="1" s="1"/>
  <c r="V577" i="1"/>
  <c r="R577" i="1" a="1"/>
  <c r="R577" i="1" s="1"/>
  <c r="V576" i="1"/>
  <c r="R576" i="1" a="1"/>
  <c r="R576" i="1" s="1"/>
  <c r="V575" i="1"/>
  <c r="R575" i="1" a="1"/>
  <c r="R575" i="1" s="1"/>
  <c r="V574" i="1"/>
  <c r="R574" i="1" a="1"/>
  <c r="R574" i="1" s="1"/>
  <c r="V573" i="1"/>
  <c r="R573" i="1" a="1"/>
  <c r="R573" i="1" s="1"/>
  <c r="T573" i="1" s="1"/>
  <c r="V572" i="1"/>
  <c r="R572" i="1" a="1"/>
  <c r="R572" i="1" s="1"/>
  <c r="V571" i="1"/>
  <c r="R571" i="1" a="1"/>
  <c r="R571" i="1" s="1"/>
  <c r="U571" i="1" s="1"/>
  <c r="V570" i="1"/>
  <c r="R570" i="1" a="1"/>
  <c r="R570" i="1" s="1"/>
  <c r="U570" i="1" s="1"/>
  <c r="V569" i="1"/>
  <c r="R569" i="1" a="1"/>
  <c r="R569" i="1" s="1"/>
  <c r="Z569" i="1" s="1"/>
  <c r="V568" i="1"/>
  <c r="R568" i="1" a="1"/>
  <c r="R568" i="1" s="1"/>
  <c r="V567" i="1"/>
  <c r="R567" i="1" a="1"/>
  <c r="R567" i="1" s="1"/>
  <c r="V566" i="1"/>
  <c r="R566" i="1" a="1"/>
  <c r="R566" i="1" s="1"/>
  <c r="V565" i="1"/>
  <c r="R565" i="1" a="1"/>
  <c r="R565" i="1" s="1"/>
  <c r="X565" i="1" s="1"/>
  <c r="V564" i="1"/>
  <c r="R564" i="1" a="1"/>
  <c r="R564" i="1" s="1"/>
  <c r="V563" i="1"/>
  <c r="R563" i="1" a="1"/>
  <c r="R563" i="1" s="1"/>
  <c r="V562" i="1"/>
  <c r="R562" i="1" a="1"/>
  <c r="R562" i="1" s="1"/>
  <c r="V561" i="1"/>
  <c r="R561" i="1" a="1"/>
  <c r="R561" i="1" s="1"/>
  <c r="Y561" i="1" s="1"/>
  <c r="V560" i="1"/>
  <c r="R560" i="1" a="1"/>
  <c r="R560" i="1" s="1"/>
  <c r="V559" i="1"/>
  <c r="R559" i="1" a="1"/>
  <c r="R559" i="1" s="1"/>
  <c r="V558" i="1"/>
  <c r="R558" i="1" a="1"/>
  <c r="R558" i="1" s="1"/>
  <c r="U558" i="1" s="1"/>
  <c r="V557" i="1"/>
  <c r="R557" i="1" a="1"/>
  <c r="R557" i="1" s="1"/>
  <c r="Z557" i="1" s="1"/>
  <c r="V556" i="1"/>
  <c r="R556" i="1" a="1"/>
  <c r="R556" i="1" s="1"/>
  <c r="V555" i="1"/>
  <c r="R555" i="1" a="1"/>
  <c r="R555" i="1" s="1"/>
  <c r="X555" i="1" s="1"/>
  <c r="V554" i="1"/>
  <c r="R554" i="1" a="1"/>
  <c r="R554" i="1" s="1"/>
  <c r="Y554" i="1" s="1"/>
  <c r="V553" i="1"/>
  <c r="R553" i="1" a="1"/>
  <c r="R553" i="1" s="1"/>
  <c r="U553" i="1" s="1"/>
  <c r="V552" i="1"/>
  <c r="R552" i="1" a="1"/>
  <c r="R552" i="1" s="1"/>
  <c r="V551" i="1"/>
  <c r="R551" i="1" a="1"/>
  <c r="R551" i="1" s="1"/>
  <c r="V550" i="1"/>
  <c r="R550" i="1" a="1"/>
  <c r="R550" i="1" s="1"/>
  <c r="V549" i="1"/>
  <c r="R549" i="1" a="1"/>
  <c r="R549" i="1" s="1"/>
  <c r="V548" i="1"/>
  <c r="R548" i="1" a="1"/>
  <c r="R548" i="1" s="1"/>
  <c r="T548" i="1" s="1"/>
  <c r="V547" i="1"/>
  <c r="R547" i="1" a="1"/>
  <c r="R547" i="1" s="1"/>
  <c r="X547" i="1" s="1"/>
  <c r="V546" i="1"/>
  <c r="R546" i="1" a="1"/>
  <c r="R546" i="1" s="1"/>
  <c r="V545" i="1"/>
  <c r="R545" i="1" a="1"/>
  <c r="R545" i="1" s="1"/>
  <c r="Y545" i="1" s="1"/>
  <c r="V544" i="1"/>
  <c r="R544" i="1" a="1"/>
  <c r="R544" i="1" s="1"/>
  <c r="V543" i="1"/>
  <c r="R543" i="1" a="1"/>
  <c r="R543" i="1" s="1"/>
  <c r="Z543" i="1" s="1"/>
  <c r="V542" i="1"/>
  <c r="R542" i="1" a="1"/>
  <c r="R542" i="1" s="1"/>
  <c r="Y542" i="1" s="1"/>
  <c r="V541" i="1"/>
  <c r="R541" i="1" a="1"/>
  <c r="R541" i="1" s="1"/>
  <c r="V540" i="1"/>
  <c r="R540" i="1" a="1"/>
  <c r="R540" i="1" s="1"/>
  <c r="V539" i="1"/>
  <c r="R539" i="1" a="1"/>
  <c r="R539" i="1" s="1"/>
  <c r="Z539" i="1" s="1"/>
  <c r="V538" i="1"/>
  <c r="R538" i="1" a="1"/>
  <c r="R538" i="1" s="1"/>
  <c r="X538" i="1" s="1"/>
  <c r="V537" i="1"/>
  <c r="R537" i="1" a="1"/>
  <c r="R537" i="1" s="1"/>
  <c r="V536" i="1"/>
  <c r="R536" i="1" a="1"/>
  <c r="R536" i="1" s="1"/>
  <c r="V535" i="1"/>
  <c r="R535" i="1" a="1"/>
  <c r="R535" i="1" s="1"/>
  <c r="V534" i="1"/>
  <c r="R534" i="1" a="1"/>
  <c r="R534" i="1" s="1"/>
  <c r="V533" i="1"/>
  <c r="R533" i="1" a="1"/>
  <c r="R533" i="1" s="1"/>
  <c r="V532" i="1"/>
  <c r="R532" i="1" a="1"/>
  <c r="R532" i="1" s="1"/>
  <c r="V531" i="1"/>
  <c r="R531" i="1" a="1"/>
  <c r="R531" i="1" s="1"/>
  <c r="V530" i="1"/>
  <c r="R530" i="1" a="1"/>
  <c r="R530" i="1" s="1"/>
  <c r="Y530" i="1" s="1"/>
  <c r="V529" i="1"/>
  <c r="R529" i="1" a="1"/>
  <c r="R529" i="1" s="1"/>
  <c r="V528" i="1"/>
  <c r="R528" i="1" a="1"/>
  <c r="R528" i="1" s="1"/>
  <c r="Y528" i="1" s="1"/>
  <c r="V527" i="1"/>
  <c r="R527" i="1" a="1"/>
  <c r="R527" i="1" s="1"/>
  <c r="Y527" i="1" s="1"/>
  <c r="V526" i="1"/>
  <c r="R526" i="1" a="1"/>
  <c r="R526" i="1" s="1"/>
  <c r="V525" i="1"/>
  <c r="R525" i="1" a="1"/>
  <c r="R525" i="1" s="1"/>
  <c r="V524" i="1"/>
  <c r="R524" i="1" a="1"/>
  <c r="R524" i="1" s="1"/>
  <c r="V523" i="1"/>
  <c r="R523" i="1" a="1"/>
  <c r="R523" i="1" s="1"/>
  <c r="V522" i="1"/>
  <c r="R522" i="1" a="1"/>
  <c r="R522" i="1" s="1"/>
  <c r="X522" i="1" s="1"/>
  <c r="V521" i="1"/>
  <c r="R521" i="1" a="1"/>
  <c r="R521" i="1" s="1"/>
  <c r="V520" i="1"/>
  <c r="R520" i="1" a="1"/>
  <c r="R520" i="1" s="1"/>
  <c r="V519" i="1"/>
  <c r="R519" i="1" a="1"/>
  <c r="R519" i="1" s="1"/>
  <c r="T519" i="1" s="1"/>
  <c r="V518" i="1"/>
  <c r="R518" i="1" a="1"/>
  <c r="R518" i="1" s="1"/>
  <c r="Y518" i="1" s="1"/>
  <c r="V517" i="1"/>
  <c r="R517" i="1" a="1"/>
  <c r="R517" i="1" s="1"/>
  <c r="V516" i="1"/>
  <c r="R516" i="1" a="1"/>
  <c r="R516" i="1" s="1"/>
  <c r="V515" i="1"/>
  <c r="R515" i="1" a="1"/>
  <c r="R515" i="1" s="1"/>
  <c r="V514" i="1"/>
  <c r="R514" i="1" a="1"/>
  <c r="R514" i="1" s="1"/>
  <c r="S514" i="1" s="1"/>
  <c r="V513" i="1"/>
  <c r="R513" i="1" a="1"/>
  <c r="R513" i="1" s="1"/>
  <c r="Z513" i="1" s="1"/>
  <c r="V512" i="1"/>
  <c r="R512" i="1" a="1"/>
  <c r="R512" i="1" s="1"/>
  <c r="V511" i="1"/>
  <c r="R511" i="1" a="1"/>
  <c r="R511" i="1" s="1"/>
  <c r="V510" i="1"/>
  <c r="R510" i="1" a="1"/>
  <c r="R510" i="1" s="1"/>
  <c r="S510" i="1" s="1"/>
  <c r="V509" i="1"/>
  <c r="R509" i="1" a="1"/>
  <c r="R509" i="1" s="1"/>
  <c r="V508" i="1"/>
  <c r="R508" i="1" a="1"/>
  <c r="R508" i="1" s="1"/>
  <c r="V507" i="1"/>
  <c r="R507" i="1"/>
  <c r="R507" i="1" a="1"/>
  <c r="V506" i="1"/>
  <c r="R506" i="1" a="1"/>
  <c r="R506" i="1" s="1"/>
  <c r="X506" i="1" s="1"/>
  <c r="V505" i="1"/>
  <c r="R505" i="1" a="1"/>
  <c r="R505" i="1" s="1"/>
  <c r="V504" i="1"/>
  <c r="R504" i="1" a="1"/>
  <c r="R504" i="1" s="1"/>
  <c r="X504" i="1" s="1"/>
  <c r="V503" i="1"/>
  <c r="R503" i="1" a="1"/>
  <c r="R503" i="1" s="1"/>
  <c r="V502" i="1"/>
  <c r="R502" i="1" a="1"/>
  <c r="R502" i="1" s="1"/>
  <c r="Y502" i="1" s="1"/>
  <c r="V501" i="1"/>
  <c r="R501" i="1" a="1"/>
  <c r="R501" i="1" s="1"/>
  <c r="V500" i="1"/>
  <c r="R500" i="1" a="1"/>
  <c r="R500" i="1" s="1"/>
  <c r="V499" i="1"/>
  <c r="R499" i="1" a="1"/>
  <c r="R499" i="1" s="1"/>
  <c r="V498" i="1"/>
  <c r="R498" i="1" a="1"/>
  <c r="R498" i="1" s="1"/>
  <c r="S498" i="1" s="1"/>
  <c r="V497" i="1"/>
  <c r="R497" i="1" a="1"/>
  <c r="R497" i="1" s="1"/>
  <c r="V496" i="1"/>
  <c r="R496" i="1" a="1"/>
  <c r="R496" i="1" s="1"/>
  <c r="U496" i="1" s="1"/>
  <c r="V495" i="1"/>
  <c r="R495" i="1" a="1"/>
  <c r="R495" i="1" s="1"/>
  <c r="U495" i="1" s="1"/>
  <c r="V494" i="1"/>
  <c r="R494" i="1" a="1"/>
  <c r="R494" i="1" s="1"/>
  <c r="V493" i="1"/>
  <c r="R493" i="1" a="1"/>
  <c r="R493" i="1" s="1"/>
  <c r="V492" i="1"/>
  <c r="R492" i="1" a="1"/>
  <c r="R492" i="1" s="1"/>
  <c r="V491" i="1"/>
  <c r="R491" i="1" a="1"/>
  <c r="R491" i="1" s="1"/>
  <c r="V490" i="1"/>
  <c r="R490" i="1" a="1"/>
  <c r="R490" i="1" s="1"/>
  <c r="X490" i="1" s="1"/>
  <c r="V489" i="1"/>
  <c r="R489" i="1" a="1"/>
  <c r="R489" i="1" s="1"/>
  <c r="Z489" i="1" s="1"/>
  <c r="V488" i="1"/>
  <c r="R488" i="1" a="1"/>
  <c r="R488" i="1" s="1"/>
  <c r="V487" i="1"/>
  <c r="R487" i="1" a="1"/>
  <c r="R487" i="1" s="1"/>
  <c r="V486" i="1"/>
  <c r="R486" i="1" a="1"/>
  <c r="R486" i="1" s="1"/>
  <c r="V485" i="1"/>
  <c r="R485" i="1" a="1"/>
  <c r="R485" i="1" s="1"/>
  <c r="V484" i="1"/>
  <c r="R484" i="1" a="1"/>
  <c r="R484" i="1" s="1"/>
  <c r="V483" i="1"/>
  <c r="R483" i="1" a="1"/>
  <c r="R483" i="1" s="1"/>
  <c r="Y483" i="1" s="1"/>
  <c r="V482" i="1"/>
  <c r="R482" i="1" a="1"/>
  <c r="R482" i="1" s="1"/>
  <c r="V481" i="1"/>
  <c r="R481" i="1" a="1"/>
  <c r="R481" i="1" s="1"/>
  <c r="V480" i="1"/>
  <c r="R480" i="1" a="1"/>
  <c r="R480" i="1" s="1"/>
  <c r="Y480" i="1" s="1"/>
  <c r="V479" i="1"/>
  <c r="R479" i="1" a="1"/>
  <c r="R479" i="1" s="1"/>
  <c r="Z479" i="1" s="1"/>
  <c r="V478" i="1"/>
  <c r="R478" i="1" a="1"/>
  <c r="R478" i="1" s="1"/>
  <c r="V477" i="1"/>
  <c r="R477" i="1" a="1"/>
  <c r="R477" i="1" s="1"/>
  <c r="X477" i="1" s="1"/>
  <c r="V476" i="1"/>
  <c r="R476" i="1" a="1"/>
  <c r="R476" i="1" s="1"/>
  <c r="X476" i="1" s="1"/>
  <c r="V475" i="1"/>
  <c r="R475" i="1" a="1"/>
  <c r="R475" i="1" s="1"/>
  <c r="Y475" i="1" s="1"/>
  <c r="V474" i="1"/>
  <c r="R474" i="1" a="1"/>
  <c r="R474" i="1" s="1"/>
  <c r="Z474" i="1" s="1"/>
  <c r="V473" i="1"/>
  <c r="R473" i="1" a="1"/>
  <c r="R473" i="1" s="1"/>
  <c r="V472" i="1"/>
  <c r="R472" i="1" a="1"/>
  <c r="R472" i="1" s="1"/>
  <c r="V471" i="1"/>
  <c r="R471" i="1" a="1"/>
  <c r="R471" i="1" s="1"/>
  <c r="T471" i="1" s="1"/>
  <c r="V470" i="1"/>
  <c r="R470" i="1" a="1"/>
  <c r="R470" i="1" s="1"/>
  <c r="Z470" i="1" s="1"/>
  <c r="V469" i="1"/>
  <c r="R469" i="1" a="1"/>
  <c r="R469" i="1" s="1"/>
  <c r="V468" i="1"/>
  <c r="R468" i="1" a="1"/>
  <c r="R468" i="1" s="1"/>
  <c r="V467" i="1"/>
  <c r="R467" i="1" a="1"/>
  <c r="R467" i="1" s="1"/>
  <c r="Y467" i="1" s="1"/>
  <c r="V466" i="1"/>
  <c r="R466" i="1" a="1"/>
  <c r="R466" i="1" s="1"/>
  <c r="V465" i="1"/>
  <c r="R465" i="1" a="1"/>
  <c r="R465" i="1" s="1"/>
  <c r="Y465" i="1" s="1"/>
  <c r="V464" i="1"/>
  <c r="R464" i="1" a="1"/>
  <c r="R464" i="1" s="1"/>
  <c r="U464" i="1" s="1"/>
  <c r="V463" i="1"/>
  <c r="R463" i="1" a="1"/>
  <c r="R463" i="1" s="1"/>
  <c r="V462" i="1"/>
  <c r="R462" i="1" a="1"/>
  <c r="R462" i="1" s="1"/>
  <c r="V461" i="1"/>
  <c r="R461" i="1" a="1"/>
  <c r="R461" i="1" s="1"/>
  <c r="V460" i="1"/>
  <c r="U460" i="1"/>
  <c r="R460" i="1" a="1"/>
  <c r="R460" i="1" s="1"/>
  <c r="Y460" i="1" s="1"/>
  <c r="V459" i="1"/>
  <c r="R459" i="1" a="1"/>
  <c r="R459" i="1" s="1"/>
  <c r="U459" i="1" s="1"/>
  <c r="V458" i="1"/>
  <c r="R458" i="1" a="1"/>
  <c r="R458" i="1" s="1"/>
  <c r="V457" i="1"/>
  <c r="R457" i="1" a="1"/>
  <c r="R457" i="1" s="1"/>
  <c r="V456" i="1"/>
  <c r="R456" i="1" a="1"/>
  <c r="R456" i="1" s="1"/>
  <c r="T456" i="1" s="1"/>
  <c r="V455" i="1"/>
  <c r="U455" i="1"/>
  <c r="R455" i="1" a="1"/>
  <c r="R455" i="1" s="1"/>
  <c r="V454" i="1"/>
  <c r="R454" i="1" a="1"/>
  <c r="R454" i="1" s="1"/>
  <c r="T454" i="1" s="1"/>
  <c r="V453" i="1"/>
  <c r="R453" i="1" a="1"/>
  <c r="R453" i="1" s="1"/>
  <c r="V452" i="1"/>
  <c r="R452" i="1" a="1"/>
  <c r="R452" i="1" s="1"/>
  <c r="V451" i="1"/>
  <c r="R451" i="1" a="1"/>
  <c r="R451" i="1" s="1"/>
  <c r="Y451" i="1" s="1"/>
  <c r="V450" i="1"/>
  <c r="R450" i="1" a="1"/>
  <c r="R450" i="1" s="1"/>
  <c r="V449" i="1"/>
  <c r="R449" i="1" a="1"/>
  <c r="R449" i="1" s="1"/>
  <c r="V448" i="1"/>
  <c r="R448" i="1" a="1"/>
  <c r="R448" i="1" s="1"/>
  <c r="V447" i="1"/>
  <c r="S447" i="1"/>
  <c r="R447" i="1" a="1"/>
  <c r="R447" i="1" s="1"/>
  <c r="V446" i="1"/>
  <c r="R446" i="1" a="1"/>
  <c r="R446" i="1" s="1"/>
  <c r="V445" i="1"/>
  <c r="R445" i="1" a="1"/>
  <c r="R445" i="1" s="1"/>
  <c r="U445" i="1" s="1"/>
  <c r="V444" i="1"/>
  <c r="R444" i="1" a="1"/>
  <c r="R444" i="1" s="1"/>
  <c r="V443" i="1"/>
  <c r="R443" i="1" a="1"/>
  <c r="R443" i="1" s="1"/>
  <c r="Z443" i="1" s="1"/>
  <c r="V442" i="1"/>
  <c r="R442" i="1" a="1"/>
  <c r="R442" i="1" s="1"/>
  <c r="V441" i="1"/>
  <c r="R441" i="1" a="1"/>
  <c r="R441" i="1" s="1"/>
  <c r="V440" i="1"/>
  <c r="R440" i="1" a="1"/>
  <c r="R440" i="1" s="1"/>
  <c r="X440" i="1" s="1"/>
  <c r="V439" i="1"/>
  <c r="R439" i="1" a="1"/>
  <c r="R439" i="1" s="1"/>
  <c r="T439" i="1" s="1"/>
  <c r="V438" i="1"/>
  <c r="R438" i="1"/>
  <c r="Z438" i="1" s="1"/>
  <c r="R438" i="1" a="1"/>
  <c r="V437" i="1"/>
  <c r="R437" i="1" a="1"/>
  <c r="R437" i="1" s="1"/>
  <c r="Z437" i="1" s="1"/>
  <c r="V436" i="1"/>
  <c r="R436" i="1" a="1"/>
  <c r="R436" i="1" s="1"/>
  <c r="V435" i="1"/>
  <c r="R435" i="1" a="1"/>
  <c r="R435" i="1" s="1"/>
  <c r="V434" i="1"/>
  <c r="R434" i="1" a="1"/>
  <c r="R434" i="1" s="1"/>
  <c r="V433" i="1"/>
  <c r="R433" i="1" a="1"/>
  <c r="R433" i="1" s="1"/>
  <c r="V432" i="1"/>
  <c r="R432" i="1" a="1"/>
  <c r="R432" i="1" s="1"/>
  <c r="V431" i="1"/>
  <c r="R431" i="1" a="1"/>
  <c r="R431" i="1" s="1"/>
  <c r="V430" i="1"/>
  <c r="R430" i="1" a="1"/>
  <c r="R430" i="1" s="1"/>
  <c r="V429" i="1"/>
  <c r="R429" i="1" a="1"/>
  <c r="R429" i="1" s="1"/>
  <c r="V428" i="1"/>
  <c r="R428" i="1" a="1"/>
  <c r="R428" i="1" s="1"/>
  <c r="V427" i="1"/>
  <c r="R427" i="1" a="1"/>
  <c r="R427" i="1" s="1"/>
  <c r="X427" i="1" s="1"/>
  <c r="V426" i="1"/>
  <c r="R426" i="1" a="1"/>
  <c r="R426" i="1" s="1"/>
  <c r="V425" i="1"/>
  <c r="R425" i="1" a="1"/>
  <c r="R425" i="1" s="1"/>
  <c r="V424" i="1"/>
  <c r="R424" i="1"/>
  <c r="R424" i="1" a="1"/>
  <c r="V423" i="1"/>
  <c r="R423" i="1" a="1"/>
  <c r="R423" i="1" s="1"/>
  <c r="Y423" i="1" s="1"/>
  <c r="V422" i="1"/>
  <c r="R422" i="1" a="1"/>
  <c r="R422" i="1" s="1"/>
  <c r="V421" i="1"/>
  <c r="R421" i="1" a="1"/>
  <c r="R421" i="1" s="1"/>
  <c r="V420" i="1"/>
  <c r="R420" i="1" a="1"/>
  <c r="R420" i="1" s="1"/>
  <c r="V419" i="1"/>
  <c r="R419" i="1" a="1"/>
  <c r="R419" i="1" s="1"/>
  <c r="U419" i="1" s="1"/>
  <c r="V418" i="1"/>
  <c r="R418" i="1" a="1"/>
  <c r="R418" i="1" s="1"/>
  <c r="V417" i="1"/>
  <c r="R417" i="1" a="1"/>
  <c r="R417" i="1" s="1"/>
  <c r="U417" i="1" s="1"/>
  <c r="V416" i="1"/>
  <c r="R416" i="1" a="1"/>
  <c r="R416" i="1" s="1"/>
  <c r="V415" i="1"/>
  <c r="U415" i="1"/>
  <c r="R415" i="1" a="1"/>
  <c r="R415" i="1" s="1"/>
  <c r="X415" i="1" s="1"/>
  <c r="V414" i="1"/>
  <c r="R414" i="1" a="1"/>
  <c r="R414" i="1" s="1"/>
  <c r="W414" i="1" s="1" a="1"/>
  <c r="W414" i="1" s="1"/>
  <c r="V413" i="1"/>
  <c r="R413" i="1" a="1"/>
  <c r="R413" i="1" s="1"/>
  <c r="V412" i="1"/>
  <c r="R412" i="1" a="1"/>
  <c r="R412" i="1" s="1"/>
  <c r="Y412" i="1" s="1"/>
  <c r="V411" i="1"/>
  <c r="R411" i="1" a="1"/>
  <c r="R411" i="1" s="1"/>
  <c r="V410" i="1"/>
  <c r="R410" i="1" a="1"/>
  <c r="R410" i="1" s="1"/>
  <c r="V409" i="1"/>
  <c r="R409" i="1" a="1"/>
  <c r="R409" i="1" s="1"/>
  <c r="S409" i="1" s="1"/>
  <c r="V408" i="1"/>
  <c r="R408" i="1" a="1"/>
  <c r="R408" i="1" s="1"/>
  <c r="Z408" i="1" s="1"/>
  <c r="V407" i="1"/>
  <c r="R407" i="1" a="1"/>
  <c r="R407" i="1" s="1"/>
  <c r="V406" i="1"/>
  <c r="R406" i="1" a="1"/>
  <c r="R406" i="1" s="1"/>
  <c r="T406" i="1" s="1"/>
  <c r="V405" i="1"/>
  <c r="R405" i="1" a="1"/>
  <c r="R405" i="1" s="1"/>
  <c r="S405" i="1" s="1"/>
  <c r="V404" i="1"/>
  <c r="R404" i="1" a="1"/>
  <c r="R404" i="1" s="1"/>
  <c r="V403" i="1"/>
  <c r="R403" i="1" a="1"/>
  <c r="R403" i="1" s="1"/>
  <c r="V402" i="1"/>
  <c r="R402" i="1" a="1"/>
  <c r="R402" i="1" s="1"/>
  <c r="V401" i="1"/>
  <c r="R401" i="1" a="1"/>
  <c r="R401" i="1" s="1"/>
  <c r="V400" i="1"/>
  <c r="R400" i="1" a="1"/>
  <c r="R400" i="1" s="1"/>
  <c r="U400" i="1" s="1"/>
  <c r="V399" i="1"/>
  <c r="T399" i="1"/>
  <c r="R399" i="1" a="1"/>
  <c r="R399" i="1" s="1"/>
  <c r="V398" i="1"/>
  <c r="R398" i="1" a="1"/>
  <c r="R398" i="1" s="1"/>
  <c r="V397" i="1"/>
  <c r="R397" i="1" a="1"/>
  <c r="R397" i="1" s="1"/>
  <c r="Z397" i="1" s="1"/>
  <c r="V396" i="1"/>
  <c r="R396" i="1" a="1"/>
  <c r="R396" i="1" s="1"/>
  <c r="V395" i="1"/>
  <c r="R395" i="1" a="1"/>
  <c r="R395" i="1" s="1"/>
  <c r="V394" i="1"/>
  <c r="R394" i="1" a="1"/>
  <c r="R394" i="1" s="1"/>
  <c r="V393" i="1"/>
  <c r="R393" i="1" a="1"/>
  <c r="R393" i="1" s="1"/>
  <c r="S393" i="1" s="1"/>
  <c r="V392" i="1"/>
  <c r="R392" i="1" a="1"/>
  <c r="R392" i="1" s="1"/>
  <c r="Z392" i="1" s="1"/>
  <c r="V391" i="1"/>
  <c r="R391" i="1" a="1"/>
  <c r="R391" i="1" s="1"/>
  <c r="V390" i="1"/>
  <c r="R390" i="1" a="1"/>
  <c r="R390" i="1" s="1"/>
  <c r="T390" i="1" s="1"/>
  <c r="V389" i="1"/>
  <c r="R389" i="1" a="1"/>
  <c r="R389" i="1" s="1"/>
  <c r="S389" i="1" s="1"/>
  <c r="V388" i="1"/>
  <c r="R388" i="1" a="1"/>
  <c r="R388" i="1" s="1"/>
  <c r="V387" i="1"/>
  <c r="R387" i="1" a="1"/>
  <c r="R387" i="1" s="1"/>
  <c r="V386" i="1"/>
  <c r="R386" i="1" a="1"/>
  <c r="R386" i="1" s="1"/>
  <c r="V385" i="1"/>
  <c r="R385" i="1" a="1"/>
  <c r="R385" i="1" s="1"/>
  <c r="V384" i="1"/>
  <c r="R384" i="1" a="1"/>
  <c r="R384" i="1" s="1"/>
  <c r="V383" i="1"/>
  <c r="R383" i="1" a="1"/>
  <c r="R383" i="1" s="1"/>
  <c r="T383" i="1" s="1"/>
  <c r="V382" i="1"/>
  <c r="R382" i="1" a="1"/>
  <c r="R382" i="1" s="1"/>
  <c r="X382" i="1" s="1"/>
  <c r="V381" i="1"/>
  <c r="R381" i="1" a="1"/>
  <c r="R381" i="1" s="1"/>
  <c r="Z381" i="1" s="1"/>
  <c r="V380" i="1"/>
  <c r="R380" i="1" a="1"/>
  <c r="R380" i="1" s="1"/>
  <c r="V379" i="1"/>
  <c r="R379" i="1" a="1"/>
  <c r="R379" i="1" s="1"/>
  <c r="V378" i="1"/>
  <c r="R378" i="1" a="1"/>
  <c r="R378" i="1" s="1"/>
  <c r="S378" i="1" s="1"/>
  <c r="V377" i="1"/>
  <c r="R377" i="1" a="1"/>
  <c r="R377" i="1" s="1"/>
  <c r="Z377" i="1" s="1"/>
  <c r="V376" i="1"/>
  <c r="R376" i="1" a="1"/>
  <c r="R376" i="1" s="1"/>
  <c r="V375" i="1"/>
  <c r="R375" i="1" a="1"/>
  <c r="R375" i="1" s="1"/>
  <c r="V374" i="1"/>
  <c r="R374" i="1" a="1"/>
  <c r="R374" i="1" s="1"/>
  <c r="Y374" i="1" s="1"/>
  <c r="V373" i="1"/>
  <c r="R373" i="1" a="1"/>
  <c r="R373" i="1" s="1"/>
  <c r="V372" i="1"/>
  <c r="R372" i="1" a="1"/>
  <c r="R372" i="1" s="1"/>
  <c r="V371" i="1"/>
  <c r="R371" i="1" a="1"/>
  <c r="R371" i="1" s="1"/>
  <c r="V370" i="1"/>
  <c r="R370" i="1" a="1"/>
  <c r="R370" i="1" s="1"/>
  <c r="V369" i="1"/>
  <c r="R369" i="1" a="1"/>
  <c r="R369" i="1" s="1"/>
  <c r="V368" i="1"/>
  <c r="R368" i="1" a="1"/>
  <c r="R368" i="1" s="1"/>
  <c r="V367" i="1"/>
  <c r="R367" i="1" a="1"/>
  <c r="R367" i="1" s="1"/>
  <c r="V366" i="1"/>
  <c r="R366" i="1" a="1"/>
  <c r="R366" i="1" s="1"/>
  <c r="Y366" i="1" s="1"/>
  <c r="V365" i="1"/>
  <c r="R365" i="1" a="1"/>
  <c r="R365" i="1" s="1"/>
  <c r="V364" i="1"/>
  <c r="R364" i="1" a="1"/>
  <c r="R364" i="1" s="1"/>
  <c r="V363" i="1"/>
  <c r="R363" i="1" a="1"/>
  <c r="R363" i="1" s="1"/>
  <c r="V362" i="1"/>
  <c r="R362" i="1" a="1"/>
  <c r="R362" i="1" s="1"/>
  <c r="U362" i="1" s="1"/>
  <c r="V361" i="1"/>
  <c r="R361" i="1" a="1"/>
  <c r="R361" i="1" s="1"/>
  <c r="V360" i="1"/>
  <c r="R360" i="1" a="1"/>
  <c r="R360" i="1" s="1"/>
  <c r="V359" i="1"/>
  <c r="R359" i="1" a="1"/>
  <c r="R359" i="1" s="1"/>
  <c r="V358" i="1"/>
  <c r="R358" i="1" a="1"/>
  <c r="R358" i="1" s="1"/>
  <c r="T358" i="1" s="1"/>
  <c r="V357" i="1"/>
  <c r="R357" i="1" a="1"/>
  <c r="R357" i="1" s="1"/>
  <c r="V356" i="1"/>
  <c r="R356" i="1" a="1"/>
  <c r="R356" i="1" s="1"/>
  <c r="Y356" i="1" s="1"/>
  <c r="V355" i="1"/>
  <c r="R355" i="1" a="1"/>
  <c r="R355" i="1" s="1"/>
  <c r="V354" i="1"/>
  <c r="R354" i="1" a="1"/>
  <c r="R354" i="1" s="1"/>
  <c r="Z354" i="1" s="1"/>
  <c r="V353" i="1"/>
  <c r="R353" i="1" a="1"/>
  <c r="R353" i="1" s="1"/>
  <c r="V352" i="1"/>
  <c r="R352" i="1" a="1"/>
  <c r="R352" i="1" s="1"/>
  <c r="V351" i="1"/>
  <c r="R351" i="1" a="1"/>
  <c r="R351" i="1" s="1"/>
  <c r="V350" i="1"/>
  <c r="R350" i="1" a="1"/>
  <c r="R350" i="1" s="1"/>
  <c r="V349" i="1"/>
  <c r="R349" i="1" a="1"/>
  <c r="R349" i="1" s="1"/>
  <c r="Z349" i="1" s="1"/>
  <c r="V348" i="1"/>
  <c r="R348" i="1" a="1"/>
  <c r="R348" i="1" s="1"/>
  <c r="V347" i="1"/>
  <c r="R347" i="1" a="1"/>
  <c r="R347" i="1" s="1"/>
  <c r="V346" i="1"/>
  <c r="R346" i="1" a="1"/>
  <c r="R346" i="1" s="1"/>
  <c r="X346" i="1" s="1"/>
  <c r="V345" i="1"/>
  <c r="R345" i="1" a="1"/>
  <c r="R345" i="1" s="1"/>
  <c r="Y345" i="1" s="1"/>
  <c r="V344" i="1"/>
  <c r="R344" i="1" a="1"/>
  <c r="R344" i="1" s="1"/>
  <c r="V343" i="1"/>
  <c r="R343" i="1" a="1"/>
  <c r="R343" i="1" s="1"/>
  <c r="V342" i="1"/>
  <c r="R342" i="1" a="1"/>
  <c r="R342" i="1" s="1"/>
  <c r="Y342" i="1" s="1"/>
  <c r="V341" i="1"/>
  <c r="R341" i="1" a="1"/>
  <c r="R341" i="1" s="1"/>
  <c r="V340" i="1"/>
  <c r="R340" i="1" a="1"/>
  <c r="R340" i="1" s="1"/>
  <c r="Y340" i="1" s="1"/>
  <c r="V339" i="1"/>
  <c r="R339" i="1" a="1"/>
  <c r="R339" i="1" s="1"/>
  <c r="V338" i="1"/>
  <c r="R338" i="1" a="1"/>
  <c r="R338" i="1" s="1"/>
  <c r="V337" i="1"/>
  <c r="R337" i="1" a="1"/>
  <c r="R337" i="1" s="1"/>
  <c r="V336" i="1"/>
  <c r="R336" i="1" a="1"/>
  <c r="R336" i="1" s="1"/>
  <c r="V335" i="1"/>
  <c r="R335" i="1" a="1"/>
  <c r="R335" i="1" s="1"/>
  <c r="Y335" i="1" s="1"/>
  <c r="V334" i="1"/>
  <c r="U334" i="1"/>
  <c r="R334" i="1" a="1"/>
  <c r="R334" i="1" s="1"/>
  <c r="X334" i="1" s="1"/>
  <c r="V333" i="1"/>
  <c r="R333" i="1" a="1"/>
  <c r="R333" i="1" s="1"/>
  <c r="V332" i="1"/>
  <c r="R332" i="1" a="1"/>
  <c r="R332" i="1" s="1"/>
  <c r="V331" i="1"/>
  <c r="R331" i="1" a="1"/>
  <c r="R331" i="1" s="1"/>
  <c r="V330" i="1"/>
  <c r="R330" i="1" a="1"/>
  <c r="R330" i="1" s="1"/>
  <c r="T330" i="1" s="1"/>
  <c r="V329" i="1"/>
  <c r="R329" i="1" a="1"/>
  <c r="R329" i="1" s="1"/>
  <c r="V328" i="1"/>
  <c r="R328" i="1" a="1"/>
  <c r="R328" i="1" s="1"/>
  <c r="Z328" i="1" s="1"/>
  <c r="V327" i="1"/>
  <c r="R327" i="1" a="1"/>
  <c r="R327" i="1" s="1"/>
  <c r="V326" i="1"/>
  <c r="R326" i="1" a="1"/>
  <c r="R326" i="1" s="1"/>
  <c r="V325" i="1"/>
  <c r="R325" i="1" a="1"/>
  <c r="R325" i="1" s="1"/>
  <c r="V324" i="1"/>
  <c r="R324" i="1" a="1"/>
  <c r="R324" i="1" s="1"/>
  <c r="V323" i="1"/>
  <c r="R323" i="1" a="1"/>
  <c r="R323" i="1" s="1"/>
  <c r="Y323" i="1" s="1"/>
  <c r="V322" i="1"/>
  <c r="R322" i="1" a="1"/>
  <c r="R322" i="1" s="1"/>
  <c r="Z322" i="1" s="1"/>
  <c r="V321" i="1"/>
  <c r="R321" i="1" a="1"/>
  <c r="R321" i="1" s="1"/>
  <c r="V320" i="1"/>
  <c r="R320" i="1" a="1"/>
  <c r="R320" i="1" s="1"/>
  <c r="V319" i="1"/>
  <c r="T319" i="1"/>
  <c r="R319" i="1" a="1"/>
  <c r="R319" i="1" s="1"/>
  <c r="V318" i="1"/>
  <c r="R318" i="1" a="1"/>
  <c r="R318" i="1" s="1"/>
  <c r="X318" i="1" s="1"/>
  <c r="V317" i="1"/>
  <c r="R317" i="1" a="1"/>
  <c r="R317" i="1" s="1"/>
  <c r="Z317" i="1" s="1"/>
  <c r="V316" i="1"/>
  <c r="R316" i="1" a="1"/>
  <c r="R316" i="1" s="1"/>
  <c r="V315" i="1"/>
  <c r="R315" i="1" a="1"/>
  <c r="R315" i="1" s="1"/>
  <c r="V314" i="1"/>
  <c r="R314" i="1" a="1"/>
  <c r="R314" i="1" s="1"/>
  <c r="V313" i="1"/>
  <c r="R313" i="1" a="1"/>
  <c r="R313" i="1" s="1"/>
  <c r="V312" i="1"/>
  <c r="R312" i="1" a="1"/>
  <c r="R312" i="1" s="1"/>
  <c r="Z312" i="1" s="1"/>
  <c r="V311" i="1"/>
  <c r="R311" i="1" a="1"/>
  <c r="R311" i="1" s="1"/>
  <c r="V310" i="1"/>
  <c r="R310" i="1" a="1"/>
  <c r="R310" i="1" s="1"/>
  <c r="Y310" i="1" s="1"/>
  <c r="V309" i="1"/>
  <c r="R309" i="1" a="1"/>
  <c r="R309" i="1" s="1"/>
  <c r="V308" i="1"/>
  <c r="R308" i="1" a="1"/>
  <c r="R308" i="1" s="1"/>
  <c r="V307" i="1"/>
  <c r="R307" i="1" a="1"/>
  <c r="R307" i="1" s="1"/>
  <c r="V306" i="1"/>
  <c r="R306" i="1" a="1"/>
  <c r="R306" i="1" s="1"/>
  <c r="V305" i="1"/>
  <c r="R305" i="1" a="1"/>
  <c r="R305" i="1" s="1"/>
  <c r="V304" i="1"/>
  <c r="R304" i="1" a="1"/>
  <c r="R304" i="1" s="1"/>
  <c r="V303" i="1"/>
  <c r="R303" i="1" a="1"/>
  <c r="R303" i="1" s="1"/>
  <c r="V302" i="1"/>
  <c r="R302" i="1" a="1"/>
  <c r="R302" i="1" s="1"/>
  <c r="X302" i="1" s="1"/>
  <c r="V301" i="1"/>
  <c r="R301" i="1" a="1"/>
  <c r="R301" i="1" s="1"/>
  <c r="Z301" i="1" s="1"/>
  <c r="V300" i="1"/>
  <c r="R300" i="1" a="1"/>
  <c r="R300" i="1" s="1"/>
  <c r="V299" i="1"/>
  <c r="R299" i="1" a="1"/>
  <c r="R299" i="1" s="1"/>
  <c r="V298" i="1"/>
  <c r="R298" i="1" a="1"/>
  <c r="R298" i="1" s="1"/>
  <c r="T298" i="1" s="1"/>
  <c r="V297" i="1"/>
  <c r="R297" i="1" a="1"/>
  <c r="R297" i="1" s="1"/>
  <c r="V296" i="1"/>
  <c r="R296" i="1" a="1"/>
  <c r="R296" i="1" s="1"/>
  <c r="V295" i="1"/>
  <c r="R295" i="1" a="1"/>
  <c r="R295" i="1" s="1"/>
  <c r="V294" i="1"/>
  <c r="R294" i="1" a="1"/>
  <c r="R294" i="1" s="1"/>
  <c r="V293" i="1"/>
  <c r="R293" i="1" a="1"/>
  <c r="R293" i="1" s="1"/>
  <c r="V292" i="1"/>
  <c r="R292" i="1" a="1"/>
  <c r="R292" i="1" s="1"/>
  <c r="Y292" i="1" s="1"/>
  <c r="V291" i="1"/>
  <c r="R291" i="1" a="1"/>
  <c r="R291" i="1" s="1"/>
  <c r="Y291" i="1" s="1"/>
  <c r="V290" i="1"/>
  <c r="R290" i="1" a="1"/>
  <c r="R290" i="1" s="1"/>
  <c r="V289" i="1"/>
  <c r="R289" i="1" a="1"/>
  <c r="R289" i="1" s="1"/>
  <c r="V288" i="1"/>
  <c r="R288" i="1" a="1"/>
  <c r="R288" i="1" s="1"/>
  <c r="V287" i="1"/>
  <c r="R287" i="1" a="1"/>
  <c r="R287" i="1" s="1"/>
  <c r="Y287" i="1" s="1"/>
  <c r="V286" i="1"/>
  <c r="U286" i="1"/>
  <c r="R286" i="1" a="1"/>
  <c r="R286" i="1" s="1"/>
  <c r="Y286" i="1" s="1"/>
  <c r="V285" i="1"/>
  <c r="R285" i="1"/>
  <c r="Z285" i="1" s="1"/>
  <c r="R285" i="1" a="1"/>
  <c r="V284" i="1"/>
  <c r="R284" i="1" a="1"/>
  <c r="R284" i="1" s="1"/>
  <c r="W284" i="1" s="1" a="1"/>
  <c r="W284" i="1" s="1"/>
  <c r="V283" i="1"/>
  <c r="R283" i="1"/>
  <c r="R283" i="1" a="1"/>
  <c r="V282" i="1"/>
  <c r="R282" i="1" a="1"/>
  <c r="R282" i="1" s="1"/>
  <c r="W282" i="1" s="1" a="1"/>
  <c r="W282" i="1" s="1"/>
  <c r="V281" i="1"/>
  <c r="R281" i="1" a="1"/>
  <c r="R281" i="1" s="1"/>
  <c r="V280" i="1"/>
  <c r="R280" i="1" a="1"/>
  <c r="R280" i="1" s="1"/>
  <c r="V279" i="1"/>
  <c r="R279" i="1" a="1"/>
  <c r="R279" i="1" s="1"/>
  <c r="V278" i="1"/>
  <c r="S278" i="1"/>
  <c r="R278" i="1" a="1"/>
  <c r="R278" i="1" s="1"/>
  <c r="Y278" i="1" s="1"/>
  <c r="V277" i="1"/>
  <c r="R277" i="1" a="1"/>
  <c r="R277" i="1" s="1"/>
  <c r="Z277" i="1" s="1"/>
  <c r="V276" i="1"/>
  <c r="R276" i="1" a="1"/>
  <c r="R276" i="1" s="1"/>
  <c r="V275" i="1"/>
  <c r="R275" i="1" a="1"/>
  <c r="R275" i="1" s="1"/>
  <c r="V274" i="1"/>
  <c r="R274" i="1" a="1"/>
  <c r="R274" i="1" s="1"/>
  <c r="V273" i="1"/>
  <c r="R273" i="1" a="1"/>
  <c r="R273" i="1" s="1"/>
  <c r="V272" i="1"/>
  <c r="R272" i="1" a="1"/>
  <c r="R272" i="1" s="1"/>
  <c r="V271" i="1"/>
  <c r="R271" i="1" a="1"/>
  <c r="R271" i="1" s="1"/>
  <c r="V270" i="1"/>
  <c r="R270" i="1" a="1"/>
  <c r="R270" i="1" s="1"/>
  <c r="Y270" i="1" s="1"/>
  <c r="V269" i="1"/>
  <c r="R269" i="1" a="1"/>
  <c r="R269" i="1" s="1"/>
  <c r="Z269" i="1" s="1"/>
  <c r="V268" i="1"/>
  <c r="R268" i="1" a="1"/>
  <c r="R268" i="1" s="1"/>
  <c r="V267" i="1"/>
  <c r="R267" i="1" a="1"/>
  <c r="R267" i="1" s="1"/>
  <c r="V266" i="1"/>
  <c r="R266" i="1" a="1"/>
  <c r="R266" i="1" s="1"/>
  <c r="Y266" i="1" s="1"/>
  <c r="V265" i="1"/>
  <c r="R265" i="1" a="1"/>
  <c r="R265" i="1" s="1"/>
  <c r="S265" i="1" s="1"/>
  <c r="V264" i="1"/>
  <c r="R264" i="1" a="1"/>
  <c r="R264" i="1" s="1"/>
  <c r="V263" i="1"/>
  <c r="R263" i="1" a="1"/>
  <c r="R263" i="1" s="1"/>
  <c r="V262" i="1"/>
  <c r="R262" i="1" a="1"/>
  <c r="R262" i="1" s="1"/>
  <c r="T262" i="1" s="1"/>
  <c r="V261" i="1"/>
  <c r="R261" i="1" a="1"/>
  <c r="R261" i="1" s="1"/>
  <c r="Y261" i="1" s="1"/>
  <c r="V260" i="1"/>
  <c r="R260" i="1" a="1"/>
  <c r="R260" i="1" s="1"/>
  <c r="Y260" i="1" s="1"/>
  <c r="V259" i="1"/>
  <c r="R259" i="1" a="1"/>
  <c r="R259" i="1" s="1"/>
  <c r="V258" i="1"/>
  <c r="R258" i="1" a="1"/>
  <c r="R258" i="1" s="1"/>
  <c r="V257" i="1"/>
  <c r="R257" i="1" a="1"/>
  <c r="R257" i="1" s="1"/>
  <c r="V256" i="1"/>
  <c r="R256" i="1"/>
  <c r="X256" i="1" s="1"/>
  <c r="R256" i="1" a="1"/>
  <c r="V255" i="1"/>
  <c r="R255" i="1" a="1"/>
  <c r="R255" i="1" s="1"/>
  <c r="X255" i="1" s="1"/>
  <c r="V254" i="1"/>
  <c r="R254" i="1" a="1"/>
  <c r="R254" i="1" s="1"/>
  <c r="V253" i="1"/>
  <c r="R253" i="1" a="1"/>
  <c r="R253" i="1" s="1"/>
  <c r="Z253" i="1" s="1"/>
  <c r="V252" i="1"/>
  <c r="R252" i="1" a="1"/>
  <c r="R252" i="1" s="1"/>
  <c r="V251" i="1"/>
  <c r="R251" i="1" a="1"/>
  <c r="R251" i="1" s="1"/>
  <c r="V250" i="1"/>
  <c r="R250" i="1" a="1"/>
  <c r="R250" i="1" s="1"/>
  <c r="Y250" i="1" s="1"/>
  <c r="V249" i="1"/>
  <c r="R249" i="1" a="1"/>
  <c r="R249" i="1" s="1"/>
  <c r="V248" i="1"/>
  <c r="R248" i="1" a="1"/>
  <c r="R248" i="1" s="1"/>
  <c r="Z248" i="1" s="1"/>
  <c r="V247" i="1"/>
  <c r="R247" i="1" a="1"/>
  <c r="R247" i="1" s="1"/>
  <c r="V246" i="1"/>
  <c r="R246" i="1" a="1"/>
  <c r="R246" i="1" s="1"/>
  <c r="V245" i="1"/>
  <c r="R245" i="1" a="1"/>
  <c r="R245" i="1" s="1"/>
  <c r="Z245" i="1" s="1"/>
  <c r="V244" i="1"/>
  <c r="R244" i="1" a="1"/>
  <c r="R244" i="1" s="1"/>
  <c r="V243" i="1"/>
  <c r="R243" i="1" a="1"/>
  <c r="R243" i="1" s="1"/>
  <c r="Y243" i="1" s="1"/>
  <c r="V242" i="1"/>
  <c r="R242" i="1" a="1"/>
  <c r="R242" i="1" s="1"/>
  <c r="Z242" i="1" s="1"/>
  <c r="V241" i="1"/>
  <c r="R241" i="1" a="1"/>
  <c r="R241" i="1" s="1"/>
  <c r="V240" i="1"/>
  <c r="R240" i="1" a="1"/>
  <c r="R240" i="1" s="1"/>
  <c r="T240" i="1" s="1"/>
  <c r="V239" i="1"/>
  <c r="R239" i="1" a="1"/>
  <c r="R239" i="1" s="1"/>
  <c r="V238" i="1"/>
  <c r="R238" i="1" a="1"/>
  <c r="R238" i="1" s="1"/>
  <c r="V237" i="1"/>
  <c r="R237" i="1" a="1"/>
  <c r="R237" i="1" s="1"/>
  <c r="Z237" i="1" s="1"/>
  <c r="V236" i="1"/>
  <c r="R236" i="1" a="1"/>
  <c r="R236" i="1" s="1"/>
  <c r="V235" i="1"/>
  <c r="R235" i="1" a="1"/>
  <c r="R235" i="1" s="1"/>
  <c r="V234" i="1"/>
  <c r="R234" i="1" a="1"/>
  <c r="R234" i="1" s="1"/>
  <c r="V233" i="1"/>
  <c r="R233" i="1" a="1"/>
  <c r="R233" i="1" s="1"/>
  <c r="T233" i="1" s="1"/>
  <c r="V232" i="1"/>
  <c r="R232" i="1" a="1"/>
  <c r="R232" i="1" s="1"/>
  <c r="Z232" i="1" s="1"/>
  <c r="V231" i="1"/>
  <c r="R231" i="1" a="1"/>
  <c r="R231" i="1" s="1"/>
  <c r="V230" i="1"/>
  <c r="R230" i="1" a="1"/>
  <c r="R230" i="1" s="1"/>
  <c r="S230" i="1" s="1"/>
  <c r="V229" i="1"/>
  <c r="R229" i="1"/>
  <c r="Z229" i="1" s="1"/>
  <c r="R229" i="1" a="1"/>
  <c r="V228" i="1"/>
  <c r="R228" i="1" a="1"/>
  <c r="R228" i="1" s="1"/>
  <c r="V227" i="1"/>
  <c r="R227" i="1" a="1"/>
  <c r="R227" i="1" s="1"/>
  <c r="V226" i="1"/>
  <c r="R226" i="1" a="1"/>
  <c r="R226" i="1" s="1"/>
  <c r="V225" i="1"/>
  <c r="R225" i="1" a="1"/>
  <c r="R225" i="1" s="1"/>
  <c r="V224" i="1"/>
  <c r="R224" i="1" a="1"/>
  <c r="R224" i="1" s="1"/>
  <c r="V223" i="1"/>
  <c r="R223" i="1" a="1"/>
  <c r="R223" i="1" s="1"/>
  <c r="U223" i="1" s="1"/>
  <c r="V222" i="1"/>
  <c r="R222" i="1" a="1"/>
  <c r="R222" i="1" s="1"/>
  <c r="Y222" i="1" s="1"/>
  <c r="V221" i="1"/>
  <c r="R221" i="1" a="1"/>
  <c r="R221" i="1" s="1"/>
  <c r="V220" i="1"/>
  <c r="R220" i="1" a="1"/>
  <c r="R220" i="1" s="1"/>
  <c r="V219" i="1"/>
  <c r="R219" i="1" a="1"/>
  <c r="R219" i="1" s="1"/>
  <c r="V218" i="1"/>
  <c r="R218" i="1" a="1"/>
  <c r="R218" i="1" s="1"/>
  <c r="Y218" i="1" s="1"/>
  <c r="V217" i="1"/>
  <c r="R217" i="1" a="1"/>
  <c r="R217" i="1" s="1"/>
  <c r="V216" i="1"/>
  <c r="R216" i="1" a="1"/>
  <c r="R216" i="1" s="1"/>
  <c r="V215" i="1"/>
  <c r="R215" i="1" a="1"/>
  <c r="R215" i="1" s="1"/>
  <c r="V214" i="1"/>
  <c r="S214" i="1"/>
  <c r="R214" i="1" a="1"/>
  <c r="R214" i="1" s="1"/>
  <c r="V213" i="1"/>
  <c r="R213" i="1" a="1"/>
  <c r="R213" i="1" s="1"/>
  <c r="V212" i="1"/>
  <c r="R212" i="1" a="1"/>
  <c r="R212" i="1" s="1"/>
  <c r="Y212" i="1" s="1"/>
  <c r="V211" i="1"/>
  <c r="R211" i="1" a="1"/>
  <c r="R211" i="1" s="1"/>
  <c r="Y211" i="1" s="1"/>
  <c r="V210" i="1"/>
  <c r="R210" i="1" a="1"/>
  <c r="R210" i="1" s="1"/>
  <c r="V209" i="1"/>
  <c r="R209" i="1" a="1"/>
  <c r="R209" i="1" s="1"/>
  <c r="V208" i="1"/>
  <c r="R208" i="1" a="1"/>
  <c r="R208" i="1" s="1"/>
  <c r="V207" i="1"/>
  <c r="R207" i="1" a="1"/>
  <c r="R207" i="1" s="1"/>
  <c r="V206" i="1"/>
  <c r="R206" i="1" a="1"/>
  <c r="R206" i="1" s="1"/>
  <c r="Y206" i="1" s="1"/>
  <c r="V205" i="1"/>
  <c r="R205" i="1" a="1"/>
  <c r="R205" i="1" s="1"/>
  <c r="Z205" i="1" s="1"/>
  <c r="V204" i="1"/>
  <c r="R204" i="1" a="1"/>
  <c r="R204" i="1" s="1"/>
  <c r="V203" i="1"/>
  <c r="R203" i="1" a="1"/>
  <c r="R203" i="1" s="1"/>
  <c r="V202" i="1"/>
  <c r="R202" i="1" a="1"/>
  <c r="R202" i="1" s="1"/>
  <c r="Y202" i="1" s="1"/>
  <c r="V201" i="1"/>
  <c r="R201" i="1" a="1"/>
  <c r="R201" i="1" s="1"/>
  <c r="V200" i="1"/>
  <c r="R200" i="1" a="1"/>
  <c r="R200" i="1" s="1"/>
  <c r="V199" i="1"/>
  <c r="R199" i="1" a="1"/>
  <c r="R199" i="1" s="1"/>
  <c r="V198" i="1"/>
  <c r="R198" i="1" a="1"/>
  <c r="R198" i="1" s="1"/>
  <c r="S198" i="1" s="1"/>
  <c r="V197" i="1"/>
  <c r="R197" i="1" a="1"/>
  <c r="R197" i="1" s="1"/>
  <c r="Z197" i="1" s="1"/>
  <c r="V196" i="1"/>
  <c r="R196" i="1" a="1"/>
  <c r="R196" i="1" s="1"/>
  <c r="Y196" i="1" s="1"/>
  <c r="V195" i="1"/>
  <c r="R195" i="1" a="1"/>
  <c r="R195" i="1" s="1"/>
  <c r="V194" i="1"/>
  <c r="R194" i="1" a="1"/>
  <c r="R194" i="1" s="1"/>
  <c r="Z194" i="1" s="1"/>
  <c r="V193" i="1"/>
  <c r="R193" i="1" a="1"/>
  <c r="R193" i="1" s="1"/>
  <c r="V192" i="1"/>
  <c r="R192" i="1" a="1"/>
  <c r="R192" i="1" s="1"/>
  <c r="V191" i="1"/>
  <c r="R191" i="1" a="1"/>
  <c r="R191" i="1" s="1"/>
  <c r="V190" i="1"/>
  <c r="R190" i="1" a="1"/>
  <c r="R190" i="1" s="1"/>
  <c r="Y190" i="1" s="1"/>
  <c r="V189" i="1"/>
  <c r="R189" i="1" a="1"/>
  <c r="R189" i="1" s="1"/>
  <c r="V188" i="1"/>
  <c r="R188" i="1" a="1"/>
  <c r="R188" i="1" s="1"/>
  <c r="W188" i="1" s="1" a="1"/>
  <c r="W188" i="1" s="1"/>
  <c r="V187" i="1"/>
  <c r="R187" i="1" a="1"/>
  <c r="R187" i="1" s="1"/>
  <c r="V186" i="1"/>
  <c r="R186" i="1" a="1"/>
  <c r="R186" i="1" s="1"/>
  <c r="Y186" i="1" s="1"/>
  <c r="V185" i="1"/>
  <c r="R185" i="1" a="1"/>
  <c r="R185" i="1" s="1"/>
  <c r="V184" i="1"/>
  <c r="R184" i="1" a="1"/>
  <c r="R184" i="1" s="1"/>
  <c r="Z184" i="1" s="1"/>
  <c r="V183" i="1"/>
  <c r="R183" i="1" a="1"/>
  <c r="R183" i="1" s="1"/>
  <c r="V182" i="1"/>
  <c r="R182" i="1" a="1"/>
  <c r="R182" i="1" s="1"/>
  <c r="V181" i="1"/>
  <c r="R181" i="1" a="1"/>
  <c r="R181" i="1" s="1"/>
  <c r="V180" i="1"/>
  <c r="R180" i="1" a="1"/>
  <c r="R180" i="1" s="1"/>
  <c r="Y180" i="1" s="1"/>
  <c r="V179" i="1"/>
  <c r="R179" i="1" a="1"/>
  <c r="R179" i="1" s="1"/>
  <c r="X179" i="1" s="1"/>
  <c r="V178" i="1"/>
  <c r="R178" i="1" a="1"/>
  <c r="R178" i="1" s="1"/>
  <c r="T178" i="1" s="1"/>
  <c r="V177" i="1"/>
  <c r="R177" i="1" a="1"/>
  <c r="R177" i="1" s="1"/>
  <c r="Y177" i="1" s="1"/>
  <c r="V176" i="1"/>
  <c r="R176" i="1" a="1"/>
  <c r="R176" i="1" s="1"/>
  <c r="V175" i="1"/>
  <c r="R175" i="1" a="1"/>
  <c r="R175" i="1" s="1"/>
  <c r="X175" i="1" s="1"/>
  <c r="V174" i="1"/>
  <c r="R174" i="1" a="1"/>
  <c r="R174" i="1" s="1"/>
  <c r="T174" i="1" s="1"/>
  <c r="V173" i="1"/>
  <c r="R173" i="1" a="1"/>
  <c r="R173" i="1" s="1"/>
  <c r="V172" i="1"/>
  <c r="R172" i="1" a="1"/>
  <c r="R172" i="1" s="1"/>
  <c r="V171" i="1"/>
  <c r="R171" i="1" a="1"/>
  <c r="R171" i="1" s="1"/>
  <c r="V170" i="1"/>
  <c r="R170" i="1" a="1"/>
  <c r="R170" i="1" s="1"/>
  <c r="V169" i="1"/>
  <c r="R169" i="1" a="1"/>
  <c r="R169" i="1" s="1"/>
  <c r="V168" i="1"/>
  <c r="R168" i="1" a="1"/>
  <c r="R168" i="1" s="1"/>
  <c r="Y168" i="1" s="1"/>
  <c r="V167" i="1"/>
  <c r="R167" i="1" a="1"/>
  <c r="R167" i="1" s="1"/>
  <c r="X167" i="1" s="1"/>
  <c r="V166" i="1"/>
  <c r="R166" i="1" a="1"/>
  <c r="R166" i="1" s="1"/>
  <c r="V165" i="1"/>
  <c r="R165" i="1" a="1"/>
  <c r="R165" i="1" s="1"/>
  <c r="V164" i="1"/>
  <c r="R164" i="1" a="1"/>
  <c r="R164" i="1" s="1"/>
  <c r="V163" i="1"/>
  <c r="R163" i="1" a="1"/>
  <c r="R163" i="1" s="1"/>
  <c r="V162" i="1"/>
  <c r="R162" i="1" a="1"/>
  <c r="R162" i="1" s="1"/>
  <c r="T162" i="1" s="1"/>
  <c r="V161" i="1"/>
  <c r="R161" i="1" a="1"/>
  <c r="R161" i="1" s="1"/>
  <c r="V160" i="1"/>
  <c r="R160" i="1" a="1"/>
  <c r="R160" i="1" s="1"/>
  <c r="V159" i="1"/>
  <c r="R159" i="1" a="1"/>
  <c r="R159" i="1" s="1"/>
  <c r="X159" i="1" s="1"/>
  <c r="V158" i="1"/>
  <c r="R158" i="1" a="1"/>
  <c r="R158" i="1" s="1"/>
  <c r="T158" i="1" s="1"/>
  <c r="V157" i="1"/>
  <c r="R157" i="1" a="1"/>
  <c r="R157" i="1" s="1"/>
  <c r="Y157" i="1" s="1"/>
  <c r="V156" i="1"/>
  <c r="R156" i="1" a="1"/>
  <c r="R156" i="1" s="1"/>
  <c r="V155" i="1"/>
  <c r="R155" i="1" a="1"/>
  <c r="R155" i="1" s="1"/>
  <c r="V154" i="1"/>
  <c r="R154" i="1" a="1"/>
  <c r="R154" i="1" s="1"/>
  <c r="V153" i="1"/>
  <c r="R153" i="1" a="1"/>
  <c r="R153" i="1" s="1"/>
  <c r="V152" i="1"/>
  <c r="R152" i="1" a="1"/>
  <c r="R152" i="1" s="1"/>
  <c r="V151" i="1"/>
  <c r="R151" i="1" a="1"/>
  <c r="R151" i="1" s="1"/>
  <c r="X151" i="1" s="1"/>
  <c r="V150" i="1"/>
  <c r="R150" i="1" a="1"/>
  <c r="R150" i="1" s="1"/>
  <c r="V149" i="1"/>
  <c r="R149" i="1" a="1"/>
  <c r="R149" i="1" s="1"/>
  <c r="V148" i="1"/>
  <c r="R148" i="1" a="1"/>
  <c r="R148" i="1" s="1"/>
  <c r="V147" i="1"/>
  <c r="R147" i="1" a="1"/>
  <c r="R147" i="1" s="1"/>
  <c r="U147" i="1" s="1"/>
  <c r="V146" i="1"/>
  <c r="R146" i="1" a="1"/>
  <c r="R146" i="1" s="1"/>
  <c r="T146" i="1" s="1"/>
  <c r="V145" i="1"/>
  <c r="R145" i="1" a="1"/>
  <c r="R145" i="1" s="1"/>
  <c r="V144" i="1"/>
  <c r="R144" i="1" a="1"/>
  <c r="R144" i="1" s="1"/>
  <c r="V143" i="1"/>
  <c r="R143" i="1" a="1"/>
  <c r="R143" i="1" s="1"/>
  <c r="X143" i="1" s="1"/>
  <c r="V142" i="1"/>
  <c r="R142" i="1" a="1"/>
  <c r="R142" i="1" s="1"/>
  <c r="T142" i="1" s="1"/>
  <c r="V141" i="1"/>
  <c r="R141" i="1" a="1"/>
  <c r="R141" i="1" s="1"/>
  <c r="V140" i="1"/>
  <c r="R140" i="1" a="1"/>
  <c r="R140" i="1" s="1"/>
  <c r="Y140" i="1" s="1"/>
  <c r="V139" i="1"/>
  <c r="R139" i="1" a="1"/>
  <c r="R139" i="1" s="1"/>
  <c r="V138" i="1"/>
  <c r="R138" i="1" a="1"/>
  <c r="R138" i="1" s="1"/>
  <c r="V137" i="1"/>
  <c r="R137" i="1" a="1"/>
  <c r="R137" i="1" s="1"/>
  <c r="V136" i="1"/>
  <c r="R136" i="1" a="1"/>
  <c r="R136" i="1" s="1"/>
  <c r="V135" i="1"/>
  <c r="R135" i="1" a="1"/>
  <c r="R135" i="1" s="1"/>
  <c r="X135" i="1" s="1"/>
  <c r="V134" i="1"/>
  <c r="R134" i="1" a="1"/>
  <c r="R134" i="1" s="1"/>
  <c r="T134" i="1" s="1"/>
  <c r="V133" i="1"/>
  <c r="R133" i="1" a="1"/>
  <c r="R133" i="1" s="1"/>
  <c r="V132" i="1"/>
  <c r="R132" i="1" a="1"/>
  <c r="R132" i="1" s="1"/>
  <c r="V131" i="1"/>
  <c r="R131" i="1" a="1"/>
  <c r="R131" i="1" s="1"/>
  <c r="U131" i="1" s="1"/>
  <c r="V130" i="1"/>
  <c r="R130" i="1" a="1"/>
  <c r="R130" i="1" s="1"/>
  <c r="T130" i="1" s="1"/>
  <c r="V129" i="1"/>
  <c r="R129" i="1" a="1"/>
  <c r="R129" i="1" s="1"/>
  <c r="V128" i="1"/>
  <c r="R128" i="1" a="1"/>
  <c r="R128" i="1" s="1"/>
  <c r="Y128" i="1" s="1"/>
  <c r="V127" i="1"/>
  <c r="R127" i="1" a="1"/>
  <c r="R127" i="1" s="1"/>
  <c r="X127" i="1" s="1"/>
  <c r="V126" i="1"/>
  <c r="R126" i="1" a="1"/>
  <c r="R126" i="1" s="1"/>
  <c r="V125" i="1"/>
  <c r="R125" i="1" a="1"/>
  <c r="R125" i="1" s="1"/>
  <c r="V124" i="1"/>
  <c r="R124" i="1" a="1"/>
  <c r="R124" i="1" s="1"/>
  <c r="V123" i="1"/>
  <c r="R123" i="1" a="1"/>
  <c r="R123" i="1" s="1"/>
  <c r="V122" i="1"/>
  <c r="R122" i="1" a="1"/>
  <c r="R122" i="1" s="1"/>
  <c r="V121" i="1"/>
  <c r="R121" i="1" a="1"/>
  <c r="R121" i="1" s="1"/>
  <c r="S121" i="1" s="1"/>
  <c r="V120" i="1"/>
  <c r="R120" i="1" a="1"/>
  <c r="R120" i="1" s="1"/>
  <c r="V119" i="1"/>
  <c r="R119" i="1" a="1"/>
  <c r="R119" i="1" s="1"/>
  <c r="X119" i="1" s="1"/>
  <c r="V118" i="1"/>
  <c r="R118" i="1" a="1"/>
  <c r="R118" i="1" s="1"/>
  <c r="T118" i="1" s="1"/>
  <c r="V117" i="1"/>
  <c r="R117" i="1" a="1"/>
  <c r="R117" i="1" s="1"/>
  <c r="S117" i="1" s="1"/>
  <c r="V116" i="1"/>
  <c r="R116" i="1" a="1"/>
  <c r="R116" i="1" s="1"/>
  <c r="V115" i="1"/>
  <c r="R115" i="1" a="1"/>
  <c r="R115" i="1" s="1"/>
  <c r="U115" i="1" s="1"/>
  <c r="V114" i="1"/>
  <c r="R114" i="1" a="1"/>
  <c r="R114" i="1" s="1"/>
  <c r="T114" i="1" s="1"/>
  <c r="V113" i="1"/>
  <c r="R113" i="1" a="1"/>
  <c r="R113" i="1" s="1"/>
  <c r="V112" i="1"/>
  <c r="R112" i="1" a="1"/>
  <c r="R112" i="1" s="1"/>
  <c r="Y112" i="1" s="1"/>
  <c r="V111" i="1"/>
  <c r="R111" i="1" a="1"/>
  <c r="R111" i="1" s="1"/>
  <c r="X111" i="1" s="1"/>
  <c r="V110" i="1"/>
  <c r="R110" i="1" a="1"/>
  <c r="R110" i="1" s="1"/>
  <c r="V109" i="1"/>
  <c r="R109" i="1" a="1"/>
  <c r="R109" i="1" s="1"/>
  <c r="V108" i="1"/>
  <c r="R108" i="1" a="1"/>
  <c r="R108" i="1" s="1"/>
  <c r="V107" i="1"/>
  <c r="R107" i="1" a="1"/>
  <c r="R107" i="1" s="1"/>
  <c r="V106" i="1"/>
  <c r="R106" i="1" a="1"/>
  <c r="R106" i="1" s="1"/>
  <c r="V105" i="1"/>
  <c r="R105" i="1" a="1"/>
  <c r="R105" i="1" s="1"/>
  <c r="S105" i="1" s="1"/>
  <c r="V104" i="1"/>
  <c r="R104" i="1" a="1"/>
  <c r="R104" i="1" s="1"/>
  <c r="V103" i="1"/>
  <c r="R103" i="1" a="1"/>
  <c r="R103" i="1" s="1"/>
  <c r="X103" i="1" s="1"/>
  <c r="V102" i="1"/>
  <c r="R102" i="1" a="1"/>
  <c r="R102" i="1" s="1"/>
  <c r="T102" i="1" s="1"/>
  <c r="V101" i="1"/>
  <c r="R101" i="1" a="1"/>
  <c r="R101" i="1" s="1"/>
  <c r="S101" i="1" s="1"/>
  <c r="V100" i="1"/>
  <c r="R100" i="1"/>
  <c r="R100" i="1" a="1"/>
  <c r="V99" i="1"/>
  <c r="R99" i="1" a="1"/>
  <c r="R99" i="1" s="1"/>
  <c r="X99" i="1" s="1"/>
  <c r="V98" i="1"/>
  <c r="R98" i="1" a="1"/>
  <c r="R98" i="1" s="1"/>
  <c r="T98" i="1" s="1"/>
  <c r="V97" i="1"/>
  <c r="R97" i="1" a="1"/>
  <c r="R97" i="1" s="1"/>
  <c r="V96" i="1"/>
  <c r="R96" i="1" a="1"/>
  <c r="R96" i="1" s="1"/>
  <c r="V95" i="1"/>
  <c r="R95" i="1" a="1"/>
  <c r="R95" i="1" s="1"/>
  <c r="X95" i="1" s="1"/>
  <c r="V94" i="1"/>
  <c r="R94" i="1" a="1"/>
  <c r="R94" i="1" s="1"/>
  <c r="V93" i="1"/>
  <c r="R93" i="1" a="1"/>
  <c r="R93" i="1" s="1"/>
  <c r="V92" i="1"/>
  <c r="R92" i="1" a="1"/>
  <c r="R92" i="1" s="1"/>
  <c r="V91" i="1"/>
  <c r="R91" i="1" a="1"/>
  <c r="R91" i="1" s="1"/>
  <c r="V90" i="1"/>
  <c r="R90" i="1" a="1"/>
  <c r="R90" i="1" s="1"/>
  <c r="V89" i="1"/>
  <c r="R89" i="1" a="1"/>
  <c r="R89" i="1" s="1"/>
  <c r="V88" i="1"/>
  <c r="R88" i="1" a="1"/>
  <c r="R88" i="1" s="1"/>
  <c r="V87" i="1"/>
  <c r="R87" i="1" a="1"/>
  <c r="R87" i="1" s="1"/>
  <c r="X87" i="1" s="1"/>
  <c r="V86" i="1"/>
  <c r="R86" i="1" a="1"/>
  <c r="R86" i="1" s="1"/>
  <c r="T86" i="1" s="1"/>
  <c r="V85" i="1"/>
  <c r="R85" i="1" a="1"/>
  <c r="R85" i="1" s="1"/>
  <c r="V84" i="1"/>
  <c r="R84" i="1" a="1"/>
  <c r="R84" i="1" s="1"/>
  <c r="V83" i="1"/>
  <c r="R83" i="1" a="1"/>
  <c r="R83" i="1" s="1"/>
  <c r="X83" i="1" s="1"/>
  <c r="V82" i="1"/>
  <c r="R82" i="1" a="1"/>
  <c r="R82" i="1" s="1"/>
  <c r="T82" i="1" s="1"/>
  <c r="V81" i="1"/>
  <c r="R81" i="1" a="1"/>
  <c r="R81" i="1" s="1"/>
  <c r="V80" i="1"/>
  <c r="R80" i="1" a="1"/>
  <c r="R80" i="1" s="1"/>
  <c r="Y80" i="1" s="1"/>
  <c r="V79" i="1"/>
  <c r="R79" i="1" a="1"/>
  <c r="R79" i="1" s="1"/>
  <c r="X79" i="1" s="1"/>
  <c r="V78" i="1"/>
  <c r="R78" i="1" a="1"/>
  <c r="R78" i="1" s="1"/>
  <c r="V77" i="1"/>
  <c r="R77" i="1" a="1"/>
  <c r="R77" i="1" s="1"/>
  <c r="V76" i="1"/>
  <c r="R76" i="1" a="1"/>
  <c r="R76" i="1" s="1"/>
  <c r="V75" i="1"/>
  <c r="R75" i="1" a="1"/>
  <c r="R75" i="1" s="1"/>
  <c r="V74" i="1"/>
  <c r="R74" i="1" a="1"/>
  <c r="R74" i="1" s="1"/>
  <c r="V73" i="1"/>
  <c r="S73" i="1"/>
  <c r="R73" i="1" a="1"/>
  <c r="R73" i="1" s="1"/>
  <c r="V72" i="1"/>
  <c r="R72" i="1" a="1"/>
  <c r="R72" i="1" s="1"/>
  <c r="V71" i="1"/>
  <c r="R71" i="1" a="1"/>
  <c r="R71" i="1" s="1"/>
  <c r="X71" i="1" s="1"/>
  <c r="V70" i="1"/>
  <c r="R70" i="1"/>
  <c r="Z70" i="1" s="1"/>
  <c r="R70" i="1" a="1"/>
  <c r="V69" i="1"/>
  <c r="R69" i="1" a="1"/>
  <c r="R69" i="1" s="1"/>
  <c r="V68" i="1"/>
  <c r="R68" i="1" a="1"/>
  <c r="R68" i="1" s="1"/>
  <c r="Y68" i="1" s="1"/>
  <c r="V67" i="1"/>
  <c r="R67" i="1" a="1"/>
  <c r="R67" i="1" s="1"/>
  <c r="V66" i="1"/>
  <c r="R66" i="1" a="1"/>
  <c r="R66" i="1" s="1"/>
  <c r="T66" i="1" s="1"/>
  <c r="V65" i="1"/>
  <c r="R65" i="1" a="1"/>
  <c r="R65" i="1" s="1"/>
  <c r="Z65" i="1" s="1"/>
  <c r="V64" i="1"/>
  <c r="R64" i="1" a="1"/>
  <c r="R64" i="1" s="1"/>
  <c r="V63" i="1"/>
  <c r="R63" i="1" a="1"/>
  <c r="R63" i="1" s="1"/>
  <c r="V62" i="1"/>
  <c r="R62" i="1" a="1"/>
  <c r="R62" i="1" s="1"/>
  <c r="V61" i="1"/>
  <c r="R61" i="1" a="1"/>
  <c r="R61" i="1" s="1"/>
  <c r="V60" i="1"/>
  <c r="R60" i="1" a="1"/>
  <c r="R60" i="1" s="1"/>
  <c r="V59" i="1"/>
  <c r="R59" i="1" a="1"/>
  <c r="R59" i="1" s="1"/>
  <c r="Y59" i="1" s="1"/>
  <c r="V58" i="1"/>
  <c r="R58" i="1" a="1"/>
  <c r="R58" i="1" s="1"/>
  <c r="X58" i="1" s="1"/>
  <c r="V57" i="1"/>
  <c r="R57" i="1" a="1"/>
  <c r="R57" i="1" s="1"/>
  <c r="Y57" i="1" s="1"/>
  <c r="V56" i="1"/>
  <c r="Z56" i="1" s="1"/>
  <c r="R56" i="1" a="1"/>
  <c r="R56" i="1" s="1"/>
  <c r="V55" i="1"/>
  <c r="R55" i="1" a="1"/>
  <c r="R55" i="1" s="1"/>
  <c r="T55" i="1" s="1"/>
  <c r="V54" i="1"/>
  <c r="R54" i="1" a="1"/>
  <c r="R54" i="1" s="1"/>
  <c r="V53" i="1"/>
  <c r="R53" i="1" a="1"/>
  <c r="R53" i="1" s="1"/>
  <c r="V52" i="1"/>
  <c r="R52" i="1" a="1"/>
  <c r="R52" i="1" s="1"/>
  <c r="S52" i="1" s="1"/>
  <c r="V51" i="1"/>
  <c r="R51" i="1" a="1"/>
  <c r="R51" i="1" s="1"/>
  <c r="V50" i="1"/>
  <c r="R50" i="1" a="1"/>
  <c r="R50" i="1" s="1"/>
  <c r="V49" i="1"/>
  <c r="R49" i="1" a="1"/>
  <c r="R49" i="1" s="1"/>
  <c r="V48" i="1"/>
  <c r="R48" i="1" a="1"/>
  <c r="R48" i="1" s="1"/>
  <c r="Z48" i="1" s="1"/>
  <c r="V47" i="1"/>
  <c r="R47" i="1" a="1"/>
  <c r="R47" i="1" s="1"/>
  <c r="V46" i="1"/>
  <c r="R46" i="1" a="1"/>
  <c r="R46" i="1" s="1"/>
  <c r="V45" i="1"/>
  <c r="R45" i="1" a="1"/>
  <c r="R45" i="1" s="1"/>
  <c r="V44" i="1"/>
  <c r="R44" i="1"/>
  <c r="R44" i="1" a="1"/>
  <c r="V43" i="1"/>
  <c r="R43" i="1" a="1"/>
  <c r="R43" i="1" s="1"/>
  <c r="Y43" i="1" s="1"/>
  <c r="V42" i="1"/>
  <c r="R42" i="1" a="1"/>
  <c r="R42" i="1" s="1"/>
  <c r="V41" i="1"/>
  <c r="U41" i="1"/>
  <c r="R41" i="1" a="1"/>
  <c r="R41" i="1" s="1"/>
  <c r="X41" i="1" s="1"/>
  <c r="V40" i="1"/>
  <c r="R40" i="1" a="1"/>
  <c r="R40" i="1" s="1"/>
  <c r="V39" i="1"/>
  <c r="R39" i="1" a="1"/>
  <c r="R39" i="1" s="1"/>
  <c r="T39" i="1" s="1"/>
  <c r="V38" i="1"/>
  <c r="R38" i="1" a="1"/>
  <c r="R38" i="1" s="1"/>
  <c r="V37" i="1"/>
  <c r="R37" i="1" a="1"/>
  <c r="R37" i="1" s="1"/>
  <c r="T37" i="1" s="1"/>
  <c r="V36" i="1"/>
  <c r="R36" i="1" a="1"/>
  <c r="R36" i="1" s="1"/>
  <c r="V35" i="1"/>
  <c r="R35" i="1" a="1"/>
  <c r="R35" i="1" s="1"/>
  <c r="V34" i="1"/>
  <c r="R34" i="1" a="1"/>
  <c r="R34" i="1" s="1"/>
  <c r="V33" i="1"/>
  <c r="R33" i="1" a="1"/>
  <c r="R33" i="1" s="1"/>
  <c r="V32" i="1"/>
  <c r="R32" i="1" a="1"/>
  <c r="R32" i="1" s="1"/>
  <c r="V31" i="1"/>
  <c r="R31" i="1" a="1"/>
  <c r="R31" i="1" s="1"/>
  <c r="V30" i="1"/>
  <c r="R30" i="1" a="1"/>
  <c r="R30" i="1" s="1"/>
  <c r="V29" i="1"/>
  <c r="R29" i="1" a="1"/>
  <c r="R29" i="1" s="1"/>
  <c r="V28" i="1"/>
  <c r="R28" i="1" a="1"/>
  <c r="R28" i="1" s="1"/>
  <c r="V27" i="1"/>
  <c r="R27" i="1" a="1"/>
  <c r="R27" i="1" s="1"/>
  <c r="V26" i="1"/>
  <c r="R26" i="1" a="1"/>
  <c r="R26" i="1" s="1"/>
  <c r="X26" i="1" s="1"/>
  <c r="V25" i="1"/>
  <c r="R25" i="1" a="1"/>
  <c r="R25" i="1" s="1"/>
  <c r="Y25" i="1" s="1"/>
  <c r="V24" i="1"/>
  <c r="R24" i="1" a="1"/>
  <c r="R24" i="1" s="1"/>
  <c r="Z24" i="1" s="1"/>
  <c r="V23" i="1"/>
  <c r="R23" i="1" a="1"/>
  <c r="R23" i="1" s="1"/>
  <c r="T23" i="1" s="1"/>
  <c r="V22" i="1"/>
  <c r="R22" i="1"/>
  <c r="R22" i="1" a="1"/>
  <c r="V21" i="1"/>
  <c r="R21" i="1" a="1"/>
  <c r="R21" i="1" s="1"/>
  <c r="V20" i="1"/>
  <c r="R20" i="1" a="1"/>
  <c r="R20" i="1" s="1"/>
  <c r="V19" i="1"/>
  <c r="R19" i="1" a="1"/>
  <c r="R19" i="1" s="1"/>
  <c r="V18" i="1"/>
  <c r="R18" i="1" a="1"/>
  <c r="R18" i="1" s="1"/>
  <c r="V17" i="1"/>
  <c r="R17" i="1" a="1"/>
  <c r="R17" i="1" s="1"/>
  <c r="V16" i="1"/>
  <c r="R16" i="1" a="1"/>
  <c r="R16" i="1" s="1"/>
  <c r="V15" i="1"/>
  <c r="R15" i="1" a="1"/>
  <c r="R15" i="1" s="1"/>
  <c r="V14" i="1"/>
  <c r="R14" i="1" a="1"/>
  <c r="R14" i="1" s="1"/>
  <c r="V13" i="1"/>
  <c r="R13" i="1" a="1"/>
  <c r="R13" i="1" s="1"/>
  <c r="V12" i="1"/>
  <c r="R12" i="1" a="1"/>
  <c r="R12" i="1" s="1"/>
  <c r="V11" i="1"/>
  <c r="R11" i="1" a="1"/>
  <c r="R11" i="1" s="1"/>
  <c r="V10" i="1"/>
  <c r="R10" i="1" a="1"/>
  <c r="R10" i="1" s="1"/>
  <c r="X10" i="1" s="1"/>
  <c r="V9" i="1"/>
  <c r="R9" i="1" a="1"/>
  <c r="R9" i="1" s="1"/>
  <c r="X9" i="1" s="1"/>
  <c r="V8" i="1"/>
  <c r="R8" i="1" a="1"/>
  <c r="R8" i="1" s="1"/>
  <c r="Z8" i="1" s="1"/>
  <c r="V7" i="1"/>
  <c r="R7" i="1" a="1"/>
  <c r="R7" i="1" s="1"/>
  <c r="T7" i="1" s="1"/>
  <c r="V6" i="1"/>
  <c r="R6" i="1" a="1"/>
  <c r="R6" i="1" s="1"/>
  <c r="V5" i="1"/>
  <c r="R5" i="1" a="1"/>
  <c r="R5" i="1" s="1"/>
  <c r="W5" i="1" s="1" a="1"/>
  <c r="W5" i="1" s="1"/>
  <c r="V4" i="1"/>
  <c r="R4" i="1" a="1"/>
  <c r="R4" i="1" s="1"/>
  <c r="V3" i="1"/>
  <c r="R3" i="1" a="1"/>
  <c r="R3" i="1" s="1"/>
  <c r="V2" i="1"/>
  <c r="R2" i="1" a="1"/>
  <c r="R2" i="1" s="1"/>
  <c r="T342" i="1" l="1"/>
  <c r="Y399" i="1"/>
  <c r="W406" i="1" a="1"/>
  <c r="W406" i="1" s="1"/>
  <c r="W585" i="1" a="1"/>
  <c r="W585" i="1" s="1"/>
  <c r="X597" i="1"/>
  <c r="S710" i="1"/>
  <c r="Y786" i="1"/>
  <c r="Y841" i="1"/>
  <c r="U906" i="1"/>
  <c r="W921" i="1" a="1"/>
  <c r="W921" i="1" s="1"/>
  <c r="T186" i="1"/>
  <c r="T266" i="1"/>
  <c r="S5" i="1"/>
  <c r="U25" i="1"/>
  <c r="U202" i="1"/>
  <c r="U266" i="1"/>
  <c r="Y324" i="1"/>
  <c r="Y326" i="1"/>
  <c r="W390" i="1" a="1"/>
  <c r="W390" i="1" s="1"/>
  <c r="Y481" i="1"/>
  <c r="Y487" i="1"/>
  <c r="W493" i="1" a="1"/>
  <c r="W493" i="1" s="1"/>
  <c r="S585" i="1"/>
  <c r="Y704" i="1"/>
  <c r="Z718" i="1"/>
  <c r="Y916" i="1"/>
  <c r="S971" i="1"/>
  <c r="W977" i="1" a="1"/>
  <c r="W977" i="1" s="1"/>
  <c r="Y29" i="1"/>
  <c r="Y33" i="1"/>
  <c r="W81" i="1" a="1"/>
  <c r="W81" i="1" s="1"/>
  <c r="W85" i="1" a="1"/>
  <c r="W85" i="1" s="1"/>
  <c r="W241" i="1" a="1"/>
  <c r="W241" i="1" s="1"/>
  <c r="Y294" i="1"/>
  <c r="W385" i="1" a="1"/>
  <c r="W385" i="1" s="1"/>
  <c r="Y805" i="1"/>
  <c r="W807" i="1" a="1"/>
  <c r="W807" i="1" s="1"/>
  <c r="Z874" i="1"/>
  <c r="Y937" i="1"/>
  <c r="W958" i="1" a="1"/>
  <c r="W958" i="1" s="1"/>
  <c r="Y968" i="1"/>
  <c r="Z173" i="1"/>
  <c r="S173" i="1"/>
  <c r="X42" i="1"/>
  <c r="U42" i="1"/>
  <c r="Z249" i="1"/>
  <c r="S249" i="1"/>
  <c r="Y4" i="1"/>
  <c r="T4" i="1"/>
  <c r="S4" i="1"/>
  <c r="X362" i="1"/>
  <c r="Y13" i="1"/>
  <c r="Y17" i="1"/>
  <c r="Y21" i="1"/>
  <c r="S85" i="1"/>
  <c r="U99" i="1"/>
  <c r="X131" i="1"/>
  <c r="U135" i="1"/>
  <c r="S177" i="1"/>
  <c r="U186" i="1"/>
  <c r="Z265" i="1"/>
  <c r="S277" i="1"/>
  <c r="Y339" i="1"/>
  <c r="S362" i="1"/>
  <c r="Y435" i="1"/>
  <c r="U483" i="1"/>
  <c r="Y496" i="1"/>
  <c r="U692" i="1"/>
  <c r="W697" i="1" a="1"/>
  <c r="W697" i="1" s="1"/>
  <c r="T734" i="1"/>
  <c r="Y887" i="1"/>
  <c r="T901" i="1"/>
  <c r="S939" i="1"/>
  <c r="Y998" i="1"/>
  <c r="W117" i="1" a="1"/>
  <c r="W117" i="1" s="1"/>
  <c r="Y132" i="1"/>
  <c r="X202" i="1"/>
  <c r="W204" i="1" a="1"/>
  <c r="W204" i="1" s="1"/>
  <c r="Y238" i="1"/>
  <c r="T250" i="1"/>
  <c r="X266" i="1"/>
  <c r="S310" i="1"/>
  <c r="Y355" i="1"/>
  <c r="Y383" i="1"/>
  <c r="X459" i="1"/>
  <c r="W520" i="1" a="1"/>
  <c r="W520" i="1" s="1"/>
  <c r="W552" i="1" a="1"/>
  <c r="W552" i="1" s="1"/>
  <c r="Y577" i="1"/>
  <c r="W579" i="1" a="1"/>
  <c r="W579" i="1" s="1"/>
  <c r="Y602" i="1"/>
  <c r="U660" i="1"/>
  <c r="T694" i="1"/>
  <c r="T800" i="1"/>
  <c r="X836" i="1"/>
  <c r="W844" i="1" a="1"/>
  <c r="W844" i="1" s="1"/>
  <c r="U864" i="1"/>
  <c r="W874" i="1" a="1"/>
  <c r="W874" i="1" s="1"/>
  <c r="T893" i="1"/>
  <c r="X898" i="1"/>
  <c r="Y943" i="1"/>
  <c r="W985" i="1" a="1"/>
  <c r="W985" i="1" s="1"/>
  <c r="U9" i="1"/>
  <c r="S43" i="1"/>
  <c r="U250" i="1"/>
  <c r="Y275" i="1"/>
  <c r="W321" i="1" a="1"/>
  <c r="W321" i="1" s="1"/>
  <c r="W332" i="1" a="1"/>
  <c r="W332" i="1" s="1"/>
  <c r="Y346" i="1"/>
  <c r="W364" i="1" a="1"/>
  <c r="W364" i="1" s="1"/>
  <c r="Y372" i="1"/>
  <c r="T415" i="1"/>
  <c r="Z426" i="1"/>
  <c r="Y428" i="1"/>
  <c r="Y432" i="1"/>
  <c r="W494" i="1" a="1"/>
  <c r="W494" i="1" s="1"/>
  <c r="Y507" i="1"/>
  <c r="W509" i="1" a="1"/>
  <c r="W509" i="1" s="1"/>
  <c r="Y534" i="1"/>
  <c r="Y592" i="1"/>
  <c r="Y620" i="1"/>
  <c r="Z630" i="1"/>
  <c r="Z653" i="1"/>
  <c r="Y693" i="1"/>
  <c r="Y717" i="1"/>
  <c r="Y728" i="1"/>
  <c r="Y797" i="1"/>
  <c r="W799" i="1" a="1"/>
  <c r="W799" i="1" s="1"/>
  <c r="W818" i="1" a="1"/>
  <c r="W818" i="1" s="1"/>
  <c r="W839" i="1" a="1"/>
  <c r="W839" i="1" s="1"/>
  <c r="W855" i="1" a="1"/>
  <c r="W855" i="1" s="1"/>
  <c r="W875" i="1" a="1"/>
  <c r="W875" i="1" s="1"/>
  <c r="Y924" i="1"/>
  <c r="Y951" i="1"/>
  <c r="Y185" i="1"/>
  <c r="Z185" i="1"/>
  <c r="S185" i="1"/>
  <c r="Z466" i="1"/>
  <c r="T466" i="1"/>
  <c r="Z529" i="1"/>
  <c r="T529" i="1"/>
  <c r="T567" i="1"/>
  <c r="U567" i="1"/>
  <c r="U10" i="1"/>
  <c r="S21" i="1"/>
  <c r="X21" i="1"/>
  <c r="U26" i="1"/>
  <c r="U57" i="1"/>
  <c r="S59" i="1"/>
  <c r="U71" i="1"/>
  <c r="W73" i="1" a="1"/>
  <c r="W73" i="1" s="1"/>
  <c r="Y84" i="1"/>
  <c r="W89" i="1" a="1"/>
  <c r="W89" i="1" s="1"/>
  <c r="Y96" i="1"/>
  <c r="X115" i="1"/>
  <c r="Y234" i="1"/>
  <c r="T234" i="1"/>
  <c r="Z313" i="1"/>
  <c r="T313" i="1"/>
  <c r="Y367" i="1"/>
  <c r="U367" i="1"/>
  <c r="X491" i="1"/>
  <c r="U491" i="1"/>
  <c r="Y535" i="1"/>
  <c r="U535" i="1"/>
  <c r="W21" i="1" a="1"/>
  <c r="W21" i="1" s="1"/>
  <c r="Y5" i="1"/>
  <c r="U21" i="1"/>
  <c r="X25" i="1"/>
  <c r="Y41" i="1"/>
  <c r="Y45" i="1"/>
  <c r="W113" i="1" a="1"/>
  <c r="W113" i="1" s="1"/>
  <c r="W129" i="1" a="1"/>
  <c r="W129" i="1" s="1"/>
  <c r="X147" i="1"/>
  <c r="U163" i="1"/>
  <c r="X163" i="1"/>
  <c r="X287" i="1"/>
  <c r="T287" i="1"/>
  <c r="U287" i="1"/>
  <c r="W305" i="1" a="1"/>
  <c r="W305" i="1" s="1"/>
  <c r="X319" i="1"/>
  <c r="U319" i="1"/>
  <c r="Y319" i="1"/>
  <c r="Z357" i="1"/>
  <c r="T357" i="1"/>
  <c r="Z497" i="1"/>
  <c r="T497" i="1"/>
  <c r="Y501" i="1"/>
  <c r="T501" i="1"/>
  <c r="Z505" i="1"/>
  <c r="W505" i="1" a="1"/>
  <c r="W505" i="1" s="1"/>
  <c r="T524" i="1"/>
  <c r="U524" i="1"/>
  <c r="Y560" i="1"/>
  <c r="T560" i="1"/>
  <c r="X57" i="1"/>
  <c r="Y61" i="1"/>
  <c r="W69" i="1" a="1"/>
  <c r="W69" i="1" s="1"/>
  <c r="W97" i="1" a="1"/>
  <c r="W97" i="1" s="1"/>
  <c r="Y100" i="1"/>
  <c r="W137" i="1" a="1"/>
  <c r="W137" i="1" s="1"/>
  <c r="Y282" i="1"/>
  <c r="S282" i="1"/>
  <c r="T282" i="1"/>
  <c r="Z309" i="1"/>
  <c r="T309" i="1"/>
  <c r="X335" i="1"/>
  <c r="T335" i="1"/>
  <c r="U335" i="1"/>
  <c r="W133" i="1" a="1"/>
  <c r="W133" i="1" s="1"/>
  <c r="Y148" i="1"/>
  <c r="Y152" i="1"/>
  <c r="Z177" i="1"/>
  <c r="X186" i="1"/>
  <c r="Y195" i="1"/>
  <c r="Y214" i="1"/>
  <c r="W252" i="1" a="1"/>
  <c r="W252" i="1" s="1"/>
  <c r="S262" i="1"/>
  <c r="S266" i="1"/>
  <c r="W266" i="1" a="1"/>
  <c r="W266" i="1" s="1"/>
  <c r="U275" i="1"/>
  <c r="X286" i="1"/>
  <c r="S294" i="1"/>
  <c r="Y298" i="1"/>
  <c r="W298" i="1" a="1"/>
  <c r="W298" i="1" s="1"/>
  <c r="S326" i="1"/>
  <c r="Y330" i="1"/>
  <c r="W330" i="1" a="1"/>
  <c r="W330" i="1" s="1"/>
  <c r="Z333" i="1"/>
  <c r="Z338" i="1"/>
  <c r="U346" i="1"/>
  <c r="S419" i="1"/>
  <c r="U428" i="1"/>
  <c r="U435" i="1"/>
  <c r="S445" i="1"/>
  <c r="Y454" i="1"/>
  <c r="S483" i="1"/>
  <c r="W483" i="1" a="1"/>
  <c r="W483" i="1" s="1"/>
  <c r="U518" i="1"/>
  <c r="S530" i="1"/>
  <c r="S539" i="1"/>
  <c r="U545" i="1"/>
  <c r="U554" i="1"/>
  <c r="S557" i="1"/>
  <c r="W607" i="1" a="1"/>
  <c r="W607" i="1" s="1"/>
  <c r="T654" i="1"/>
  <c r="S654" i="1"/>
  <c r="Z765" i="1"/>
  <c r="T765" i="1"/>
  <c r="S765" i="1"/>
  <c r="S773" i="1"/>
  <c r="T773" i="1"/>
  <c r="S803" i="1"/>
  <c r="Z803" i="1"/>
  <c r="T803" i="1"/>
  <c r="Y942" i="1"/>
  <c r="T942" i="1"/>
  <c r="Y161" i="1"/>
  <c r="Y173" i="1"/>
  <c r="Z189" i="1"/>
  <c r="X190" i="1"/>
  <c r="X206" i="1"/>
  <c r="W225" i="1" a="1"/>
  <c r="W225" i="1" s="1"/>
  <c r="Y244" i="1"/>
  <c r="Y249" i="1"/>
  <c r="X250" i="1"/>
  <c r="Z258" i="1"/>
  <c r="W268" i="1" a="1"/>
  <c r="W268" i="1" s="1"/>
  <c r="S298" i="1"/>
  <c r="Y302" i="1"/>
  <c r="Y314" i="1"/>
  <c r="S330" i="1"/>
  <c r="S342" i="1"/>
  <c r="W348" i="1" a="1"/>
  <c r="W348" i="1" s="1"/>
  <c r="Y350" i="1"/>
  <c r="S358" i="1"/>
  <c r="Y362" i="1"/>
  <c r="W362" i="1" a="1"/>
  <c r="W362" i="1" s="1"/>
  <c r="X366" i="1"/>
  <c r="Y371" i="1"/>
  <c r="Z393" i="1"/>
  <c r="Z410" i="1"/>
  <c r="W447" i="1" a="1"/>
  <c r="W447" i="1" s="1"/>
  <c r="X451" i="1"/>
  <c r="Y455" i="1"/>
  <c r="T460" i="1"/>
  <c r="T483" i="1"/>
  <c r="X483" i="1"/>
  <c r="W510" i="1" a="1"/>
  <c r="W510" i="1" s="1"/>
  <c r="T530" i="1"/>
  <c r="Y539" i="1"/>
  <c r="W551" i="1" a="1"/>
  <c r="W551" i="1" s="1"/>
  <c r="W564" i="1" a="1"/>
  <c r="W564" i="1" s="1"/>
  <c r="T588" i="1"/>
  <c r="T592" i="1"/>
  <c r="Z612" i="1"/>
  <c r="W612" i="1" a="1"/>
  <c r="W612" i="1" s="1"/>
  <c r="X614" i="1"/>
  <c r="Z614" i="1"/>
  <c r="S614" i="1"/>
  <c r="W740" i="1" a="1"/>
  <c r="W740" i="1" s="1"/>
  <c r="X792" i="1"/>
  <c r="U792" i="1"/>
  <c r="T792" i="1"/>
  <c r="W435" i="1" a="1"/>
  <c r="W435" i="1" s="1"/>
  <c r="W518" i="1" a="1"/>
  <c r="W518" i="1" s="1"/>
  <c r="W545" i="1" a="1"/>
  <c r="W545" i="1" s="1"/>
  <c r="Z622" i="1"/>
  <c r="T622" i="1"/>
  <c r="S622" i="1"/>
  <c r="Y748" i="1"/>
  <c r="W748" i="1" a="1"/>
  <c r="W748" i="1" s="1"/>
  <c r="Y783" i="1"/>
  <c r="T783" i="1"/>
  <c r="S783" i="1"/>
  <c r="Z802" i="1"/>
  <c r="S802" i="1"/>
  <c r="T277" i="1"/>
  <c r="U366" i="1"/>
  <c r="T377" i="1"/>
  <c r="Y419" i="1"/>
  <c r="W419" i="1" a="1"/>
  <c r="W419" i="1" s="1"/>
  <c r="T428" i="1"/>
  <c r="Y433" i="1"/>
  <c r="S435" i="1"/>
  <c r="X435" i="1"/>
  <c r="Y445" i="1"/>
  <c r="T451" i="1"/>
  <c r="S477" i="1"/>
  <c r="U507" i="1"/>
  <c r="S518" i="1"/>
  <c r="X518" i="1"/>
  <c r="W537" i="1" a="1"/>
  <c r="W537" i="1" s="1"/>
  <c r="S545" i="1"/>
  <c r="X545" i="1"/>
  <c r="Y593" i="1"/>
  <c r="Y609" i="1"/>
  <c r="T609" i="1"/>
  <c r="Z638" i="1"/>
  <c r="T638" i="1"/>
  <c r="S638" i="1"/>
  <c r="S646" i="1"/>
  <c r="T646" i="1"/>
  <c r="Y688" i="1"/>
  <c r="X688" i="1"/>
  <c r="U789" i="1"/>
  <c r="S795" i="1"/>
  <c r="T795" i="1"/>
  <c r="W934" i="1" a="1"/>
  <c r="W934" i="1" s="1"/>
  <c r="Z989" i="1"/>
  <c r="W729" i="1" a="1"/>
  <c r="W729" i="1" s="1"/>
  <c r="Y828" i="1"/>
  <c r="W828" i="1" a="1"/>
  <c r="W828" i="1" s="1"/>
  <c r="W840" i="1" a="1"/>
  <c r="W840" i="1" s="1"/>
  <c r="S859" i="1"/>
  <c r="T860" i="1"/>
  <c r="T876" i="1"/>
  <c r="S885" i="1"/>
  <c r="U911" i="1"/>
  <c r="T943" i="1"/>
  <c r="W947" i="1" a="1"/>
  <c r="W947" i="1" s="1"/>
  <c r="T965" i="1"/>
  <c r="Z981" i="1"/>
  <c r="S989" i="1"/>
  <c r="S670" i="1"/>
  <c r="T757" i="1"/>
  <c r="Z795" i="1"/>
  <c r="Y816" i="1"/>
  <c r="S828" i="1"/>
  <c r="X828" i="1"/>
  <c r="Y844" i="1"/>
  <c r="T859" i="1"/>
  <c r="S864" i="1"/>
  <c r="W864" i="1" a="1"/>
  <c r="W864" i="1" s="1"/>
  <c r="S874" i="1"/>
  <c r="X882" i="1"/>
  <c r="T885" i="1"/>
  <c r="X914" i="1"/>
  <c r="S917" i="1"/>
  <c r="T922" i="1"/>
  <c r="W935" i="1" a="1"/>
  <c r="W935" i="1" s="1"/>
  <c r="U943" i="1"/>
  <c r="U951" i="1"/>
  <c r="Z971" i="1"/>
  <c r="U973" i="1"/>
  <c r="S981" i="1"/>
  <c r="U989" i="1"/>
  <c r="W999" i="1" a="1"/>
  <c r="W999" i="1" s="1"/>
  <c r="Y573" i="1"/>
  <c r="T670" i="1"/>
  <c r="Y672" i="1"/>
  <c r="W673" i="1" a="1"/>
  <c r="W673" i="1" s="1"/>
  <c r="S694" i="1"/>
  <c r="T702" i="1"/>
  <c r="T726" i="1"/>
  <c r="S741" i="1"/>
  <c r="T749" i="1"/>
  <c r="W777" i="1" a="1"/>
  <c r="W777" i="1" s="1"/>
  <c r="Y780" i="1"/>
  <c r="W791" i="1" a="1"/>
  <c r="W791" i="1" s="1"/>
  <c r="Y810" i="1"/>
  <c r="S812" i="1"/>
  <c r="T816" i="1"/>
  <c r="U821" i="1"/>
  <c r="T828" i="1"/>
  <c r="Y838" i="1"/>
  <c r="Y842" i="1"/>
  <c r="S844" i="1"/>
  <c r="W850" i="1" a="1"/>
  <c r="W850" i="1" s="1"/>
  <c r="Z858" i="1"/>
  <c r="T864" i="1"/>
  <c r="X864" i="1"/>
  <c r="X876" i="1"/>
  <c r="W881" i="1" a="1"/>
  <c r="W881" i="1" s="1"/>
  <c r="S893" i="1"/>
  <c r="S901" i="1"/>
  <c r="T917" i="1"/>
  <c r="Y919" i="1"/>
  <c r="U922" i="1"/>
  <c r="Y939" i="1"/>
  <c r="Z942" i="1"/>
  <c r="Z965" i="1"/>
  <c r="W975" i="1" a="1"/>
  <c r="W975" i="1" s="1"/>
  <c r="U981" i="1"/>
  <c r="Z20" i="1"/>
  <c r="S20" i="1"/>
  <c r="Y20" i="1"/>
  <c r="T20" i="1"/>
  <c r="Z36" i="1"/>
  <c r="S36" i="1"/>
  <c r="Y36" i="1"/>
  <c r="T36" i="1"/>
  <c r="Z16" i="1"/>
  <c r="S16" i="1"/>
  <c r="Z32" i="1"/>
  <c r="S32" i="1"/>
  <c r="T11" i="1"/>
  <c r="Y11" i="1"/>
  <c r="S11" i="1"/>
  <c r="X11" i="1"/>
  <c r="U11" i="1"/>
  <c r="T27" i="1"/>
  <c r="Y27" i="1"/>
  <c r="S27" i="1"/>
  <c r="X27" i="1"/>
  <c r="U27" i="1"/>
  <c r="T10" i="1"/>
  <c r="Y10" i="1"/>
  <c r="W17" i="1" a="1"/>
  <c r="W17" i="1" s="1"/>
  <c r="T26" i="1"/>
  <c r="Y26" i="1"/>
  <c r="W33" i="1" a="1"/>
  <c r="W33" i="1" s="1"/>
  <c r="Y37" i="1"/>
  <c r="X37" i="1"/>
  <c r="U37" i="1"/>
  <c r="W37" i="1" a="1"/>
  <c r="W37" i="1" s="1"/>
  <c r="S37" i="1"/>
  <c r="Y42" i="1"/>
  <c r="T42" i="1"/>
  <c r="T43" i="1"/>
  <c r="U43" i="1"/>
  <c r="X43" i="1"/>
  <c r="Y49" i="1"/>
  <c r="W49" i="1" a="1"/>
  <c r="W49" i="1" s="1"/>
  <c r="S49" i="1"/>
  <c r="Z52" i="1"/>
  <c r="T59" i="1"/>
  <c r="X59" i="1"/>
  <c r="U59" i="1"/>
  <c r="Y145" i="1"/>
  <c r="T145" i="1"/>
  <c r="Z145" i="1"/>
  <c r="S145" i="1"/>
  <c r="W145" i="1" a="1"/>
  <c r="W145" i="1" s="1"/>
  <c r="Y153" i="1"/>
  <c r="Z153" i="1"/>
  <c r="S153" i="1"/>
  <c r="W153" i="1" a="1"/>
  <c r="W153" i="1" s="1"/>
  <c r="T153" i="1"/>
  <c r="U191" i="1"/>
  <c r="Y191" i="1"/>
  <c r="T191" i="1"/>
  <c r="X191" i="1"/>
  <c r="Z201" i="1"/>
  <c r="S201" i="1"/>
  <c r="Y201" i="1"/>
  <c r="T201" i="1"/>
  <c r="U207" i="1"/>
  <c r="Y207" i="1"/>
  <c r="T207" i="1"/>
  <c r="X207" i="1"/>
  <c r="Z213" i="1"/>
  <c r="T213" i="1"/>
  <c r="S213" i="1"/>
  <c r="Y213" i="1"/>
  <c r="Y53" i="1"/>
  <c r="W53" i="1" a="1"/>
  <c r="W53" i="1" s="1"/>
  <c r="S53" i="1"/>
  <c r="X53" i="1"/>
  <c r="U53" i="1"/>
  <c r="U58" i="1"/>
  <c r="Y58" i="1"/>
  <c r="T58" i="1"/>
  <c r="Z64" i="1"/>
  <c r="S64" i="1"/>
  <c r="Y165" i="1"/>
  <c r="T165" i="1"/>
  <c r="Z165" i="1"/>
  <c r="S165" i="1"/>
  <c r="W165" i="1" a="1"/>
  <c r="W165" i="1" s="1"/>
  <c r="Y169" i="1"/>
  <c r="T169" i="1"/>
  <c r="Z169" i="1"/>
  <c r="S169" i="1"/>
  <c r="W169" i="1" a="1"/>
  <c r="W169" i="1" s="1"/>
  <c r="Y181" i="1"/>
  <c r="T181" i="1"/>
  <c r="Z181" i="1"/>
  <c r="S181" i="1"/>
  <c r="W181" i="1" a="1"/>
  <c r="W181" i="1" s="1"/>
  <c r="T217" i="1"/>
  <c r="Z217" i="1"/>
  <c r="S217" i="1"/>
  <c r="Y217" i="1"/>
  <c r="T224" i="1"/>
  <c r="X224" i="1"/>
  <c r="U224" i="1"/>
  <c r="Y224" i="1"/>
  <c r="S224" i="1"/>
  <c r="Z4" i="1"/>
  <c r="T5" i="1"/>
  <c r="Y9" i="1"/>
  <c r="S17" i="1"/>
  <c r="T21" i="1"/>
  <c r="S33" i="1"/>
  <c r="Z40" i="1"/>
  <c r="S48" i="1"/>
  <c r="T52" i="1"/>
  <c r="Y52" i="1"/>
  <c r="T53" i="1"/>
  <c r="T192" i="1"/>
  <c r="U192" i="1"/>
  <c r="Y192" i="1"/>
  <c r="S192" i="1"/>
  <c r="X192" i="1"/>
  <c r="T208" i="1"/>
  <c r="X208" i="1"/>
  <c r="U208" i="1"/>
  <c r="Y208" i="1"/>
  <c r="S208" i="1"/>
  <c r="U5" i="1"/>
  <c r="X5" i="1"/>
  <c r="Y141" i="1"/>
  <c r="T141" i="1"/>
  <c r="Z141" i="1"/>
  <c r="S141" i="1"/>
  <c r="W141" i="1" a="1"/>
  <c r="W141" i="1" s="1"/>
  <c r="Y149" i="1"/>
  <c r="Z149" i="1"/>
  <c r="S149" i="1"/>
  <c r="W149" i="1" a="1"/>
  <c r="W149" i="1" s="1"/>
  <c r="T149" i="1"/>
  <c r="U239" i="1"/>
  <c r="Y239" i="1"/>
  <c r="T239" i="1"/>
  <c r="X239" i="1"/>
  <c r="W157" i="1" a="1"/>
  <c r="W157" i="1" s="1"/>
  <c r="W161" i="1" a="1"/>
  <c r="W161" i="1" s="1"/>
  <c r="S197" i="1"/>
  <c r="Y198" i="1"/>
  <c r="W198" i="1" a="1"/>
  <c r="W198" i="1" s="1"/>
  <c r="U206" i="1"/>
  <c r="T214" i="1"/>
  <c r="T218" i="1"/>
  <c r="U222" i="1"/>
  <c r="X223" i="1"/>
  <c r="Y229" i="1"/>
  <c r="Y233" i="1"/>
  <c r="X240" i="1"/>
  <c r="Y245" i="1"/>
  <c r="Y254" i="1"/>
  <c r="U254" i="1"/>
  <c r="T255" i="1"/>
  <c r="T297" i="1"/>
  <c r="Z297" i="1"/>
  <c r="S297" i="1"/>
  <c r="Y297" i="1"/>
  <c r="T304" i="1"/>
  <c r="U304" i="1"/>
  <c r="Y304" i="1"/>
  <c r="S304" i="1"/>
  <c r="X304" i="1"/>
  <c r="T320" i="1"/>
  <c r="U320" i="1"/>
  <c r="Y320" i="1"/>
  <c r="S320" i="1"/>
  <c r="X320" i="1"/>
  <c r="T329" i="1"/>
  <c r="Z329" i="1"/>
  <c r="S329" i="1"/>
  <c r="Y329" i="1"/>
  <c r="Z341" i="1"/>
  <c r="T341" i="1"/>
  <c r="S341" i="1"/>
  <c r="Y341" i="1"/>
  <c r="T368" i="1"/>
  <c r="U368" i="1"/>
  <c r="Y368" i="1"/>
  <c r="S368" i="1"/>
  <c r="X368" i="1"/>
  <c r="X65" i="1"/>
  <c r="T70" i="1"/>
  <c r="U83" i="1"/>
  <c r="S89" i="1"/>
  <c r="W101" i="1" a="1"/>
  <c r="W101" i="1" s="1"/>
  <c r="U119" i="1"/>
  <c r="S133" i="1"/>
  <c r="S157" i="1"/>
  <c r="Z157" i="1"/>
  <c r="S161" i="1"/>
  <c r="Z161" i="1"/>
  <c r="T173" i="1"/>
  <c r="U175" i="1"/>
  <c r="T177" i="1"/>
  <c r="U179" i="1"/>
  <c r="T185" i="1"/>
  <c r="U190" i="1"/>
  <c r="T197" i="1"/>
  <c r="S202" i="1"/>
  <c r="W202" i="1" a="1"/>
  <c r="W202" i="1" s="1"/>
  <c r="U218" i="1"/>
  <c r="X218" i="1"/>
  <c r="T223" i="1"/>
  <c r="Y223" i="1"/>
  <c r="S229" i="1"/>
  <c r="Y230" i="1"/>
  <c r="W230" i="1" a="1"/>
  <c r="W230" i="1" s="1"/>
  <c r="S233" i="1"/>
  <c r="Z233" i="1"/>
  <c r="U234" i="1"/>
  <c r="X234" i="1"/>
  <c r="U238" i="1"/>
  <c r="S240" i="1"/>
  <c r="Y240" i="1"/>
  <c r="S245" i="1"/>
  <c r="Y246" i="1"/>
  <c r="W246" i="1" a="1"/>
  <c r="W246" i="1" s="1"/>
  <c r="T249" i="1"/>
  <c r="U255" i="1"/>
  <c r="T256" i="1"/>
  <c r="Y256" i="1"/>
  <c r="S256" i="1"/>
  <c r="Y259" i="1"/>
  <c r="U259" i="1"/>
  <c r="Y265" i="1"/>
  <c r="T265" i="1"/>
  <c r="U271" i="1"/>
  <c r="Y271" i="1"/>
  <c r="T271" i="1"/>
  <c r="X271" i="1"/>
  <c r="T288" i="1"/>
  <c r="U288" i="1"/>
  <c r="Y288" i="1"/>
  <c r="S288" i="1"/>
  <c r="X288" i="1"/>
  <c r="T336" i="1"/>
  <c r="U336" i="1"/>
  <c r="Y336" i="1"/>
  <c r="S336" i="1"/>
  <c r="X336" i="1"/>
  <c r="U351" i="1"/>
  <c r="Y351" i="1"/>
  <c r="T351" i="1"/>
  <c r="X351" i="1"/>
  <c r="T361" i="1"/>
  <c r="Z361" i="1"/>
  <c r="S361" i="1"/>
  <c r="Y361" i="1"/>
  <c r="U103" i="1"/>
  <c r="W121" i="1" a="1"/>
  <c r="W121" i="1" s="1"/>
  <c r="S137" i="1"/>
  <c r="T157" i="1"/>
  <c r="U159" i="1"/>
  <c r="T161" i="1"/>
  <c r="S186" i="1"/>
  <c r="W186" i="1" a="1"/>
  <c r="W186" i="1" s="1"/>
  <c r="T198" i="1"/>
  <c r="T202" i="1"/>
  <c r="U212" i="1"/>
  <c r="W214" i="1" a="1"/>
  <c r="W214" i="1" s="1"/>
  <c r="Z221" i="1"/>
  <c r="X222" i="1"/>
  <c r="T229" i="1"/>
  <c r="U240" i="1"/>
  <c r="T245" i="1"/>
  <c r="S246" i="1"/>
  <c r="S250" i="1"/>
  <c r="W250" i="1" a="1"/>
  <c r="W250" i="1" s="1"/>
  <c r="X254" i="1"/>
  <c r="U256" i="1"/>
  <c r="Z261" i="1"/>
  <c r="T261" i="1"/>
  <c r="S261" i="1"/>
  <c r="T281" i="1"/>
  <c r="S281" i="1"/>
  <c r="Y281" i="1"/>
  <c r="U303" i="1"/>
  <c r="Y303" i="1"/>
  <c r="T303" i="1"/>
  <c r="X303" i="1"/>
  <c r="S65" i="1"/>
  <c r="U87" i="1"/>
  <c r="W105" i="1" a="1"/>
  <c r="W105" i="1" s="1"/>
  <c r="Y116" i="1"/>
  <c r="U143" i="1"/>
  <c r="Y164" i="1"/>
  <c r="W173" i="1" a="1"/>
  <c r="W173" i="1" s="1"/>
  <c r="W177" i="1" a="1"/>
  <c r="W177" i="1" s="1"/>
  <c r="Y197" i="1"/>
  <c r="U211" i="1"/>
  <c r="S218" i="1"/>
  <c r="W218" i="1" a="1"/>
  <c r="W218" i="1" s="1"/>
  <c r="T230" i="1"/>
  <c r="S234" i="1"/>
  <c r="W234" i="1" a="1"/>
  <c r="W234" i="1" s="1"/>
  <c r="X238" i="1"/>
  <c r="T246" i="1"/>
  <c r="Y255" i="1"/>
  <c r="T272" i="1"/>
  <c r="U272" i="1"/>
  <c r="Y272" i="1"/>
  <c r="S272" i="1"/>
  <c r="X272" i="1"/>
  <c r="Z293" i="1"/>
  <c r="T293" i="1"/>
  <c r="S293" i="1"/>
  <c r="Y293" i="1"/>
  <c r="Z325" i="1"/>
  <c r="T325" i="1"/>
  <c r="S325" i="1"/>
  <c r="Y325" i="1"/>
  <c r="T352" i="1"/>
  <c r="X352" i="1"/>
  <c r="U352" i="1"/>
  <c r="Y352" i="1"/>
  <c r="S352" i="1"/>
  <c r="Z373" i="1"/>
  <c r="T373" i="1"/>
  <c r="S373" i="1"/>
  <c r="Y373" i="1"/>
  <c r="Z281" i="1"/>
  <c r="T294" i="1"/>
  <c r="T310" i="1"/>
  <c r="S314" i="1"/>
  <c r="W314" i="1" a="1"/>
  <c r="W314" i="1" s="1"/>
  <c r="T326" i="1"/>
  <c r="S345" i="1"/>
  <c r="U350" i="1"/>
  <c r="Z365" i="1"/>
  <c r="T374" i="1"/>
  <c r="Y377" i="1"/>
  <c r="Y382" i="1"/>
  <c r="U382" i="1"/>
  <c r="T384" i="1"/>
  <c r="Y384" i="1"/>
  <c r="S384" i="1"/>
  <c r="Z389" i="1"/>
  <c r="Y389" i="1"/>
  <c r="T389" i="1"/>
  <c r="T400" i="1"/>
  <c r="Y400" i="1"/>
  <c r="S400" i="1"/>
  <c r="W401" i="1" a="1"/>
  <c r="W401" i="1" s="1"/>
  <c r="Z405" i="1"/>
  <c r="Y405" i="1"/>
  <c r="T405" i="1"/>
  <c r="Z458" i="1"/>
  <c r="W458" i="1" a="1"/>
  <c r="W458" i="1" s="1"/>
  <c r="T486" i="1"/>
  <c r="Z486" i="1"/>
  <c r="Y486" i="1"/>
  <c r="T492" i="1"/>
  <c r="Y492" i="1"/>
  <c r="S492" i="1"/>
  <c r="X492" i="1"/>
  <c r="U492" i="1"/>
  <c r="S525" i="1"/>
  <c r="W525" i="1" a="1"/>
  <c r="W525" i="1" s="1"/>
  <c r="T540" i="1"/>
  <c r="S540" i="1"/>
  <c r="Y540" i="1"/>
  <c r="U566" i="1"/>
  <c r="Y566" i="1"/>
  <c r="T566" i="1"/>
  <c r="X566" i="1"/>
  <c r="T576" i="1"/>
  <c r="S576" i="1"/>
  <c r="Y576" i="1"/>
  <c r="Z649" i="1"/>
  <c r="S649" i="1"/>
  <c r="Z657" i="1"/>
  <c r="S657" i="1"/>
  <c r="Y262" i="1"/>
  <c r="W262" i="1" a="1"/>
  <c r="W262" i="1" s="1"/>
  <c r="U270" i="1"/>
  <c r="T278" i="1"/>
  <c r="U282" i="1"/>
  <c r="X282" i="1"/>
  <c r="U291" i="1"/>
  <c r="U292" i="1"/>
  <c r="U298" i="1"/>
  <c r="X298" i="1"/>
  <c r="U302" i="1"/>
  <c r="Y309" i="1"/>
  <c r="Y313" i="1"/>
  <c r="T314" i="1"/>
  <c r="Y318" i="1"/>
  <c r="U330" i="1"/>
  <c r="X330" i="1"/>
  <c r="Y334" i="1"/>
  <c r="W342" i="1" a="1"/>
  <c r="W342" i="1" s="1"/>
  <c r="T345" i="1"/>
  <c r="S346" i="1"/>
  <c r="W346" i="1" a="1"/>
  <c r="W346" i="1" s="1"/>
  <c r="T362" i="1"/>
  <c r="U371" i="1"/>
  <c r="U372" i="1"/>
  <c r="S377" i="1"/>
  <c r="Y378" i="1"/>
  <c r="X378" i="1"/>
  <c r="U378" i="1"/>
  <c r="W378" i="1" a="1"/>
  <c r="W378" i="1" s="1"/>
  <c r="U384" i="1"/>
  <c r="Y398" i="1"/>
  <c r="U398" i="1"/>
  <c r="X398" i="1"/>
  <c r="W446" i="1" a="1"/>
  <c r="W446" i="1" s="1"/>
  <c r="S446" i="1"/>
  <c r="W563" i="1" a="1"/>
  <c r="W563" i="1" s="1"/>
  <c r="S563" i="1"/>
  <c r="Y582" i="1"/>
  <c r="T582" i="1"/>
  <c r="X582" i="1"/>
  <c r="U582" i="1"/>
  <c r="S595" i="1"/>
  <c r="W595" i="1" a="1"/>
  <c r="W595" i="1" s="1"/>
  <c r="Z604" i="1"/>
  <c r="T604" i="1"/>
  <c r="S604" i="1"/>
  <c r="Y604" i="1"/>
  <c r="S641" i="1"/>
  <c r="Z641" i="1"/>
  <c r="Y276" i="1"/>
  <c r="Y277" i="1"/>
  <c r="W294" i="1" a="1"/>
  <c r="W294" i="1" s="1"/>
  <c r="S309" i="1"/>
  <c r="W310" i="1" a="1"/>
  <c r="W310" i="1" s="1"/>
  <c r="S313" i="1"/>
  <c r="U314" i="1"/>
  <c r="X314" i="1"/>
  <c r="U318" i="1"/>
  <c r="W326" i="1" a="1"/>
  <c r="W326" i="1" s="1"/>
  <c r="Z345" i="1"/>
  <c r="T346" i="1"/>
  <c r="X350" i="1"/>
  <c r="Y357" i="1"/>
  <c r="X367" i="1"/>
  <c r="W374" i="1" a="1"/>
  <c r="W374" i="1" s="1"/>
  <c r="Y394" i="1"/>
  <c r="X394" i="1"/>
  <c r="U394" i="1"/>
  <c r="W394" i="1" a="1"/>
  <c r="W394" i="1" s="1"/>
  <c r="S394" i="1"/>
  <c r="T410" i="1"/>
  <c r="S410" i="1"/>
  <c r="W425" i="1" a="1"/>
  <c r="W425" i="1" s="1"/>
  <c r="S425" i="1"/>
  <c r="W430" i="1" a="1"/>
  <c r="W430" i="1" s="1"/>
  <c r="S430" i="1"/>
  <c r="Z434" i="1"/>
  <c r="S434" i="1"/>
  <c r="Y434" i="1"/>
  <c r="T434" i="1"/>
  <c r="T450" i="1"/>
  <c r="S450" i="1"/>
  <c r="Y450" i="1"/>
  <c r="Z517" i="1"/>
  <c r="S517" i="1"/>
  <c r="Y517" i="1"/>
  <c r="T517" i="1"/>
  <c r="U523" i="1"/>
  <c r="Y523" i="1"/>
  <c r="T523" i="1"/>
  <c r="X523" i="1"/>
  <c r="T533" i="1"/>
  <c r="S533" i="1"/>
  <c r="Y533" i="1"/>
  <c r="Z536" i="1"/>
  <c r="S536" i="1"/>
  <c r="T544" i="1"/>
  <c r="Z544" i="1"/>
  <c r="S544" i="1"/>
  <c r="Y544" i="1"/>
  <c r="S568" i="1"/>
  <c r="W568" i="1" a="1"/>
  <c r="W568" i="1" s="1"/>
  <c r="Z572" i="1"/>
  <c r="S572" i="1"/>
  <c r="Y572" i="1"/>
  <c r="T572" i="1"/>
  <c r="T599" i="1"/>
  <c r="Y599" i="1"/>
  <c r="S599" i="1"/>
  <c r="X599" i="1"/>
  <c r="U599" i="1"/>
  <c r="S617" i="1"/>
  <c r="Y617" i="1"/>
  <c r="T617" i="1"/>
  <c r="Y656" i="1"/>
  <c r="X656" i="1"/>
  <c r="X270" i="1"/>
  <c r="U276" i="1"/>
  <c r="W278" i="1" a="1"/>
  <c r="W278" i="1" s="1"/>
  <c r="S357" i="1"/>
  <c r="Y358" i="1"/>
  <c r="W358" i="1" a="1"/>
  <c r="W358" i="1" s="1"/>
  <c r="T367" i="1"/>
  <c r="S374" i="1"/>
  <c r="T378" i="1"/>
  <c r="X383" i="1"/>
  <c r="U383" i="1"/>
  <c r="X384" i="1"/>
  <c r="Y390" i="1"/>
  <c r="S390" i="1"/>
  <c r="Y393" i="1"/>
  <c r="T393" i="1"/>
  <c r="T394" i="1"/>
  <c r="X399" i="1"/>
  <c r="U399" i="1"/>
  <c r="X400" i="1"/>
  <c r="Y406" i="1"/>
  <c r="S406" i="1"/>
  <c r="Y409" i="1"/>
  <c r="T409" i="1"/>
  <c r="Z413" i="1"/>
  <c r="S413" i="1"/>
  <c r="Z418" i="1"/>
  <c r="S418" i="1"/>
  <c r="Y418" i="1"/>
  <c r="T418" i="1"/>
  <c r="T422" i="1"/>
  <c r="Z422" i="1"/>
  <c r="Y422" i="1"/>
  <c r="S441" i="1"/>
  <c r="W441" i="1" a="1"/>
  <c r="W441" i="1" s="1"/>
  <c r="T482" i="1"/>
  <c r="Z482" i="1"/>
  <c r="S482" i="1"/>
  <c r="Y482" i="1"/>
  <c r="T508" i="1"/>
  <c r="U508" i="1"/>
  <c r="Y508" i="1"/>
  <c r="S508" i="1"/>
  <c r="X508" i="1"/>
  <c r="Z621" i="1"/>
  <c r="S621" i="1"/>
  <c r="Y621" i="1"/>
  <c r="T621" i="1"/>
  <c r="Y640" i="1"/>
  <c r="X640" i="1"/>
  <c r="Y417" i="1"/>
  <c r="T423" i="1"/>
  <c r="T438" i="1"/>
  <c r="Y439" i="1"/>
  <c r="X439" i="1"/>
  <c r="U451" i="1"/>
  <c r="Z454" i="1"/>
  <c r="S467" i="1"/>
  <c r="W467" i="1" a="1"/>
  <c r="W467" i="1" s="1"/>
  <c r="T470" i="1"/>
  <c r="Y471" i="1"/>
  <c r="X471" i="1"/>
  <c r="U475" i="1"/>
  <c r="T476" i="1"/>
  <c r="U480" i="1"/>
  <c r="U481" i="1"/>
  <c r="Z485" i="1"/>
  <c r="T487" i="1"/>
  <c r="T491" i="1"/>
  <c r="Y491" i="1"/>
  <c r="S497" i="1"/>
  <c r="Y498" i="1"/>
  <c r="W498" i="1" a="1"/>
  <c r="W498" i="1" s="1"/>
  <c r="S501" i="1"/>
  <c r="Z501" i="1"/>
  <c r="U502" i="1"/>
  <c r="X502" i="1"/>
  <c r="S513" i="1"/>
  <c r="Y514" i="1"/>
  <c r="W514" i="1" a="1"/>
  <c r="W514" i="1" s="1"/>
  <c r="U522" i="1"/>
  <c r="S524" i="1"/>
  <c r="Y524" i="1"/>
  <c r="S529" i="1"/>
  <c r="W530" i="1" a="1"/>
  <c r="W530" i="1" s="1"/>
  <c r="U534" i="1"/>
  <c r="U539" i="1"/>
  <c r="U543" i="1"/>
  <c r="T545" i="1"/>
  <c r="T554" i="1"/>
  <c r="T557" i="1"/>
  <c r="S560" i="1"/>
  <c r="Z560" i="1"/>
  <c r="U561" i="1"/>
  <c r="U565" i="1"/>
  <c r="S567" i="1"/>
  <c r="Y567" i="1"/>
  <c r="Y570" i="1"/>
  <c r="Y571" i="1"/>
  <c r="S573" i="1"/>
  <c r="U577" i="1"/>
  <c r="X577" i="1"/>
  <c r="S588" i="1"/>
  <c r="Y589" i="1"/>
  <c r="W589" i="1" a="1"/>
  <c r="W589" i="1" s="1"/>
  <c r="S592" i="1"/>
  <c r="Z592" i="1"/>
  <c r="U593" i="1"/>
  <c r="X593" i="1"/>
  <c r="W596" i="1" a="1"/>
  <c r="W596" i="1" s="1"/>
  <c r="T598" i="1"/>
  <c r="Y598" i="1"/>
  <c r="W600" i="1" a="1"/>
  <c r="W600" i="1" s="1"/>
  <c r="U602" i="1"/>
  <c r="U603" i="1"/>
  <c r="S608" i="1"/>
  <c r="Z608" i="1"/>
  <c r="U609" i="1"/>
  <c r="X609" i="1"/>
  <c r="U614" i="1"/>
  <c r="S616" i="1"/>
  <c r="Z616" i="1"/>
  <c r="S618" i="1"/>
  <c r="S625" i="1"/>
  <c r="U628" i="1"/>
  <c r="S629" i="1"/>
  <c r="S630" i="1"/>
  <c r="U636" i="1"/>
  <c r="W641" i="1" a="1"/>
  <c r="W641" i="1" s="1"/>
  <c r="U644" i="1"/>
  <c r="Z654" i="1"/>
  <c r="Z662" i="1"/>
  <c r="S665" i="1"/>
  <c r="U668" i="1"/>
  <c r="Z681" i="1"/>
  <c r="T686" i="1"/>
  <c r="S693" i="1"/>
  <c r="S697" i="1"/>
  <c r="Z697" i="1"/>
  <c r="Z798" i="1"/>
  <c r="W798" i="1" a="1"/>
  <c r="W798" i="1" s="1"/>
  <c r="W823" i="1" a="1"/>
  <c r="W823" i="1" s="1"/>
  <c r="S823" i="1"/>
  <c r="T827" i="1"/>
  <c r="S827" i="1"/>
  <c r="Y827" i="1"/>
  <c r="Y847" i="1"/>
  <c r="Z847" i="1"/>
  <c r="T847" i="1"/>
  <c r="S863" i="1"/>
  <c r="Z863" i="1"/>
  <c r="T863" i="1"/>
  <c r="S880" i="1"/>
  <c r="Z880" i="1"/>
  <c r="Z409" i="1"/>
  <c r="W413" i="1" a="1"/>
  <c r="W413" i="1" s="1"/>
  <c r="U423" i="1"/>
  <c r="W437" i="1" a="1"/>
  <c r="W437" i="1" s="1"/>
  <c r="X455" i="1"/>
  <c r="Y466" i="1"/>
  <c r="T467" i="1"/>
  <c r="X467" i="1"/>
  <c r="U487" i="1"/>
  <c r="Y495" i="1"/>
  <c r="X507" i="1"/>
  <c r="T513" i="1"/>
  <c r="X535" i="1"/>
  <c r="X553" i="1"/>
  <c r="X583" i="1"/>
  <c r="U598" i="1"/>
  <c r="W605" i="1" a="1"/>
  <c r="W605" i="1" s="1"/>
  <c r="T608" i="1"/>
  <c r="U616" i="1"/>
  <c r="T618" i="1"/>
  <c r="W625" i="1" a="1"/>
  <c r="W625" i="1" s="1"/>
  <c r="T630" i="1"/>
  <c r="Z646" i="1"/>
  <c r="X652" i="1"/>
  <c r="W665" i="1" a="1"/>
  <c r="W665" i="1" s="1"/>
  <c r="X672" i="1"/>
  <c r="T678" i="1"/>
  <c r="Z713" i="1"/>
  <c r="S713" i="1"/>
  <c r="Z776" i="1"/>
  <c r="S776" i="1"/>
  <c r="Z806" i="1"/>
  <c r="W806" i="1" a="1"/>
  <c r="W806" i="1" s="1"/>
  <c r="T811" i="1"/>
  <c r="S811" i="1"/>
  <c r="Y811" i="1"/>
  <c r="T815" i="1"/>
  <c r="Z815" i="1"/>
  <c r="Y815" i="1"/>
  <c r="Z835" i="1"/>
  <c r="W835" i="1" a="1"/>
  <c r="W835" i="1" s="1"/>
  <c r="T843" i="1"/>
  <c r="S843" i="1"/>
  <c r="Y843" i="1"/>
  <c r="T419" i="1"/>
  <c r="X419" i="1"/>
  <c r="T435" i="1"/>
  <c r="Y438" i="1"/>
  <c r="U439" i="1"/>
  <c r="S451" i="1"/>
  <c r="W451" i="1" a="1"/>
  <c r="W451" i="1" s="1"/>
  <c r="T455" i="1"/>
  <c r="Y464" i="1"/>
  <c r="U465" i="1"/>
  <c r="S466" i="1"/>
  <c r="U467" i="1"/>
  <c r="Y470" i="1"/>
  <c r="U471" i="1"/>
  <c r="X475" i="1"/>
  <c r="T498" i="1"/>
  <c r="S502" i="1"/>
  <c r="W502" i="1" a="1"/>
  <c r="W502" i="1" s="1"/>
  <c r="T507" i="1"/>
  <c r="T514" i="1"/>
  <c r="T518" i="1"/>
  <c r="S534" i="1"/>
  <c r="X534" i="1"/>
  <c r="S535" i="1"/>
  <c r="S553" i="1"/>
  <c r="Z553" i="1"/>
  <c r="S561" i="1"/>
  <c r="W561" i="1" a="1"/>
  <c r="W561" i="1" s="1"/>
  <c r="Z564" i="1"/>
  <c r="S577" i="1"/>
  <c r="W577" i="1" a="1"/>
  <c r="W577" i="1" s="1"/>
  <c r="S583" i="1"/>
  <c r="Y583" i="1"/>
  <c r="S593" i="1"/>
  <c r="W593" i="1" a="1"/>
  <c r="W593" i="1" s="1"/>
  <c r="S605" i="1"/>
  <c r="S609" i="1"/>
  <c r="W609" i="1" a="1"/>
  <c r="W609" i="1" s="1"/>
  <c r="W649" i="1" a="1"/>
  <c r="W649" i="1" s="1"/>
  <c r="U652" i="1"/>
  <c r="W657" i="1" a="1"/>
  <c r="W657" i="1" s="1"/>
  <c r="S662" i="1"/>
  <c r="X684" i="1"/>
  <c r="U684" i="1"/>
  <c r="Z686" i="1"/>
  <c r="S760" i="1"/>
  <c r="Z760" i="1"/>
  <c r="X423" i="1"/>
  <c r="Z450" i="1"/>
  <c r="X487" i="1"/>
  <c r="Y497" i="1"/>
  <c r="T502" i="1"/>
  <c r="Y513" i="1"/>
  <c r="X524" i="1"/>
  <c r="Y529" i="1"/>
  <c r="Z533" i="1"/>
  <c r="T534" i="1"/>
  <c r="Z548" i="1"/>
  <c r="T561" i="1"/>
  <c r="X561" i="1"/>
  <c r="X567" i="1"/>
  <c r="W573" i="1" a="1"/>
  <c r="W573" i="1" s="1"/>
  <c r="Z576" i="1"/>
  <c r="T577" i="1"/>
  <c r="U583" i="1"/>
  <c r="Y588" i="1"/>
  <c r="T593" i="1"/>
  <c r="T605" i="1"/>
  <c r="X676" i="1"/>
  <c r="U676" i="1"/>
  <c r="Z678" i="1"/>
  <c r="Y712" i="1"/>
  <c r="X712" i="1"/>
  <c r="Z744" i="1"/>
  <c r="S744" i="1"/>
  <c r="Z752" i="1"/>
  <c r="S752" i="1"/>
  <c r="T782" i="1"/>
  <c r="S782" i="1"/>
  <c r="Y782" i="1"/>
  <c r="Y794" i="1"/>
  <c r="Z794" i="1"/>
  <c r="X871" i="1"/>
  <c r="S871" i="1"/>
  <c r="W871" i="1" a="1"/>
  <c r="W871" i="1" s="1"/>
  <c r="T871" i="1"/>
  <c r="Z871" i="1"/>
  <c r="S896" i="1"/>
  <c r="W896" i="1" a="1"/>
  <c r="W896" i="1" s="1"/>
  <c r="Z896" i="1"/>
  <c r="Y701" i="1"/>
  <c r="Z710" i="1"/>
  <c r="S718" i="1"/>
  <c r="Y725" i="1"/>
  <c r="Z729" i="1"/>
  <c r="Y733" i="1"/>
  <c r="Z741" i="1"/>
  <c r="W760" i="1" a="1"/>
  <c r="W760" i="1" s="1"/>
  <c r="S768" i="1"/>
  <c r="U781" i="1"/>
  <c r="T787" i="1"/>
  <c r="W790" i="1" a="1"/>
  <c r="W790" i="1" s="1"/>
  <c r="U800" i="1"/>
  <c r="Y809" i="1"/>
  <c r="Z811" i="1"/>
  <c r="T812" i="1"/>
  <c r="U816" i="1"/>
  <c r="S818" i="1"/>
  <c r="Z827" i="1"/>
  <c r="T831" i="1"/>
  <c r="T832" i="1"/>
  <c r="U838" i="1"/>
  <c r="Z843" i="1"/>
  <c r="T844" i="1"/>
  <c r="X844" i="1"/>
  <c r="Y848" i="1"/>
  <c r="U848" i="1"/>
  <c r="S850" i="1"/>
  <c r="X852" i="1"/>
  <c r="S855" i="1"/>
  <c r="X866" i="1"/>
  <c r="S875" i="1"/>
  <c r="Y879" i="1"/>
  <c r="S884" i="1"/>
  <c r="T890" i="1"/>
  <c r="T898" i="1"/>
  <c r="X906" i="1"/>
  <c r="Z912" i="1"/>
  <c r="W920" i="1" a="1"/>
  <c r="W920" i="1" s="1"/>
  <c r="Y974" i="1"/>
  <c r="T974" i="1"/>
  <c r="W983" i="1" a="1"/>
  <c r="W983" i="1" s="1"/>
  <c r="S983" i="1"/>
  <c r="S991" i="1"/>
  <c r="W991" i="1" a="1"/>
  <c r="W991" i="1" s="1"/>
  <c r="Z702" i="1"/>
  <c r="T718" i="1"/>
  <c r="Z726" i="1"/>
  <c r="X734" i="1"/>
  <c r="Z749" i="1"/>
  <c r="Z757" i="1"/>
  <c r="W768" i="1" a="1"/>
  <c r="W768" i="1" s="1"/>
  <c r="Z773" i="1"/>
  <c r="W783" i="1" a="1"/>
  <c r="W783" i="1" s="1"/>
  <c r="W808" i="1" a="1"/>
  <c r="W808" i="1" s="1"/>
  <c r="U812" i="1"/>
  <c r="X812" i="1"/>
  <c r="Y822" i="1"/>
  <c r="U828" i="1"/>
  <c r="Z831" i="1"/>
  <c r="U832" i="1"/>
  <c r="U844" i="1"/>
  <c r="T848" i="1"/>
  <c r="X865" i="1"/>
  <c r="U882" i="1"/>
  <c r="U914" i="1"/>
  <c r="S924" i="1"/>
  <c r="X944" i="1"/>
  <c r="S946" i="1"/>
  <c r="Y946" i="1"/>
  <c r="S953" i="1"/>
  <c r="Z953" i="1"/>
  <c r="W681" i="1" a="1"/>
  <c r="W681" i="1" s="1"/>
  <c r="U700" i="1"/>
  <c r="U708" i="1"/>
  <c r="W713" i="1" a="1"/>
  <c r="W713" i="1" s="1"/>
  <c r="U716" i="1"/>
  <c r="U724" i="1"/>
  <c r="U732" i="1"/>
  <c r="W744" i="1" a="1"/>
  <c r="W744" i="1" s="1"/>
  <c r="W752" i="1" a="1"/>
  <c r="W752" i="1" s="1"/>
  <c r="W776" i="1" a="1"/>
  <c r="W776" i="1" s="1"/>
  <c r="Z787" i="1"/>
  <c r="X816" i="1"/>
  <c r="Y853" i="1"/>
  <c r="U853" i="1"/>
  <c r="Y863" i="1"/>
  <c r="X890" i="1"/>
  <c r="Z938" i="1"/>
  <c r="S938" i="1"/>
  <c r="Y938" i="1"/>
  <c r="S963" i="1"/>
  <c r="T963" i="1"/>
  <c r="U969" i="1"/>
  <c r="W969" i="1" a="1"/>
  <c r="W969" i="1" s="1"/>
  <c r="Z979" i="1"/>
  <c r="S979" i="1"/>
  <c r="U979" i="1"/>
  <c r="Z987" i="1"/>
  <c r="S987" i="1"/>
  <c r="U987" i="1"/>
  <c r="X832" i="1"/>
  <c r="X875" i="1"/>
  <c r="T875" i="1"/>
  <c r="Z875" i="1"/>
  <c r="W880" i="1" a="1"/>
  <c r="W880" i="1" s="1"/>
  <c r="S909" i="1"/>
  <c r="T909" i="1"/>
  <c r="W912" i="1" a="1"/>
  <c r="W912" i="1" s="1"/>
  <c r="W913" i="1" a="1"/>
  <c r="W913" i="1" s="1"/>
  <c r="S925" i="1"/>
  <c r="Z925" i="1"/>
  <c r="T938" i="1"/>
  <c r="S950" i="1"/>
  <c r="T950" i="1"/>
  <c r="W904" i="1" a="1"/>
  <c r="W904" i="1" s="1"/>
  <c r="W928" i="1" a="1"/>
  <c r="W928" i="1" s="1"/>
  <c r="T930" i="1"/>
  <c r="Z949" i="1"/>
  <c r="S951" i="1"/>
  <c r="W951" i="1" a="1"/>
  <c r="W951" i="1" s="1"/>
  <c r="S959" i="1"/>
  <c r="Z959" i="1"/>
  <c r="S973" i="1"/>
  <c r="Z973" i="1"/>
  <c r="S995" i="1"/>
  <c r="Z995" i="1"/>
  <c r="U930" i="1"/>
  <c r="Y933" i="1"/>
  <c r="W939" i="1" a="1"/>
  <c r="W939" i="1" s="1"/>
  <c r="W941" i="1" a="1"/>
  <c r="W941" i="1" s="1"/>
  <c r="X943" i="1"/>
  <c r="Y950" i="1"/>
  <c r="T951" i="1"/>
  <c r="Z954" i="1"/>
  <c r="U959" i="1"/>
  <c r="X965" i="1"/>
  <c r="X971" i="1"/>
  <c r="Y982" i="1"/>
  <c r="Y990" i="1"/>
  <c r="U995" i="1"/>
  <c r="Z997" i="1"/>
  <c r="T15" i="1"/>
  <c r="X15" i="1"/>
  <c r="S15" i="1"/>
  <c r="W15" i="1" a="1"/>
  <c r="W15" i="1" s="1"/>
  <c r="Z15" i="1"/>
  <c r="Y15" i="1"/>
  <c r="U15" i="1"/>
  <c r="T19" i="1"/>
  <c r="Y19" i="1"/>
  <c r="U19" i="1"/>
  <c r="X19" i="1"/>
  <c r="S19" i="1"/>
  <c r="W19" i="1" a="1"/>
  <c r="W19" i="1" s="1"/>
  <c r="Z19" i="1"/>
  <c r="T31" i="1"/>
  <c r="X31" i="1"/>
  <c r="S31" i="1"/>
  <c r="W31" i="1" a="1"/>
  <c r="W31" i="1" s="1"/>
  <c r="Z31" i="1"/>
  <c r="Y31" i="1"/>
  <c r="U31" i="1"/>
  <c r="T35" i="1"/>
  <c r="Y35" i="1"/>
  <c r="U35" i="1"/>
  <c r="X35" i="1"/>
  <c r="S35" i="1"/>
  <c r="W35" i="1" a="1"/>
  <c r="W35" i="1" s="1"/>
  <c r="Z35" i="1"/>
  <c r="T3" i="1"/>
  <c r="Y3" i="1"/>
  <c r="U3" i="1"/>
  <c r="X3" i="1"/>
  <c r="S3" i="1"/>
  <c r="W3" i="1" a="1"/>
  <c r="W3" i="1" s="1"/>
  <c r="Z3" i="1"/>
  <c r="Z46" i="1"/>
  <c r="W46" i="1" a="1"/>
  <c r="W46" i="1" s="1"/>
  <c r="S46" i="1"/>
  <c r="X46" i="1"/>
  <c r="T46" i="1"/>
  <c r="Y46" i="1"/>
  <c r="U46" i="1"/>
  <c r="Z50" i="1"/>
  <c r="W50" i="1" a="1"/>
  <c r="W50" i="1" s="1"/>
  <c r="S50" i="1"/>
  <c r="Y50" i="1"/>
  <c r="U50" i="1"/>
  <c r="X50" i="1"/>
  <c r="T50" i="1"/>
  <c r="T63" i="1"/>
  <c r="X63" i="1"/>
  <c r="S63" i="1"/>
  <c r="W63" i="1" a="1"/>
  <c r="W63" i="1" s="1"/>
  <c r="Z63" i="1"/>
  <c r="Y63" i="1"/>
  <c r="U63" i="1"/>
  <c r="Z14" i="1"/>
  <c r="W14" i="1" a="1"/>
  <c r="W14" i="1" s="1"/>
  <c r="S14" i="1"/>
  <c r="X14" i="1"/>
  <c r="T14" i="1"/>
  <c r="Y14" i="1"/>
  <c r="U14" i="1"/>
  <c r="Z18" i="1"/>
  <c r="W18" i="1" a="1"/>
  <c r="W18" i="1" s="1"/>
  <c r="S18" i="1"/>
  <c r="Y18" i="1"/>
  <c r="U18" i="1"/>
  <c r="X18" i="1"/>
  <c r="T18" i="1"/>
  <c r="Z30" i="1"/>
  <c r="W30" i="1" a="1"/>
  <c r="W30" i="1" s="1"/>
  <c r="S30" i="1"/>
  <c r="X30" i="1"/>
  <c r="T30" i="1"/>
  <c r="Y30" i="1"/>
  <c r="U30" i="1"/>
  <c r="Z34" i="1"/>
  <c r="W34" i="1" a="1"/>
  <c r="W34" i="1" s="1"/>
  <c r="S34" i="1"/>
  <c r="Y34" i="1"/>
  <c r="U34" i="1"/>
  <c r="X34" i="1"/>
  <c r="T34" i="1"/>
  <c r="Z2" i="1"/>
  <c r="W2" i="1" a="1"/>
  <c r="W2" i="1" s="1"/>
  <c r="S2" i="1"/>
  <c r="Y2" i="1"/>
  <c r="U2" i="1"/>
  <c r="X2" i="1"/>
  <c r="T2" i="1"/>
  <c r="T47" i="1"/>
  <c r="X47" i="1"/>
  <c r="S47" i="1"/>
  <c r="W47" i="1" a="1"/>
  <c r="W47" i="1" s="1"/>
  <c r="Z47" i="1"/>
  <c r="Y47" i="1"/>
  <c r="U47" i="1"/>
  <c r="T51" i="1"/>
  <c r="Y51" i="1"/>
  <c r="U51" i="1"/>
  <c r="X51" i="1"/>
  <c r="S51" i="1"/>
  <c r="W51" i="1" a="1"/>
  <c r="W51" i="1" s="1"/>
  <c r="Z51" i="1"/>
  <c r="Z62" i="1"/>
  <c r="W62" i="1" a="1"/>
  <c r="W62" i="1" s="1"/>
  <c r="S62" i="1"/>
  <c r="X62" i="1"/>
  <c r="T62" i="1"/>
  <c r="Y62" i="1"/>
  <c r="U62" i="1"/>
  <c r="Z6" i="1"/>
  <c r="W6" i="1" a="1"/>
  <c r="W6" i="1" s="1"/>
  <c r="S6" i="1"/>
  <c r="W7" i="1" a="1"/>
  <c r="W7" i="1" s="1"/>
  <c r="X12" i="1"/>
  <c r="U12" i="1"/>
  <c r="W12" i="1" a="1"/>
  <c r="W12" i="1" s="1"/>
  <c r="Z13" i="1"/>
  <c r="Z22" i="1"/>
  <c r="W22" i="1" a="1"/>
  <c r="W22" i="1" s="1"/>
  <c r="S22" i="1"/>
  <c r="W23" i="1" a="1"/>
  <c r="W23" i="1" s="1"/>
  <c r="X28" i="1"/>
  <c r="U28" i="1"/>
  <c r="W28" i="1" a="1"/>
  <c r="W28" i="1" s="1"/>
  <c r="Z29" i="1"/>
  <c r="Z38" i="1"/>
  <c r="W38" i="1" a="1"/>
  <c r="W38" i="1" s="1"/>
  <c r="S38" i="1"/>
  <c r="W39" i="1" a="1"/>
  <c r="W39" i="1" s="1"/>
  <c r="X44" i="1"/>
  <c r="U44" i="1"/>
  <c r="W44" i="1" a="1"/>
  <c r="W44" i="1" s="1"/>
  <c r="Z45" i="1"/>
  <c r="Z54" i="1"/>
  <c r="W54" i="1" a="1"/>
  <c r="W54" i="1" s="1"/>
  <c r="S54" i="1"/>
  <c r="W55" i="1" a="1"/>
  <c r="W55" i="1" s="1"/>
  <c r="X60" i="1"/>
  <c r="U60" i="1"/>
  <c r="W60" i="1" a="1"/>
  <c r="W60" i="1" s="1"/>
  <c r="Z61" i="1"/>
  <c r="T67" i="1"/>
  <c r="Z67" i="1"/>
  <c r="W67" i="1" a="1"/>
  <c r="W67" i="1" s="1"/>
  <c r="Y67" i="1"/>
  <c r="X67" i="1"/>
  <c r="X72" i="1"/>
  <c r="U72" i="1"/>
  <c r="T72" i="1"/>
  <c r="Z72" i="1"/>
  <c r="W72" i="1" a="1"/>
  <c r="W72" i="1" s="1"/>
  <c r="S72" i="1"/>
  <c r="Z74" i="1"/>
  <c r="W74" i="1" a="1"/>
  <c r="W74" i="1" s="1"/>
  <c r="S74" i="1"/>
  <c r="Y74" i="1"/>
  <c r="X74" i="1"/>
  <c r="U74" i="1"/>
  <c r="T75" i="1"/>
  <c r="Z75" i="1"/>
  <c r="W75" i="1" a="1"/>
  <c r="W75" i="1" s="1"/>
  <c r="S75" i="1"/>
  <c r="Y75" i="1"/>
  <c r="Y77" i="1"/>
  <c r="X77" i="1"/>
  <c r="U77" i="1"/>
  <c r="T77" i="1"/>
  <c r="Z77" i="1"/>
  <c r="X88" i="1"/>
  <c r="U88" i="1"/>
  <c r="T88" i="1"/>
  <c r="Z88" i="1"/>
  <c r="W88" i="1" a="1"/>
  <c r="W88" i="1" s="1"/>
  <c r="S88" i="1"/>
  <c r="Z90" i="1"/>
  <c r="W90" i="1" a="1"/>
  <c r="W90" i="1" s="1"/>
  <c r="S90" i="1"/>
  <c r="Y90" i="1"/>
  <c r="X90" i="1"/>
  <c r="U90" i="1"/>
  <c r="T91" i="1"/>
  <c r="Z91" i="1"/>
  <c r="W91" i="1" a="1"/>
  <c r="W91" i="1" s="1"/>
  <c r="S91" i="1"/>
  <c r="Y91" i="1"/>
  <c r="Y93" i="1"/>
  <c r="X93" i="1"/>
  <c r="U93" i="1"/>
  <c r="T93" i="1"/>
  <c r="Z93" i="1"/>
  <c r="X104" i="1"/>
  <c r="U104" i="1"/>
  <c r="T104" i="1"/>
  <c r="Z104" i="1"/>
  <c r="W104" i="1" a="1"/>
  <c r="W104" i="1" s="1"/>
  <c r="S104" i="1"/>
  <c r="Z106" i="1"/>
  <c r="W106" i="1" a="1"/>
  <c r="W106" i="1" s="1"/>
  <c r="S106" i="1"/>
  <c r="Y106" i="1"/>
  <c r="X106" i="1"/>
  <c r="U106" i="1"/>
  <c r="T107" i="1"/>
  <c r="Z107" i="1"/>
  <c r="W107" i="1" a="1"/>
  <c r="W107" i="1" s="1"/>
  <c r="S107" i="1"/>
  <c r="Y107" i="1"/>
  <c r="Y109" i="1"/>
  <c r="X109" i="1"/>
  <c r="U109" i="1"/>
  <c r="T109" i="1"/>
  <c r="Z109" i="1"/>
  <c r="X120" i="1"/>
  <c r="U120" i="1"/>
  <c r="T120" i="1"/>
  <c r="Z120" i="1"/>
  <c r="W120" i="1" a="1"/>
  <c r="W120" i="1" s="1"/>
  <c r="S120" i="1"/>
  <c r="Z122" i="1"/>
  <c r="W122" i="1" a="1"/>
  <c r="W122" i="1" s="1"/>
  <c r="S122" i="1"/>
  <c r="Y122" i="1"/>
  <c r="X122" i="1"/>
  <c r="U122" i="1"/>
  <c r="T123" i="1"/>
  <c r="Z123" i="1"/>
  <c r="W123" i="1" a="1"/>
  <c r="W123" i="1" s="1"/>
  <c r="S123" i="1"/>
  <c r="Y123" i="1"/>
  <c r="Y125" i="1"/>
  <c r="X125" i="1"/>
  <c r="U125" i="1"/>
  <c r="T125" i="1"/>
  <c r="Z125" i="1"/>
  <c r="X136" i="1"/>
  <c r="U136" i="1"/>
  <c r="T136" i="1"/>
  <c r="Z136" i="1"/>
  <c r="W136" i="1" a="1"/>
  <c r="W136" i="1" s="1"/>
  <c r="S136" i="1"/>
  <c r="Z138" i="1"/>
  <c r="W138" i="1" a="1"/>
  <c r="W138" i="1" s="1"/>
  <c r="S138" i="1"/>
  <c r="Y138" i="1"/>
  <c r="X138" i="1"/>
  <c r="U138" i="1"/>
  <c r="T139" i="1"/>
  <c r="Z139" i="1"/>
  <c r="W139" i="1" a="1"/>
  <c r="W139" i="1" s="1"/>
  <c r="S139" i="1"/>
  <c r="Y139" i="1"/>
  <c r="X144" i="1"/>
  <c r="U144" i="1"/>
  <c r="T144" i="1"/>
  <c r="Z144" i="1"/>
  <c r="W144" i="1" a="1"/>
  <c r="W144" i="1" s="1"/>
  <c r="S144" i="1"/>
  <c r="Z154" i="1"/>
  <c r="W154" i="1" a="1"/>
  <c r="W154" i="1" s="1"/>
  <c r="S154" i="1"/>
  <c r="Y154" i="1"/>
  <c r="X154" i="1"/>
  <c r="U154" i="1"/>
  <c r="T155" i="1"/>
  <c r="Z155" i="1"/>
  <c r="W155" i="1" a="1"/>
  <c r="W155" i="1" s="1"/>
  <c r="S155" i="1"/>
  <c r="Y155" i="1"/>
  <c r="X160" i="1"/>
  <c r="U160" i="1"/>
  <c r="T160" i="1"/>
  <c r="Z160" i="1"/>
  <c r="W160" i="1" a="1"/>
  <c r="W160" i="1" s="1"/>
  <c r="S160" i="1"/>
  <c r="Z170" i="1"/>
  <c r="W170" i="1" a="1"/>
  <c r="W170" i="1" s="1"/>
  <c r="S170" i="1"/>
  <c r="Y170" i="1"/>
  <c r="X170" i="1"/>
  <c r="U170" i="1"/>
  <c r="T171" i="1"/>
  <c r="Z171" i="1"/>
  <c r="W171" i="1" a="1"/>
  <c r="W171" i="1" s="1"/>
  <c r="S171" i="1"/>
  <c r="Y171" i="1"/>
  <c r="X176" i="1"/>
  <c r="U176" i="1"/>
  <c r="T176" i="1"/>
  <c r="Z176" i="1"/>
  <c r="W176" i="1" a="1"/>
  <c r="W176" i="1" s="1"/>
  <c r="S176" i="1"/>
  <c r="X193" i="1"/>
  <c r="U193" i="1"/>
  <c r="Z193" i="1"/>
  <c r="Y193" i="1"/>
  <c r="T193" i="1"/>
  <c r="S193" i="1"/>
  <c r="T200" i="1"/>
  <c r="Y200" i="1"/>
  <c r="U200" i="1"/>
  <c r="X200" i="1"/>
  <c r="S200" i="1"/>
  <c r="W200" i="1" a="1"/>
  <c r="W200" i="1" s="1"/>
  <c r="Y210" i="1"/>
  <c r="X210" i="1"/>
  <c r="U210" i="1"/>
  <c r="T210" i="1"/>
  <c r="W210" i="1" a="1"/>
  <c r="W210" i="1" s="1"/>
  <c r="S210" i="1"/>
  <c r="Z219" i="1"/>
  <c r="W219" i="1" a="1"/>
  <c r="W219" i="1" s="1"/>
  <c r="S219" i="1"/>
  <c r="Y219" i="1"/>
  <c r="U219" i="1"/>
  <c r="X219" i="1"/>
  <c r="T219" i="1"/>
  <c r="T220" i="1"/>
  <c r="Z220" i="1"/>
  <c r="Y220" i="1"/>
  <c r="U220" i="1"/>
  <c r="X220" i="1"/>
  <c r="S220" i="1"/>
  <c r="Z227" i="1"/>
  <c r="W227" i="1" a="1"/>
  <c r="W227" i="1" s="1"/>
  <c r="S227" i="1"/>
  <c r="X227" i="1"/>
  <c r="T227" i="1"/>
  <c r="T228" i="1"/>
  <c r="X228" i="1"/>
  <c r="S228" i="1"/>
  <c r="W228" i="1" a="1"/>
  <c r="W228" i="1" s="1"/>
  <c r="Z228" i="1"/>
  <c r="Z231" i="1"/>
  <c r="W231" i="1" a="1"/>
  <c r="W231" i="1" s="1"/>
  <c r="S231" i="1"/>
  <c r="Y231" i="1"/>
  <c r="U231" i="1"/>
  <c r="X231" i="1"/>
  <c r="T231" i="1"/>
  <c r="X257" i="1"/>
  <c r="U257" i="1"/>
  <c r="Z257" i="1"/>
  <c r="Y257" i="1"/>
  <c r="T257" i="1"/>
  <c r="S257" i="1"/>
  <c r="T264" i="1"/>
  <c r="Y264" i="1"/>
  <c r="U264" i="1"/>
  <c r="X264" i="1"/>
  <c r="S264" i="1"/>
  <c r="W264" i="1" a="1"/>
  <c r="W264" i="1" s="1"/>
  <c r="Y274" i="1"/>
  <c r="X274" i="1"/>
  <c r="U274" i="1"/>
  <c r="T274" i="1"/>
  <c r="W274" i="1" a="1"/>
  <c r="W274" i="1" s="1"/>
  <c r="S274" i="1"/>
  <c r="Y290" i="1"/>
  <c r="X290" i="1"/>
  <c r="U290" i="1"/>
  <c r="T290" i="1"/>
  <c r="W290" i="1" a="1"/>
  <c r="W290" i="1" s="1"/>
  <c r="S290" i="1"/>
  <c r="Z299" i="1"/>
  <c r="W299" i="1" a="1"/>
  <c r="W299" i="1" s="1"/>
  <c r="S299" i="1"/>
  <c r="Y299" i="1"/>
  <c r="U299" i="1"/>
  <c r="X299" i="1"/>
  <c r="T299" i="1"/>
  <c r="T300" i="1"/>
  <c r="Z300" i="1"/>
  <c r="Y300" i="1"/>
  <c r="U300" i="1"/>
  <c r="X300" i="1"/>
  <c r="S300" i="1"/>
  <c r="Z307" i="1"/>
  <c r="W307" i="1" a="1"/>
  <c r="W307" i="1" s="1"/>
  <c r="S307" i="1"/>
  <c r="X307" i="1"/>
  <c r="T307" i="1"/>
  <c r="T308" i="1"/>
  <c r="X308" i="1"/>
  <c r="S308" i="1"/>
  <c r="W308" i="1" a="1"/>
  <c r="W308" i="1" s="1"/>
  <c r="Z308" i="1"/>
  <c r="Z311" i="1"/>
  <c r="W311" i="1" a="1"/>
  <c r="W311" i="1" s="1"/>
  <c r="S311" i="1"/>
  <c r="Y311" i="1"/>
  <c r="U311" i="1"/>
  <c r="X311" i="1"/>
  <c r="T311" i="1"/>
  <c r="X337" i="1"/>
  <c r="U337" i="1"/>
  <c r="Z337" i="1"/>
  <c r="Y337" i="1"/>
  <c r="T337" i="1"/>
  <c r="S337" i="1"/>
  <c r="T344" i="1"/>
  <c r="Y344" i="1"/>
  <c r="U344" i="1"/>
  <c r="X344" i="1"/>
  <c r="S344" i="1"/>
  <c r="W344" i="1" a="1"/>
  <c r="W344" i="1" s="1"/>
  <c r="X353" i="1"/>
  <c r="U353" i="1"/>
  <c r="Z353" i="1"/>
  <c r="Y353" i="1"/>
  <c r="T353" i="1"/>
  <c r="S353" i="1"/>
  <c r="T360" i="1"/>
  <c r="Y360" i="1"/>
  <c r="U360" i="1"/>
  <c r="X360" i="1"/>
  <c r="S360" i="1"/>
  <c r="W360" i="1" a="1"/>
  <c r="W360" i="1" s="1"/>
  <c r="Y370" i="1"/>
  <c r="X370" i="1"/>
  <c r="U370" i="1"/>
  <c r="T370" i="1"/>
  <c r="W370" i="1" a="1"/>
  <c r="W370" i="1" s="1"/>
  <c r="S370" i="1"/>
  <c r="Z379" i="1"/>
  <c r="W379" i="1" a="1"/>
  <c r="W379" i="1" s="1"/>
  <c r="S379" i="1"/>
  <c r="Y379" i="1"/>
  <c r="U379" i="1"/>
  <c r="X379" i="1"/>
  <c r="T379" i="1"/>
  <c r="T380" i="1"/>
  <c r="Z380" i="1"/>
  <c r="Y380" i="1"/>
  <c r="U380" i="1"/>
  <c r="X380" i="1"/>
  <c r="S380" i="1"/>
  <c r="Z387" i="1"/>
  <c r="W387" i="1" a="1"/>
  <c r="W387" i="1" s="1"/>
  <c r="S387" i="1"/>
  <c r="X387" i="1"/>
  <c r="T387" i="1"/>
  <c r="T388" i="1"/>
  <c r="X388" i="1"/>
  <c r="S388" i="1"/>
  <c r="W388" i="1" a="1"/>
  <c r="W388" i="1" s="1"/>
  <c r="Z388" i="1"/>
  <c r="Z391" i="1"/>
  <c r="W391" i="1" a="1"/>
  <c r="W391" i="1" s="1"/>
  <c r="S391" i="1"/>
  <c r="Y391" i="1"/>
  <c r="U391" i="1"/>
  <c r="X391" i="1"/>
  <c r="T391" i="1"/>
  <c r="Z395" i="1"/>
  <c r="W395" i="1" a="1"/>
  <c r="W395" i="1" s="1"/>
  <c r="S395" i="1"/>
  <c r="Y395" i="1"/>
  <c r="U395" i="1"/>
  <c r="X395" i="1"/>
  <c r="T395" i="1"/>
  <c r="T396" i="1"/>
  <c r="Z396" i="1"/>
  <c r="Y396" i="1"/>
  <c r="U396" i="1"/>
  <c r="X396" i="1"/>
  <c r="S396" i="1"/>
  <c r="Z403" i="1"/>
  <c r="W403" i="1" a="1"/>
  <c r="W403" i="1" s="1"/>
  <c r="S403" i="1"/>
  <c r="X403" i="1"/>
  <c r="T403" i="1"/>
  <c r="T404" i="1"/>
  <c r="X404" i="1"/>
  <c r="S404" i="1"/>
  <c r="W404" i="1" a="1"/>
  <c r="W404" i="1" s="1"/>
  <c r="Z404" i="1"/>
  <c r="Z407" i="1"/>
  <c r="W407" i="1" a="1"/>
  <c r="W407" i="1" s="1"/>
  <c r="S407" i="1"/>
  <c r="Y407" i="1"/>
  <c r="U407" i="1"/>
  <c r="X407" i="1"/>
  <c r="T407" i="1"/>
  <c r="T421" i="1"/>
  <c r="Y421" i="1"/>
  <c r="U421" i="1"/>
  <c r="X421" i="1"/>
  <c r="S421" i="1"/>
  <c r="Z421" i="1"/>
  <c r="W421" i="1" a="1"/>
  <c r="W421" i="1" s="1"/>
  <c r="Y431" i="1"/>
  <c r="X431" i="1"/>
  <c r="U431" i="1"/>
  <c r="T431" i="1"/>
  <c r="W431" i="1" a="1"/>
  <c r="W431" i="1" s="1"/>
  <c r="S431" i="1"/>
  <c r="Z452" i="1"/>
  <c r="W452" i="1" a="1"/>
  <c r="W452" i="1" s="1"/>
  <c r="S452" i="1"/>
  <c r="Y452" i="1"/>
  <c r="U452" i="1"/>
  <c r="X452" i="1"/>
  <c r="T452" i="1"/>
  <c r="T6" i="1"/>
  <c r="X6" i="1"/>
  <c r="S7" i="1"/>
  <c r="X7" i="1"/>
  <c r="X8" i="1"/>
  <c r="U8" i="1"/>
  <c r="W8" i="1" a="1"/>
  <c r="W8" i="1" s="1"/>
  <c r="Z9" i="1"/>
  <c r="S12" i="1"/>
  <c r="S13" i="1"/>
  <c r="W13" i="1" a="1"/>
  <c r="W13" i="1" s="1"/>
  <c r="T16" i="1"/>
  <c r="Y16" i="1"/>
  <c r="T17" i="1"/>
  <c r="T22" i="1"/>
  <c r="X22" i="1"/>
  <c r="S23" i="1"/>
  <c r="X23" i="1"/>
  <c r="X24" i="1"/>
  <c r="U24" i="1"/>
  <c r="W24" i="1" a="1"/>
  <c r="W24" i="1" s="1"/>
  <c r="Z25" i="1"/>
  <c r="S28" i="1"/>
  <c r="S29" i="1"/>
  <c r="W29" i="1" a="1"/>
  <c r="W29" i="1" s="1"/>
  <c r="T32" i="1"/>
  <c r="Y32" i="1"/>
  <c r="T33" i="1"/>
  <c r="T38" i="1"/>
  <c r="X38" i="1"/>
  <c r="S39" i="1"/>
  <c r="X39" i="1"/>
  <c r="X40" i="1"/>
  <c r="U40" i="1"/>
  <c r="W40" i="1" a="1"/>
  <c r="W40" i="1" s="1"/>
  <c r="Z41" i="1"/>
  <c r="S44" i="1"/>
  <c r="S45" i="1"/>
  <c r="W45" i="1" a="1"/>
  <c r="W45" i="1" s="1"/>
  <c r="T48" i="1"/>
  <c r="Y48" i="1"/>
  <c r="T49" i="1"/>
  <c r="T54" i="1"/>
  <c r="X54" i="1"/>
  <c r="S55" i="1"/>
  <c r="X55" i="1"/>
  <c r="X56" i="1"/>
  <c r="U56" i="1"/>
  <c r="W56" i="1" a="1"/>
  <c r="W56" i="1" s="1"/>
  <c r="Z57" i="1"/>
  <c r="S60" i="1"/>
  <c r="S61" i="1"/>
  <c r="W61" i="1" a="1"/>
  <c r="W61" i="1" s="1"/>
  <c r="T64" i="1"/>
  <c r="Y64" i="1"/>
  <c r="U65" i="1"/>
  <c r="S67" i="1"/>
  <c r="Y69" i="1"/>
  <c r="X69" i="1"/>
  <c r="U69" i="1"/>
  <c r="T69" i="1"/>
  <c r="Z69" i="1"/>
  <c r="T74" i="1"/>
  <c r="U75" i="1"/>
  <c r="X76" i="1"/>
  <c r="U76" i="1"/>
  <c r="T76" i="1"/>
  <c r="Z76" i="1"/>
  <c r="W76" i="1" a="1"/>
  <c r="W76" i="1" s="1"/>
  <c r="S76" i="1"/>
  <c r="S77" i="1"/>
  <c r="Z78" i="1"/>
  <c r="W78" i="1" a="1"/>
  <c r="W78" i="1" s="1"/>
  <c r="S78" i="1"/>
  <c r="Y78" i="1"/>
  <c r="X78" i="1"/>
  <c r="U78" i="1"/>
  <c r="T79" i="1"/>
  <c r="Z79" i="1"/>
  <c r="W79" i="1" a="1"/>
  <c r="W79" i="1" s="1"/>
  <c r="S79" i="1"/>
  <c r="Y79" i="1"/>
  <c r="Y81" i="1"/>
  <c r="X81" i="1"/>
  <c r="U81" i="1"/>
  <c r="T81" i="1"/>
  <c r="Z81" i="1"/>
  <c r="T90" i="1"/>
  <c r="U91" i="1"/>
  <c r="X92" i="1"/>
  <c r="U92" i="1"/>
  <c r="T92" i="1"/>
  <c r="Z92" i="1"/>
  <c r="W92" i="1" a="1"/>
  <c r="W92" i="1" s="1"/>
  <c r="S92" i="1"/>
  <c r="S93" i="1"/>
  <c r="Z94" i="1"/>
  <c r="W94" i="1" a="1"/>
  <c r="W94" i="1" s="1"/>
  <c r="S94" i="1"/>
  <c r="Y94" i="1"/>
  <c r="X94" i="1"/>
  <c r="U94" i="1"/>
  <c r="T95" i="1"/>
  <c r="Z95" i="1"/>
  <c r="W95" i="1" a="1"/>
  <c r="W95" i="1" s="1"/>
  <c r="S95" i="1"/>
  <c r="Y95" i="1"/>
  <c r="Y97" i="1"/>
  <c r="X97" i="1"/>
  <c r="U97" i="1"/>
  <c r="T97" i="1"/>
  <c r="Z97" i="1"/>
  <c r="T106" i="1"/>
  <c r="U107" i="1"/>
  <c r="X108" i="1"/>
  <c r="U108" i="1"/>
  <c r="T108" i="1"/>
  <c r="Z108" i="1"/>
  <c r="W108" i="1" a="1"/>
  <c r="W108" i="1" s="1"/>
  <c r="S108" i="1"/>
  <c r="S109" i="1"/>
  <c r="Z110" i="1"/>
  <c r="W110" i="1" a="1"/>
  <c r="W110" i="1" s="1"/>
  <c r="S110" i="1"/>
  <c r="Y110" i="1"/>
  <c r="X110" i="1"/>
  <c r="U110" i="1"/>
  <c r="T111" i="1"/>
  <c r="Z111" i="1"/>
  <c r="W111" i="1" a="1"/>
  <c r="W111" i="1" s="1"/>
  <c r="S111" i="1"/>
  <c r="Y111" i="1"/>
  <c r="Y113" i="1"/>
  <c r="X113" i="1"/>
  <c r="U113" i="1"/>
  <c r="T113" i="1"/>
  <c r="Z113" i="1"/>
  <c r="T122" i="1"/>
  <c r="U123" i="1"/>
  <c r="X124" i="1"/>
  <c r="U124" i="1"/>
  <c r="T124" i="1"/>
  <c r="Z124" i="1"/>
  <c r="W124" i="1" a="1"/>
  <c r="W124" i="1" s="1"/>
  <c r="S124" i="1"/>
  <c r="S125" i="1"/>
  <c r="Z126" i="1"/>
  <c r="W126" i="1" a="1"/>
  <c r="W126" i="1" s="1"/>
  <c r="S126" i="1"/>
  <c r="Y126" i="1"/>
  <c r="X126" i="1"/>
  <c r="U126" i="1"/>
  <c r="T127" i="1"/>
  <c r="Z127" i="1"/>
  <c r="W127" i="1" a="1"/>
  <c r="W127" i="1" s="1"/>
  <c r="S127" i="1"/>
  <c r="Y127" i="1"/>
  <c r="Y129" i="1"/>
  <c r="X129" i="1"/>
  <c r="U129" i="1"/>
  <c r="T129" i="1"/>
  <c r="Z129" i="1"/>
  <c r="T138" i="1"/>
  <c r="U139" i="1"/>
  <c r="X140" i="1"/>
  <c r="U140" i="1"/>
  <c r="T140" i="1"/>
  <c r="Z140" i="1"/>
  <c r="W140" i="1" a="1"/>
  <c r="W140" i="1" s="1"/>
  <c r="S140" i="1"/>
  <c r="Z150" i="1"/>
  <c r="W150" i="1" a="1"/>
  <c r="W150" i="1" s="1"/>
  <c r="S150" i="1"/>
  <c r="Y150" i="1"/>
  <c r="X150" i="1"/>
  <c r="U150" i="1"/>
  <c r="T151" i="1"/>
  <c r="Z151" i="1"/>
  <c r="W151" i="1" a="1"/>
  <c r="W151" i="1" s="1"/>
  <c r="S151" i="1"/>
  <c r="Y151" i="1"/>
  <c r="T154" i="1"/>
  <c r="U155" i="1"/>
  <c r="X156" i="1"/>
  <c r="U156" i="1"/>
  <c r="T156" i="1"/>
  <c r="Z156" i="1"/>
  <c r="W156" i="1" a="1"/>
  <c r="W156" i="1" s="1"/>
  <c r="S156" i="1"/>
  <c r="Z166" i="1"/>
  <c r="W166" i="1" a="1"/>
  <c r="W166" i="1" s="1"/>
  <c r="S166" i="1"/>
  <c r="Y166" i="1"/>
  <c r="X166" i="1"/>
  <c r="U166" i="1"/>
  <c r="T167" i="1"/>
  <c r="Z167" i="1"/>
  <c r="W167" i="1" a="1"/>
  <c r="W167" i="1" s="1"/>
  <c r="S167" i="1"/>
  <c r="Y167" i="1"/>
  <c r="T170" i="1"/>
  <c r="U171" i="1"/>
  <c r="X172" i="1"/>
  <c r="U172" i="1"/>
  <c r="T172" i="1"/>
  <c r="Z172" i="1"/>
  <c r="W172" i="1" a="1"/>
  <c r="W172" i="1" s="1"/>
  <c r="S172" i="1"/>
  <c r="Z182" i="1"/>
  <c r="W182" i="1" a="1"/>
  <c r="W182" i="1" s="1"/>
  <c r="S182" i="1"/>
  <c r="Y182" i="1"/>
  <c r="X182" i="1"/>
  <c r="U182" i="1"/>
  <c r="Z183" i="1"/>
  <c r="W183" i="1" a="1"/>
  <c r="W183" i="1" s="1"/>
  <c r="S183" i="1"/>
  <c r="Y183" i="1"/>
  <c r="U183" i="1"/>
  <c r="X183" i="1"/>
  <c r="T183" i="1"/>
  <c r="X209" i="1"/>
  <c r="U209" i="1"/>
  <c r="Z209" i="1"/>
  <c r="Y209" i="1"/>
  <c r="T209" i="1"/>
  <c r="S209" i="1"/>
  <c r="T216" i="1"/>
  <c r="Y216" i="1"/>
  <c r="U216" i="1"/>
  <c r="X216" i="1"/>
  <c r="S216" i="1"/>
  <c r="W216" i="1" a="1"/>
  <c r="W216" i="1" s="1"/>
  <c r="Y226" i="1"/>
  <c r="X226" i="1"/>
  <c r="U226" i="1"/>
  <c r="T226" i="1"/>
  <c r="W226" i="1" a="1"/>
  <c r="W226" i="1" s="1"/>
  <c r="S226" i="1"/>
  <c r="U227" i="1"/>
  <c r="U228" i="1"/>
  <c r="Z235" i="1"/>
  <c r="W235" i="1" a="1"/>
  <c r="W235" i="1" s="1"/>
  <c r="S235" i="1"/>
  <c r="Y235" i="1"/>
  <c r="U235" i="1"/>
  <c r="X235" i="1"/>
  <c r="T235" i="1"/>
  <c r="T236" i="1"/>
  <c r="Z236" i="1"/>
  <c r="Y236" i="1"/>
  <c r="U236" i="1"/>
  <c r="X236" i="1"/>
  <c r="S236" i="1"/>
  <c r="Z243" i="1"/>
  <c r="W243" i="1" a="1"/>
  <c r="W243" i="1" s="1"/>
  <c r="S243" i="1"/>
  <c r="X243" i="1"/>
  <c r="T243" i="1"/>
  <c r="T244" i="1"/>
  <c r="X244" i="1"/>
  <c r="S244" i="1"/>
  <c r="W244" i="1" a="1"/>
  <c r="W244" i="1" s="1"/>
  <c r="Z244" i="1"/>
  <c r="Z247" i="1"/>
  <c r="W247" i="1" a="1"/>
  <c r="W247" i="1" s="1"/>
  <c r="S247" i="1"/>
  <c r="Y247" i="1"/>
  <c r="U247" i="1"/>
  <c r="X247" i="1"/>
  <c r="T247" i="1"/>
  <c r="X273" i="1"/>
  <c r="U273" i="1"/>
  <c r="Z273" i="1"/>
  <c r="Y273" i="1"/>
  <c r="T273" i="1"/>
  <c r="S273" i="1"/>
  <c r="T280" i="1"/>
  <c r="Y280" i="1"/>
  <c r="U280" i="1"/>
  <c r="X280" i="1"/>
  <c r="S280" i="1"/>
  <c r="W280" i="1" a="1"/>
  <c r="W280" i="1" s="1"/>
  <c r="X289" i="1"/>
  <c r="U289" i="1"/>
  <c r="Z289" i="1"/>
  <c r="Y289" i="1"/>
  <c r="T289" i="1"/>
  <c r="S289" i="1"/>
  <c r="T296" i="1"/>
  <c r="Y296" i="1"/>
  <c r="U296" i="1"/>
  <c r="X296" i="1"/>
  <c r="S296" i="1"/>
  <c r="W296" i="1" a="1"/>
  <c r="W296" i="1" s="1"/>
  <c r="Y306" i="1"/>
  <c r="X306" i="1"/>
  <c r="U306" i="1"/>
  <c r="T306" i="1"/>
  <c r="W306" i="1" a="1"/>
  <c r="W306" i="1" s="1"/>
  <c r="S306" i="1"/>
  <c r="U307" i="1"/>
  <c r="U308" i="1"/>
  <c r="Z315" i="1"/>
  <c r="W315" i="1" a="1"/>
  <c r="W315" i="1" s="1"/>
  <c r="S315" i="1"/>
  <c r="Y315" i="1"/>
  <c r="U315" i="1"/>
  <c r="X315" i="1"/>
  <c r="T315" i="1"/>
  <c r="T316" i="1"/>
  <c r="Z316" i="1"/>
  <c r="Y316" i="1"/>
  <c r="U316" i="1"/>
  <c r="X316" i="1"/>
  <c r="S316" i="1"/>
  <c r="Z323" i="1"/>
  <c r="W323" i="1" a="1"/>
  <c r="W323" i="1" s="1"/>
  <c r="S323" i="1"/>
  <c r="X323" i="1"/>
  <c r="T323" i="1"/>
  <c r="T324" i="1"/>
  <c r="X324" i="1"/>
  <c r="S324" i="1"/>
  <c r="W324" i="1" a="1"/>
  <c r="W324" i="1" s="1"/>
  <c r="Z324" i="1"/>
  <c r="Z327" i="1"/>
  <c r="W327" i="1" a="1"/>
  <c r="W327" i="1" s="1"/>
  <c r="S327" i="1"/>
  <c r="Y327" i="1"/>
  <c r="U327" i="1"/>
  <c r="X327" i="1"/>
  <c r="T327" i="1"/>
  <c r="X369" i="1"/>
  <c r="U369" i="1"/>
  <c r="Z369" i="1"/>
  <c r="Y369" i="1"/>
  <c r="T369" i="1"/>
  <c r="S369" i="1"/>
  <c r="T376" i="1"/>
  <c r="Y376" i="1"/>
  <c r="U376" i="1"/>
  <c r="X376" i="1"/>
  <c r="S376" i="1"/>
  <c r="W376" i="1" a="1"/>
  <c r="W376" i="1" s="1"/>
  <c r="Y386" i="1"/>
  <c r="X386" i="1"/>
  <c r="U386" i="1"/>
  <c r="T386" i="1"/>
  <c r="W386" i="1" a="1"/>
  <c r="W386" i="1" s="1"/>
  <c r="S386" i="1"/>
  <c r="U387" i="1"/>
  <c r="U388" i="1"/>
  <c r="Y402" i="1"/>
  <c r="X402" i="1"/>
  <c r="U402" i="1"/>
  <c r="T402" i="1"/>
  <c r="W402" i="1" a="1"/>
  <c r="W402" i="1" s="1"/>
  <c r="S402" i="1"/>
  <c r="U403" i="1"/>
  <c r="U404" i="1"/>
  <c r="Z420" i="1"/>
  <c r="W420" i="1" a="1"/>
  <c r="W420" i="1" s="1"/>
  <c r="S420" i="1"/>
  <c r="Y420" i="1"/>
  <c r="U420" i="1"/>
  <c r="X420" i="1"/>
  <c r="T420" i="1"/>
  <c r="T429" i="1"/>
  <c r="W429" i="1" a="1"/>
  <c r="W429" i="1" s="1"/>
  <c r="Z429" i="1"/>
  <c r="U429" i="1"/>
  <c r="Y429" i="1"/>
  <c r="S429" i="1"/>
  <c r="Y443" i="1"/>
  <c r="T443" i="1"/>
  <c r="W443" i="1" a="1"/>
  <c r="W443" i="1" s="1"/>
  <c r="S443" i="1"/>
  <c r="X443" i="1"/>
  <c r="U443" i="1"/>
  <c r="T449" i="1"/>
  <c r="X449" i="1"/>
  <c r="S449" i="1"/>
  <c r="W449" i="1" a="1"/>
  <c r="W449" i="1" s="1"/>
  <c r="Y449" i="1"/>
  <c r="U449" i="1"/>
  <c r="Z449" i="1"/>
  <c r="X4" i="1"/>
  <c r="U4" i="1"/>
  <c r="W4" i="1" a="1"/>
  <c r="W4" i="1" s="1"/>
  <c r="Z5" i="1"/>
  <c r="U6" i="1"/>
  <c r="Y6" i="1"/>
  <c r="U7" i="1"/>
  <c r="Y7" i="1"/>
  <c r="S8" i="1"/>
  <c r="S9" i="1"/>
  <c r="W9" i="1" a="1"/>
  <c r="W9" i="1" s="1"/>
  <c r="Z11" i="1"/>
  <c r="T12" i="1"/>
  <c r="Y12" i="1"/>
  <c r="T13" i="1"/>
  <c r="U17" i="1"/>
  <c r="X17" i="1"/>
  <c r="X20" i="1"/>
  <c r="U20" i="1"/>
  <c r="W20" i="1" a="1"/>
  <c r="W20" i="1" s="1"/>
  <c r="Z21" i="1"/>
  <c r="U22" i="1"/>
  <c r="Y22" i="1"/>
  <c r="U23" i="1"/>
  <c r="Y23" i="1"/>
  <c r="S24" i="1"/>
  <c r="S25" i="1"/>
  <c r="W25" i="1" a="1"/>
  <c r="W25" i="1" s="1"/>
  <c r="Z27" i="1"/>
  <c r="T28" i="1"/>
  <c r="Y28" i="1"/>
  <c r="T29" i="1"/>
  <c r="U33" i="1"/>
  <c r="X33" i="1"/>
  <c r="X36" i="1"/>
  <c r="U36" i="1"/>
  <c r="W36" i="1" a="1"/>
  <c r="W36" i="1" s="1"/>
  <c r="Z37" i="1"/>
  <c r="U38" i="1"/>
  <c r="Y38" i="1"/>
  <c r="U39" i="1"/>
  <c r="Y39" i="1"/>
  <c r="S40" i="1"/>
  <c r="S41" i="1"/>
  <c r="W41" i="1" a="1"/>
  <c r="W41" i="1" s="1"/>
  <c r="Z43" i="1"/>
  <c r="T44" i="1"/>
  <c r="Y44" i="1"/>
  <c r="T45" i="1"/>
  <c r="U49" i="1"/>
  <c r="X49" i="1"/>
  <c r="X52" i="1"/>
  <c r="U52" i="1"/>
  <c r="W52" i="1" a="1"/>
  <c r="W52" i="1" s="1"/>
  <c r="Z53" i="1"/>
  <c r="U54" i="1"/>
  <c r="Y54" i="1"/>
  <c r="U55" i="1"/>
  <c r="Y55" i="1"/>
  <c r="S56" i="1"/>
  <c r="S57" i="1"/>
  <c r="W57" i="1" a="1"/>
  <c r="W57" i="1" s="1"/>
  <c r="Z59" i="1"/>
  <c r="T60" i="1"/>
  <c r="Y60" i="1"/>
  <c r="T61" i="1"/>
  <c r="U67" i="1"/>
  <c r="X68" i="1"/>
  <c r="U68" i="1"/>
  <c r="T68" i="1"/>
  <c r="Z68" i="1"/>
  <c r="W68" i="1" a="1"/>
  <c r="W68" i="1" s="1"/>
  <c r="S68" i="1"/>
  <c r="S69" i="1"/>
  <c r="Y72" i="1"/>
  <c r="T78" i="1"/>
  <c r="U79" i="1"/>
  <c r="X80" i="1"/>
  <c r="U80" i="1"/>
  <c r="T80" i="1"/>
  <c r="Z80" i="1"/>
  <c r="W80" i="1" a="1"/>
  <c r="W80" i="1" s="1"/>
  <c r="S80" i="1"/>
  <c r="S81" i="1"/>
  <c r="Z82" i="1"/>
  <c r="W82" i="1" a="1"/>
  <c r="W82" i="1" s="1"/>
  <c r="S82" i="1"/>
  <c r="Y82" i="1"/>
  <c r="X82" i="1"/>
  <c r="U82" i="1"/>
  <c r="T83" i="1"/>
  <c r="Z83" i="1"/>
  <c r="W83" i="1" a="1"/>
  <c r="W83" i="1" s="1"/>
  <c r="S83" i="1"/>
  <c r="Y83" i="1"/>
  <c r="Y85" i="1"/>
  <c r="X85" i="1"/>
  <c r="U85" i="1"/>
  <c r="T85" i="1"/>
  <c r="Z85" i="1"/>
  <c r="Y88" i="1"/>
  <c r="T94" i="1"/>
  <c r="U95" i="1"/>
  <c r="X96" i="1"/>
  <c r="U96" i="1"/>
  <c r="T96" i="1"/>
  <c r="Z96" i="1"/>
  <c r="W96" i="1" a="1"/>
  <c r="W96" i="1" s="1"/>
  <c r="S96" i="1"/>
  <c r="S97" i="1"/>
  <c r="Z98" i="1"/>
  <c r="W98" i="1" a="1"/>
  <c r="W98" i="1" s="1"/>
  <c r="S98" i="1"/>
  <c r="Y98" i="1"/>
  <c r="X98" i="1"/>
  <c r="U98" i="1"/>
  <c r="T99" i="1"/>
  <c r="Z99" i="1"/>
  <c r="W99" i="1" a="1"/>
  <c r="W99" i="1" s="1"/>
  <c r="S99" i="1"/>
  <c r="Y99" i="1"/>
  <c r="Y101" i="1"/>
  <c r="X101" i="1"/>
  <c r="U101" i="1"/>
  <c r="T101" i="1"/>
  <c r="Z101" i="1"/>
  <c r="Y104" i="1"/>
  <c r="T110" i="1"/>
  <c r="U111" i="1"/>
  <c r="X112" i="1"/>
  <c r="U112" i="1"/>
  <c r="T112" i="1"/>
  <c r="Z112" i="1"/>
  <c r="W112" i="1" a="1"/>
  <c r="W112" i="1" s="1"/>
  <c r="S112" i="1"/>
  <c r="S113" i="1"/>
  <c r="Z114" i="1"/>
  <c r="W114" i="1" a="1"/>
  <c r="W114" i="1" s="1"/>
  <c r="S114" i="1"/>
  <c r="Y114" i="1"/>
  <c r="X114" i="1"/>
  <c r="U114" i="1"/>
  <c r="T115" i="1"/>
  <c r="Z115" i="1"/>
  <c r="W115" i="1" a="1"/>
  <c r="W115" i="1" s="1"/>
  <c r="S115" i="1"/>
  <c r="Y115" i="1"/>
  <c r="Y117" i="1"/>
  <c r="X117" i="1"/>
  <c r="U117" i="1"/>
  <c r="T117" i="1"/>
  <c r="Z117" i="1"/>
  <c r="Y120" i="1"/>
  <c r="T126" i="1"/>
  <c r="U127" i="1"/>
  <c r="X128" i="1"/>
  <c r="U128" i="1"/>
  <c r="T128" i="1"/>
  <c r="Z128" i="1"/>
  <c r="W128" i="1" a="1"/>
  <c r="W128" i="1" s="1"/>
  <c r="S128" i="1"/>
  <c r="S129" i="1"/>
  <c r="Z130" i="1"/>
  <c r="W130" i="1" a="1"/>
  <c r="W130" i="1" s="1"/>
  <c r="S130" i="1"/>
  <c r="Y130" i="1"/>
  <c r="X130" i="1"/>
  <c r="U130" i="1"/>
  <c r="T131" i="1"/>
  <c r="Z131" i="1"/>
  <c r="W131" i="1" a="1"/>
  <c r="W131" i="1" s="1"/>
  <c r="S131" i="1"/>
  <c r="Y131" i="1"/>
  <c r="Y133" i="1"/>
  <c r="X133" i="1"/>
  <c r="U133" i="1"/>
  <c r="T133" i="1"/>
  <c r="Z133" i="1"/>
  <c r="Y136" i="1"/>
  <c r="Y144" i="1"/>
  <c r="Z146" i="1"/>
  <c r="W146" i="1" a="1"/>
  <c r="W146" i="1" s="1"/>
  <c r="S146" i="1"/>
  <c r="Y146" i="1"/>
  <c r="X146" i="1"/>
  <c r="U146" i="1"/>
  <c r="T147" i="1"/>
  <c r="Z147" i="1"/>
  <c r="W147" i="1" a="1"/>
  <c r="W147" i="1" s="1"/>
  <c r="S147" i="1"/>
  <c r="Y147" i="1"/>
  <c r="T150" i="1"/>
  <c r="U151" i="1"/>
  <c r="X152" i="1"/>
  <c r="U152" i="1"/>
  <c r="T152" i="1"/>
  <c r="Z152" i="1"/>
  <c r="W152" i="1" a="1"/>
  <c r="W152" i="1" s="1"/>
  <c r="S152" i="1"/>
  <c r="Y160" i="1"/>
  <c r="Z162" i="1"/>
  <c r="W162" i="1" a="1"/>
  <c r="W162" i="1" s="1"/>
  <c r="S162" i="1"/>
  <c r="Y162" i="1"/>
  <c r="X162" i="1"/>
  <c r="U162" i="1"/>
  <c r="T163" i="1"/>
  <c r="Z163" i="1"/>
  <c r="W163" i="1" a="1"/>
  <c r="W163" i="1" s="1"/>
  <c r="S163" i="1"/>
  <c r="Y163" i="1"/>
  <c r="T166" i="1"/>
  <c r="U167" i="1"/>
  <c r="X168" i="1"/>
  <c r="U168" i="1"/>
  <c r="T168" i="1"/>
  <c r="Z168" i="1"/>
  <c r="W168" i="1" a="1"/>
  <c r="W168" i="1" s="1"/>
  <c r="S168" i="1"/>
  <c r="Y176" i="1"/>
  <c r="Z178" i="1"/>
  <c r="W178" i="1" a="1"/>
  <c r="W178" i="1" s="1"/>
  <c r="S178" i="1"/>
  <c r="Y178" i="1"/>
  <c r="X178" i="1"/>
  <c r="U178" i="1"/>
  <c r="T179" i="1"/>
  <c r="Z179" i="1"/>
  <c r="W179" i="1" a="1"/>
  <c r="W179" i="1" s="1"/>
  <c r="S179" i="1"/>
  <c r="Y179" i="1"/>
  <c r="T182" i="1"/>
  <c r="Z187" i="1"/>
  <c r="W187" i="1" a="1"/>
  <c r="W187" i="1" s="1"/>
  <c r="S187" i="1"/>
  <c r="Y187" i="1"/>
  <c r="U187" i="1"/>
  <c r="X187" i="1"/>
  <c r="T187" i="1"/>
  <c r="T188" i="1"/>
  <c r="Z188" i="1"/>
  <c r="Y188" i="1"/>
  <c r="U188" i="1"/>
  <c r="X188" i="1"/>
  <c r="S188" i="1"/>
  <c r="W193" i="1" a="1"/>
  <c r="W193" i="1" s="1"/>
  <c r="Z195" i="1"/>
  <c r="W195" i="1" a="1"/>
  <c r="W195" i="1" s="1"/>
  <c r="S195" i="1"/>
  <c r="X195" i="1"/>
  <c r="T195" i="1"/>
  <c r="T196" i="1"/>
  <c r="X196" i="1"/>
  <c r="S196" i="1"/>
  <c r="W196" i="1" a="1"/>
  <c r="W196" i="1" s="1"/>
  <c r="Z196" i="1"/>
  <c r="Z199" i="1"/>
  <c r="W199" i="1" a="1"/>
  <c r="W199" i="1" s="1"/>
  <c r="S199" i="1"/>
  <c r="Y199" i="1"/>
  <c r="U199" i="1"/>
  <c r="X199" i="1"/>
  <c r="T199" i="1"/>
  <c r="Z200" i="1"/>
  <c r="Z210" i="1"/>
  <c r="W220" i="1" a="1"/>
  <c r="W220" i="1" s="1"/>
  <c r="X225" i="1"/>
  <c r="U225" i="1"/>
  <c r="Z225" i="1"/>
  <c r="Y225" i="1"/>
  <c r="T225" i="1"/>
  <c r="S225" i="1"/>
  <c r="T232" i="1"/>
  <c r="Y232" i="1"/>
  <c r="U232" i="1"/>
  <c r="X232" i="1"/>
  <c r="S232" i="1"/>
  <c r="W232" i="1" a="1"/>
  <c r="W232" i="1" s="1"/>
  <c r="Y242" i="1"/>
  <c r="X242" i="1"/>
  <c r="U242" i="1"/>
  <c r="T242" i="1"/>
  <c r="W242" i="1" a="1"/>
  <c r="W242" i="1" s="1"/>
  <c r="S242" i="1"/>
  <c r="U243" i="1"/>
  <c r="U244" i="1"/>
  <c r="Z251" i="1"/>
  <c r="W251" i="1" a="1"/>
  <c r="W251" i="1" s="1"/>
  <c r="S251" i="1"/>
  <c r="Y251" i="1"/>
  <c r="U251" i="1"/>
  <c r="X251" i="1"/>
  <c r="T251" i="1"/>
  <c r="T252" i="1"/>
  <c r="Z252" i="1"/>
  <c r="Y252" i="1"/>
  <c r="U252" i="1"/>
  <c r="X252" i="1"/>
  <c r="S252" i="1"/>
  <c r="W257" i="1" a="1"/>
  <c r="W257" i="1" s="1"/>
  <c r="Z259" i="1"/>
  <c r="W259" i="1" a="1"/>
  <c r="W259" i="1" s="1"/>
  <c r="S259" i="1"/>
  <c r="X259" i="1"/>
  <c r="T259" i="1"/>
  <c r="T260" i="1"/>
  <c r="X260" i="1"/>
  <c r="S260" i="1"/>
  <c r="W260" i="1" a="1"/>
  <c r="W260" i="1" s="1"/>
  <c r="Z260" i="1"/>
  <c r="Z263" i="1"/>
  <c r="W263" i="1" a="1"/>
  <c r="W263" i="1" s="1"/>
  <c r="S263" i="1"/>
  <c r="Y263" i="1"/>
  <c r="U263" i="1"/>
  <c r="X263" i="1"/>
  <c r="T263" i="1"/>
  <c r="Z264" i="1"/>
  <c r="Z274" i="1"/>
  <c r="Z290" i="1"/>
  <c r="W300" i="1" a="1"/>
  <c r="W300" i="1" s="1"/>
  <c r="X305" i="1"/>
  <c r="U305" i="1"/>
  <c r="Z305" i="1"/>
  <c r="Y305" i="1"/>
  <c r="T305" i="1"/>
  <c r="S305" i="1"/>
  <c r="T312" i="1"/>
  <c r="Y312" i="1"/>
  <c r="U312" i="1"/>
  <c r="X312" i="1"/>
  <c r="S312" i="1"/>
  <c r="W312" i="1" a="1"/>
  <c r="W312" i="1" s="1"/>
  <c r="Y322" i="1"/>
  <c r="X322" i="1"/>
  <c r="U322" i="1"/>
  <c r="T322" i="1"/>
  <c r="W322" i="1" a="1"/>
  <c r="W322" i="1" s="1"/>
  <c r="S322" i="1"/>
  <c r="U323" i="1"/>
  <c r="U324" i="1"/>
  <c r="Z331" i="1"/>
  <c r="W331" i="1" a="1"/>
  <c r="W331" i="1" s="1"/>
  <c r="S331" i="1"/>
  <c r="Y331" i="1"/>
  <c r="U331" i="1"/>
  <c r="X331" i="1"/>
  <c r="T331" i="1"/>
  <c r="T332" i="1"/>
  <c r="Z332" i="1"/>
  <c r="Y332" i="1"/>
  <c r="U332" i="1"/>
  <c r="X332" i="1"/>
  <c r="S332" i="1"/>
  <c r="W337" i="1" a="1"/>
  <c r="W337" i="1" s="1"/>
  <c r="Z339" i="1"/>
  <c r="W339" i="1" a="1"/>
  <c r="W339" i="1" s="1"/>
  <c r="S339" i="1"/>
  <c r="X339" i="1"/>
  <c r="T339" i="1"/>
  <c r="T340" i="1"/>
  <c r="X340" i="1"/>
  <c r="S340" i="1"/>
  <c r="W340" i="1" a="1"/>
  <c r="W340" i="1" s="1"/>
  <c r="Z340" i="1"/>
  <c r="Z343" i="1"/>
  <c r="W343" i="1" a="1"/>
  <c r="W343" i="1" s="1"/>
  <c r="S343" i="1"/>
  <c r="Y343" i="1"/>
  <c r="U343" i="1"/>
  <c r="X343" i="1"/>
  <c r="T343" i="1"/>
  <c r="Z344" i="1"/>
  <c r="Z347" i="1"/>
  <c r="W347" i="1" a="1"/>
  <c r="W347" i="1" s="1"/>
  <c r="S347" i="1"/>
  <c r="Y347" i="1"/>
  <c r="U347" i="1"/>
  <c r="X347" i="1"/>
  <c r="T347" i="1"/>
  <c r="T348" i="1"/>
  <c r="Z348" i="1"/>
  <c r="Y348" i="1"/>
  <c r="U348" i="1"/>
  <c r="X348" i="1"/>
  <c r="S348" i="1"/>
  <c r="W353" i="1" a="1"/>
  <c r="W353" i="1" s="1"/>
  <c r="Z355" i="1"/>
  <c r="W355" i="1" a="1"/>
  <c r="W355" i="1" s="1"/>
  <c r="S355" i="1"/>
  <c r="X355" i="1"/>
  <c r="T355" i="1"/>
  <c r="T356" i="1"/>
  <c r="X356" i="1"/>
  <c r="S356" i="1"/>
  <c r="W356" i="1" a="1"/>
  <c r="W356" i="1" s="1"/>
  <c r="Z356" i="1"/>
  <c r="Z359" i="1"/>
  <c r="W359" i="1" a="1"/>
  <c r="W359" i="1" s="1"/>
  <c r="S359" i="1"/>
  <c r="Y359" i="1"/>
  <c r="U359" i="1"/>
  <c r="X359" i="1"/>
  <c r="T359" i="1"/>
  <c r="Z360" i="1"/>
  <c r="Z370" i="1"/>
  <c r="W380" i="1" a="1"/>
  <c r="W380" i="1" s="1"/>
  <c r="X385" i="1"/>
  <c r="U385" i="1"/>
  <c r="Z385" i="1"/>
  <c r="Y385" i="1"/>
  <c r="T385" i="1"/>
  <c r="S385" i="1"/>
  <c r="T392" i="1"/>
  <c r="Y392" i="1"/>
  <c r="U392" i="1"/>
  <c r="X392" i="1"/>
  <c r="S392" i="1"/>
  <c r="W392" i="1" a="1"/>
  <c r="W392" i="1" s="1"/>
  <c r="W396" i="1" a="1"/>
  <c r="W396" i="1" s="1"/>
  <c r="X401" i="1"/>
  <c r="U401" i="1"/>
  <c r="Z401" i="1"/>
  <c r="Y401" i="1"/>
  <c r="T401" i="1"/>
  <c r="S401" i="1"/>
  <c r="T408" i="1"/>
  <c r="Y408" i="1"/>
  <c r="U408" i="1"/>
  <c r="X408" i="1"/>
  <c r="S408" i="1"/>
  <c r="W408" i="1" a="1"/>
  <c r="W408" i="1" s="1"/>
  <c r="Z431" i="1"/>
  <c r="Z440" i="1"/>
  <c r="W440" i="1" a="1"/>
  <c r="W440" i="1" s="1"/>
  <c r="S440" i="1"/>
  <c r="Y440" i="1"/>
  <c r="U440" i="1"/>
  <c r="T440" i="1"/>
  <c r="T453" i="1"/>
  <c r="Y453" i="1"/>
  <c r="U453" i="1"/>
  <c r="X453" i="1"/>
  <c r="S453" i="1"/>
  <c r="W453" i="1" a="1"/>
  <c r="W453" i="1" s="1"/>
  <c r="Z453" i="1"/>
  <c r="Z7" i="1"/>
  <c r="T8" i="1"/>
  <c r="Y8" i="1"/>
  <c r="T9" i="1"/>
  <c r="Z10" i="1"/>
  <c r="W10" i="1" a="1"/>
  <c r="W10" i="1" s="1"/>
  <c r="S10" i="1"/>
  <c r="W11" i="1" a="1"/>
  <c r="W11" i="1" s="1"/>
  <c r="Z12" i="1"/>
  <c r="U13" i="1"/>
  <c r="X13" i="1"/>
  <c r="X16" i="1"/>
  <c r="U16" i="1"/>
  <c r="W16" i="1" a="1"/>
  <c r="W16" i="1" s="1"/>
  <c r="Z17" i="1"/>
  <c r="Z23" i="1"/>
  <c r="T24" i="1"/>
  <c r="Y24" i="1"/>
  <c r="T25" i="1"/>
  <c r="Z26" i="1"/>
  <c r="W26" i="1" a="1"/>
  <c r="W26" i="1" s="1"/>
  <c r="S26" i="1"/>
  <c r="W27" i="1" a="1"/>
  <c r="W27" i="1" s="1"/>
  <c r="Z28" i="1"/>
  <c r="U29" i="1"/>
  <c r="X29" i="1"/>
  <c r="X32" i="1"/>
  <c r="U32" i="1"/>
  <c r="W32" i="1" a="1"/>
  <c r="W32" i="1" s="1"/>
  <c r="Z33" i="1"/>
  <c r="Z39" i="1"/>
  <c r="T40" i="1"/>
  <c r="Y40" i="1"/>
  <c r="T41" i="1"/>
  <c r="Z42" i="1"/>
  <c r="W42" i="1" a="1"/>
  <c r="W42" i="1" s="1"/>
  <c r="S42" i="1"/>
  <c r="W43" i="1" a="1"/>
  <c r="W43" i="1" s="1"/>
  <c r="Z44" i="1"/>
  <c r="U45" i="1"/>
  <c r="X45" i="1"/>
  <c r="X48" i="1"/>
  <c r="U48" i="1"/>
  <c r="W48" i="1" a="1"/>
  <c r="W48" i="1" s="1"/>
  <c r="Z49" i="1"/>
  <c r="Z55" i="1"/>
  <c r="T56" i="1"/>
  <c r="Y56" i="1"/>
  <c r="T57" i="1"/>
  <c r="Z58" i="1"/>
  <c r="W58" i="1" a="1"/>
  <c r="W58" i="1" s="1"/>
  <c r="S58" i="1"/>
  <c r="W59" i="1" a="1"/>
  <c r="W59" i="1" s="1"/>
  <c r="Z60" i="1"/>
  <c r="U61" i="1"/>
  <c r="X61" i="1"/>
  <c r="X64" i="1"/>
  <c r="U64" i="1"/>
  <c r="W64" i="1" a="1"/>
  <c r="W64" i="1" s="1"/>
  <c r="Y65" i="1"/>
  <c r="T65" i="1"/>
  <c r="W65" i="1" a="1"/>
  <c r="W65" i="1" s="1"/>
  <c r="Z66" i="1"/>
  <c r="W66" i="1" a="1"/>
  <c r="W66" i="1" s="1"/>
  <c r="S66" i="1"/>
  <c r="X66" i="1"/>
  <c r="U66" i="1"/>
  <c r="Y66" i="1"/>
  <c r="T71" i="1"/>
  <c r="Z71" i="1"/>
  <c r="W71" i="1" a="1"/>
  <c r="W71" i="1" s="1"/>
  <c r="S71" i="1"/>
  <c r="Y71" i="1"/>
  <c r="Y73" i="1"/>
  <c r="X73" i="1"/>
  <c r="U73" i="1"/>
  <c r="T73" i="1"/>
  <c r="Z73" i="1"/>
  <c r="X75" i="1"/>
  <c r="Y76" i="1"/>
  <c r="W77" i="1" a="1"/>
  <c r="W77" i="1" s="1"/>
  <c r="X84" i="1"/>
  <c r="U84" i="1"/>
  <c r="T84" i="1"/>
  <c r="Z84" i="1"/>
  <c r="W84" i="1" a="1"/>
  <c r="W84" i="1" s="1"/>
  <c r="S84" i="1"/>
  <c r="Z86" i="1"/>
  <c r="W86" i="1" a="1"/>
  <c r="W86" i="1" s="1"/>
  <c r="S86" i="1"/>
  <c r="Y86" i="1"/>
  <c r="X86" i="1"/>
  <c r="U86" i="1"/>
  <c r="T87" i="1"/>
  <c r="Z87" i="1"/>
  <c r="W87" i="1" a="1"/>
  <c r="W87" i="1" s="1"/>
  <c r="S87" i="1"/>
  <c r="Y87" i="1"/>
  <c r="Y89" i="1"/>
  <c r="X89" i="1"/>
  <c r="U89" i="1"/>
  <c r="T89" i="1"/>
  <c r="Z89" i="1"/>
  <c r="X91" i="1"/>
  <c r="Y92" i="1"/>
  <c r="W93" i="1" a="1"/>
  <c r="W93" i="1" s="1"/>
  <c r="X100" i="1"/>
  <c r="U100" i="1"/>
  <c r="T100" i="1"/>
  <c r="Z100" i="1"/>
  <c r="W100" i="1" a="1"/>
  <c r="W100" i="1" s="1"/>
  <c r="S100" i="1"/>
  <c r="Z102" i="1"/>
  <c r="W102" i="1" a="1"/>
  <c r="W102" i="1" s="1"/>
  <c r="S102" i="1"/>
  <c r="Y102" i="1"/>
  <c r="X102" i="1"/>
  <c r="U102" i="1"/>
  <c r="T103" i="1"/>
  <c r="Z103" i="1"/>
  <c r="W103" i="1" a="1"/>
  <c r="W103" i="1" s="1"/>
  <c r="S103" i="1"/>
  <c r="Y103" i="1"/>
  <c r="Y105" i="1"/>
  <c r="X105" i="1"/>
  <c r="U105" i="1"/>
  <c r="T105" i="1"/>
  <c r="Z105" i="1"/>
  <c r="X107" i="1"/>
  <c r="Y108" i="1"/>
  <c r="W109" i="1" a="1"/>
  <c r="W109" i="1" s="1"/>
  <c r="X116" i="1"/>
  <c r="U116" i="1"/>
  <c r="T116" i="1"/>
  <c r="Z116" i="1"/>
  <c r="W116" i="1" a="1"/>
  <c r="W116" i="1" s="1"/>
  <c r="S116" i="1"/>
  <c r="Z118" i="1"/>
  <c r="W118" i="1" a="1"/>
  <c r="W118" i="1" s="1"/>
  <c r="S118" i="1"/>
  <c r="Y118" i="1"/>
  <c r="X118" i="1"/>
  <c r="U118" i="1"/>
  <c r="T119" i="1"/>
  <c r="Z119" i="1"/>
  <c r="W119" i="1" a="1"/>
  <c r="W119" i="1" s="1"/>
  <c r="S119" i="1"/>
  <c r="Y119" i="1"/>
  <c r="Y121" i="1"/>
  <c r="X121" i="1"/>
  <c r="U121" i="1"/>
  <c r="T121" i="1"/>
  <c r="Z121" i="1"/>
  <c r="X123" i="1"/>
  <c r="Y124" i="1"/>
  <c r="W125" i="1" a="1"/>
  <c r="W125" i="1" s="1"/>
  <c r="X132" i="1"/>
  <c r="U132" i="1"/>
  <c r="T132" i="1"/>
  <c r="Z132" i="1"/>
  <c r="W132" i="1" a="1"/>
  <c r="W132" i="1" s="1"/>
  <c r="S132" i="1"/>
  <c r="Z134" i="1"/>
  <c r="W134" i="1" a="1"/>
  <c r="W134" i="1" s="1"/>
  <c r="S134" i="1"/>
  <c r="Y134" i="1"/>
  <c r="X134" i="1"/>
  <c r="U134" i="1"/>
  <c r="T135" i="1"/>
  <c r="Z135" i="1"/>
  <c r="W135" i="1" a="1"/>
  <c r="W135" i="1" s="1"/>
  <c r="S135" i="1"/>
  <c r="Y135" i="1"/>
  <c r="Y137" i="1"/>
  <c r="X137" i="1"/>
  <c r="U137" i="1"/>
  <c r="T137" i="1"/>
  <c r="Z137" i="1"/>
  <c r="X139" i="1"/>
  <c r="Z142" i="1"/>
  <c r="W142" i="1" a="1"/>
  <c r="W142" i="1" s="1"/>
  <c r="S142" i="1"/>
  <c r="Y142" i="1"/>
  <c r="X142" i="1"/>
  <c r="U142" i="1"/>
  <c r="T143" i="1"/>
  <c r="Z143" i="1"/>
  <c r="W143" i="1" a="1"/>
  <c r="W143" i="1" s="1"/>
  <c r="S143" i="1"/>
  <c r="Y143" i="1"/>
  <c r="X148" i="1"/>
  <c r="U148" i="1"/>
  <c r="T148" i="1"/>
  <c r="Z148" i="1"/>
  <c r="W148" i="1" a="1"/>
  <c r="W148" i="1" s="1"/>
  <c r="S148" i="1"/>
  <c r="X155" i="1"/>
  <c r="Y156" i="1"/>
  <c r="Z158" i="1"/>
  <c r="W158" i="1" a="1"/>
  <c r="W158" i="1" s="1"/>
  <c r="S158" i="1"/>
  <c r="Y158" i="1"/>
  <c r="X158" i="1"/>
  <c r="U158" i="1"/>
  <c r="T159" i="1"/>
  <c r="Z159" i="1"/>
  <c r="W159" i="1" a="1"/>
  <c r="W159" i="1" s="1"/>
  <c r="S159" i="1"/>
  <c r="Y159" i="1"/>
  <c r="X164" i="1"/>
  <c r="U164" i="1"/>
  <c r="T164" i="1"/>
  <c r="Z164" i="1"/>
  <c r="W164" i="1" a="1"/>
  <c r="W164" i="1" s="1"/>
  <c r="S164" i="1"/>
  <c r="X171" i="1"/>
  <c r="Y172" i="1"/>
  <c r="Z174" i="1"/>
  <c r="W174" i="1" a="1"/>
  <c r="W174" i="1" s="1"/>
  <c r="S174" i="1"/>
  <c r="Y174" i="1"/>
  <c r="X174" i="1"/>
  <c r="U174" i="1"/>
  <c r="T175" i="1"/>
  <c r="Z175" i="1"/>
  <c r="W175" i="1" a="1"/>
  <c r="W175" i="1" s="1"/>
  <c r="S175" i="1"/>
  <c r="Y175" i="1"/>
  <c r="X180" i="1"/>
  <c r="U180" i="1"/>
  <c r="T180" i="1"/>
  <c r="Z180" i="1"/>
  <c r="W180" i="1" a="1"/>
  <c r="W180" i="1" s="1"/>
  <c r="S180" i="1"/>
  <c r="T184" i="1"/>
  <c r="Y184" i="1"/>
  <c r="U184" i="1"/>
  <c r="X184" i="1"/>
  <c r="S184" i="1"/>
  <c r="W184" i="1" a="1"/>
  <c r="W184" i="1" s="1"/>
  <c r="Y194" i="1"/>
  <c r="X194" i="1"/>
  <c r="U194" i="1"/>
  <c r="T194" i="1"/>
  <c r="W194" i="1" a="1"/>
  <c r="W194" i="1" s="1"/>
  <c r="S194" i="1"/>
  <c r="U195" i="1"/>
  <c r="U196" i="1"/>
  <c r="Z203" i="1"/>
  <c r="W203" i="1" a="1"/>
  <c r="W203" i="1" s="1"/>
  <c r="S203" i="1"/>
  <c r="Y203" i="1"/>
  <c r="U203" i="1"/>
  <c r="X203" i="1"/>
  <c r="T203" i="1"/>
  <c r="T204" i="1"/>
  <c r="Z204" i="1"/>
  <c r="Y204" i="1"/>
  <c r="U204" i="1"/>
  <c r="X204" i="1"/>
  <c r="S204" i="1"/>
  <c r="W209" i="1" a="1"/>
  <c r="W209" i="1" s="1"/>
  <c r="Z211" i="1"/>
  <c r="W211" i="1" a="1"/>
  <c r="W211" i="1" s="1"/>
  <c r="S211" i="1"/>
  <c r="X211" i="1"/>
  <c r="T211" i="1"/>
  <c r="T212" i="1"/>
  <c r="X212" i="1"/>
  <c r="S212" i="1"/>
  <c r="W212" i="1" a="1"/>
  <c r="W212" i="1" s="1"/>
  <c r="Z212" i="1"/>
  <c r="Z215" i="1"/>
  <c r="W215" i="1" a="1"/>
  <c r="W215" i="1" s="1"/>
  <c r="S215" i="1"/>
  <c r="Y215" i="1"/>
  <c r="U215" i="1"/>
  <c r="X215" i="1"/>
  <c r="T215" i="1"/>
  <c r="Z216" i="1"/>
  <c r="Z226" i="1"/>
  <c r="Y227" i="1"/>
  <c r="Y228" i="1"/>
  <c r="W236" i="1" a="1"/>
  <c r="W236" i="1" s="1"/>
  <c r="X241" i="1"/>
  <c r="U241" i="1"/>
  <c r="Z241" i="1"/>
  <c r="Y241" i="1"/>
  <c r="T241" i="1"/>
  <c r="S241" i="1"/>
  <c r="T248" i="1"/>
  <c r="Y248" i="1"/>
  <c r="U248" i="1"/>
  <c r="X248" i="1"/>
  <c r="S248" i="1"/>
  <c r="W248" i="1" a="1"/>
  <c r="W248" i="1" s="1"/>
  <c r="Y258" i="1"/>
  <c r="X258" i="1"/>
  <c r="U258" i="1"/>
  <c r="T258" i="1"/>
  <c r="W258" i="1" a="1"/>
  <c r="W258" i="1" s="1"/>
  <c r="S258" i="1"/>
  <c r="U260" i="1"/>
  <c r="Z267" i="1"/>
  <c r="W267" i="1" a="1"/>
  <c r="W267" i="1" s="1"/>
  <c r="S267" i="1"/>
  <c r="Y267" i="1"/>
  <c r="U267" i="1"/>
  <c r="X267" i="1"/>
  <c r="T267" i="1"/>
  <c r="T268" i="1"/>
  <c r="Z268" i="1"/>
  <c r="Y268" i="1"/>
  <c r="U268" i="1"/>
  <c r="X268" i="1"/>
  <c r="S268" i="1"/>
  <c r="W273" i="1" a="1"/>
  <c r="W273" i="1" s="1"/>
  <c r="Z275" i="1"/>
  <c r="W275" i="1" a="1"/>
  <c r="W275" i="1" s="1"/>
  <c r="S275" i="1"/>
  <c r="X275" i="1"/>
  <c r="T275" i="1"/>
  <c r="T276" i="1"/>
  <c r="X276" i="1"/>
  <c r="S276" i="1"/>
  <c r="W276" i="1" a="1"/>
  <c r="W276" i="1" s="1"/>
  <c r="Z276" i="1"/>
  <c r="Z279" i="1"/>
  <c r="W279" i="1" a="1"/>
  <c r="W279" i="1" s="1"/>
  <c r="S279" i="1"/>
  <c r="Y279" i="1"/>
  <c r="U279" i="1"/>
  <c r="X279" i="1"/>
  <c r="T279" i="1"/>
  <c r="Z280" i="1"/>
  <c r="Z283" i="1"/>
  <c r="W283" i="1" a="1"/>
  <c r="W283" i="1" s="1"/>
  <c r="S283" i="1"/>
  <c r="Y283" i="1"/>
  <c r="U283" i="1"/>
  <c r="X283" i="1"/>
  <c r="T283" i="1"/>
  <c r="T284" i="1"/>
  <c r="Z284" i="1"/>
  <c r="Y284" i="1"/>
  <c r="U284" i="1"/>
  <c r="X284" i="1"/>
  <c r="S284" i="1"/>
  <c r="W289" i="1" a="1"/>
  <c r="W289" i="1" s="1"/>
  <c r="Z291" i="1"/>
  <c r="W291" i="1" a="1"/>
  <c r="W291" i="1" s="1"/>
  <c r="S291" i="1"/>
  <c r="X291" i="1"/>
  <c r="T291" i="1"/>
  <c r="T292" i="1"/>
  <c r="X292" i="1"/>
  <c r="S292" i="1"/>
  <c r="W292" i="1" a="1"/>
  <c r="W292" i="1" s="1"/>
  <c r="Z292" i="1"/>
  <c r="Z295" i="1"/>
  <c r="W295" i="1" a="1"/>
  <c r="W295" i="1" s="1"/>
  <c r="S295" i="1"/>
  <c r="Y295" i="1"/>
  <c r="U295" i="1"/>
  <c r="X295" i="1"/>
  <c r="T295" i="1"/>
  <c r="Z296" i="1"/>
  <c r="Z306" i="1"/>
  <c r="Y307" i="1"/>
  <c r="Y308" i="1"/>
  <c r="W316" i="1" a="1"/>
  <c r="W316" i="1" s="1"/>
  <c r="X321" i="1"/>
  <c r="U321" i="1"/>
  <c r="Z321" i="1"/>
  <c r="Y321" i="1"/>
  <c r="T321" i="1"/>
  <c r="S321" i="1"/>
  <c r="T328" i="1"/>
  <c r="Y328" i="1"/>
  <c r="U328" i="1"/>
  <c r="X328" i="1"/>
  <c r="S328" i="1"/>
  <c r="W328" i="1" a="1"/>
  <c r="W328" i="1" s="1"/>
  <c r="Y338" i="1"/>
  <c r="X338" i="1"/>
  <c r="U338" i="1"/>
  <c r="T338" i="1"/>
  <c r="W338" i="1" a="1"/>
  <c r="W338" i="1" s="1"/>
  <c r="S338" i="1"/>
  <c r="U339" i="1"/>
  <c r="U340" i="1"/>
  <c r="Y354" i="1"/>
  <c r="X354" i="1"/>
  <c r="U354" i="1"/>
  <c r="T354" i="1"/>
  <c r="W354" i="1" a="1"/>
  <c r="W354" i="1" s="1"/>
  <c r="S354" i="1"/>
  <c r="U355" i="1"/>
  <c r="U356" i="1"/>
  <c r="Z363" i="1"/>
  <c r="W363" i="1" a="1"/>
  <c r="W363" i="1" s="1"/>
  <c r="S363" i="1"/>
  <c r="Y363" i="1"/>
  <c r="U363" i="1"/>
  <c r="X363" i="1"/>
  <c r="T363" i="1"/>
  <c r="T364" i="1"/>
  <c r="Z364" i="1"/>
  <c r="Y364" i="1"/>
  <c r="U364" i="1"/>
  <c r="X364" i="1"/>
  <c r="S364" i="1"/>
  <c r="W369" i="1" a="1"/>
  <c r="W369" i="1" s="1"/>
  <c r="Z371" i="1"/>
  <c r="W371" i="1" a="1"/>
  <c r="W371" i="1" s="1"/>
  <c r="S371" i="1"/>
  <c r="X371" i="1"/>
  <c r="T371" i="1"/>
  <c r="T372" i="1"/>
  <c r="X372" i="1"/>
  <c r="S372" i="1"/>
  <c r="W372" i="1" a="1"/>
  <c r="W372" i="1" s="1"/>
  <c r="Z372" i="1"/>
  <c r="Z375" i="1"/>
  <c r="W375" i="1" a="1"/>
  <c r="W375" i="1" s="1"/>
  <c r="S375" i="1"/>
  <c r="Y375" i="1"/>
  <c r="U375" i="1"/>
  <c r="X375" i="1"/>
  <c r="T375" i="1"/>
  <c r="Z376" i="1"/>
  <c r="Z386" i="1"/>
  <c r="Y387" i="1"/>
  <c r="Y388" i="1"/>
  <c r="Z402" i="1"/>
  <c r="Y403" i="1"/>
  <c r="Y404" i="1"/>
  <c r="T412" i="1"/>
  <c r="Z412" i="1"/>
  <c r="W412" i="1" a="1"/>
  <c r="W412" i="1" s="1"/>
  <c r="S412" i="1"/>
  <c r="X412" i="1"/>
  <c r="U412" i="1"/>
  <c r="Y414" i="1"/>
  <c r="X414" i="1"/>
  <c r="U414" i="1"/>
  <c r="Z414" i="1"/>
  <c r="T414" i="1"/>
  <c r="S414" i="1"/>
  <c r="Z416" i="1"/>
  <c r="W416" i="1" a="1"/>
  <c r="W416" i="1" s="1"/>
  <c r="X416" i="1"/>
  <c r="T416" i="1"/>
  <c r="S416" i="1"/>
  <c r="U416" i="1"/>
  <c r="Y416" i="1"/>
  <c r="X429" i="1"/>
  <c r="X442" i="1"/>
  <c r="U442" i="1"/>
  <c r="Y442" i="1"/>
  <c r="T442" i="1"/>
  <c r="S442" i="1"/>
  <c r="Z442" i="1"/>
  <c r="W442" i="1" a="1"/>
  <c r="W442" i="1" s="1"/>
  <c r="Z448" i="1"/>
  <c r="W448" i="1" a="1"/>
  <c r="W448" i="1" s="1"/>
  <c r="S448" i="1"/>
  <c r="X448" i="1"/>
  <c r="T448" i="1"/>
  <c r="Y448" i="1"/>
  <c r="U448" i="1"/>
  <c r="T457" i="1"/>
  <c r="Z457" i="1"/>
  <c r="Y457" i="1"/>
  <c r="U457" i="1"/>
  <c r="X457" i="1"/>
  <c r="X462" i="1"/>
  <c r="U462" i="1"/>
  <c r="Z462" i="1"/>
  <c r="Y462" i="1"/>
  <c r="T462" i="1"/>
  <c r="Y463" i="1"/>
  <c r="X463" i="1"/>
  <c r="U463" i="1"/>
  <c r="T463" i="1"/>
  <c r="W463" i="1" a="1"/>
  <c r="W463" i="1" s="1"/>
  <c r="S463" i="1"/>
  <c r="T469" i="1"/>
  <c r="Y469" i="1"/>
  <c r="U469" i="1"/>
  <c r="X469" i="1"/>
  <c r="S469" i="1"/>
  <c r="W469" i="1" a="1"/>
  <c r="W469" i="1" s="1"/>
  <c r="Z472" i="1"/>
  <c r="W472" i="1" a="1"/>
  <c r="W472" i="1" s="1"/>
  <c r="S472" i="1"/>
  <c r="Y472" i="1"/>
  <c r="U472" i="1"/>
  <c r="X472" i="1"/>
  <c r="T472" i="1"/>
  <c r="T473" i="1"/>
  <c r="Z473" i="1"/>
  <c r="Y473" i="1"/>
  <c r="U473" i="1"/>
  <c r="X473" i="1"/>
  <c r="S473" i="1"/>
  <c r="X478" i="1"/>
  <c r="U478" i="1"/>
  <c r="Z478" i="1"/>
  <c r="Y478" i="1"/>
  <c r="T478" i="1"/>
  <c r="S478" i="1"/>
  <c r="T500" i="1"/>
  <c r="Y500" i="1"/>
  <c r="U500" i="1"/>
  <c r="X500" i="1"/>
  <c r="S500" i="1"/>
  <c r="Z500" i="1"/>
  <c r="Z521" i="1"/>
  <c r="W521" i="1" a="1"/>
  <c r="W521" i="1" s="1"/>
  <c r="Y526" i="1"/>
  <c r="X526" i="1"/>
  <c r="U526" i="1"/>
  <c r="T526" i="1"/>
  <c r="W526" i="1" a="1"/>
  <c r="W526" i="1" s="1"/>
  <c r="S526" i="1"/>
  <c r="T532" i="1"/>
  <c r="Y532" i="1"/>
  <c r="U532" i="1"/>
  <c r="X532" i="1"/>
  <c r="S532" i="1"/>
  <c r="Z532" i="1"/>
  <c r="W532" i="1" a="1"/>
  <c r="W532" i="1" s="1"/>
  <c r="T559" i="1"/>
  <c r="X559" i="1"/>
  <c r="S559" i="1"/>
  <c r="Z559" i="1"/>
  <c r="U559" i="1"/>
  <c r="Y559" i="1"/>
  <c r="W559" i="1" a="1"/>
  <c r="W559" i="1" s="1"/>
  <c r="Z679" i="1"/>
  <c r="W679" i="1" a="1"/>
  <c r="W679" i="1" s="1"/>
  <c r="S679" i="1"/>
  <c r="Y679" i="1"/>
  <c r="X679" i="1"/>
  <c r="T679" i="1"/>
  <c r="U679" i="1"/>
  <c r="Z751" i="1"/>
  <c r="W751" i="1" a="1"/>
  <c r="W751" i="1" s="1"/>
  <c r="S751" i="1"/>
  <c r="T751" i="1"/>
  <c r="U751" i="1"/>
  <c r="X751" i="1"/>
  <c r="Y751" i="1"/>
  <c r="Z775" i="1"/>
  <c r="W775" i="1" a="1"/>
  <c r="W775" i="1" s="1"/>
  <c r="S775" i="1"/>
  <c r="T775" i="1"/>
  <c r="U775" i="1"/>
  <c r="X775" i="1"/>
  <c r="Y775" i="1"/>
  <c r="T834" i="1"/>
  <c r="Z834" i="1"/>
  <c r="Y834" i="1"/>
  <c r="U834" i="1"/>
  <c r="S834" i="1"/>
  <c r="W834" i="1" a="1"/>
  <c r="W834" i="1" s="1"/>
  <c r="X834" i="1"/>
  <c r="U70" i="1"/>
  <c r="X70" i="1"/>
  <c r="X189" i="1"/>
  <c r="U189" i="1"/>
  <c r="W189" i="1" a="1"/>
  <c r="W189" i="1" s="1"/>
  <c r="Z190" i="1"/>
  <c r="X205" i="1"/>
  <c r="U205" i="1"/>
  <c r="W205" i="1" a="1"/>
  <c r="W205" i="1" s="1"/>
  <c r="Z206" i="1"/>
  <c r="X221" i="1"/>
  <c r="U221" i="1"/>
  <c r="W221" i="1" a="1"/>
  <c r="W221" i="1" s="1"/>
  <c r="Z222" i="1"/>
  <c r="X237" i="1"/>
  <c r="U237" i="1"/>
  <c r="W237" i="1" a="1"/>
  <c r="W237" i="1" s="1"/>
  <c r="Z238" i="1"/>
  <c r="X253" i="1"/>
  <c r="U253" i="1"/>
  <c r="W253" i="1" a="1"/>
  <c r="W253" i="1" s="1"/>
  <c r="Z254" i="1"/>
  <c r="X269" i="1"/>
  <c r="U269" i="1"/>
  <c r="W269" i="1" a="1"/>
  <c r="W269" i="1" s="1"/>
  <c r="Z270" i="1"/>
  <c r="X285" i="1"/>
  <c r="U285" i="1"/>
  <c r="W285" i="1" a="1"/>
  <c r="W285" i="1" s="1"/>
  <c r="Z286" i="1"/>
  <c r="X301" i="1"/>
  <c r="U301" i="1"/>
  <c r="W301" i="1" a="1"/>
  <c r="W301" i="1" s="1"/>
  <c r="Z302" i="1"/>
  <c r="X317" i="1"/>
  <c r="U317" i="1"/>
  <c r="W317" i="1" a="1"/>
  <c r="W317" i="1" s="1"/>
  <c r="Z318" i="1"/>
  <c r="X333" i="1"/>
  <c r="U333" i="1"/>
  <c r="W333" i="1" a="1"/>
  <c r="W333" i="1" s="1"/>
  <c r="Z334" i="1"/>
  <c r="X349" i="1"/>
  <c r="U349" i="1"/>
  <c r="W349" i="1" a="1"/>
  <c r="W349" i="1" s="1"/>
  <c r="Z350" i="1"/>
  <c r="X365" i="1"/>
  <c r="U365" i="1"/>
  <c r="W365" i="1" a="1"/>
  <c r="W365" i="1" s="1"/>
  <c r="Z366" i="1"/>
  <c r="X381" i="1"/>
  <c r="U381" i="1"/>
  <c r="W381" i="1" a="1"/>
  <c r="W381" i="1" s="1"/>
  <c r="Z382" i="1"/>
  <c r="X397" i="1"/>
  <c r="U397" i="1"/>
  <c r="W397" i="1" a="1"/>
  <c r="W397" i="1" s="1"/>
  <c r="Z398" i="1"/>
  <c r="Z411" i="1"/>
  <c r="W411" i="1" a="1"/>
  <c r="W411" i="1" s="1"/>
  <c r="S411" i="1"/>
  <c r="Y411" i="1"/>
  <c r="Z424" i="1"/>
  <c r="W424" i="1" a="1"/>
  <c r="W424" i="1" s="1"/>
  <c r="S424" i="1"/>
  <c r="Y424" i="1"/>
  <c r="U424" i="1"/>
  <c r="X424" i="1"/>
  <c r="X426" i="1"/>
  <c r="U426" i="1"/>
  <c r="Y426" i="1"/>
  <c r="T426" i="1"/>
  <c r="S426" i="1"/>
  <c r="Y427" i="1"/>
  <c r="T427" i="1"/>
  <c r="W427" i="1" a="1"/>
  <c r="W427" i="1" s="1"/>
  <c r="S427" i="1"/>
  <c r="Z427" i="1"/>
  <c r="Z432" i="1"/>
  <c r="W432" i="1" a="1"/>
  <c r="W432" i="1" s="1"/>
  <c r="S432" i="1"/>
  <c r="X432" i="1"/>
  <c r="T432" i="1"/>
  <c r="T433" i="1"/>
  <c r="X433" i="1"/>
  <c r="S433" i="1"/>
  <c r="W433" i="1" a="1"/>
  <c r="W433" i="1" s="1"/>
  <c r="Z433" i="1"/>
  <c r="Z444" i="1"/>
  <c r="W444" i="1" a="1"/>
  <c r="W444" i="1" s="1"/>
  <c r="S444" i="1"/>
  <c r="X444" i="1"/>
  <c r="S457" i="1"/>
  <c r="T461" i="1"/>
  <c r="W461" i="1" a="1"/>
  <c r="W461" i="1" s="1"/>
  <c r="Z461" i="1"/>
  <c r="X461" i="1"/>
  <c r="S462" i="1"/>
  <c r="Z484" i="1"/>
  <c r="W484" i="1" a="1"/>
  <c r="W484" i="1" s="1"/>
  <c r="S484" i="1"/>
  <c r="Y484" i="1"/>
  <c r="U484" i="1"/>
  <c r="X484" i="1"/>
  <c r="T484" i="1"/>
  <c r="Z499" i="1"/>
  <c r="W499" i="1" a="1"/>
  <c r="W499" i="1" s="1"/>
  <c r="S499" i="1"/>
  <c r="Y499" i="1"/>
  <c r="U499" i="1"/>
  <c r="X499" i="1"/>
  <c r="T499" i="1"/>
  <c r="T512" i="1"/>
  <c r="X512" i="1"/>
  <c r="S512" i="1"/>
  <c r="W512" i="1" a="1"/>
  <c r="W512" i="1" s="1"/>
  <c r="Y512" i="1"/>
  <c r="U512" i="1"/>
  <c r="T516" i="1"/>
  <c r="Y516" i="1"/>
  <c r="U516" i="1"/>
  <c r="X516" i="1"/>
  <c r="S516" i="1"/>
  <c r="Z516" i="1"/>
  <c r="W516" i="1" a="1"/>
  <c r="W516" i="1" s="1"/>
  <c r="Z531" i="1"/>
  <c r="W531" i="1" a="1"/>
  <c r="W531" i="1" s="1"/>
  <c r="S531" i="1"/>
  <c r="Y531" i="1"/>
  <c r="U531" i="1"/>
  <c r="X531" i="1"/>
  <c r="T531" i="1"/>
  <c r="Z699" i="1"/>
  <c r="W699" i="1" a="1"/>
  <c r="W699" i="1" s="1"/>
  <c r="S699" i="1"/>
  <c r="Y699" i="1"/>
  <c r="U699" i="1"/>
  <c r="X699" i="1"/>
  <c r="T699" i="1"/>
  <c r="Z705" i="1"/>
  <c r="W705" i="1" a="1"/>
  <c r="W705" i="1" s="1"/>
  <c r="Y70" i="1"/>
  <c r="U141" i="1"/>
  <c r="X141" i="1"/>
  <c r="U145" i="1"/>
  <c r="X145" i="1"/>
  <c r="U149" i="1"/>
  <c r="X149" i="1"/>
  <c r="U153" i="1"/>
  <c r="X153" i="1"/>
  <c r="U157" i="1"/>
  <c r="X157" i="1"/>
  <c r="U161" i="1"/>
  <c r="X161" i="1"/>
  <c r="U165" i="1"/>
  <c r="X165" i="1"/>
  <c r="U169" i="1"/>
  <c r="X169" i="1"/>
  <c r="U173" i="1"/>
  <c r="X173" i="1"/>
  <c r="U177" i="1"/>
  <c r="X177" i="1"/>
  <c r="U181" i="1"/>
  <c r="X181" i="1"/>
  <c r="X185" i="1"/>
  <c r="U185" i="1"/>
  <c r="W185" i="1" a="1"/>
  <c r="W185" i="1" s="1"/>
  <c r="Z186" i="1"/>
  <c r="S189" i="1"/>
  <c r="S190" i="1"/>
  <c r="W190" i="1" a="1"/>
  <c r="W190" i="1" s="1"/>
  <c r="Z192" i="1"/>
  <c r="U198" i="1"/>
  <c r="X198" i="1"/>
  <c r="X201" i="1"/>
  <c r="U201" i="1"/>
  <c r="W201" i="1" a="1"/>
  <c r="W201" i="1" s="1"/>
  <c r="Z202" i="1"/>
  <c r="S205" i="1"/>
  <c r="S206" i="1"/>
  <c r="W206" i="1" a="1"/>
  <c r="W206" i="1" s="1"/>
  <c r="Z208" i="1"/>
  <c r="U214" i="1"/>
  <c r="X214" i="1"/>
  <c r="X217" i="1"/>
  <c r="U217" i="1"/>
  <c r="W217" i="1" a="1"/>
  <c r="W217" i="1" s="1"/>
  <c r="Z218" i="1"/>
  <c r="S221" i="1"/>
  <c r="S222" i="1"/>
  <c r="W222" i="1" a="1"/>
  <c r="W222" i="1" s="1"/>
  <c r="Z224" i="1"/>
  <c r="U230" i="1"/>
  <c r="X230" i="1"/>
  <c r="X233" i="1"/>
  <c r="U233" i="1"/>
  <c r="W233" i="1" a="1"/>
  <c r="W233" i="1" s="1"/>
  <c r="Z234" i="1"/>
  <c r="S237" i="1"/>
  <c r="S238" i="1"/>
  <c r="W238" i="1" a="1"/>
  <c r="W238" i="1" s="1"/>
  <c r="Z240" i="1"/>
  <c r="U246" i="1"/>
  <c r="X246" i="1"/>
  <c r="X249" i="1"/>
  <c r="U249" i="1"/>
  <c r="W249" i="1" a="1"/>
  <c r="W249" i="1" s="1"/>
  <c r="Z250" i="1"/>
  <c r="S253" i="1"/>
  <c r="S254" i="1"/>
  <c r="W254" i="1" a="1"/>
  <c r="W254" i="1" s="1"/>
  <c r="Z256" i="1"/>
  <c r="U262" i="1"/>
  <c r="X262" i="1"/>
  <c r="X265" i="1"/>
  <c r="U265" i="1"/>
  <c r="W265" i="1" a="1"/>
  <c r="W265" i="1" s="1"/>
  <c r="Z266" i="1"/>
  <c r="S269" i="1"/>
  <c r="S270" i="1"/>
  <c r="W270" i="1" a="1"/>
  <c r="W270" i="1" s="1"/>
  <c r="Z272" i="1"/>
  <c r="U278" i="1"/>
  <c r="X278" i="1"/>
  <c r="X281" i="1"/>
  <c r="U281" i="1"/>
  <c r="W281" i="1" a="1"/>
  <c r="W281" i="1" s="1"/>
  <c r="Z282" i="1"/>
  <c r="S285" i="1"/>
  <c r="S286" i="1"/>
  <c r="W286" i="1" a="1"/>
  <c r="W286" i="1" s="1"/>
  <c r="Z288" i="1"/>
  <c r="U294" i="1"/>
  <c r="X294" i="1"/>
  <c r="X297" i="1"/>
  <c r="U297" i="1"/>
  <c r="W297" i="1" a="1"/>
  <c r="W297" i="1" s="1"/>
  <c r="Z298" i="1"/>
  <c r="S301" i="1"/>
  <c r="S302" i="1"/>
  <c r="W302" i="1" a="1"/>
  <c r="W302" i="1" s="1"/>
  <c r="Z304" i="1"/>
  <c r="U310" i="1"/>
  <c r="X310" i="1"/>
  <c r="X313" i="1"/>
  <c r="U313" i="1"/>
  <c r="W313" i="1" a="1"/>
  <c r="W313" i="1" s="1"/>
  <c r="Z314" i="1"/>
  <c r="S317" i="1"/>
  <c r="S318" i="1"/>
  <c r="W318" i="1" a="1"/>
  <c r="W318" i="1" s="1"/>
  <c r="Z320" i="1"/>
  <c r="U326" i="1"/>
  <c r="X326" i="1"/>
  <c r="X329" i="1"/>
  <c r="U329" i="1"/>
  <c r="W329" i="1" a="1"/>
  <c r="W329" i="1" s="1"/>
  <c r="Z330" i="1"/>
  <c r="S333" i="1"/>
  <c r="S334" i="1"/>
  <c r="W334" i="1" a="1"/>
  <c r="W334" i="1" s="1"/>
  <c r="Z336" i="1"/>
  <c r="U342" i="1"/>
  <c r="X342" i="1"/>
  <c r="X345" i="1"/>
  <c r="U345" i="1"/>
  <c r="W345" i="1" a="1"/>
  <c r="W345" i="1" s="1"/>
  <c r="Z346" i="1"/>
  <c r="S349" i="1"/>
  <c r="S350" i="1"/>
  <c r="W350" i="1" a="1"/>
  <c r="W350" i="1" s="1"/>
  <c r="Z352" i="1"/>
  <c r="U358" i="1"/>
  <c r="X358" i="1"/>
  <c r="X361" i="1"/>
  <c r="U361" i="1"/>
  <c r="W361" i="1" a="1"/>
  <c r="W361" i="1" s="1"/>
  <c r="Z362" i="1"/>
  <c r="S365" i="1"/>
  <c r="S366" i="1"/>
  <c r="W366" i="1" a="1"/>
  <c r="W366" i="1" s="1"/>
  <c r="Z368" i="1"/>
  <c r="U374" i="1"/>
  <c r="X374" i="1"/>
  <c r="X377" i="1"/>
  <c r="U377" i="1"/>
  <c r="W377" i="1" a="1"/>
  <c r="W377" i="1" s="1"/>
  <c r="Z378" i="1"/>
  <c r="S381" i="1"/>
  <c r="S382" i="1"/>
  <c r="W382" i="1" a="1"/>
  <c r="W382" i="1" s="1"/>
  <c r="Z384" i="1"/>
  <c r="U390" i="1"/>
  <c r="X390" i="1"/>
  <c r="X393" i="1"/>
  <c r="U393" i="1"/>
  <c r="W393" i="1" a="1"/>
  <c r="W393" i="1" s="1"/>
  <c r="Z394" i="1"/>
  <c r="S397" i="1"/>
  <c r="S398" i="1"/>
  <c r="W398" i="1" a="1"/>
  <c r="W398" i="1" s="1"/>
  <c r="Z400" i="1"/>
  <c r="U406" i="1"/>
  <c r="X406" i="1"/>
  <c r="X409" i="1"/>
  <c r="U409" i="1"/>
  <c r="W409" i="1" a="1"/>
  <c r="W409" i="1" s="1"/>
  <c r="Y410" i="1"/>
  <c r="X410" i="1"/>
  <c r="U410" i="1"/>
  <c r="W410" i="1" a="1"/>
  <c r="W410" i="1" s="1"/>
  <c r="T411" i="1"/>
  <c r="X411" i="1"/>
  <c r="X413" i="1"/>
  <c r="U413" i="1"/>
  <c r="T413" i="1"/>
  <c r="Y413" i="1"/>
  <c r="T417" i="1"/>
  <c r="X417" i="1"/>
  <c r="S417" i="1"/>
  <c r="W417" i="1" a="1"/>
  <c r="W417" i="1" s="1"/>
  <c r="Z417" i="1"/>
  <c r="T424" i="1"/>
  <c r="U427" i="1"/>
  <c r="Z428" i="1"/>
  <c r="W428" i="1" a="1"/>
  <c r="W428" i="1" s="1"/>
  <c r="S428" i="1"/>
  <c r="X428" i="1"/>
  <c r="U432" i="1"/>
  <c r="U433" i="1"/>
  <c r="T441" i="1"/>
  <c r="Z441" i="1"/>
  <c r="Y441" i="1"/>
  <c r="U441" i="1"/>
  <c r="X441" i="1"/>
  <c r="T444" i="1"/>
  <c r="Y444" i="1"/>
  <c r="X446" i="1"/>
  <c r="U446" i="1"/>
  <c r="Z446" i="1"/>
  <c r="Y446" i="1"/>
  <c r="T446" i="1"/>
  <c r="Z456" i="1"/>
  <c r="W456" i="1" a="1"/>
  <c r="W456" i="1" s="1"/>
  <c r="S456" i="1"/>
  <c r="Y456" i="1"/>
  <c r="U456" i="1"/>
  <c r="X456" i="1"/>
  <c r="X458" i="1"/>
  <c r="U458" i="1"/>
  <c r="Y458" i="1"/>
  <c r="T458" i="1"/>
  <c r="S458" i="1"/>
  <c r="Y459" i="1"/>
  <c r="T459" i="1"/>
  <c r="W459" i="1" a="1"/>
  <c r="W459" i="1" s="1"/>
  <c r="S459" i="1"/>
  <c r="Z459" i="1"/>
  <c r="S461" i="1"/>
  <c r="Y461" i="1"/>
  <c r="Z463" i="1"/>
  <c r="Z468" i="1"/>
  <c r="W468" i="1" a="1"/>
  <c r="W468" i="1" s="1"/>
  <c r="S468" i="1"/>
  <c r="Y468" i="1"/>
  <c r="U468" i="1"/>
  <c r="X468" i="1"/>
  <c r="T468" i="1"/>
  <c r="Z469" i="1"/>
  <c r="W473" i="1" a="1"/>
  <c r="W473" i="1" s="1"/>
  <c r="W478" i="1" a="1"/>
  <c r="W478" i="1" s="1"/>
  <c r="Z480" i="1"/>
  <c r="W480" i="1" a="1"/>
  <c r="W480" i="1" s="1"/>
  <c r="S480" i="1"/>
  <c r="X480" i="1"/>
  <c r="T480" i="1"/>
  <c r="T481" i="1"/>
  <c r="X481" i="1"/>
  <c r="S481" i="1"/>
  <c r="W481" i="1" a="1"/>
  <c r="W481" i="1" s="1"/>
  <c r="Z481" i="1"/>
  <c r="W500" i="1" a="1"/>
  <c r="W500" i="1" s="1"/>
  <c r="T504" i="1"/>
  <c r="Z504" i="1"/>
  <c r="Y504" i="1"/>
  <c r="U504" i="1"/>
  <c r="W504" i="1" a="1"/>
  <c r="W504" i="1" s="1"/>
  <c r="S504" i="1"/>
  <c r="Z526" i="1"/>
  <c r="Z542" i="1"/>
  <c r="W542" i="1" a="1"/>
  <c r="W542" i="1" s="1"/>
  <c r="S542" i="1"/>
  <c r="X542" i="1"/>
  <c r="T542" i="1"/>
  <c r="U542" i="1"/>
  <c r="T664" i="1"/>
  <c r="Z664" i="1"/>
  <c r="W664" i="1" a="1"/>
  <c r="W664" i="1" s="1"/>
  <c r="S664" i="1"/>
  <c r="U664" i="1"/>
  <c r="Y664" i="1"/>
  <c r="X664" i="1"/>
  <c r="S70" i="1"/>
  <c r="W70" i="1" a="1"/>
  <c r="W70" i="1" s="1"/>
  <c r="T189" i="1"/>
  <c r="Y189" i="1"/>
  <c r="T190" i="1"/>
  <c r="Z191" i="1"/>
  <c r="W191" i="1" a="1"/>
  <c r="W191" i="1" s="1"/>
  <c r="S191" i="1"/>
  <c r="W192" i="1" a="1"/>
  <c r="W192" i="1" s="1"/>
  <c r="X197" i="1"/>
  <c r="U197" i="1"/>
  <c r="W197" i="1" a="1"/>
  <c r="W197" i="1" s="1"/>
  <c r="Z198" i="1"/>
  <c r="T205" i="1"/>
  <c r="Y205" i="1"/>
  <c r="T206" i="1"/>
  <c r="Z207" i="1"/>
  <c r="W207" i="1" a="1"/>
  <c r="W207" i="1" s="1"/>
  <c r="S207" i="1"/>
  <c r="W208" i="1" a="1"/>
  <c r="W208" i="1" s="1"/>
  <c r="X213" i="1"/>
  <c r="U213" i="1"/>
  <c r="W213" i="1" a="1"/>
  <c r="W213" i="1" s="1"/>
  <c r="Z214" i="1"/>
  <c r="T221" i="1"/>
  <c r="Y221" i="1"/>
  <c r="T222" i="1"/>
  <c r="Z223" i="1"/>
  <c r="W223" i="1" a="1"/>
  <c r="W223" i="1" s="1"/>
  <c r="S223" i="1"/>
  <c r="W224" i="1" a="1"/>
  <c r="W224" i="1" s="1"/>
  <c r="X229" i="1"/>
  <c r="U229" i="1"/>
  <c r="W229" i="1" a="1"/>
  <c r="W229" i="1" s="1"/>
  <c r="Z230" i="1"/>
  <c r="T237" i="1"/>
  <c r="Y237" i="1"/>
  <c r="T238" i="1"/>
  <c r="Z239" i="1"/>
  <c r="W239" i="1" a="1"/>
  <c r="W239" i="1" s="1"/>
  <c r="S239" i="1"/>
  <c r="W240" i="1" a="1"/>
  <c r="W240" i="1" s="1"/>
  <c r="X245" i="1"/>
  <c r="U245" i="1"/>
  <c r="W245" i="1" a="1"/>
  <c r="W245" i="1" s="1"/>
  <c r="Z246" i="1"/>
  <c r="T253" i="1"/>
  <c r="Y253" i="1"/>
  <c r="T254" i="1"/>
  <c r="Z255" i="1"/>
  <c r="W255" i="1" a="1"/>
  <c r="W255" i="1" s="1"/>
  <c r="S255" i="1"/>
  <c r="W256" i="1" a="1"/>
  <c r="W256" i="1" s="1"/>
  <c r="X261" i="1"/>
  <c r="U261" i="1"/>
  <c r="W261" i="1" a="1"/>
  <c r="W261" i="1" s="1"/>
  <c r="Z262" i="1"/>
  <c r="T269" i="1"/>
  <c r="Y269" i="1"/>
  <c r="T270" i="1"/>
  <c r="Z271" i="1"/>
  <c r="W271" i="1" a="1"/>
  <c r="W271" i="1" s="1"/>
  <c r="S271" i="1"/>
  <c r="W272" i="1" a="1"/>
  <c r="W272" i="1" s="1"/>
  <c r="X277" i="1"/>
  <c r="U277" i="1"/>
  <c r="W277" i="1" a="1"/>
  <c r="W277" i="1" s="1"/>
  <c r="Z278" i="1"/>
  <c r="T285" i="1"/>
  <c r="Y285" i="1"/>
  <c r="T286" i="1"/>
  <c r="Z287" i="1"/>
  <c r="W287" i="1" a="1"/>
  <c r="W287" i="1" s="1"/>
  <c r="S287" i="1"/>
  <c r="W288" i="1" a="1"/>
  <c r="W288" i="1" s="1"/>
  <c r="X293" i="1"/>
  <c r="U293" i="1"/>
  <c r="W293" i="1" a="1"/>
  <c r="W293" i="1" s="1"/>
  <c r="Z294" i="1"/>
  <c r="T301" i="1"/>
  <c r="Y301" i="1"/>
  <c r="T302" i="1"/>
  <c r="Z303" i="1"/>
  <c r="W303" i="1" a="1"/>
  <c r="W303" i="1" s="1"/>
  <c r="S303" i="1"/>
  <c r="W304" i="1" a="1"/>
  <c r="W304" i="1" s="1"/>
  <c r="X309" i="1"/>
  <c r="U309" i="1"/>
  <c r="W309" i="1" a="1"/>
  <c r="W309" i="1" s="1"/>
  <c r="Z310" i="1"/>
  <c r="T317" i="1"/>
  <c r="Y317" i="1"/>
  <c r="T318" i="1"/>
  <c r="Z319" i="1"/>
  <c r="W319" i="1" a="1"/>
  <c r="W319" i="1" s="1"/>
  <c r="S319" i="1"/>
  <c r="W320" i="1" a="1"/>
  <c r="W320" i="1" s="1"/>
  <c r="X325" i="1"/>
  <c r="U325" i="1"/>
  <c r="W325" i="1" a="1"/>
  <c r="W325" i="1" s="1"/>
  <c r="Z326" i="1"/>
  <c r="T333" i="1"/>
  <c r="Y333" i="1"/>
  <c r="T334" i="1"/>
  <c r="Z335" i="1"/>
  <c r="W335" i="1" a="1"/>
  <c r="W335" i="1" s="1"/>
  <c r="S335" i="1"/>
  <c r="W336" i="1" a="1"/>
  <c r="W336" i="1" s="1"/>
  <c r="X341" i="1"/>
  <c r="U341" i="1"/>
  <c r="W341" i="1" a="1"/>
  <c r="W341" i="1" s="1"/>
  <c r="Z342" i="1"/>
  <c r="T349" i="1"/>
  <c r="Y349" i="1"/>
  <c r="T350" i="1"/>
  <c r="Z351" i="1"/>
  <c r="W351" i="1" a="1"/>
  <c r="W351" i="1" s="1"/>
  <c r="S351" i="1"/>
  <c r="W352" i="1" a="1"/>
  <c r="W352" i="1" s="1"/>
  <c r="X357" i="1"/>
  <c r="U357" i="1"/>
  <c r="W357" i="1" a="1"/>
  <c r="W357" i="1" s="1"/>
  <c r="Z358" i="1"/>
  <c r="T365" i="1"/>
  <c r="Y365" i="1"/>
  <c r="T366" i="1"/>
  <c r="Z367" i="1"/>
  <c r="W367" i="1" a="1"/>
  <c r="W367" i="1" s="1"/>
  <c r="S367" i="1"/>
  <c r="W368" i="1" a="1"/>
  <c r="W368" i="1" s="1"/>
  <c r="X373" i="1"/>
  <c r="U373" i="1"/>
  <c r="W373" i="1" a="1"/>
  <c r="W373" i="1" s="1"/>
  <c r="Z374" i="1"/>
  <c r="T381" i="1"/>
  <c r="Y381" i="1"/>
  <c r="T382" i="1"/>
  <c r="Z383" i="1"/>
  <c r="W383" i="1" a="1"/>
  <c r="W383" i="1" s="1"/>
  <c r="S383" i="1"/>
  <c r="W384" i="1" a="1"/>
  <c r="W384" i="1" s="1"/>
  <c r="X389" i="1"/>
  <c r="U389" i="1"/>
  <c r="W389" i="1" a="1"/>
  <c r="W389" i="1" s="1"/>
  <c r="Z390" i="1"/>
  <c r="T397" i="1"/>
  <c r="Y397" i="1"/>
  <c r="T398" i="1"/>
  <c r="Z399" i="1"/>
  <c r="W399" i="1" a="1"/>
  <c r="W399" i="1" s="1"/>
  <c r="S399" i="1"/>
  <c r="W400" i="1" a="1"/>
  <c r="W400" i="1" s="1"/>
  <c r="X405" i="1"/>
  <c r="U405" i="1"/>
  <c r="W405" i="1" a="1"/>
  <c r="W405" i="1" s="1"/>
  <c r="Z406" i="1"/>
  <c r="U411" i="1"/>
  <c r="Z415" i="1"/>
  <c r="W415" i="1" a="1"/>
  <c r="W415" i="1" s="1"/>
  <c r="S415" i="1"/>
  <c r="Y415" i="1"/>
  <c r="T425" i="1"/>
  <c r="Z425" i="1"/>
  <c r="Y425" i="1"/>
  <c r="U425" i="1"/>
  <c r="X425" i="1"/>
  <c r="W426" i="1" a="1"/>
  <c r="W426" i="1" s="1"/>
  <c r="X430" i="1"/>
  <c r="U430" i="1"/>
  <c r="Z430" i="1"/>
  <c r="Y430" i="1"/>
  <c r="T430" i="1"/>
  <c r="Z436" i="1"/>
  <c r="W436" i="1" a="1"/>
  <c r="W436" i="1" s="1"/>
  <c r="S436" i="1"/>
  <c r="Y436" i="1"/>
  <c r="U436" i="1"/>
  <c r="X436" i="1"/>
  <c r="T436" i="1"/>
  <c r="T437" i="1"/>
  <c r="Y437" i="1"/>
  <c r="U437" i="1"/>
  <c r="X437" i="1"/>
  <c r="S437" i="1"/>
  <c r="U444" i="1"/>
  <c r="T445" i="1"/>
  <c r="W445" i="1" a="1"/>
  <c r="W445" i="1" s="1"/>
  <c r="Z445" i="1"/>
  <c r="X445" i="1"/>
  <c r="Y447" i="1"/>
  <c r="X447" i="1"/>
  <c r="U447" i="1"/>
  <c r="T447" i="1"/>
  <c r="Z447" i="1"/>
  <c r="W457" i="1" a="1"/>
  <c r="W457" i="1" s="1"/>
  <c r="Z460" i="1"/>
  <c r="W460" i="1" a="1"/>
  <c r="W460" i="1" s="1"/>
  <c r="S460" i="1"/>
  <c r="X460" i="1"/>
  <c r="U461" i="1"/>
  <c r="W462" i="1" a="1"/>
  <c r="W462" i="1" s="1"/>
  <c r="Z464" i="1"/>
  <c r="W464" i="1" a="1"/>
  <c r="W464" i="1" s="1"/>
  <c r="S464" i="1"/>
  <c r="X464" i="1"/>
  <c r="T464" i="1"/>
  <c r="T465" i="1"/>
  <c r="X465" i="1"/>
  <c r="S465" i="1"/>
  <c r="W465" i="1" a="1"/>
  <c r="W465" i="1" s="1"/>
  <c r="Z465" i="1"/>
  <c r="Z476" i="1"/>
  <c r="W476" i="1" a="1"/>
  <c r="W476" i="1" s="1"/>
  <c r="S476" i="1"/>
  <c r="Y476" i="1"/>
  <c r="U476" i="1"/>
  <c r="T477" i="1"/>
  <c r="W477" i="1" a="1"/>
  <c r="W477" i="1" s="1"/>
  <c r="Z477" i="1"/>
  <c r="Y477" i="1"/>
  <c r="U477" i="1"/>
  <c r="Y479" i="1"/>
  <c r="X479" i="1"/>
  <c r="U479" i="1"/>
  <c r="T479" i="1"/>
  <c r="W479" i="1" a="1"/>
  <c r="W479" i="1" s="1"/>
  <c r="S479" i="1"/>
  <c r="T485" i="1"/>
  <c r="Y485" i="1"/>
  <c r="U485" i="1"/>
  <c r="X485" i="1"/>
  <c r="S485" i="1"/>
  <c r="W485" i="1" a="1"/>
  <c r="W485" i="1" s="1"/>
  <c r="Z488" i="1"/>
  <c r="W488" i="1" a="1"/>
  <c r="W488" i="1" s="1"/>
  <c r="S488" i="1"/>
  <c r="Y488" i="1"/>
  <c r="U488" i="1"/>
  <c r="X488" i="1"/>
  <c r="T488" i="1"/>
  <c r="X489" i="1"/>
  <c r="Y489" i="1"/>
  <c r="U489" i="1"/>
  <c r="T489" i="1"/>
  <c r="W489" i="1" a="1"/>
  <c r="W489" i="1" s="1"/>
  <c r="S489" i="1"/>
  <c r="Z511" i="1"/>
  <c r="W511" i="1" a="1"/>
  <c r="W511" i="1" s="1"/>
  <c r="S511" i="1"/>
  <c r="X511" i="1"/>
  <c r="T511" i="1"/>
  <c r="Y511" i="1"/>
  <c r="U511" i="1"/>
  <c r="Z512" i="1"/>
  <c r="Z515" i="1"/>
  <c r="W515" i="1" a="1"/>
  <c r="W515" i="1" s="1"/>
  <c r="S515" i="1"/>
  <c r="Y515" i="1"/>
  <c r="U515" i="1"/>
  <c r="X515" i="1"/>
  <c r="T515" i="1"/>
  <c r="X556" i="1"/>
  <c r="U556" i="1"/>
  <c r="Z556" i="1"/>
  <c r="Y556" i="1"/>
  <c r="T556" i="1"/>
  <c r="W556" i="1" a="1"/>
  <c r="W556" i="1" s="1"/>
  <c r="S556" i="1"/>
  <c r="Y581" i="1"/>
  <c r="T581" i="1"/>
  <c r="W581" i="1" a="1"/>
  <c r="W581" i="1" s="1"/>
  <c r="S581" i="1"/>
  <c r="X581" i="1"/>
  <c r="U581" i="1"/>
  <c r="Z581" i="1"/>
  <c r="Z627" i="1"/>
  <c r="W627" i="1" a="1"/>
  <c r="W627" i="1" s="1"/>
  <c r="S627" i="1"/>
  <c r="Y627" i="1"/>
  <c r="U627" i="1"/>
  <c r="X627" i="1"/>
  <c r="T627" i="1"/>
  <c r="Z633" i="1"/>
  <c r="W633" i="1" a="1"/>
  <c r="W633" i="1" s="1"/>
  <c r="X685" i="1"/>
  <c r="U685" i="1"/>
  <c r="T685" i="1"/>
  <c r="W685" i="1" a="1"/>
  <c r="W685" i="1" s="1"/>
  <c r="Y685" i="1"/>
  <c r="S685" i="1"/>
  <c r="Z685" i="1"/>
  <c r="X474" i="1"/>
  <c r="U474" i="1"/>
  <c r="W474" i="1" a="1"/>
  <c r="W474" i="1" s="1"/>
  <c r="Z475" i="1"/>
  <c r="Y490" i="1"/>
  <c r="T490" i="1"/>
  <c r="W490" i="1" a="1"/>
  <c r="W490" i="1" s="1"/>
  <c r="S490" i="1"/>
  <c r="Z490" i="1"/>
  <c r="X493" i="1"/>
  <c r="U493" i="1"/>
  <c r="Z493" i="1"/>
  <c r="Y493" i="1"/>
  <c r="T493" i="1"/>
  <c r="T520" i="1"/>
  <c r="Z520" i="1"/>
  <c r="Y520" i="1"/>
  <c r="U520" i="1"/>
  <c r="X520" i="1"/>
  <c r="Z527" i="1"/>
  <c r="W527" i="1" a="1"/>
  <c r="W527" i="1" s="1"/>
  <c r="S527" i="1"/>
  <c r="X527" i="1"/>
  <c r="T527" i="1"/>
  <c r="T528" i="1"/>
  <c r="X528" i="1"/>
  <c r="S528" i="1"/>
  <c r="W528" i="1" a="1"/>
  <c r="W528" i="1" s="1"/>
  <c r="Z528" i="1"/>
  <c r="Z538" i="1"/>
  <c r="W538" i="1" a="1"/>
  <c r="W538" i="1" s="1"/>
  <c r="S538" i="1"/>
  <c r="U538" i="1"/>
  <c r="Y538" i="1"/>
  <c r="Y541" i="1"/>
  <c r="X541" i="1"/>
  <c r="U541" i="1"/>
  <c r="Z541" i="1"/>
  <c r="T541" i="1"/>
  <c r="S541" i="1"/>
  <c r="Z546" i="1"/>
  <c r="W546" i="1" a="1"/>
  <c r="W546" i="1" s="1"/>
  <c r="S546" i="1"/>
  <c r="Y546" i="1"/>
  <c r="U546" i="1"/>
  <c r="T546" i="1"/>
  <c r="X546" i="1"/>
  <c r="T547" i="1"/>
  <c r="Y547" i="1"/>
  <c r="U547" i="1"/>
  <c r="W547" i="1" a="1"/>
  <c r="W547" i="1" s="1"/>
  <c r="Z547" i="1"/>
  <c r="Z562" i="1"/>
  <c r="W562" i="1" a="1"/>
  <c r="W562" i="1" s="1"/>
  <c r="S562" i="1"/>
  <c r="Y562" i="1"/>
  <c r="U562" i="1"/>
  <c r="X562" i="1"/>
  <c r="Z590" i="1"/>
  <c r="W590" i="1" a="1"/>
  <c r="W590" i="1" s="1"/>
  <c r="S590" i="1"/>
  <c r="Y590" i="1"/>
  <c r="U590" i="1"/>
  <c r="X590" i="1"/>
  <c r="T590" i="1"/>
  <c r="T648" i="1"/>
  <c r="Z648" i="1"/>
  <c r="W648" i="1" a="1"/>
  <c r="W648" i="1" s="1"/>
  <c r="S648" i="1"/>
  <c r="U648" i="1"/>
  <c r="Y648" i="1"/>
  <c r="X648" i="1"/>
  <c r="Z663" i="1"/>
  <c r="W663" i="1" a="1"/>
  <c r="W663" i="1" s="1"/>
  <c r="S663" i="1"/>
  <c r="Y663" i="1"/>
  <c r="X663" i="1"/>
  <c r="T663" i="1"/>
  <c r="U663" i="1"/>
  <c r="X669" i="1"/>
  <c r="U669" i="1"/>
  <c r="T669" i="1"/>
  <c r="W669" i="1" a="1"/>
  <c r="W669" i="1" s="1"/>
  <c r="Y669" i="1"/>
  <c r="S669" i="1"/>
  <c r="T720" i="1"/>
  <c r="Z720" i="1"/>
  <c r="W720" i="1" a="1"/>
  <c r="W720" i="1" s="1"/>
  <c r="S720" i="1"/>
  <c r="U720" i="1"/>
  <c r="Y720" i="1"/>
  <c r="X720" i="1"/>
  <c r="Z723" i="1"/>
  <c r="W723" i="1" a="1"/>
  <c r="W723" i="1" s="1"/>
  <c r="S723" i="1"/>
  <c r="Y723" i="1"/>
  <c r="U723" i="1"/>
  <c r="X723" i="1"/>
  <c r="T723" i="1"/>
  <c r="Y754" i="1"/>
  <c r="Z754" i="1"/>
  <c r="W754" i="1" a="1"/>
  <c r="W754" i="1" s="1"/>
  <c r="S754" i="1"/>
  <c r="U754" i="1"/>
  <c r="X754" i="1"/>
  <c r="T754" i="1"/>
  <c r="T764" i="1"/>
  <c r="X764" i="1"/>
  <c r="U764" i="1"/>
  <c r="Z764" i="1"/>
  <c r="S764" i="1"/>
  <c r="W764" i="1" a="1"/>
  <c r="W764" i="1" s="1"/>
  <c r="Y764" i="1"/>
  <c r="X422" i="1"/>
  <c r="U422" i="1"/>
  <c r="W422" i="1" a="1"/>
  <c r="W422" i="1" s="1"/>
  <c r="Z423" i="1"/>
  <c r="X438" i="1"/>
  <c r="U438" i="1"/>
  <c r="W438" i="1" a="1"/>
  <c r="W438" i="1" s="1"/>
  <c r="Z439" i="1"/>
  <c r="X454" i="1"/>
  <c r="U454" i="1"/>
  <c r="W454" i="1" a="1"/>
  <c r="W454" i="1" s="1"/>
  <c r="Z455" i="1"/>
  <c r="X470" i="1"/>
  <c r="U470" i="1"/>
  <c r="W470" i="1" a="1"/>
  <c r="W470" i="1" s="1"/>
  <c r="Z471" i="1"/>
  <c r="S474" i="1"/>
  <c r="S475" i="1"/>
  <c r="W475" i="1" a="1"/>
  <c r="W475" i="1" s="1"/>
  <c r="X486" i="1"/>
  <c r="U486" i="1"/>
  <c r="W486" i="1" a="1"/>
  <c r="W486" i="1" s="1"/>
  <c r="Z487" i="1"/>
  <c r="U490" i="1"/>
  <c r="S493" i="1"/>
  <c r="Y494" i="1"/>
  <c r="X494" i="1"/>
  <c r="U494" i="1"/>
  <c r="T494" i="1"/>
  <c r="Z494" i="1"/>
  <c r="Z503" i="1"/>
  <c r="W503" i="1" a="1"/>
  <c r="W503" i="1" s="1"/>
  <c r="S503" i="1"/>
  <c r="Y503" i="1"/>
  <c r="U503" i="1"/>
  <c r="X503" i="1"/>
  <c r="X505" i="1"/>
  <c r="U505" i="1"/>
  <c r="Y505" i="1"/>
  <c r="T505" i="1"/>
  <c r="S505" i="1"/>
  <c r="Y506" i="1"/>
  <c r="T506" i="1"/>
  <c r="W506" i="1" a="1"/>
  <c r="W506" i="1" s="1"/>
  <c r="S506" i="1"/>
  <c r="Z506" i="1"/>
  <c r="X509" i="1"/>
  <c r="U509" i="1"/>
  <c r="Z509" i="1"/>
  <c r="Y509" i="1"/>
  <c r="T509" i="1"/>
  <c r="S520" i="1"/>
  <c r="U527" i="1"/>
  <c r="U528" i="1"/>
  <c r="W536" i="1" a="1"/>
  <c r="W536" i="1" s="1"/>
  <c r="Y537" i="1"/>
  <c r="T537" i="1"/>
  <c r="Z537" i="1"/>
  <c r="U537" i="1"/>
  <c r="X537" i="1"/>
  <c r="S537" i="1"/>
  <c r="T538" i="1"/>
  <c r="W543" i="1" a="1"/>
  <c r="W543" i="1" s="1"/>
  <c r="S547" i="1"/>
  <c r="T555" i="1"/>
  <c r="W555" i="1" a="1"/>
  <c r="W555" i="1" s="1"/>
  <c r="Z555" i="1"/>
  <c r="U555" i="1"/>
  <c r="Y555" i="1"/>
  <c r="T562" i="1"/>
  <c r="T575" i="1"/>
  <c r="Y575" i="1"/>
  <c r="U575" i="1"/>
  <c r="X575" i="1"/>
  <c r="S575" i="1"/>
  <c r="Z575" i="1"/>
  <c r="W575" i="1" a="1"/>
  <c r="W575" i="1" s="1"/>
  <c r="X580" i="1"/>
  <c r="U580" i="1"/>
  <c r="Y580" i="1"/>
  <c r="T580" i="1"/>
  <c r="S580" i="1"/>
  <c r="Z580" i="1"/>
  <c r="W580" i="1" a="1"/>
  <c r="W580" i="1" s="1"/>
  <c r="X584" i="1"/>
  <c r="U584" i="1"/>
  <c r="Z584" i="1"/>
  <c r="Y584" i="1"/>
  <c r="T584" i="1"/>
  <c r="W584" i="1" a="1"/>
  <c r="W584" i="1" s="1"/>
  <c r="S584" i="1"/>
  <c r="Y626" i="1"/>
  <c r="X626" i="1"/>
  <c r="U626" i="1"/>
  <c r="Z626" i="1"/>
  <c r="T626" i="1"/>
  <c r="W626" i="1" a="1"/>
  <c r="W626" i="1" s="1"/>
  <c r="S626" i="1"/>
  <c r="T632" i="1"/>
  <c r="Z632" i="1"/>
  <c r="W632" i="1" a="1"/>
  <c r="W632" i="1" s="1"/>
  <c r="S632" i="1"/>
  <c r="U632" i="1"/>
  <c r="X632" i="1"/>
  <c r="Z647" i="1"/>
  <c r="W647" i="1" a="1"/>
  <c r="W647" i="1" s="1"/>
  <c r="S647" i="1"/>
  <c r="Y647" i="1"/>
  <c r="X647" i="1"/>
  <c r="T647" i="1"/>
  <c r="U647" i="1"/>
  <c r="X653" i="1"/>
  <c r="U653" i="1"/>
  <c r="T653" i="1"/>
  <c r="W653" i="1" a="1"/>
  <c r="W653" i="1" s="1"/>
  <c r="Y653" i="1"/>
  <c r="S653" i="1"/>
  <c r="Y698" i="1"/>
  <c r="X698" i="1"/>
  <c r="U698" i="1"/>
  <c r="Z698" i="1"/>
  <c r="T698" i="1"/>
  <c r="W698" i="1" a="1"/>
  <c r="W698" i="1" s="1"/>
  <c r="S698" i="1"/>
  <c r="T704" i="1"/>
  <c r="Z704" i="1"/>
  <c r="W704" i="1" a="1"/>
  <c r="W704" i="1" s="1"/>
  <c r="S704" i="1"/>
  <c r="U704" i="1"/>
  <c r="X704" i="1"/>
  <c r="Z719" i="1"/>
  <c r="W719" i="1" a="1"/>
  <c r="W719" i="1" s="1"/>
  <c r="S719" i="1"/>
  <c r="Y719" i="1"/>
  <c r="X719" i="1"/>
  <c r="T719" i="1"/>
  <c r="U719" i="1"/>
  <c r="T735" i="1"/>
  <c r="Z735" i="1"/>
  <c r="Y735" i="1"/>
  <c r="U735" i="1"/>
  <c r="S735" i="1"/>
  <c r="X735" i="1"/>
  <c r="W735" i="1" a="1"/>
  <c r="W735" i="1" s="1"/>
  <c r="Y746" i="1"/>
  <c r="Z746" i="1"/>
  <c r="W746" i="1" a="1"/>
  <c r="W746" i="1" s="1"/>
  <c r="S746" i="1"/>
  <c r="U746" i="1"/>
  <c r="T746" i="1"/>
  <c r="X746" i="1"/>
  <c r="Z763" i="1"/>
  <c r="W763" i="1" a="1"/>
  <c r="W763" i="1" s="1"/>
  <c r="S763" i="1"/>
  <c r="T763" i="1"/>
  <c r="Y763" i="1"/>
  <c r="X763" i="1"/>
  <c r="U763" i="1"/>
  <c r="Y778" i="1"/>
  <c r="Z778" i="1"/>
  <c r="W778" i="1" a="1"/>
  <c r="W778" i="1" s="1"/>
  <c r="S778" i="1"/>
  <c r="U778" i="1"/>
  <c r="T778" i="1"/>
  <c r="X778" i="1"/>
  <c r="X418" i="1"/>
  <c r="U418" i="1"/>
  <c r="W418" i="1" a="1"/>
  <c r="W418" i="1" s="1"/>
  <c r="Z419" i="1"/>
  <c r="S422" i="1"/>
  <c r="S423" i="1"/>
  <c r="W423" i="1" a="1"/>
  <c r="W423" i="1" s="1"/>
  <c r="X434" i="1"/>
  <c r="U434" i="1"/>
  <c r="W434" i="1" a="1"/>
  <c r="W434" i="1" s="1"/>
  <c r="Z435" i="1"/>
  <c r="S438" i="1"/>
  <c r="S439" i="1"/>
  <c r="W439" i="1" a="1"/>
  <c r="W439" i="1" s="1"/>
  <c r="X450" i="1"/>
  <c r="U450" i="1"/>
  <c r="W450" i="1" a="1"/>
  <c r="W450" i="1" s="1"/>
  <c r="Z451" i="1"/>
  <c r="S454" i="1"/>
  <c r="S455" i="1"/>
  <c r="W455" i="1" a="1"/>
  <c r="W455" i="1" s="1"/>
  <c r="X466" i="1"/>
  <c r="U466" i="1"/>
  <c r="W466" i="1" a="1"/>
  <c r="W466" i="1" s="1"/>
  <c r="Z467" i="1"/>
  <c r="S470" i="1"/>
  <c r="S471" i="1"/>
  <c r="W471" i="1" a="1"/>
  <c r="W471" i="1" s="1"/>
  <c r="T474" i="1"/>
  <c r="Y474" i="1"/>
  <c r="T475" i="1"/>
  <c r="X482" i="1"/>
  <c r="U482" i="1"/>
  <c r="W482" i="1" a="1"/>
  <c r="W482" i="1" s="1"/>
  <c r="Z483" i="1"/>
  <c r="S486" i="1"/>
  <c r="S487" i="1"/>
  <c r="W487" i="1" a="1"/>
  <c r="W487" i="1" s="1"/>
  <c r="S494" i="1"/>
  <c r="Z495" i="1"/>
  <c r="W495" i="1" a="1"/>
  <c r="W495" i="1" s="1"/>
  <c r="S495" i="1"/>
  <c r="X495" i="1"/>
  <c r="T495" i="1"/>
  <c r="T496" i="1"/>
  <c r="X496" i="1"/>
  <c r="S496" i="1"/>
  <c r="W496" i="1" a="1"/>
  <c r="W496" i="1" s="1"/>
  <c r="Z496" i="1"/>
  <c r="T503" i="1"/>
  <c r="U506" i="1"/>
  <c r="S509" i="1"/>
  <c r="Y510" i="1"/>
  <c r="X510" i="1"/>
  <c r="U510" i="1"/>
  <c r="T510" i="1"/>
  <c r="Z510" i="1"/>
  <c r="Z519" i="1"/>
  <c r="W519" i="1" a="1"/>
  <c r="W519" i="1" s="1"/>
  <c r="S519" i="1"/>
  <c r="Y519" i="1"/>
  <c r="U519" i="1"/>
  <c r="X519" i="1"/>
  <c r="X521" i="1"/>
  <c r="U521" i="1"/>
  <c r="Y521" i="1"/>
  <c r="T521" i="1"/>
  <c r="S521" i="1"/>
  <c r="Y522" i="1"/>
  <c r="T522" i="1"/>
  <c r="W522" i="1" a="1"/>
  <c r="W522" i="1" s="1"/>
  <c r="S522" i="1"/>
  <c r="Z522" i="1"/>
  <c r="X525" i="1"/>
  <c r="U525" i="1"/>
  <c r="Z525" i="1"/>
  <c r="Y525" i="1"/>
  <c r="T525" i="1"/>
  <c r="W541" i="1" a="1"/>
  <c r="W541" i="1" s="1"/>
  <c r="W548" i="1" a="1"/>
  <c r="W548" i="1" s="1"/>
  <c r="Y549" i="1"/>
  <c r="W549" i="1" a="1"/>
  <c r="W549" i="1" s="1"/>
  <c r="S549" i="1"/>
  <c r="Z549" i="1"/>
  <c r="U549" i="1"/>
  <c r="X549" i="1"/>
  <c r="T549" i="1"/>
  <c r="Z550" i="1"/>
  <c r="W550" i="1" a="1"/>
  <c r="W550" i="1" s="1"/>
  <c r="S550" i="1"/>
  <c r="Y550" i="1"/>
  <c r="U550" i="1"/>
  <c r="X550" i="1"/>
  <c r="T550" i="1"/>
  <c r="T551" i="1"/>
  <c r="Z551" i="1"/>
  <c r="Y551" i="1"/>
  <c r="U551" i="1"/>
  <c r="X551" i="1"/>
  <c r="S551" i="1"/>
  <c r="X552" i="1"/>
  <c r="U552" i="1"/>
  <c r="Y552" i="1"/>
  <c r="T552" i="1"/>
  <c r="Z552" i="1"/>
  <c r="S552" i="1"/>
  <c r="S555" i="1"/>
  <c r="Y569" i="1"/>
  <c r="X569" i="1"/>
  <c r="U569" i="1"/>
  <c r="T569" i="1"/>
  <c r="W569" i="1" a="1"/>
  <c r="W569" i="1" s="1"/>
  <c r="S569" i="1"/>
  <c r="Z574" i="1"/>
  <c r="W574" i="1" a="1"/>
  <c r="W574" i="1" s="1"/>
  <c r="S574" i="1"/>
  <c r="Y574" i="1"/>
  <c r="U574" i="1"/>
  <c r="X574" i="1"/>
  <c r="T574" i="1"/>
  <c r="Z578" i="1"/>
  <c r="W578" i="1" a="1"/>
  <c r="W578" i="1" s="1"/>
  <c r="S578" i="1"/>
  <c r="Y578" i="1"/>
  <c r="U578" i="1"/>
  <c r="T578" i="1"/>
  <c r="Y587" i="1"/>
  <c r="T591" i="1"/>
  <c r="Y591" i="1"/>
  <c r="U591" i="1"/>
  <c r="X591" i="1"/>
  <c r="S591" i="1"/>
  <c r="W591" i="1" a="1"/>
  <c r="W591" i="1" s="1"/>
  <c r="T611" i="1"/>
  <c r="Z611" i="1"/>
  <c r="Y611" i="1"/>
  <c r="U611" i="1"/>
  <c r="W611" i="1" a="1"/>
  <c r="W611" i="1" s="1"/>
  <c r="S611" i="1"/>
  <c r="T624" i="1"/>
  <c r="Z624" i="1"/>
  <c r="W624" i="1" a="1"/>
  <c r="W624" i="1" s="1"/>
  <c r="S624" i="1"/>
  <c r="U624" i="1"/>
  <c r="Y624" i="1"/>
  <c r="X624" i="1"/>
  <c r="X637" i="1"/>
  <c r="U637" i="1"/>
  <c r="T637" i="1"/>
  <c r="W637" i="1" a="1"/>
  <c r="W637" i="1" s="1"/>
  <c r="Y637" i="1"/>
  <c r="S637" i="1"/>
  <c r="Z669" i="1"/>
  <c r="T680" i="1"/>
  <c r="Z680" i="1"/>
  <c r="W680" i="1" a="1"/>
  <c r="W680" i="1" s="1"/>
  <c r="S680" i="1"/>
  <c r="U680" i="1"/>
  <c r="Y680" i="1"/>
  <c r="X680" i="1"/>
  <c r="T696" i="1"/>
  <c r="Z696" i="1"/>
  <c r="W696" i="1" a="1"/>
  <c r="W696" i="1" s="1"/>
  <c r="S696" i="1"/>
  <c r="U696" i="1"/>
  <c r="Y696" i="1"/>
  <c r="X696" i="1"/>
  <c r="X709" i="1"/>
  <c r="U709" i="1"/>
  <c r="T709" i="1"/>
  <c r="W709" i="1" a="1"/>
  <c r="W709" i="1" s="1"/>
  <c r="Y709" i="1"/>
  <c r="S709" i="1"/>
  <c r="Y722" i="1"/>
  <c r="X722" i="1"/>
  <c r="U722" i="1"/>
  <c r="Z722" i="1"/>
  <c r="T722" i="1"/>
  <c r="W722" i="1" a="1"/>
  <c r="W722" i="1" s="1"/>
  <c r="S722" i="1"/>
  <c r="T728" i="1"/>
  <c r="Z728" i="1"/>
  <c r="W728" i="1" a="1"/>
  <c r="W728" i="1" s="1"/>
  <c r="S728" i="1"/>
  <c r="U728" i="1"/>
  <c r="X728" i="1"/>
  <c r="Z755" i="1"/>
  <c r="W755" i="1" a="1"/>
  <c r="W755" i="1" s="1"/>
  <c r="S755" i="1"/>
  <c r="T755" i="1"/>
  <c r="Y755" i="1"/>
  <c r="X755" i="1"/>
  <c r="U755" i="1"/>
  <c r="Z492" i="1"/>
  <c r="U498" i="1"/>
  <c r="X498" i="1"/>
  <c r="X501" i="1"/>
  <c r="U501" i="1"/>
  <c r="W501" i="1" a="1"/>
  <c r="W501" i="1" s="1"/>
  <c r="Z502" i="1"/>
  <c r="Z508" i="1"/>
  <c r="U514" i="1"/>
  <c r="X514" i="1"/>
  <c r="X517" i="1"/>
  <c r="U517" i="1"/>
  <c r="W517" i="1" a="1"/>
  <c r="W517" i="1" s="1"/>
  <c r="Z518" i="1"/>
  <c r="Z524" i="1"/>
  <c r="U530" i="1"/>
  <c r="X530" i="1"/>
  <c r="X533" i="1"/>
  <c r="U533" i="1"/>
  <c r="W533" i="1" a="1"/>
  <c r="W533" i="1" s="1"/>
  <c r="Z534" i="1"/>
  <c r="W534" i="1" a="1"/>
  <c r="W534" i="1" s="1"/>
  <c r="T539" i="1"/>
  <c r="W539" i="1" a="1"/>
  <c r="W539" i="1" s="1"/>
  <c r="X539" i="1"/>
  <c r="X540" i="1"/>
  <c r="U540" i="1"/>
  <c r="Z540" i="1"/>
  <c r="W540" i="1" a="1"/>
  <c r="W540" i="1" s="1"/>
  <c r="Z554" i="1"/>
  <c r="W554" i="1" a="1"/>
  <c r="W554" i="1" s="1"/>
  <c r="S554" i="1"/>
  <c r="X554" i="1"/>
  <c r="T563" i="1"/>
  <c r="Z563" i="1"/>
  <c r="Y563" i="1"/>
  <c r="U563" i="1"/>
  <c r="X563" i="1"/>
  <c r="Z570" i="1"/>
  <c r="W570" i="1" a="1"/>
  <c r="W570" i="1" s="1"/>
  <c r="S570" i="1"/>
  <c r="X570" i="1"/>
  <c r="T570" i="1"/>
  <c r="T571" i="1"/>
  <c r="X571" i="1"/>
  <c r="S571" i="1"/>
  <c r="W571" i="1" a="1"/>
  <c r="W571" i="1" s="1"/>
  <c r="Z571" i="1"/>
  <c r="Y585" i="1"/>
  <c r="X585" i="1"/>
  <c r="U585" i="1"/>
  <c r="T585" i="1"/>
  <c r="Z585" i="1"/>
  <c r="Z594" i="1"/>
  <c r="W594" i="1" a="1"/>
  <c r="W594" i="1" s="1"/>
  <c r="S594" i="1"/>
  <c r="Y594" i="1"/>
  <c r="U594" i="1"/>
  <c r="X594" i="1"/>
  <c r="X596" i="1"/>
  <c r="U596" i="1"/>
  <c r="Y596" i="1"/>
  <c r="T596" i="1"/>
  <c r="S596" i="1"/>
  <c r="Y597" i="1"/>
  <c r="T597" i="1"/>
  <c r="W597" i="1" a="1"/>
  <c r="W597" i="1" s="1"/>
  <c r="S597" i="1"/>
  <c r="Z597" i="1"/>
  <c r="X600" i="1"/>
  <c r="U600" i="1"/>
  <c r="Z600" i="1"/>
  <c r="Y600" i="1"/>
  <c r="T600" i="1"/>
  <c r="Z615" i="1"/>
  <c r="W615" i="1" a="1"/>
  <c r="W615" i="1" s="1"/>
  <c r="S615" i="1"/>
  <c r="U615" i="1"/>
  <c r="Y615" i="1"/>
  <c r="T615" i="1"/>
  <c r="Z631" i="1"/>
  <c r="W631" i="1" a="1"/>
  <c r="W631" i="1" s="1"/>
  <c r="S631" i="1"/>
  <c r="Y631" i="1"/>
  <c r="X631" i="1"/>
  <c r="T631" i="1"/>
  <c r="Y634" i="1"/>
  <c r="X634" i="1"/>
  <c r="U634" i="1"/>
  <c r="Z634" i="1"/>
  <c r="T634" i="1"/>
  <c r="W634" i="1" a="1"/>
  <c r="W634" i="1" s="1"/>
  <c r="Z635" i="1"/>
  <c r="W635" i="1" a="1"/>
  <c r="W635" i="1" s="1"/>
  <c r="S635" i="1"/>
  <c r="Y635" i="1"/>
  <c r="U635" i="1"/>
  <c r="X635" i="1"/>
  <c r="T635" i="1"/>
  <c r="Y650" i="1"/>
  <c r="X650" i="1"/>
  <c r="U650" i="1"/>
  <c r="Z650" i="1"/>
  <c r="T650" i="1"/>
  <c r="W650" i="1" a="1"/>
  <c r="W650" i="1" s="1"/>
  <c r="Z651" i="1"/>
  <c r="W651" i="1" a="1"/>
  <c r="W651" i="1" s="1"/>
  <c r="S651" i="1"/>
  <c r="Y651" i="1"/>
  <c r="U651" i="1"/>
  <c r="X651" i="1"/>
  <c r="T651" i="1"/>
  <c r="Y666" i="1"/>
  <c r="X666" i="1"/>
  <c r="U666" i="1"/>
  <c r="Z666" i="1"/>
  <c r="T666" i="1"/>
  <c r="W666" i="1" a="1"/>
  <c r="W666" i="1" s="1"/>
  <c r="Z667" i="1"/>
  <c r="W667" i="1" a="1"/>
  <c r="W667" i="1" s="1"/>
  <c r="S667" i="1"/>
  <c r="Y667" i="1"/>
  <c r="U667" i="1"/>
  <c r="X667" i="1"/>
  <c r="T667" i="1"/>
  <c r="Y682" i="1"/>
  <c r="X682" i="1"/>
  <c r="U682" i="1"/>
  <c r="Z682" i="1"/>
  <c r="T682" i="1"/>
  <c r="W682" i="1" a="1"/>
  <c r="W682" i="1" s="1"/>
  <c r="Z683" i="1"/>
  <c r="W683" i="1" a="1"/>
  <c r="W683" i="1" s="1"/>
  <c r="S683" i="1"/>
  <c r="Y683" i="1"/>
  <c r="U683" i="1"/>
  <c r="X683" i="1"/>
  <c r="T683" i="1"/>
  <c r="Z689" i="1"/>
  <c r="W689" i="1" a="1"/>
  <c r="W689" i="1" s="1"/>
  <c r="X693" i="1"/>
  <c r="U693" i="1"/>
  <c r="T693" i="1"/>
  <c r="W693" i="1" a="1"/>
  <c r="W693" i="1" s="1"/>
  <c r="Z693" i="1"/>
  <c r="Z703" i="1"/>
  <c r="W703" i="1" a="1"/>
  <c r="W703" i="1" s="1"/>
  <c r="S703" i="1"/>
  <c r="Y703" i="1"/>
  <c r="X703" i="1"/>
  <c r="T703" i="1"/>
  <c r="Y706" i="1"/>
  <c r="X706" i="1"/>
  <c r="U706" i="1"/>
  <c r="Z706" i="1"/>
  <c r="T706" i="1"/>
  <c r="W706" i="1" a="1"/>
  <c r="W706" i="1" s="1"/>
  <c r="Z707" i="1"/>
  <c r="W707" i="1" a="1"/>
  <c r="W707" i="1" s="1"/>
  <c r="S707" i="1"/>
  <c r="Y707" i="1"/>
  <c r="U707" i="1"/>
  <c r="X707" i="1"/>
  <c r="T707" i="1"/>
  <c r="Z727" i="1"/>
  <c r="W727" i="1" a="1"/>
  <c r="W727" i="1" s="1"/>
  <c r="S727" i="1"/>
  <c r="Y727" i="1"/>
  <c r="X727" i="1"/>
  <c r="T727" i="1"/>
  <c r="X733" i="1"/>
  <c r="U733" i="1"/>
  <c r="T733" i="1"/>
  <c r="W733" i="1" a="1"/>
  <c r="W733" i="1" s="1"/>
  <c r="Z733" i="1"/>
  <c r="X737" i="1"/>
  <c r="U737" i="1"/>
  <c r="Y737" i="1"/>
  <c r="Z737" i="1"/>
  <c r="T737" i="1"/>
  <c r="S737" i="1"/>
  <c r="W737" i="1" a="1"/>
  <c r="W737" i="1" s="1"/>
  <c r="Y762" i="1"/>
  <c r="Z762" i="1"/>
  <c r="W762" i="1" a="1"/>
  <c r="W762" i="1" s="1"/>
  <c r="S762" i="1"/>
  <c r="U762" i="1"/>
  <c r="X762" i="1"/>
  <c r="X769" i="1"/>
  <c r="U769" i="1"/>
  <c r="Y769" i="1"/>
  <c r="Z769" i="1"/>
  <c r="T769" i="1"/>
  <c r="S769" i="1"/>
  <c r="W769" i="1" a="1"/>
  <c r="W769" i="1" s="1"/>
  <c r="T793" i="1"/>
  <c r="Z793" i="1"/>
  <c r="W793" i="1" a="1"/>
  <c r="W793" i="1" s="1"/>
  <c r="S793" i="1"/>
  <c r="Y793" i="1"/>
  <c r="U793" i="1"/>
  <c r="X793" i="1"/>
  <c r="Z491" i="1"/>
  <c r="W491" i="1" a="1"/>
  <c r="W491" i="1" s="1"/>
  <c r="S491" i="1"/>
  <c r="W492" i="1" a="1"/>
  <c r="W492" i="1" s="1"/>
  <c r="X497" i="1"/>
  <c r="U497" i="1"/>
  <c r="W497" i="1" a="1"/>
  <c r="W497" i="1" s="1"/>
  <c r="Z498" i="1"/>
  <c r="Z507" i="1"/>
  <c r="W507" i="1" a="1"/>
  <c r="W507" i="1" s="1"/>
  <c r="S507" i="1"/>
  <c r="W508" i="1" a="1"/>
  <c r="W508" i="1" s="1"/>
  <c r="X513" i="1"/>
  <c r="U513" i="1"/>
  <c r="W513" i="1" a="1"/>
  <c r="W513" i="1" s="1"/>
  <c r="Z514" i="1"/>
  <c r="Z523" i="1"/>
  <c r="W523" i="1" a="1"/>
  <c r="W523" i="1" s="1"/>
  <c r="S523" i="1"/>
  <c r="W524" i="1" a="1"/>
  <c r="W524" i="1" s="1"/>
  <c r="X529" i="1"/>
  <c r="U529" i="1"/>
  <c r="W529" i="1" a="1"/>
  <c r="W529" i="1" s="1"/>
  <c r="Z530" i="1"/>
  <c r="T535" i="1"/>
  <c r="Z535" i="1"/>
  <c r="W535" i="1" a="1"/>
  <c r="W535" i="1" s="1"/>
  <c r="X536" i="1"/>
  <c r="U536" i="1"/>
  <c r="Y536" i="1"/>
  <c r="T536" i="1"/>
  <c r="T543" i="1"/>
  <c r="X543" i="1"/>
  <c r="S543" i="1"/>
  <c r="Y543" i="1"/>
  <c r="X548" i="1"/>
  <c r="U548" i="1"/>
  <c r="S548" i="1"/>
  <c r="Y548" i="1"/>
  <c r="Y553" i="1"/>
  <c r="T553" i="1"/>
  <c r="W553" i="1" a="1"/>
  <c r="W553" i="1" s="1"/>
  <c r="Y557" i="1"/>
  <c r="X557" i="1"/>
  <c r="U557" i="1"/>
  <c r="W557" i="1" a="1"/>
  <c r="W557" i="1" s="1"/>
  <c r="Z558" i="1"/>
  <c r="W558" i="1" a="1"/>
  <c r="W558" i="1" s="1"/>
  <c r="S558" i="1"/>
  <c r="X558" i="1"/>
  <c r="T558" i="1"/>
  <c r="Y558" i="1"/>
  <c r="T579" i="1"/>
  <c r="Z579" i="1"/>
  <c r="Y579" i="1"/>
  <c r="U579" i="1"/>
  <c r="X579" i="1"/>
  <c r="Z586" i="1"/>
  <c r="W586" i="1" a="1"/>
  <c r="W586" i="1" s="1"/>
  <c r="S586" i="1"/>
  <c r="X586" i="1"/>
  <c r="T586" i="1"/>
  <c r="T587" i="1"/>
  <c r="X587" i="1"/>
  <c r="S587" i="1"/>
  <c r="W587" i="1" a="1"/>
  <c r="W587" i="1" s="1"/>
  <c r="Z587" i="1"/>
  <c r="Y601" i="1"/>
  <c r="X601" i="1"/>
  <c r="U601" i="1"/>
  <c r="T601" i="1"/>
  <c r="Z601" i="1"/>
  <c r="Z606" i="1"/>
  <c r="W606" i="1" a="1"/>
  <c r="W606" i="1" s="1"/>
  <c r="S606" i="1"/>
  <c r="Y606" i="1"/>
  <c r="U606" i="1"/>
  <c r="X606" i="1"/>
  <c r="T606" i="1"/>
  <c r="T607" i="1"/>
  <c r="Y607" i="1"/>
  <c r="U607" i="1"/>
  <c r="X607" i="1"/>
  <c r="S607" i="1"/>
  <c r="Z610" i="1"/>
  <c r="W610" i="1" a="1"/>
  <c r="W610" i="1" s="1"/>
  <c r="S610" i="1"/>
  <c r="Y610" i="1"/>
  <c r="U610" i="1"/>
  <c r="X610" i="1"/>
  <c r="X612" i="1"/>
  <c r="U612" i="1"/>
  <c r="Y612" i="1"/>
  <c r="T612" i="1"/>
  <c r="S612" i="1"/>
  <c r="Y613" i="1"/>
  <c r="T613" i="1"/>
  <c r="W613" i="1" a="1"/>
  <c r="W613" i="1" s="1"/>
  <c r="S613" i="1"/>
  <c r="Z613" i="1"/>
  <c r="Z619" i="1"/>
  <c r="W619" i="1" a="1"/>
  <c r="W619" i="1" s="1"/>
  <c r="S619" i="1"/>
  <c r="X619" i="1"/>
  <c r="T619" i="1"/>
  <c r="U619" i="1"/>
  <c r="Y619" i="1"/>
  <c r="T620" i="1"/>
  <c r="X620" i="1"/>
  <c r="S620" i="1"/>
  <c r="W620" i="1" a="1"/>
  <c r="W620" i="1" s="1"/>
  <c r="Z620" i="1"/>
  <c r="Z639" i="1"/>
  <c r="W639" i="1" a="1"/>
  <c r="W639" i="1" s="1"/>
  <c r="S639" i="1"/>
  <c r="Y639" i="1"/>
  <c r="X639" i="1"/>
  <c r="T639" i="1"/>
  <c r="T640" i="1"/>
  <c r="Z640" i="1"/>
  <c r="W640" i="1" a="1"/>
  <c r="W640" i="1" s="1"/>
  <c r="S640" i="1"/>
  <c r="U640" i="1"/>
  <c r="X645" i="1"/>
  <c r="U645" i="1"/>
  <c r="T645" i="1"/>
  <c r="W645" i="1" a="1"/>
  <c r="W645" i="1" s="1"/>
  <c r="Z645" i="1"/>
  <c r="Z655" i="1"/>
  <c r="W655" i="1" a="1"/>
  <c r="W655" i="1" s="1"/>
  <c r="S655" i="1"/>
  <c r="Y655" i="1"/>
  <c r="X655" i="1"/>
  <c r="T655" i="1"/>
  <c r="T656" i="1"/>
  <c r="Z656" i="1"/>
  <c r="W656" i="1" a="1"/>
  <c r="W656" i="1" s="1"/>
  <c r="S656" i="1"/>
  <c r="U656" i="1"/>
  <c r="X661" i="1"/>
  <c r="U661" i="1"/>
  <c r="T661" i="1"/>
  <c r="W661" i="1" a="1"/>
  <c r="W661" i="1" s="1"/>
  <c r="Z661" i="1"/>
  <c r="Z671" i="1"/>
  <c r="W671" i="1" a="1"/>
  <c r="W671" i="1" s="1"/>
  <c r="S671" i="1"/>
  <c r="Y671" i="1"/>
  <c r="X671" i="1"/>
  <c r="T671" i="1"/>
  <c r="T672" i="1"/>
  <c r="Z672" i="1"/>
  <c r="W672" i="1" a="1"/>
  <c r="W672" i="1" s="1"/>
  <c r="S672" i="1"/>
  <c r="U672" i="1"/>
  <c r="X677" i="1"/>
  <c r="U677" i="1"/>
  <c r="T677" i="1"/>
  <c r="W677" i="1" a="1"/>
  <c r="W677" i="1" s="1"/>
  <c r="Z677" i="1"/>
  <c r="Z687" i="1"/>
  <c r="W687" i="1" a="1"/>
  <c r="W687" i="1" s="1"/>
  <c r="S687" i="1"/>
  <c r="Y687" i="1"/>
  <c r="X687" i="1"/>
  <c r="T687" i="1"/>
  <c r="T688" i="1"/>
  <c r="Z688" i="1"/>
  <c r="W688" i="1" a="1"/>
  <c r="W688" i="1" s="1"/>
  <c r="S688" i="1"/>
  <c r="U688" i="1"/>
  <c r="Y690" i="1"/>
  <c r="X690" i="1"/>
  <c r="U690" i="1"/>
  <c r="Z690" i="1"/>
  <c r="T690" i="1"/>
  <c r="W690" i="1" a="1"/>
  <c r="W690" i="1" s="1"/>
  <c r="Z691" i="1"/>
  <c r="W691" i="1" a="1"/>
  <c r="W691" i="1" s="1"/>
  <c r="S691" i="1"/>
  <c r="Y691" i="1"/>
  <c r="U691" i="1"/>
  <c r="X691" i="1"/>
  <c r="T691" i="1"/>
  <c r="Z711" i="1"/>
  <c r="W711" i="1" a="1"/>
  <c r="W711" i="1" s="1"/>
  <c r="S711" i="1"/>
  <c r="Y711" i="1"/>
  <c r="X711" i="1"/>
  <c r="T711" i="1"/>
  <c r="T712" i="1"/>
  <c r="Z712" i="1"/>
  <c r="W712" i="1" a="1"/>
  <c r="W712" i="1" s="1"/>
  <c r="S712" i="1"/>
  <c r="U712" i="1"/>
  <c r="X717" i="1"/>
  <c r="U717" i="1"/>
  <c r="T717" i="1"/>
  <c r="W717" i="1" a="1"/>
  <c r="W717" i="1" s="1"/>
  <c r="Z717" i="1"/>
  <c r="Y730" i="1"/>
  <c r="X730" i="1"/>
  <c r="U730" i="1"/>
  <c r="Z730" i="1"/>
  <c r="T730" i="1"/>
  <c r="W730" i="1" a="1"/>
  <c r="W730" i="1" s="1"/>
  <c r="Z731" i="1"/>
  <c r="W731" i="1" a="1"/>
  <c r="W731" i="1" s="1"/>
  <c r="S731" i="1"/>
  <c r="Y731" i="1"/>
  <c r="U731" i="1"/>
  <c r="X731" i="1"/>
  <c r="T731" i="1"/>
  <c r="Z743" i="1"/>
  <c r="W743" i="1" a="1"/>
  <c r="W743" i="1" s="1"/>
  <c r="S743" i="1"/>
  <c r="T743" i="1"/>
  <c r="U743" i="1"/>
  <c r="Y743" i="1"/>
  <c r="X743" i="1"/>
  <c r="X753" i="1"/>
  <c r="U753" i="1"/>
  <c r="Y753" i="1"/>
  <c r="Z753" i="1"/>
  <c r="T753" i="1"/>
  <c r="S753" i="1"/>
  <c r="W753" i="1" a="1"/>
  <c r="W753" i="1" s="1"/>
  <c r="Z767" i="1"/>
  <c r="W767" i="1" a="1"/>
  <c r="W767" i="1" s="1"/>
  <c r="S767" i="1"/>
  <c r="T767" i="1"/>
  <c r="U767" i="1"/>
  <c r="Y767" i="1"/>
  <c r="X767" i="1"/>
  <c r="Z771" i="1"/>
  <c r="W771" i="1" a="1"/>
  <c r="W771" i="1" s="1"/>
  <c r="S771" i="1"/>
  <c r="T771" i="1"/>
  <c r="Y771" i="1"/>
  <c r="X771" i="1"/>
  <c r="T772" i="1"/>
  <c r="X772" i="1"/>
  <c r="U772" i="1"/>
  <c r="Z772" i="1"/>
  <c r="S772" i="1"/>
  <c r="Y772" i="1"/>
  <c r="W772" i="1" a="1"/>
  <c r="W772" i="1" s="1"/>
  <c r="Z784" i="1"/>
  <c r="W784" i="1" a="1"/>
  <c r="W784" i="1" s="1"/>
  <c r="S784" i="1"/>
  <c r="X784" i="1"/>
  <c r="T784" i="1"/>
  <c r="Y784" i="1"/>
  <c r="U784" i="1"/>
  <c r="X564" i="1"/>
  <c r="U564" i="1"/>
  <c r="Y564" i="1"/>
  <c r="T564" i="1"/>
  <c r="S564" i="1"/>
  <c r="Y565" i="1"/>
  <c r="T565" i="1"/>
  <c r="W565" i="1" a="1"/>
  <c r="W565" i="1" s="1"/>
  <c r="S565" i="1"/>
  <c r="Z565" i="1"/>
  <c r="X568" i="1"/>
  <c r="U568" i="1"/>
  <c r="Z568" i="1"/>
  <c r="Y568" i="1"/>
  <c r="T568" i="1"/>
  <c r="S579" i="1"/>
  <c r="U586" i="1"/>
  <c r="U587" i="1"/>
  <c r="T595" i="1"/>
  <c r="Z595" i="1"/>
  <c r="Y595" i="1"/>
  <c r="U595" i="1"/>
  <c r="X595" i="1"/>
  <c r="S601" i="1"/>
  <c r="Z602" i="1"/>
  <c r="W602" i="1" a="1"/>
  <c r="W602" i="1" s="1"/>
  <c r="S602" i="1"/>
  <c r="X602" i="1"/>
  <c r="T602" i="1"/>
  <c r="T603" i="1"/>
  <c r="X603" i="1"/>
  <c r="S603" i="1"/>
  <c r="W603" i="1" a="1"/>
  <c r="W603" i="1" s="1"/>
  <c r="Z603" i="1"/>
  <c r="T610" i="1"/>
  <c r="U613" i="1"/>
  <c r="U620" i="1"/>
  <c r="Z623" i="1"/>
  <c r="W623" i="1" a="1"/>
  <c r="W623" i="1" s="1"/>
  <c r="S623" i="1"/>
  <c r="Y623" i="1"/>
  <c r="X623" i="1"/>
  <c r="T623" i="1"/>
  <c r="X629" i="1"/>
  <c r="U629" i="1"/>
  <c r="T629" i="1"/>
  <c r="W629" i="1" a="1"/>
  <c r="W629" i="1" s="1"/>
  <c r="Z629" i="1"/>
  <c r="U639" i="1"/>
  <c r="Y642" i="1"/>
  <c r="X642" i="1"/>
  <c r="U642" i="1"/>
  <c r="Z642" i="1"/>
  <c r="T642" i="1"/>
  <c r="W642" i="1" a="1"/>
  <c r="W642" i="1" s="1"/>
  <c r="Z643" i="1"/>
  <c r="W643" i="1" a="1"/>
  <c r="W643" i="1" s="1"/>
  <c r="S643" i="1"/>
  <c r="Y643" i="1"/>
  <c r="U643" i="1"/>
  <c r="X643" i="1"/>
  <c r="T643" i="1"/>
  <c r="S645" i="1"/>
  <c r="U655" i="1"/>
  <c r="Y658" i="1"/>
  <c r="X658" i="1"/>
  <c r="U658" i="1"/>
  <c r="Z658" i="1"/>
  <c r="T658" i="1"/>
  <c r="W658" i="1" a="1"/>
  <c r="W658" i="1" s="1"/>
  <c r="Z659" i="1"/>
  <c r="W659" i="1" a="1"/>
  <c r="W659" i="1" s="1"/>
  <c r="S659" i="1"/>
  <c r="Y659" i="1"/>
  <c r="U659" i="1"/>
  <c r="X659" i="1"/>
  <c r="T659" i="1"/>
  <c r="S661" i="1"/>
  <c r="U671" i="1"/>
  <c r="Y674" i="1"/>
  <c r="X674" i="1"/>
  <c r="U674" i="1"/>
  <c r="Z674" i="1"/>
  <c r="T674" i="1"/>
  <c r="W674" i="1" a="1"/>
  <c r="W674" i="1" s="1"/>
  <c r="Z675" i="1"/>
  <c r="W675" i="1" a="1"/>
  <c r="W675" i="1" s="1"/>
  <c r="S675" i="1"/>
  <c r="Y675" i="1"/>
  <c r="U675" i="1"/>
  <c r="X675" i="1"/>
  <c r="T675" i="1"/>
  <c r="S677" i="1"/>
  <c r="U687" i="1"/>
  <c r="S690" i="1"/>
  <c r="Z695" i="1"/>
  <c r="W695" i="1" a="1"/>
  <c r="W695" i="1" s="1"/>
  <c r="S695" i="1"/>
  <c r="Y695" i="1"/>
  <c r="X695" i="1"/>
  <c r="T695" i="1"/>
  <c r="X701" i="1"/>
  <c r="U701" i="1"/>
  <c r="T701" i="1"/>
  <c r="W701" i="1" a="1"/>
  <c r="W701" i="1" s="1"/>
  <c r="Z701" i="1"/>
  <c r="U711" i="1"/>
  <c r="Y714" i="1"/>
  <c r="X714" i="1"/>
  <c r="U714" i="1"/>
  <c r="Z714" i="1"/>
  <c r="T714" i="1"/>
  <c r="W714" i="1" a="1"/>
  <c r="W714" i="1" s="1"/>
  <c r="Z715" i="1"/>
  <c r="W715" i="1" a="1"/>
  <c r="W715" i="1" s="1"/>
  <c r="S715" i="1"/>
  <c r="Y715" i="1"/>
  <c r="U715" i="1"/>
  <c r="X715" i="1"/>
  <c r="T715" i="1"/>
  <c r="S717" i="1"/>
  <c r="Z721" i="1"/>
  <c r="W721" i="1" a="1"/>
  <c r="W721" i="1" s="1"/>
  <c r="X725" i="1"/>
  <c r="U725" i="1"/>
  <c r="T725" i="1"/>
  <c r="W725" i="1" a="1"/>
  <c r="W725" i="1" s="1"/>
  <c r="Z725" i="1"/>
  <c r="S730" i="1"/>
  <c r="X736" i="1"/>
  <c r="U736" i="1"/>
  <c r="Y736" i="1"/>
  <c r="T736" i="1"/>
  <c r="S736" i="1"/>
  <c r="Z736" i="1"/>
  <c r="W736" i="1" a="1"/>
  <c r="W736" i="1" s="1"/>
  <c r="T756" i="1"/>
  <c r="X756" i="1"/>
  <c r="U756" i="1"/>
  <c r="Z756" i="1"/>
  <c r="S756" i="1"/>
  <c r="Y756" i="1"/>
  <c r="W756" i="1" a="1"/>
  <c r="W756" i="1" s="1"/>
  <c r="U771" i="1"/>
  <c r="T805" i="1"/>
  <c r="Z805" i="1"/>
  <c r="W805" i="1" a="1"/>
  <c r="W805" i="1" s="1"/>
  <c r="S805" i="1"/>
  <c r="X805" i="1"/>
  <c r="U805" i="1"/>
  <c r="Y820" i="1"/>
  <c r="T820" i="1"/>
  <c r="W820" i="1" a="1"/>
  <c r="W820" i="1" s="1"/>
  <c r="S820" i="1"/>
  <c r="U820" i="1"/>
  <c r="X820" i="1"/>
  <c r="T826" i="1"/>
  <c r="X826" i="1"/>
  <c r="S826" i="1"/>
  <c r="W826" i="1" a="1"/>
  <c r="W826" i="1" s="1"/>
  <c r="U826" i="1"/>
  <c r="Y826" i="1"/>
  <c r="Z826" i="1"/>
  <c r="Y856" i="1"/>
  <c r="X856" i="1"/>
  <c r="U856" i="1"/>
  <c r="T856" i="1"/>
  <c r="W856" i="1" a="1"/>
  <c r="W856" i="1" s="1"/>
  <c r="Z856" i="1"/>
  <c r="Z952" i="1"/>
  <c r="W952" i="1" a="1"/>
  <c r="W952" i="1" s="1"/>
  <c r="S952" i="1"/>
  <c r="Y952" i="1"/>
  <c r="U952" i="1"/>
  <c r="T952" i="1"/>
  <c r="X952" i="1"/>
  <c r="X964" i="1"/>
  <c r="U964" i="1"/>
  <c r="S964" i="1"/>
  <c r="Z964" i="1"/>
  <c r="T964" i="1"/>
  <c r="Y964" i="1"/>
  <c r="W964" i="1" a="1"/>
  <c r="W964" i="1" s="1"/>
  <c r="X544" i="1"/>
  <c r="U544" i="1"/>
  <c r="W544" i="1" a="1"/>
  <c r="W544" i="1" s="1"/>
  <c r="Z545" i="1"/>
  <c r="X560" i="1"/>
  <c r="U560" i="1"/>
  <c r="W560" i="1" a="1"/>
  <c r="W560" i="1" s="1"/>
  <c r="Z561" i="1"/>
  <c r="Z567" i="1"/>
  <c r="U573" i="1"/>
  <c r="X573" i="1"/>
  <c r="X576" i="1"/>
  <c r="U576" i="1"/>
  <c r="W576" i="1" a="1"/>
  <c r="W576" i="1" s="1"/>
  <c r="Z577" i="1"/>
  <c r="Z583" i="1"/>
  <c r="U589" i="1"/>
  <c r="X589" i="1"/>
  <c r="X592" i="1"/>
  <c r="U592" i="1"/>
  <c r="W592" i="1" a="1"/>
  <c r="W592" i="1" s="1"/>
  <c r="Z593" i="1"/>
  <c r="Z599" i="1"/>
  <c r="U605" i="1"/>
  <c r="X605" i="1"/>
  <c r="X608" i="1"/>
  <c r="U608" i="1"/>
  <c r="W608" i="1" a="1"/>
  <c r="W608" i="1" s="1"/>
  <c r="Z609" i="1"/>
  <c r="Y614" i="1"/>
  <c r="T614" i="1"/>
  <c r="W614" i="1" a="1"/>
  <c r="W614" i="1" s="1"/>
  <c r="Y618" i="1"/>
  <c r="X618" i="1"/>
  <c r="U618" i="1"/>
  <c r="W618" i="1" a="1"/>
  <c r="W618" i="1" s="1"/>
  <c r="Z759" i="1"/>
  <c r="W759" i="1" a="1"/>
  <c r="W759" i="1" s="1"/>
  <c r="S759" i="1"/>
  <c r="T759" i="1"/>
  <c r="U759" i="1"/>
  <c r="Y759" i="1"/>
  <c r="X761" i="1"/>
  <c r="U761" i="1"/>
  <c r="Y761" i="1"/>
  <c r="Z761" i="1"/>
  <c r="T761" i="1"/>
  <c r="S761" i="1"/>
  <c r="W761" i="1" a="1"/>
  <c r="W761" i="1" s="1"/>
  <c r="X802" i="1"/>
  <c r="U802" i="1"/>
  <c r="T802" i="1"/>
  <c r="W802" i="1" a="1"/>
  <c r="W802" i="1" s="1"/>
  <c r="Y802" i="1"/>
  <c r="Z804" i="1"/>
  <c r="W804" i="1" a="1"/>
  <c r="W804" i="1" s="1"/>
  <c r="S804" i="1"/>
  <c r="Y804" i="1"/>
  <c r="X804" i="1"/>
  <c r="T804" i="1"/>
  <c r="U804" i="1"/>
  <c r="Z817" i="1"/>
  <c r="W817" i="1" a="1"/>
  <c r="W817" i="1" s="1"/>
  <c r="S817" i="1"/>
  <c r="Y817" i="1"/>
  <c r="U817" i="1"/>
  <c r="T817" i="1"/>
  <c r="X817" i="1"/>
  <c r="T830" i="1"/>
  <c r="Y830" i="1"/>
  <c r="U830" i="1"/>
  <c r="X830" i="1"/>
  <c r="S830" i="1"/>
  <c r="W830" i="1" a="1"/>
  <c r="W830" i="1" s="1"/>
  <c r="Z845" i="1"/>
  <c r="W845" i="1" a="1"/>
  <c r="W845" i="1" s="1"/>
  <c r="S845" i="1"/>
  <c r="Y845" i="1"/>
  <c r="U845" i="1"/>
  <c r="X845" i="1"/>
  <c r="T845" i="1"/>
  <c r="Y929" i="1"/>
  <c r="X929" i="1"/>
  <c r="U929" i="1"/>
  <c r="Z929" i="1"/>
  <c r="T929" i="1"/>
  <c r="S929" i="1"/>
  <c r="W929" i="1" a="1"/>
  <c r="W929" i="1" s="1"/>
  <c r="Z566" i="1"/>
  <c r="W566" i="1" a="1"/>
  <c r="W566" i="1" s="1"/>
  <c r="S566" i="1"/>
  <c r="W567" i="1" a="1"/>
  <c r="W567" i="1" s="1"/>
  <c r="X572" i="1"/>
  <c r="U572" i="1"/>
  <c r="W572" i="1" a="1"/>
  <c r="W572" i="1" s="1"/>
  <c r="Z573" i="1"/>
  <c r="Z582" i="1"/>
  <c r="W582" i="1" a="1"/>
  <c r="W582" i="1" s="1"/>
  <c r="S582" i="1"/>
  <c r="W583" i="1" a="1"/>
  <c r="W583" i="1" s="1"/>
  <c r="X588" i="1"/>
  <c r="U588" i="1"/>
  <c r="W588" i="1" a="1"/>
  <c r="W588" i="1" s="1"/>
  <c r="Z589" i="1"/>
  <c r="Z598" i="1"/>
  <c r="W598" i="1" a="1"/>
  <c r="W598" i="1" s="1"/>
  <c r="S598" i="1"/>
  <c r="W599" i="1" a="1"/>
  <c r="W599" i="1" s="1"/>
  <c r="X604" i="1"/>
  <c r="U604" i="1"/>
  <c r="W604" i="1" a="1"/>
  <c r="W604" i="1" s="1"/>
  <c r="Z605" i="1"/>
  <c r="T616" i="1"/>
  <c r="W616" i="1" a="1"/>
  <c r="W616" i="1" s="1"/>
  <c r="X616" i="1"/>
  <c r="X617" i="1"/>
  <c r="U617" i="1"/>
  <c r="Z617" i="1"/>
  <c r="W617" i="1" a="1"/>
  <c r="W617" i="1" s="1"/>
  <c r="T628" i="1"/>
  <c r="Z628" i="1"/>
  <c r="W628" i="1" a="1"/>
  <c r="W628" i="1" s="1"/>
  <c r="S628" i="1"/>
  <c r="Y628" i="1"/>
  <c r="T636" i="1"/>
  <c r="Z636" i="1"/>
  <c r="W636" i="1" a="1"/>
  <c r="W636" i="1" s="1"/>
  <c r="S636" i="1"/>
  <c r="Y636" i="1"/>
  <c r="T644" i="1"/>
  <c r="Z644" i="1"/>
  <c r="W644" i="1" a="1"/>
  <c r="W644" i="1" s="1"/>
  <c r="S644" i="1"/>
  <c r="Y644" i="1"/>
  <c r="T652" i="1"/>
  <c r="Z652" i="1"/>
  <c r="W652" i="1" a="1"/>
  <c r="W652" i="1" s="1"/>
  <c r="S652" i="1"/>
  <c r="Y652" i="1"/>
  <c r="T660" i="1"/>
  <c r="Z660" i="1"/>
  <c r="W660" i="1" a="1"/>
  <c r="W660" i="1" s="1"/>
  <c r="S660" i="1"/>
  <c r="Y660" i="1"/>
  <c r="T668" i="1"/>
  <c r="Z668" i="1"/>
  <c r="W668" i="1" a="1"/>
  <c r="W668" i="1" s="1"/>
  <c r="S668" i="1"/>
  <c r="Y668" i="1"/>
  <c r="T676" i="1"/>
  <c r="Z676" i="1"/>
  <c r="W676" i="1" a="1"/>
  <c r="W676" i="1" s="1"/>
  <c r="S676" i="1"/>
  <c r="Y676" i="1"/>
  <c r="T684" i="1"/>
  <c r="Z684" i="1"/>
  <c r="W684" i="1" a="1"/>
  <c r="W684" i="1" s="1"/>
  <c r="S684" i="1"/>
  <c r="Y684" i="1"/>
  <c r="T692" i="1"/>
  <c r="Z692" i="1"/>
  <c r="W692" i="1" a="1"/>
  <c r="W692" i="1" s="1"/>
  <c r="S692" i="1"/>
  <c r="Y692" i="1"/>
  <c r="T700" i="1"/>
  <c r="Z700" i="1"/>
  <c r="W700" i="1" a="1"/>
  <c r="W700" i="1" s="1"/>
  <c r="S700" i="1"/>
  <c r="Y700" i="1"/>
  <c r="T708" i="1"/>
  <c r="Z708" i="1"/>
  <c r="W708" i="1" a="1"/>
  <c r="W708" i="1" s="1"/>
  <c r="S708" i="1"/>
  <c r="Y708" i="1"/>
  <c r="T716" i="1"/>
  <c r="Z716" i="1"/>
  <c r="W716" i="1" a="1"/>
  <c r="W716" i="1" s="1"/>
  <c r="S716" i="1"/>
  <c r="Y716" i="1"/>
  <c r="T724" i="1"/>
  <c r="Z724" i="1"/>
  <c r="W724" i="1" a="1"/>
  <c r="W724" i="1" s="1"/>
  <c r="S724" i="1"/>
  <c r="Y724" i="1"/>
  <c r="T732" i="1"/>
  <c r="Z732" i="1"/>
  <c r="W732" i="1" a="1"/>
  <c r="W732" i="1" s="1"/>
  <c r="S732" i="1"/>
  <c r="Y732" i="1"/>
  <c r="Z739" i="1"/>
  <c r="W739" i="1" a="1"/>
  <c r="W739" i="1" s="1"/>
  <c r="S739" i="1"/>
  <c r="T739" i="1"/>
  <c r="Y739" i="1"/>
  <c r="X739" i="1"/>
  <c r="T740" i="1"/>
  <c r="X740" i="1"/>
  <c r="U740" i="1"/>
  <c r="Z740" i="1"/>
  <c r="S740" i="1"/>
  <c r="Y740" i="1"/>
  <c r="T785" i="1"/>
  <c r="Z785" i="1"/>
  <c r="W785" i="1" a="1"/>
  <c r="W785" i="1" s="1"/>
  <c r="Y785" i="1"/>
  <c r="S785" i="1"/>
  <c r="U785" i="1"/>
  <c r="X785" i="1"/>
  <c r="T801" i="1"/>
  <c r="Z801" i="1"/>
  <c r="W801" i="1" a="1"/>
  <c r="W801" i="1" s="1"/>
  <c r="S801" i="1"/>
  <c r="Y801" i="1"/>
  <c r="U801" i="1"/>
  <c r="X801" i="1"/>
  <c r="T822" i="1"/>
  <c r="W822" i="1" a="1"/>
  <c r="W822" i="1" s="1"/>
  <c r="Z822" i="1"/>
  <c r="U822" i="1"/>
  <c r="X822" i="1"/>
  <c r="S822" i="1"/>
  <c r="T862" i="1"/>
  <c r="Z862" i="1"/>
  <c r="X862" i="1"/>
  <c r="S862" i="1"/>
  <c r="W862" i="1" a="1"/>
  <c r="W862" i="1" s="1"/>
  <c r="U862" i="1"/>
  <c r="Y862" i="1"/>
  <c r="Z888" i="1"/>
  <c r="W888" i="1" a="1"/>
  <c r="W888" i="1" s="1"/>
  <c r="T891" i="1"/>
  <c r="Z891" i="1"/>
  <c r="W891" i="1" a="1"/>
  <c r="W891" i="1" s="1"/>
  <c r="S891" i="1"/>
  <c r="Y891" i="1"/>
  <c r="U891" i="1"/>
  <c r="X891" i="1"/>
  <c r="T899" i="1"/>
  <c r="Z899" i="1"/>
  <c r="W899" i="1" a="1"/>
  <c r="W899" i="1" s="1"/>
  <c r="S899" i="1"/>
  <c r="Y899" i="1"/>
  <c r="U899" i="1"/>
  <c r="X899" i="1"/>
  <c r="X621" i="1"/>
  <c r="U621" i="1"/>
  <c r="W621" i="1" a="1"/>
  <c r="W621" i="1" s="1"/>
  <c r="Y622" i="1"/>
  <c r="X622" i="1"/>
  <c r="U622" i="1"/>
  <c r="W622" i="1" a="1"/>
  <c r="W622" i="1" s="1"/>
  <c r="X625" i="1"/>
  <c r="U625" i="1"/>
  <c r="T625" i="1"/>
  <c r="Y625" i="1"/>
  <c r="Y630" i="1"/>
  <c r="X630" i="1"/>
  <c r="U630" i="1"/>
  <c r="W630" i="1" a="1"/>
  <c r="W630" i="1" s="1"/>
  <c r="X633" i="1"/>
  <c r="U633" i="1"/>
  <c r="T633" i="1"/>
  <c r="Y633" i="1"/>
  <c r="Y638" i="1"/>
  <c r="X638" i="1"/>
  <c r="U638" i="1"/>
  <c r="W638" i="1" a="1"/>
  <c r="W638" i="1" s="1"/>
  <c r="X641" i="1"/>
  <c r="U641" i="1"/>
  <c r="T641" i="1"/>
  <c r="Y641" i="1"/>
  <c r="Y646" i="1"/>
  <c r="X646" i="1"/>
  <c r="U646" i="1"/>
  <c r="W646" i="1" a="1"/>
  <c r="W646" i="1" s="1"/>
  <c r="X649" i="1"/>
  <c r="U649" i="1"/>
  <c r="T649" i="1"/>
  <c r="Y649" i="1"/>
  <c r="Y654" i="1"/>
  <c r="X654" i="1"/>
  <c r="U654" i="1"/>
  <c r="W654" i="1" a="1"/>
  <c r="W654" i="1" s="1"/>
  <c r="X657" i="1"/>
  <c r="U657" i="1"/>
  <c r="T657" i="1"/>
  <c r="Y657" i="1"/>
  <c r="Y662" i="1"/>
  <c r="X662" i="1"/>
  <c r="U662" i="1"/>
  <c r="W662" i="1" a="1"/>
  <c r="W662" i="1" s="1"/>
  <c r="X665" i="1"/>
  <c r="U665" i="1"/>
  <c r="T665" i="1"/>
  <c r="Y665" i="1"/>
  <c r="Y670" i="1"/>
  <c r="X670" i="1"/>
  <c r="U670" i="1"/>
  <c r="W670" i="1" a="1"/>
  <c r="W670" i="1" s="1"/>
  <c r="X673" i="1"/>
  <c r="U673" i="1"/>
  <c r="T673" i="1"/>
  <c r="Y673" i="1"/>
  <c r="Y678" i="1"/>
  <c r="X678" i="1"/>
  <c r="U678" i="1"/>
  <c r="W678" i="1" a="1"/>
  <c r="W678" i="1" s="1"/>
  <c r="X681" i="1"/>
  <c r="U681" i="1"/>
  <c r="T681" i="1"/>
  <c r="Y681" i="1"/>
  <c r="Y686" i="1"/>
  <c r="X686" i="1"/>
  <c r="U686" i="1"/>
  <c r="W686" i="1" a="1"/>
  <c r="W686" i="1" s="1"/>
  <c r="X689" i="1"/>
  <c r="U689" i="1"/>
  <c r="T689" i="1"/>
  <c r="Y689" i="1"/>
  <c r="Y694" i="1"/>
  <c r="X694" i="1"/>
  <c r="U694" i="1"/>
  <c r="W694" i="1" a="1"/>
  <c r="W694" i="1" s="1"/>
  <c r="X697" i="1"/>
  <c r="U697" i="1"/>
  <c r="T697" i="1"/>
  <c r="Y697" i="1"/>
  <c r="Y702" i="1"/>
  <c r="X702" i="1"/>
  <c r="U702" i="1"/>
  <c r="W702" i="1" a="1"/>
  <c r="W702" i="1" s="1"/>
  <c r="X705" i="1"/>
  <c r="U705" i="1"/>
  <c r="T705" i="1"/>
  <c r="Y705" i="1"/>
  <c r="Y710" i="1"/>
  <c r="X710" i="1"/>
  <c r="U710" i="1"/>
  <c r="W710" i="1" a="1"/>
  <c r="W710" i="1" s="1"/>
  <c r="X713" i="1"/>
  <c r="U713" i="1"/>
  <c r="T713" i="1"/>
  <c r="Y713" i="1"/>
  <c r="Y718" i="1"/>
  <c r="X718" i="1"/>
  <c r="U718" i="1"/>
  <c r="W718" i="1" a="1"/>
  <c r="W718" i="1" s="1"/>
  <c r="X721" i="1"/>
  <c r="U721" i="1"/>
  <c r="T721" i="1"/>
  <c r="Y721" i="1"/>
  <c r="Y726" i="1"/>
  <c r="X726" i="1"/>
  <c r="U726" i="1"/>
  <c r="W726" i="1" a="1"/>
  <c r="W726" i="1" s="1"/>
  <c r="X729" i="1"/>
  <c r="U729" i="1"/>
  <c r="T729" i="1"/>
  <c r="Y729" i="1"/>
  <c r="Z734" i="1"/>
  <c r="W734" i="1" a="1"/>
  <c r="W734" i="1" s="1"/>
  <c r="Y734" i="1"/>
  <c r="U734" i="1"/>
  <c r="Y738" i="1"/>
  <c r="Z738" i="1"/>
  <c r="W738" i="1" a="1"/>
  <c r="W738" i="1" s="1"/>
  <c r="S738" i="1"/>
  <c r="U738" i="1"/>
  <c r="X738" i="1"/>
  <c r="X745" i="1"/>
  <c r="U745" i="1"/>
  <c r="Y745" i="1"/>
  <c r="Z745" i="1"/>
  <c r="T745" i="1"/>
  <c r="S745" i="1"/>
  <c r="Z747" i="1"/>
  <c r="W747" i="1" a="1"/>
  <c r="W747" i="1" s="1"/>
  <c r="S747" i="1"/>
  <c r="T747" i="1"/>
  <c r="Y747" i="1"/>
  <c r="X747" i="1"/>
  <c r="T748" i="1"/>
  <c r="X748" i="1"/>
  <c r="U748" i="1"/>
  <c r="Z748" i="1"/>
  <c r="S748" i="1"/>
  <c r="Y770" i="1"/>
  <c r="Z770" i="1"/>
  <c r="W770" i="1" a="1"/>
  <c r="W770" i="1" s="1"/>
  <c r="S770" i="1"/>
  <c r="U770" i="1"/>
  <c r="X770" i="1"/>
  <c r="X777" i="1"/>
  <c r="U777" i="1"/>
  <c r="Y777" i="1"/>
  <c r="Z777" i="1"/>
  <c r="T777" i="1"/>
  <c r="S777" i="1"/>
  <c r="X794" i="1"/>
  <c r="U794" i="1"/>
  <c r="T794" i="1"/>
  <c r="W794" i="1" a="1"/>
  <c r="W794" i="1" s="1"/>
  <c r="S794" i="1"/>
  <c r="X807" i="1"/>
  <c r="Z807" i="1"/>
  <c r="Y807" i="1"/>
  <c r="U807" i="1"/>
  <c r="T807" i="1"/>
  <c r="S807" i="1"/>
  <c r="T846" i="1"/>
  <c r="Y846" i="1"/>
  <c r="U846" i="1"/>
  <c r="X846" i="1"/>
  <c r="S846" i="1"/>
  <c r="W846" i="1" a="1"/>
  <c r="W846" i="1" s="1"/>
  <c r="Z846" i="1"/>
  <c r="X851" i="1"/>
  <c r="U851" i="1"/>
  <c r="Y851" i="1"/>
  <c r="T851" i="1"/>
  <c r="S851" i="1"/>
  <c r="W851" i="1" a="1"/>
  <c r="W851" i="1" s="1"/>
  <c r="Z851" i="1"/>
  <c r="Z857" i="1"/>
  <c r="W857" i="1" a="1"/>
  <c r="W857" i="1" s="1"/>
  <c r="S857" i="1"/>
  <c r="X857" i="1"/>
  <c r="T857" i="1"/>
  <c r="U857" i="1"/>
  <c r="Y857" i="1"/>
  <c r="Z861" i="1"/>
  <c r="W861" i="1" a="1"/>
  <c r="W861" i="1" s="1"/>
  <c r="S861" i="1"/>
  <c r="X861" i="1"/>
  <c r="T861" i="1"/>
  <c r="U861" i="1"/>
  <c r="Y861" i="1"/>
  <c r="Y742" i="1"/>
  <c r="Z742" i="1"/>
  <c r="W742" i="1" a="1"/>
  <c r="W742" i="1" s="1"/>
  <c r="S742" i="1"/>
  <c r="Y750" i="1"/>
  <c r="Z750" i="1"/>
  <c r="W750" i="1" a="1"/>
  <c r="W750" i="1" s="1"/>
  <c r="S750" i="1"/>
  <c r="Y758" i="1"/>
  <c r="Z758" i="1"/>
  <c r="W758" i="1" a="1"/>
  <c r="W758" i="1" s="1"/>
  <c r="S758" i="1"/>
  <c r="Y766" i="1"/>
  <c r="Z766" i="1"/>
  <c r="W766" i="1" a="1"/>
  <c r="W766" i="1" s="1"/>
  <c r="S766" i="1"/>
  <c r="Y774" i="1"/>
  <c r="Z774" i="1"/>
  <c r="W774" i="1" a="1"/>
  <c r="W774" i="1" s="1"/>
  <c r="S774" i="1"/>
  <c r="Y779" i="1"/>
  <c r="T779" i="1"/>
  <c r="X779" i="1"/>
  <c r="U779" i="1"/>
  <c r="Z779" i="1"/>
  <c r="X786" i="1"/>
  <c r="U786" i="1"/>
  <c r="T786" i="1"/>
  <c r="W786" i="1" a="1"/>
  <c r="W786" i="1" s="1"/>
  <c r="Z786" i="1"/>
  <c r="Z796" i="1"/>
  <c r="W796" i="1" a="1"/>
  <c r="W796" i="1" s="1"/>
  <c r="S796" i="1"/>
  <c r="Y796" i="1"/>
  <c r="X796" i="1"/>
  <c r="T796" i="1"/>
  <c r="U796" i="1"/>
  <c r="T797" i="1"/>
  <c r="Z797" i="1"/>
  <c r="W797" i="1" a="1"/>
  <c r="W797" i="1" s="1"/>
  <c r="S797" i="1"/>
  <c r="X797" i="1"/>
  <c r="Y799" i="1"/>
  <c r="X799" i="1"/>
  <c r="U799" i="1"/>
  <c r="Z799" i="1"/>
  <c r="T799" i="1"/>
  <c r="T814" i="1"/>
  <c r="Y814" i="1"/>
  <c r="U814" i="1"/>
  <c r="X814" i="1"/>
  <c r="S814" i="1"/>
  <c r="W814" i="1" a="1"/>
  <c r="W814" i="1" s="1"/>
  <c r="Z814" i="1"/>
  <c r="X819" i="1"/>
  <c r="U819" i="1"/>
  <c r="Y819" i="1"/>
  <c r="T819" i="1"/>
  <c r="S819" i="1"/>
  <c r="W819" i="1" a="1"/>
  <c r="W819" i="1" s="1"/>
  <c r="Y824" i="1"/>
  <c r="X824" i="1"/>
  <c r="U824" i="1"/>
  <c r="T824" i="1"/>
  <c r="W824" i="1" a="1"/>
  <c r="W824" i="1" s="1"/>
  <c r="Z825" i="1"/>
  <c r="W825" i="1" a="1"/>
  <c r="W825" i="1" s="1"/>
  <c r="S825" i="1"/>
  <c r="X825" i="1"/>
  <c r="T825" i="1"/>
  <c r="U825" i="1"/>
  <c r="Z829" i="1"/>
  <c r="W829" i="1" a="1"/>
  <c r="W829" i="1" s="1"/>
  <c r="S829" i="1"/>
  <c r="Y829" i="1"/>
  <c r="U829" i="1"/>
  <c r="X829" i="1"/>
  <c r="T829" i="1"/>
  <c r="Z837" i="1"/>
  <c r="W837" i="1" a="1"/>
  <c r="W837" i="1" s="1"/>
  <c r="S837" i="1"/>
  <c r="U837" i="1"/>
  <c r="Y837" i="1"/>
  <c r="Z849" i="1"/>
  <c r="W849" i="1" a="1"/>
  <c r="W849" i="1" s="1"/>
  <c r="S849" i="1"/>
  <c r="Y849" i="1"/>
  <c r="U849" i="1"/>
  <c r="T849" i="1"/>
  <c r="T854" i="1"/>
  <c r="W854" i="1" a="1"/>
  <c r="W854" i="1" s="1"/>
  <c r="Z854" i="1"/>
  <c r="U854" i="1"/>
  <c r="Y854" i="1"/>
  <c r="Y878" i="1"/>
  <c r="T878" i="1"/>
  <c r="X878" i="1"/>
  <c r="U878" i="1"/>
  <c r="W878" i="1" a="1"/>
  <c r="W878" i="1" s="1"/>
  <c r="S878" i="1"/>
  <c r="Z878" i="1"/>
  <c r="Y889" i="1"/>
  <c r="X889" i="1"/>
  <c r="U889" i="1"/>
  <c r="Z889" i="1"/>
  <c r="T889" i="1"/>
  <c r="W889" i="1" a="1"/>
  <c r="W889" i="1" s="1"/>
  <c r="S889" i="1"/>
  <c r="T895" i="1"/>
  <c r="Z895" i="1"/>
  <c r="W895" i="1" a="1"/>
  <c r="W895" i="1" s="1"/>
  <c r="S895" i="1"/>
  <c r="X895" i="1"/>
  <c r="Y895" i="1"/>
  <c r="U895" i="1"/>
  <c r="Y897" i="1"/>
  <c r="X897" i="1"/>
  <c r="U897" i="1"/>
  <c r="Z897" i="1"/>
  <c r="T897" i="1"/>
  <c r="S897" i="1"/>
  <c r="W897" i="1" a="1"/>
  <c r="W897" i="1" s="1"/>
  <c r="T903" i="1"/>
  <c r="Z903" i="1"/>
  <c r="W903" i="1" a="1"/>
  <c r="W903" i="1" s="1"/>
  <c r="S903" i="1"/>
  <c r="X903" i="1"/>
  <c r="U903" i="1"/>
  <c r="Y903" i="1"/>
  <c r="Z948" i="1"/>
  <c r="W948" i="1" a="1"/>
  <c r="W948" i="1" s="1"/>
  <c r="S948" i="1"/>
  <c r="X948" i="1"/>
  <c r="T948" i="1"/>
  <c r="U948" i="1"/>
  <c r="Y948" i="1"/>
  <c r="X741" i="1"/>
  <c r="U741" i="1"/>
  <c r="Y741" i="1"/>
  <c r="W741" i="1" a="1"/>
  <c r="W741" i="1" s="1"/>
  <c r="T742" i="1"/>
  <c r="X742" i="1"/>
  <c r="T744" i="1"/>
  <c r="X744" i="1"/>
  <c r="U744" i="1"/>
  <c r="Y744" i="1"/>
  <c r="X749" i="1"/>
  <c r="U749" i="1"/>
  <c r="Y749" i="1"/>
  <c r="W749" i="1" a="1"/>
  <c r="W749" i="1" s="1"/>
  <c r="T750" i="1"/>
  <c r="X750" i="1"/>
  <c r="T752" i="1"/>
  <c r="X752" i="1"/>
  <c r="U752" i="1"/>
  <c r="Y752" i="1"/>
  <c r="X757" i="1"/>
  <c r="U757" i="1"/>
  <c r="Y757" i="1"/>
  <c r="W757" i="1" a="1"/>
  <c r="W757" i="1" s="1"/>
  <c r="T758" i="1"/>
  <c r="X758" i="1"/>
  <c r="T760" i="1"/>
  <c r="X760" i="1"/>
  <c r="U760" i="1"/>
  <c r="Y760" i="1"/>
  <c r="X765" i="1"/>
  <c r="U765" i="1"/>
  <c r="Y765" i="1"/>
  <c r="W765" i="1" a="1"/>
  <c r="W765" i="1" s="1"/>
  <c r="T766" i="1"/>
  <c r="X766" i="1"/>
  <c r="T768" i="1"/>
  <c r="X768" i="1"/>
  <c r="U768" i="1"/>
  <c r="Y768" i="1"/>
  <c r="X773" i="1"/>
  <c r="U773" i="1"/>
  <c r="Y773" i="1"/>
  <c r="W773" i="1" a="1"/>
  <c r="W773" i="1" s="1"/>
  <c r="T774" i="1"/>
  <c r="X774" i="1"/>
  <c r="T776" i="1"/>
  <c r="X776" i="1"/>
  <c r="U776" i="1"/>
  <c r="Y776" i="1"/>
  <c r="S779" i="1"/>
  <c r="Z780" i="1"/>
  <c r="W780" i="1" a="1"/>
  <c r="W780" i="1" s="1"/>
  <c r="S780" i="1"/>
  <c r="X780" i="1"/>
  <c r="T780" i="1"/>
  <c r="T781" i="1"/>
  <c r="W781" i="1" a="1"/>
  <c r="W781" i="1" s="1"/>
  <c r="X781" i="1"/>
  <c r="S781" i="1"/>
  <c r="Z781" i="1"/>
  <c r="S786" i="1"/>
  <c r="Z788" i="1"/>
  <c r="W788" i="1" a="1"/>
  <c r="W788" i="1" s="1"/>
  <c r="S788" i="1"/>
  <c r="Y788" i="1"/>
  <c r="X788" i="1"/>
  <c r="T788" i="1"/>
  <c r="U788" i="1"/>
  <c r="T789" i="1"/>
  <c r="Z789" i="1"/>
  <c r="W789" i="1" a="1"/>
  <c r="W789" i="1" s="1"/>
  <c r="S789" i="1"/>
  <c r="X789" i="1"/>
  <c r="Y791" i="1"/>
  <c r="X791" i="1"/>
  <c r="U791" i="1"/>
  <c r="Z791" i="1"/>
  <c r="T791" i="1"/>
  <c r="U797" i="1"/>
  <c r="S799" i="1"/>
  <c r="Z813" i="1"/>
  <c r="W813" i="1" a="1"/>
  <c r="W813" i="1" s="1"/>
  <c r="S813" i="1"/>
  <c r="Y813" i="1"/>
  <c r="U813" i="1"/>
  <c r="X813" i="1"/>
  <c r="T813" i="1"/>
  <c r="S824" i="1"/>
  <c r="T837" i="1"/>
  <c r="X839" i="1"/>
  <c r="U839" i="1"/>
  <c r="Z839" i="1"/>
  <c r="Y839" i="1"/>
  <c r="T839" i="1"/>
  <c r="S839" i="1"/>
  <c r="Y852" i="1"/>
  <c r="T852" i="1"/>
  <c r="W852" i="1" a="1"/>
  <c r="W852" i="1" s="1"/>
  <c r="S852" i="1"/>
  <c r="U852" i="1"/>
  <c r="S854" i="1"/>
  <c r="T858" i="1"/>
  <c r="X858" i="1"/>
  <c r="S858" i="1"/>
  <c r="W858" i="1" a="1"/>
  <c r="W858" i="1" s="1"/>
  <c r="U858" i="1"/>
  <c r="X782" i="1"/>
  <c r="U782" i="1"/>
  <c r="W782" i="1" a="1"/>
  <c r="W782" i="1" s="1"/>
  <c r="Z783" i="1"/>
  <c r="S790" i="1"/>
  <c r="Z792" i="1"/>
  <c r="W792" i="1" a="1"/>
  <c r="W792" i="1" s="1"/>
  <c r="S792" i="1"/>
  <c r="Y792" i="1"/>
  <c r="S798" i="1"/>
  <c r="Z800" i="1"/>
  <c r="W800" i="1" a="1"/>
  <c r="W800" i="1" s="1"/>
  <c r="S800" i="1"/>
  <c r="Y800" i="1"/>
  <c r="S806" i="1"/>
  <c r="Z809" i="1"/>
  <c r="W809" i="1" a="1"/>
  <c r="W809" i="1" s="1"/>
  <c r="S809" i="1"/>
  <c r="X809" i="1"/>
  <c r="T809" i="1"/>
  <c r="T810" i="1"/>
  <c r="X810" i="1"/>
  <c r="S810" i="1"/>
  <c r="W810" i="1" a="1"/>
  <c r="W810" i="1" s="1"/>
  <c r="Z810" i="1"/>
  <c r="T818" i="1"/>
  <c r="Z818" i="1"/>
  <c r="Y818" i="1"/>
  <c r="U818" i="1"/>
  <c r="X818" i="1"/>
  <c r="T821" i="1"/>
  <c r="X823" i="1"/>
  <c r="U823" i="1"/>
  <c r="Z823" i="1"/>
  <c r="Y823" i="1"/>
  <c r="T823" i="1"/>
  <c r="Z833" i="1"/>
  <c r="W833" i="1" a="1"/>
  <c r="W833" i="1" s="1"/>
  <c r="S833" i="1"/>
  <c r="Y833" i="1"/>
  <c r="U833" i="1"/>
  <c r="X833" i="1"/>
  <c r="X835" i="1"/>
  <c r="U835" i="1"/>
  <c r="Y835" i="1"/>
  <c r="T835" i="1"/>
  <c r="S835" i="1"/>
  <c r="Y836" i="1"/>
  <c r="T836" i="1"/>
  <c r="W836" i="1" a="1"/>
  <c r="W836" i="1" s="1"/>
  <c r="S836" i="1"/>
  <c r="Z836" i="1"/>
  <c r="S838" i="1"/>
  <c r="Z841" i="1"/>
  <c r="W841" i="1" a="1"/>
  <c r="W841" i="1" s="1"/>
  <c r="S841" i="1"/>
  <c r="X841" i="1"/>
  <c r="T841" i="1"/>
  <c r="T842" i="1"/>
  <c r="X842" i="1"/>
  <c r="S842" i="1"/>
  <c r="W842" i="1" a="1"/>
  <c r="W842" i="1" s="1"/>
  <c r="Z842" i="1"/>
  <c r="T850" i="1"/>
  <c r="Z850" i="1"/>
  <c r="Y850" i="1"/>
  <c r="U850" i="1"/>
  <c r="X850" i="1"/>
  <c r="T853" i="1"/>
  <c r="X855" i="1"/>
  <c r="U855" i="1"/>
  <c r="Z855" i="1"/>
  <c r="Y855" i="1"/>
  <c r="T855" i="1"/>
  <c r="X867" i="1"/>
  <c r="U867" i="1"/>
  <c r="Z867" i="1"/>
  <c r="S867" i="1"/>
  <c r="T867" i="1"/>
  <c r="X892" i="1"/>
  <c r="U892" i="1"/>
  <c r="T892" i="1"/>
  <c r="W892" i="1" a="1"/>
  <c r="W892" i="1" s="1"/>
  <c r="S892" i="1"/>
  <c r="Y892" i="1"/>
  <c r="Z892" i="1"/>
  <c r="X900" i="1"/>
  <c r="U900" i="1"/>
  <c r="T900" i="1"/>
  <c r="W900" i="1" a="1"/>
  <c r="W900" i="1" s="1"/>
  <c r="Y900" i="1"/>
  <c r="S900" i="1"/>
  <c r="Z900" i="1"/>
  <c r="T931" i="1"/>
  <c r="Z931" i="1"/>
  <c r="W931" i="1" a="1"/>
  <c r="W931" i="1" s="1"/>
  <c r="S931" i="1"/>
  <c r="Y931" i="1"/>
  <c r="U931" i="1"/>
  <c r="X931" i="1"/>
  <c r="Z782" i="1"/>
  <c r="U783" i="1"/>
  <c r="X783" i="1"/>
  <c r="Y787" i="1"/>
  <c r="X787" i="1"/>
  <c r="U787" i="1"/>
  <c r="W787" i="1" a="1"/>
  <c r="W787" i="1" s="1"/>
  <c r="X790" i="1"/>
  <c r="U790" i="1"/>
  <c r="T790" i="1"/>
  <c r="Y790" i="1"/>
  <c r="Y795" i="1"/>
  <c r="X795" i="1"/>
  <c r="U795" i="1"/>
  <c r="W795" i="1" a="1"/>
  <c r="W795" i="1" s="1"/>
  <c r="X798" i="1"/>
  <c r="U798" i="1"/>
  <c r="T798" i="1"/>
  <c r="Y798" i="1"/>
  <c r="Y803" i="1"/>
  <c r="X803" i="1"/>
  <c r="U803" i="1"/>
  <c r="W803" i="1" a="1"/>
  <c r="W803" i="1" s="1"/>
  <c r="X806" i="1"/>
  <c r="U806" i="1"/>
  <c r="T806" i="1"/>
  <c r="Y806" i="1"/>
  <c r="Y808" i="1"/>
  <c r="X808" i="1"/>
  <c r="U808" i="1"/>
  <c r="T808" i="1"/>
  <c r="Z808" i="1"/>
  <c r="Z821" i="1"/>
  <c r="W821" i="1" a="1"/>
  <c r="W821" i="1" s="1"/>
  <c r="S821" i="1"/>
  <c r="X821" i="1"/>
  <c r="T838" i="1"/>
  <c r="W838" i="1" a="1"/>
  <c r="W838" i="1" s="1"/>
  <c r="Z838" i="1"/>
  <c r="X838" i="1"/>
  <c r="Y840" i="1"/>
  <c r="X840" i="1"/>
  <c r="U840" i="1"/>
  <c r="T840" i="1"/>
  <c r="Z840" i="1"/>
  <c r="Z853" i="1"/>
  <c r="W853" i="1" a="1"/>
  <c r="W853" i="1" s="1"/>
  <c r="S853" i="1"/>
  <c r="X853" i="1"/>
  <c r="Y867" i="1"/>
  <c r="Z877" i="1"/>
  <c r="W877" i="1" a="1"/>
  <c r="W877" i="1" s="1"/>
  <c r="S877" i="1"/>
  <c r="T877" i="1"/>
  <c r="U877" i="1"/>
  <c r="X877" i="1"/>
  <c r="Y877" i="1"/>
  <c r="Z894" i="1"/>
  <c r="W894" i="1" a="1"/>
  <c r="W894" i="1" s="1"/>
  <c r="S894" i="1"/>
  <c r="Y894" i="1"/>
  <c r="X894" i="1"/>
  <c r="T894" i="1"/>
  <c r="U894" i="1"/>
  <c r="Z902" i="1"/>
  <c r="W902" i="1" a="1"/>
  <c r="W902" i="1" s="1"/>
  <c r="S902" i="1"/>
  <c r="Y902" i="1"/>
  <c r="X902" i="1"/>
  <c r="T902" i="1"/>
  <c r="U902" i="1"/>
  <c r="X932" i="1"/>
  <c r="U932" i="1"/>
  <c r="T932" i="1"/>
  <c r="W932" i="1" a="1"/>
  <c r="W932" i="1" s="1"/>
  <c r="Y932" i="1"/>
  <c r="S932" i="1"/>
  <c r="Z932" i="1"/>
  <c r="X815" i="1"/>
  <c r="U815" i="1"/>
  <c r="W815" i="1" a="1"/>
  <c r="W815" i="1" s="1"/>
  <c r="Z816" i="1"/>
  <c r="X831" i="1"/>
  <c r="U831" i="1"/>
  <c r="W831" i="1" a="1"/>
  <c r="W831" i="1" s="1"/>
  <c r="Z832" i="1"/>
  <c r="X847" i="1"/>
  <c r="U847" i="1"/>
  <c r="W847" i="1" a="1"/>
  <c r="W847" i="1" s="1"/>
  <c r="Z848" i="1"/>
  <c r="Y860" i="1"/>
  <c r="X860" i="1"/>
  <c r="U860" i="1"/>
  <c r="W860" i="1" a="1"/>
  <c r="W860" i="1" s="1"/>
  <c r="Y868" i="1"/>
  <c r="Z868" i="1"/>
  <c r="W868" i="1" a="1"/>
  <c r="W868" i="1" s="1"/>
  <c r="U868" i="1"/>
  <c r="S868" i="1"/>
  <c r="Y872" i="1"/>
  <c r="Z872" i="1"/>
  <c r="W872" i="1" a="1"/>
  <c r="W872" i="1" s="1"/>
  <c r="S872" i="1"/>
  <c r="X872" i="1"/>
  <c r="T872" i="1"/>
  <c r="Z873" i="1"/>
  <c r="W873" i="1" a="1"/>
  <c r="W873" i="1" s="1"/>
  <c r="S873" i="1"/>
  <c r="T873" i="1"/>
  <c r="Y873" i="1"/>
  <c r="Y905" i="1"/>
  <c r="X905" i="1"/>
  <c r="U905" i="1"/>
  <c r="Z905" i="1"/>
  <c r="T905" i="1"/>
  <c r="S905" i="1"/>
  <c r="W905" i="1" a="1"/>
  <c r="W905" i="1" s="1"/>
  <c r="T907" i="1"/>
  <c r="Z907" i="1"/>
  <c r="W907" i="1" a="1"/>
  <c r="W907" i="1" s="1"/>
  <c r="S907" i="1"/>
  <c r="Y907" i="1"/>
  <c r="U907" i="1"/>
  <c r="X908" i="1"/>
  <c r="U908" i="1"/>
  <c r="T908" i="1"/>
  <c r="W908" i="1" a="1"/>
  <c r="W908" i="1" s="1"/>
  <c r="Y908" i="1"/>
  <c r="S908" i="1"/>
  <c r="Z940" i="1"/>
  <c r="W940" i="1" a="1"/>
  <c r="W940" i="1" s="1"/>
  <c r="S940" i="1"/>
  <c r="Y940" i="1"/>
  <c r="U940" i="1"/>
  <c r="X940" i="1"/>
  <c r="T940" i="1"/>
  <c r="X811" i="1"/>
  <c r="U811" i="1"/>
  <c r="W811" i="1" a="1"/>
  <c r="W811" i="1" s="1"/>
  <c r="Z812" i="1"/>
  <c r="S815" i="1"/>
  <c r="S816" i="1"/>
  <c r="W816" i="1" a="1"/>
  <c r="W816" i="1" s="1"/>
  <c r="X827" i="1"/>
  <c r="U827" i="1"/>
  <c r="W827" i="1" a="1"/>
  <c r="W827" i="1" s="1"/>
  <c r="Z828" i="1"/>
  <c r="S831" i="1"/>
  <c r="S832" i="1"/>
  <c r="W832" i="1" a="1"/>
  <c r="W832" i="1" s="1"/>
  <c r="X843" i="1"/>
  <c r="U843" i="1"/>
  <c r="W843" i="1" a="1"/>
  <c r="W843" i="1" s="1"/>
  <c r="Z844" i="1"/>
  <c r="S847" i="1"/>
  <c r="S848" i="1"/>
  <c r="W848" i="1" a="1"/>
  <c r="W848" i="1" s="1"/>
  <c r="X859" i="1"/>
  <c r="U859" i="1"/>
  <c r="Z859" i="1"/>
  <c r="W859" i="1" a="1"/>
  <c r="W859" i="1" s="1"/>
  <c r="S860" i="1"/>
  <c r="Z865" i="1"/>
  <c r="W865" i="1" a="1"/>
  <c r="W865" i="1" s="1"/>
  <c r="S865" i="1"/>
  <c r="Y865" i="1"/>
  <c r="U865" i="1"/>
  <c r="T866" i="1"/>
  <c r="W866" i="1" a="1"/>
  <c r="W866" i="1" s="1"/>
  <c r="Y866" i="1"/>
  <c r="U866" i="1"/>
  <c r="Z866" i="1"/>
  <c r="T868" i="1"/>
  <c r="Z869" i="1"/>
  <c r="W869" i="1" a="1"/>
  <c r="W869" i="1" s="1"/>
  <c r="S869" i="1"/>
  <c r="T869" i="1"/>
  <c r="X869" i="1"/>
  <c r="U869" i="1"/>
  <c r="T870" i="1"/>
  <c r="X870" i="1"/>
  <c r="U870" i="1"/>
  <c r="Z870" i="1"/>
  <c r="S870" i="1"/>
  <c r="W870" i="1" a="1"/>
  <c r="W870" i="1" s="1"/>
  <c r="U872" i="1"/>
  <c r="U873" i="1"/>
  <c r="Z926" i="1"/>
  <c r="W926" i="1" a="1"/>
  <c r="W926" i="1" s="1"/>
  <c r="S926" i="1"/>
  <c r="Y926" i="1"/>
  <c r="X926" i="1"/>
  <c r="T926" i="1"/>
  <c r="U926" i="1"/>
  <c r="T927" i="1"/>
  <c r="Z927" i="1"/>
  <c r="W927" i="1" a="1"/>
  <c r="W927" i="1" s="1"/>
  <c r="S927" i="1"/>
  <c r="X927" i="1"/>
  <c r="U927" i="1"/>
  <c r="Y927" i="1"/>
  <c r="X863" i="1"/>
  <c r="U863" i="1"/>
  <c r="W863" i="1" a="1"/>
  <c r="W863" i="1" s="1"/>
  <c r="Z864" i="1"/>
  <c r="T874" i="1"/>
  <c r="X874" i="1"/>
  <c r="U874" i="1"/>
  <c r="Y874" i="1"/>
  <c r="Z879" i="1"/>
  <c r="W879" i="1" a="1"/>
  <c r="W879" i="1" s="1"/>
  <c r="S879" i="1"/>
  <c r="X879" i="1"/>
  <c r="T879" i="1"/>
  <c r="T883" i="1"/>
  <c r="Z883" i="1"/>
  <c r="W883" i="1" a="1"/>
  <c r="W883" i="1" s="1"/>
  <c r="S883" i="1"/>
  <c r="Y883" i="1"/>
  <c r="U883" i="1"/>
  <c r="X884" i="1"/>
  <c r="U884" i="1"/>
  <c r="T884" i="1"/>
  <c r="W884" i="1" a="1"/>
  <c r="W884" i="1" s="1"/>
  <c r="Z884" i="1"/>
  <c r="Z910" i="1"/>
  <c r="W910" i="1" a="1"/>
  <c r="W910" i="1" s="1"/>
  <c r="S910" i="1"/>
  <c r="Y910" i="1"/>
  <c r="X910" i="1"/>
  <c r="T910" i="1"/>
  <c r="U910" i="1"/>
  <c r="T911" i="1"/>
  <c r="Z911" i="1"/>
  <c r="W911" i="1" a="1"/>
  <c r="W911" i="1" s="1"/>
  <c r="S911" i="1"/>
  <c r="X911" i="1"/>
  <c r="T915" i="1"/>
  <c r="Z915" i="1"/>
  <c r="W915" i="1" a="1"/>
  <c r="W915" i="1" s="1"/>
  <c r="S915" i="1"/>
  <c r="Y915" i="1"/>
  <c r="U915" i="1"/>
  <c r="X916" i="1"/>
  <c r="U916" i="1"/>
  <c r="T916" i="1"/>
  <c r="W916" i="1" a="1"/>
  <c r="W916" i="1" s="1"/>
  <c r="Z916" i="1"/>
  <c r="T923" i="1"/>
  <c r="Z923" i="1"/>
  <c r="W923" i="1" a="1"/>
  <c r="W923" i="1" s="1"/>
  <c r="S923" i="1"/>
  <c r="Y923" i="1"/>
  <c r="U923" i="1"/>
  <c r="X924" i="1"/>
  <c r="U924" i="1"/>
  <c r="T924" i="1"/>
  <c r="W924" i="1" a="1"/>
  <c r="W924" i="1" s="1"/>
  <c r="Z924" i="1"/>
  <c r="X934" i="1"/>
  <c r="U934" i="1"/>
  <c r="Z934" i="1"/>
  <c r="Y934" i="1"/>
  <c r="T934" i="1"/>
  <c r="S934" i="1"/>
  <c r="T953" i="1"/>
  <c r="Y953" i="1"/>
  <c r="U953" i="1"/>
  <c r="W953" i="1" a="1"/>
  <c r="W953" i="1" s="1"/>
  <c r="X953" i="1"/>
  <c r="Z986" i="1"/>
  <c r="W986" i="1" a="1"/>
  <c r="W986" i="1" s="1"/>
  <c r="S986" i="1"/>
  <c r="X986" i="1"/>
  <c r="U986" i="1"/>
  <c r="T986" i="1"/>
  <c r="Y986" i="1"/>
  <c r="Y876" i="1"/>
  <c r="Z876" i="1"/>
  <c r="W876" i="1" a="1"/>
  <c r="W876" i="1" s="1"/>
  <c r="S876" i="1"/>
  <c r="Y881" i="1"/>
  <c r="X881" i="1"/>
  <c r="U881" i="1"/>
  <c r="Z881" i="1"/>
  <c r="T881" i="1"/>
  <c r="Z886" i="1"/>
  <c r="W886" i="1" a="1"/>
  <c r="W886" i="1" s="1"/>
  <c r="S886" i="1"/>
  <c r="Y886" i="1"/>
  <c r="X886" i="1"/>
  <c r="T886" i="1"/>
  <c r="U886" i="1"/>
  <c r="T887" i="1"/>
  <c r="Z887" i="1"/>
  <c r="W887" i="1" a="1"/>
  <c r="W887" i="1" s="1"/>
  <c r="S887" i="1"/>
  <c r="X887" i="1"/>
  <c r="Y913" i="1"/>
  <c r="X913" i="1"/>
  <c r="U913" i="1"/>
  <c r="Z913" i="1"/>
  <c r="T913" i="1"/>
  <c r="Z918" i="1"/>
  <c r="W918" i="1" a="1"/>
  <c r="W918" i="1" s="1"/>
  <c r="S918" i="1"/>
  <c r="Y918" i="1"/>
  <c r="X918" i="1"/>
  <c r="T918" i="1"/>
  <c r="U918" i="1"/>
  <c r="T919" i="1"/>
  <c r="Z919" i="1"/>
  <c r="W919" i="1" a="1"/>
  <c r="W919" i="1" s="1"/>
  <c r="S919" i="1"/>
  <c r="X919" i="1"/>
  <c r="Y921" i="1"/>
  <c r="X921" i="1"/>
  <c r="U921" i="1"/>
  <c r="Z921" i="1"/>
  <c r="T921" i="1"/>
  <c r="T941" i="1"/>
  <c r="Y941" i="1"/>
  <c r="U941" i="1"/>
  <c r="X941" i="1"/>
  <c r="S941" i="1"/>
  <c r="X962" i="1"/>
  <c r="U962" i="1"/>
  <c r="Z962" i="1"/>
  <c r="Y962" i="1"/>
  <c r="T962" i="1"/>
  <c r="S962" i="1"/>
  <c r="Y871" i="1"/>
  <c r="Y875" i="1"/>
  <c r="Z882" i="1"/>
  <c r="W882" i="1" a="1"/>
  <c r="W882" i="1" s="1"/>
  <c r="S882" i="1"/>
  <c r="Y882" i="1"/>
  <c r="Z890" i="1"/>
  <c r="W890" i="1" a="1"/>
  <c r="W890" i="1" s="1"/>
  <c r="S890" i="1"/>
  <c r="Y890" i="1"/>
  <c r="Z898" i="1"/>
  <c r="W898" i="1" a="1"/>
  <c r="W898" i="1" s="1"/>
  <c r="S898" i="1"/>
  <c r="Y898" i="1"/>
  <c r="S904" i="1"/>
  <c r="Z906" i="1"/>
  <c r="W906" i="1" a="1"/>
  <c r="W906" i="1" s="1"/>
  <c r="S906" i="1"/>
  <c r="Y906" i="1"/>
  <c r="Z914" i="1"/>
  <c r="W914" i="1" a="1"/>
  <c r="W914" i="1" s="1"/>
  <c r="S914" i="1"/>
  <c r="Y914" i="1"/>
  <c r="S920" i="1"/>
  <c r="Z922" i="1"/>
  <c r="W922" i="1" a="1"/>
  <c r="W922" i="1" s="1"/>
  <c r="S922" i="1"/>
  <c r="Y922" i="1"/>
  <c r="S928" i="1"/>
  <c r="Z930" i="1"/>
  <c r="W930" i="1" a="1"/>
  <c r="W930" i="1" s="1"/>
  <c r="S930" i="1"/>
  <c r="Y930" i="1"/>
  <c r="S933" i="1"/>
  <c r="Z936" i="1"/>
  <c r="W936" i="1" a="1"/>
  <c r="W936" i="1" s="1"/>
  <c r="S936" i="1"/>
  <c r="X936" i="1"/>
  <c r="T936" i="1"/>
  <c r="T937" i="1"/>
  <c r="X937" i="1"/>
  <c r="S937" i="1"/>
  <c r="W937" i="1" a="1"/>
  <c r="W937" i="1" s="1"/>
  <c r="Z937" i="1"/>
  <c r="Z944" i="1"/>
  <c r="W944" i="1" a="1"/>
  <c r="W944" i="1" s="1"/>
  <c r="S944" i="1"/>
  <c r="U944" i="1"/>
  <c r="Y944" i="1"/>
  <c r="T961" i="1"/>
  <c r="W961" i="1" a="1"/>
  <c r="W961" i="1" s="1"/>
  <c r="Z961" i="1"/>
  <c r="U961" i="1"/>
  <c r="Y961" i="1"/>
  <c r="U871" i="1"/>
  <c r="U875" i="1"/>
  <c r="X880" i="1"/>
  <c r="U880" i="1"/>
  <c r="T880" i="1"/>
  <c r="Y880" i="1"/>
  <c r="Y885" i="1"/>
  <c r="X885" i="1"/>
  <c r="U885" i="1"/>
  <c r="W885" i="1" a="1"/>
  <c r="W885" i="1" s="1"/>
  <c r="X888" i="1"/>
  <c r="U888" i="1"/>
  <c r="T888" i="1"/>
  <c r="Y888" i="1"/>
  <c r="Y893" i="1"/>
  <c r="X893" i="1"/>
  <c r="U893" i="1"/>
  <c r="W893" i="1" a="1"/>
  <c r="W893" i="1" s="1"/>
  <c r="X896" i="1"/>
  <c r="U896" i="1"/>
  <c r="T896" i="1"/>
  <c r="Y896" i="1"/>
  <c r="Y901" i="1"/>
  <c r="X901" i="1"/>
  <c r="U901" i="1"/>
  <c r="W901" i="1" a="1"/>
  <c r="W901" i="1" s="1"/>
  <c r="X904" i="1"/>
  <c r="U904" i="1"/>
  <c r="T904" i="1"/>
  <c r="Y904" i="1"/>
  <c r="Y909" i="1"/>
  <c r="X909" i="1"/>
  <c r="U909" i="1"/>
  <c r="W909" i="1" a="1"/>
  <c r="W909" i="1" s="1"/>
  <c r="X912" i="1"/>
  <c r="U912" i="1"/>
  <c r="T912" i="1"/>
  <c r="Y912" i="1"/>
  <c r="Y917" i="1"/>
  <c r="X917" i="1"/>
  <c r="U917" i="1"/>
  <c r="W917" i="1" a="1"/>
  <c r="W917" i="1" s="1"/>
  <c r="X920" i="1"/>
  <c r="U920" i="1"/>
  <c r="T920" i="1"/>
  <c r="Y920" i="1"/>
  <c r="Y925" i="1"/>
  <c r="X925" i="1"/>
  <c r="U925" i="1"/>
  <c r="W925" i="1" a="1"/>
  <c r="W925" i="1" s="1"/>
  <c r="X928" i="1"/>
  <c r="U928" i="1"/>
  <c r="T928" i="1"/>
  <c r="Y928" i="1"/>
  <c r="T933" i="1"/>
  <c r="W933" i="1" a="1"/>
  <c r="W933" i="1" s="1"/>
  <c r="Z933" i="1"/>
  <c r="X933" i="1"/>
  <c r="Y935" i="1"/>
  <c r="X935" i="1"/>
  <c r="U935" i="1"/>
  <c r="T935" i="1"/>
  <c r="Z935" i="1"/>
  <c r="Y936" i="1"/>
  <c r="Y947" i="1"/>
  <c r="X947" i="1"/>
  <c r="U947" i="1"/>
  <c r="Z947" i="1"/>
  <c r="T947" i="1"/>
  <c r="S947" i="1"/>
  <c r="T949" i="1"/>
  <c r="X949" i="1"/>
  <c r="S949" i="1"/>
  <c r="Y949" i="1"/>
  <c r="W949" i="1" a="1"/>
  <c r="W949" i="1" s="1"/>
  <c r="W954" i="1" a="1"/>
  <c r="W954" i="1" s="1"/>
  <c r="Y955" i="1"/>
  <c r="W955" i="1" a="1"/>
  <c r="W955" i="1" s="1"/>
  <c r="S955" i="1"/>
  <c r="Z955" i="1"/>
  <c r="U955" i="1"/>
  <c r="X955" i="1"/>
  <c r="T955" i="1"/>
  <c r="Z956" i="1"/>
  <c r="W956" i="1" a="1"/>
  <c r="W956" i="1" s="1"/>
  <c r="S956" i="1"/>
  <c r="Y956" i="1"/>
  <c r="U956" i="1"/>
  <c r="X956" i="1"/>
  <c r="T956" i="1"/>
  <c r="T957" i="1"/>
  <c r="Z957" i="1"/>
  <c r="Y957" i="1"/>
  <c r="U957" i="1"/>
  <c r="X957" i="1"/>
  <c r="S957" i="1"/>
  <c r="X958" i="1"/>
  <c r="U958" i="1"/>
  <c r="Y958" i="1"/>
  <c r="T958" i="1"/>
  <c r="Z958" i="1"/>
  <c r="S958" i="1"/>
  <c r="X961" i="1"/>
  <c r="Z970" i="1"/>
  <c r="W970" i="1" a="1"/>
  <c r="W970" i="1" s="1"/>
  <c r="S970" i="1"/>
  <c r="X970" i="1"/>
  <c r="U970" i="1"/>
  <c r="T970" i="1"/>
  <c r="Y970" i="1"/>
  <c r="X984" i="1"/>
  <c r="U984" i="1"/>
  <c r="Z984" i="1"/>
  <c r="W984" i="1" a="1"/>
  <c r="W984" i="1" s="1"/>
  <c r="S984" i="1"/>
  <c r="T984" i="1"/>
  <c r="Y984" i="1"/>
  <c r="U939" i="1"/>
  <c r="X939" i="1"/>
  <c r="X942" i="1"/>
  <c r="U942" i="1"/>
  <c r="W942" i="1" a="1"/>
  <c r="W942" i="1" s="1"/>
  <c r="Z943" i="1"/>
  <c r="T945" i="1"/>
  <c r="W945" i="1" a="1"/>
  <c r="W945" i="1" s="1"/>
  <c r="X945" i="1"/>
  <c r="X946" i="1"/>
  <c r="U946" i="1"/>
  <c r="Z946" i="1"/>
  <c r="W946" i="1" a="1"/>
  <c r="W946" i="1" s="1"/>
  <c r="Z960" i="1"/>
  <c r="W960" i="1" a="1"/>
  <c r="W960" i="1" s="1"/>
  <c r="S960" i="1"/>
  <c r="X960" i="1"/>
  <c r="T967" i="1"/>
  <c r="Y967" i="1"/>
  <c r="Z967" i="1"/>
  <c r="U967" i="1"/>
  <c r="W967" i="1" a="1"/>
  <c r="W967" i="1" s="1"/>
  <c r="X976" i="1"/>
  <c r="U976" i="1"/>
  <c r="Z976" i="1"/>
  <c r="W976" i="1" a="1"/>
  <c r="W976" i="1" s="1"/>
  <c r="S976" i="1"/>
  <c r="T976" i="1"/>
  <c r="Z978" i="1"/>
  <c r="W978" i="1" a="1"/>
  <c r="W978" i="1" s="1"/>
  <c r="S978" i="1"/>
  <c r="X978" i="1"/>
  <c r="U978" i="1"/>
  <c r="T978" i="1"/>
  <c r="Y978" i="1"/>
  <c r="X938" i="1"/>
  <c r="U938" i="1"/>
  <c r="W938" i="1" a="1"/>
  <c r="W938" i="1" s="1"/>
  <c r="Z939" i="1"/>
  <c r="S942" i="1"/>
  <c r="S943" i="1"/>
  <c r="W943" i="1" a="1"/>
  <c r="W943" i="1" s="1"/>
  <c r="S945" i="1"/>
  <c r="Y945" i="1"/>
  <c r="X954" i="1"/>
  <c r="U954" i="1"/>
  <c r="S954" i="1"/>
  <c r="Y954" i="1"/>
  <c r="Y959" i="1"/>
  <c r="T959" i="1"/>
  <c r="W959" i="1" a="1"/>
  <c r="W959" i="1" s="1"/>
  <c r="T960" i="1"/>
  <c r="Y960" i="1"/>
  <c r="Y963" i="1"/>
  <c r="X963" i="1"/>
  <c r="U963" i="1"/>
  <c r="W963" i="1" a="1"/>
  <c r="W963" i="1" s="1"/>
  <c r="Y965" i="1"/>
  <c r="W965" i="1" a="1"/>
  <c r="W965" i="1" s="1"/>
  <c r="S965" i="1"/>
  <c r="Z966" i="1"/>
  <c r="W966" i="1" a="1"/>
  <c r="W966" i="1" s="1"/>
  <c r="S966" i="1"/>
  <c r="X966" i="1"/>
  <c r="U966" i="1"/>
  <c r="Y966" i="1"/>
  <c r="S967" i="1"/>
  <c r="X968" i="1"/>
  <c r="U968" i="1"/>
  <c r="Z968" i="1"/>
  <c r="W968" i="1" a="1"/>
  <c r="W968" i="1" s="1"/>
  <c r="S968" i="1"/>
  <c r="T968" i="1"/>
  <c r="X992" i="1"/>
  <c r="U992" i="1"/>
  <c r="Z992" i="1"/>
  <c r="W992" i="1" a="1"/>
  <c r="W992" i="1" s="1"/>
  <c r="S992" i="1"/>
  <c r="T992" i="1"/>
  <c r="Z994" i="1"/>
  <c r="W994" i="1" a="1"/>
  <c r="W994" i="1" s="1"/>
  <c r="S994" i="1"/>
  <c r="X994" i="1"/>
  <c r="U994" i="1"/>
  <c r="T994" i="1"/>
  <c r="Y994" i="1"/>
  <c r="U997" i="1"/>
  <c r="X950" i="1"/>
  <c r="U950" i="1"/>
  <c r="W950" i="1" a="1"/>
  <c r="W950" i="1" s="1"/>
  <c r="Z951" i="1"/>
  <c r="Y969" i="1"/>
  <c r="T969" i="1"/>
  <c r="X969" i="1"/>
  <c r="S969" i="1"/>
  <c r="Z969" i="1"/>
  <c r="Y977" i="1"/>
  <c r="T977" i="1"/>
  <c r="X977" i="1"/>
  <c r="S977" i="1"/>
  <c r="Z977" i="1"/>
  <c r="Y985" i="1"/>
  <c r="T985" i="1"/>
  <c r="X985" i="1"/>
  <c r="S985" i="1"/>
  <c r="Z985" i="1"/>
  <c r="Y993" i="1"/>
  <c r="T993" i="1"/>
  <c r="X993" i="1"/>
  <c r="S993" i="1"/>
  <c r="Z993" i="1"/>
  <c r="Y973" i="1"/>
  <c r="T973" i="1"/>
  <c r="W973" i="1" a="1"/>
  <c r="W973" i="1" s="1"/>
  <c r="Z974" i="1"/>
  <c r="W974" i="1" a="1"/>
  <c r="W974" i="1" s="1"/>
  <c r="S974" i="1"/>
  <c r="X974" i="1"/>
  <c r="U974" i="1"/>
  <c r="T975" i="1"/>
  <c r="Y975" i="1"/>
  <c r="Z975" i="1"/>
  <c r="U975" i="1"/>
  <c r="X975" i="1"/>
  <c r="U977" i="1"/>
  <c r="Y981" i="1"/>
  <c r="T981" i="1"/>
  <c r="W981" i="1" a="1"/>
  <c r="W981" i="1" s="1"/>
  <c r="Z982" i="1"/>
  <c r="W982" i="1" a="1"/>
  <c r="W982" i="1" s="1"/>
  <c r="S982" i="1"/>
  <c r="X982" i="1"/>
  <c r="U982" i="1"/>
  <c r="T983" i="1"/>
  <c r="Y983" i="1"/>
  <c r="Z983" i="1"/>
  <c r="U983" i="1"/>
  <c r="X983" i="1"/>
  <c r="U985" i="1"/>
  <c r="Y989" i="1"/>
  <c r="T989" i="1"/>
  <c r="W989" i="1" a="1"/>
  <c r="W989" i="1" s="1"/>
  <c r="Z990" i="1"/>
  <c r="W990" i="1" a="1"/>
  <c r="W990" i="1" s="1"/>
  <c r="S990" i="1"/>
  <c r="X990" i="1"/>
  <c r="U990" i="1"/>
  <c r="T991" i="1"/>
  <c r="Y991" i="1"/>
  <c r="Z991" i="1"/>
  <c r="U991" i="1"/>
  <c r="X991" i="1"/>
  <c r="U993" i="1"/>
  <c r="Y997" i="1"/>
  <c r="T997" i="1"/>
  <c r="W997" i="1" a="1"/>
  <c r="W997" i="1" s="1"/>
  <c r="Z998" i="1"/>
  <c r="W998" i="1" a="1"/>
  <c r="W998" i="1" s="1"/>
  <c r="S998" i="1"/>
  <c r="X998" i="1"/>
  <c r="U998" i="1"/>
  <c r="X999" i="1"/>
  <c r="U999" i="1"/>
  <c r="T999" i="1"/>
  <c r="Y999" i="1"/>
  <c r="Z999" i="1"/>
  <c r="Z1001" i="1"/>
  <c r="W1001" i="1" a="1"/>
  <c r="W1001" i="1" s="1"/>
  <c r="S1001" i="1"/>
  <c r="Y1001" i="1"/>
  <c r="X1001" i="1"/>
  <c r="U1001" i="1"/>
  <c r="T1001" i="1"/>
  <c r="S997" i="1"/>
  <c r="X997" i="1"/>
  <c r="T998" i="1"/>
  <c r="S999" i="1"/>
  <c r="Y1000" i="1"/>
  <c r="X1000" i="1"/>
  <c r="U1000" i="1"/>
  <c r="Z1000" i="1"/>
  <c r="W1000" i="1" a="1"/>
  <c r="W1000" i="1" s="1"/>
  <c r="S1000" i="1"/>
  <c r="T1000" i="1"/>
  <c r="T971" i="1"/>
  <c r="Y971" i="1"/>
  <c r="W971" i="1" a="1"/>
  <c r="W971" i="1" s="1"/>
  <c r="X972" i="1"/>
  <c r="U972" i="1"/>
  <c r="Z972" i="1"/>
  <c r="W972" i="1" a="1"/>
  <c r="W972" i="1" s="1"/>
  <c r="S972" i="1"/>
  <c r="Y972" i="1"/>
  <c r="T979" i="1"/>
  <c r="Y979" i="1"/>
  <c r="W979" i="1" a="1"/>
  <c r="W979" i="1" s="1"/>
  <c r="X980" i="1"/>
  <c r="U980" i="1"/>
  <c r="Z980" i="1"/>
  <c r="W980" i="1" a="1"/>
  <c r="W980" i="1" s="1"/>
  <c r="S980" i="1"/>
  <c r="Y980" i="1"/>
  <c r="T987" i="1"/>
  <c r="Y987" i="1"/>
  <c r="W987" i="1" a="1"/>
  <c r="W987" i="1" s="1"/>
  <c r="X988" i="1"/>
  <c r="U988" i="1"/>
  <c r="Z988" i="1"/>
  <c r="W988" i="1" a="1"/>
  <c r="W988" i="1" s="1"/>
  <c r="S988" i="1"/>
  <c r="Y988" i="1"/>
  <c r="T995" i="1"/>
  <c r="Y995" i="1"/>
  <c r="W995" i="1" a="1"/>
  <c r="W995" i="1" s="1"/>
  <c r="X996" i="1"/>
  <c r="U996" i="1"/>
  <c r="Z996" i="1"/>
  <c r="W996" i="1" a="1"/>
  <c r="W996" i="1" s="1"/>
  <c r="S996" i="1"/>
  <c r="Y99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<sst xmlns="http://schemas.openxmlformats.org/spreadsheetml/2006/main" count="5096" uniqueCount="108">
  <si>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</si>
  <si>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</si>
  <si>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</si>
  <si>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</si>
  <si>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</si>
  <si>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</si>
  <si>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</si>
  <si>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</si>
  <si>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</si>
  <si>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</si>
  <si>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</si>
  <si>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</si>
  <si>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</si>
  <si>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</si>
  <si>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</si>
  <si>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</si>
  <si>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</si>
  <si>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</si>
  <si>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</si>
  <si>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</si>
  <si>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</si>
  <si>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</si>
  <si>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</si>
  <si>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</si>
  <si>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</si>
  <si>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</si>
  <si>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</si>
  <si>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</si>
  <si>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</si>
  <si>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</si>
  <si>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</si>
  <si>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</si>
  <si>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</si>
  <si>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</si>
  <si>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</si>
  <si>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</si>
  <si>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</si>
  <si>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</si>
  <si>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</si>
  <si>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</si>
  <si>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</si>
  <si>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</si>
  <si>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</si>
  <si>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</si>
  <si>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</si>
  <si>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</si>
  <si>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</si>
  <si>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</si>
  <si>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</si>
  <si>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</si>
  <si>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</si>
  <si>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</si>
  <si>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</si>
  <si>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</si>
  <si>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</si>
  <si>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</si>
  <si>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</si>
  <si>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</si>
  <si>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</si>
  <si>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</si>
  <si>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</si>
  <si>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</si>
  <si>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</si>
  <si>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</si>
  <si>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</si>
  <si>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Sum of Diameter</t>
  </si>
  <si>
    <t>Sum of Height</t>
  </si>
  <si>
    <t>Sum of Whole_weight</t>
  </si>
  <si>
    <t>Key:</t>
  </si>
  <si>
    <t>Lowest Cost</t>
  </si>
  <si>
    <t>Higest Cost</t>
  </si>
  <si>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</si>
  <si>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</si>
  <si>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</si>
  <si>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</si>
  <si>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</si>
  <si>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</si>
  <si>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</si>
  <si>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</si>
  <si>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</si>
  <si>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</si>
  <si>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</si>
  <si>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</si>
  <si>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</si>
  <si>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</si>
  <si>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</si>
  <si>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</si>
  <si>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</si>
  <si>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Category All</t>
  </si>
  <si>
    <t>Base Abalone Value</t>
  </si>
  <si>
    <t>Value All</t>
  </si>
  <si>
    <t>Value 1</t>
  </si>
  <si>
    <t>Value 2</t>
  </si>
  <si>
    <t>Value 3</t>
  </si>
  <si>
    <t>Mean</t>
  </si>
  <si>
    <t>Variance</t>
  </si>
  <si>
    <t>Minimun</t>
  </si>
  <si>
    <t>Maximum</t>
  </si>
  <si>
    <t>Whole_Weight</t>
  </si>
  <si>
    <t>Shucked_Weight</t>
  </si>
  <si>
    <t>Visecra_weight</t>
  </si>
  <si>
    <t>Column1</t>
  </si>
  <si>
    <t>MALE</t>
  </si>
  <si>
    <t>FEMALE</t>
  </si>
  <si>
    <t>INFANT</t>
  </si>
  <si>
    <t>Male2</t>
  </si>
  <si>
    <t>Female2</t>
  </si>
  <si>
    <t>Infant2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</si>
</sst>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10" xfId="0" applyFont="1" applyBorder="1"/>
    <xf numFmtId="0" fontId="0" fillId="0" borderId="12" xfId="0" applyFont="1" applyBorder="1"/>
    <xf numFmtId="0" fontId="0" fillId="0" borderId="0" xfId="0" applyNumberFormat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NumberFormat="1" applyFont="1" applyFill="1"/>
    <xf numFmtId="0" fontId="6" fillId="2" borderId="0" xfId="0" applyNumberFormat="1" applyFont="1" applyFill="1" applyAlignment="1">
      <alignment horizontal="left"/>
    </xf>
    <xf numFmtId="2" fontId="6" fillId="2" borderId="0" xfId="0" applyNumberFormat="1" applyFont="1" applyFill="1"/>
    <xf numFmtId="0" fontId="7" fillId="3" borderId="0" xfId="0" applyFont="1" applyFill="1" applyAlignment="1">
      <alignment horizontal="left"/>
    </xf>
    <xf numFmtId="0" fontId="7" fillId="3" borderId="0" xfId="0" applyNumberFormat="1" applyFont="1" applyFill="1"/>
    <xf numFmtId="0" fontId="7" fillId="3" borderId="0" xfId="0" applyNumberFormat="1" applyFont="1" applyFill="1" applyAlignment="1">
      <alignment horizontal="left"/>
    </xf>
    <xf numFmtId="2" fontId="7" fillId="3" borderId="0" xfId="0" applyNumberFormat="1" applyFont="1" applyFill="1"/>
    <xf numFmtId="0" fontId="7" fillId="3" borderId="0" xfId="7"/>
    <xf numFmtId="0" fontId="6" fillId="2" borderId="0" xfId="6"/>
    <xf numFmtId="0" fontId="8" fillId="4" borderId="0" xfId="8"/>
    <xf numFmtId="0" fontId="0" fillId="0" borderId="11" xfId="0" applyFont="1" applyBorder="1"/>
    <xf numFmtId="0" fontId="13" fillId="34" borderId="13" xfId="0" applyFont="1" applyFill="1" applyBorder="1"/>
    <xf numFmtId="0" fontId="13" fillId="34" borderId="14" xfId="0" applyFont="1" applyFill="1" applyBorder="1"/>
    <xf numFmtId="0" fontId="13" fillId="34" borderId="15" xfId="0" applyFont="1" applyFill="1" applyBorder="1"/>
    <xf numFmtId="0" fontId="0" fillId="33" borderId="13" xfId="0" applyFont="1" applyFill="1" applyBorder="1"/>
    <xf numFmtId="0" fontId="0" fillId="33" borderId="14" xfId="0" applyFont="1" applyFill="1" applyBorder="1"/>
    <xf numFmtId="0" fontId="0" fillId="33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3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Values'!$B$9</c:f>
              <c:strCache>
                <c:ptCount val="1"/>
                <c:pt idx="0">
                  <c:v>Sum of Length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Values'!$B$10:$B$21</c:f>
              <c:numCache>
                <c:formatCode>General</c:formatCode>
                <c:ptCount val="11"/>
                <c:pt idx="0">
                  <c:v>0.44</c:v>
                </c:pt>
                <c:pt idx="1">
                  <c:v>0.44</c:v>
                </c:pt>
                <c:pt idx="2">
                  <c:v>0.495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0.63500000000000001</c:v>
                </c:pt>
                <c:pt idx="6">
                  <c:v>0.72499999999999998</c:v>
                </c:pt>
                <c:pt idx="7">
                  <c:v>0.73</c:v>
                </c:pt>
                <c:pt idx="8">
                  <c:v>0.76500000000000001</c:v>
                </c:pt>
                <c:pt idx="9">
                  <c:v>0.73</c:v>
                </c:pt>
                <c:pt idx="10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A52-D54D-9FC3-CA987BE29ED2}"/>
            </c:ext>
          </c:extLst>
        </c:ser>
        <c:ser>
          <c:idx val="1"/>
          <c:order val="1"/>
          <c:tx>
            <c:strRef>
              <c:f>'Ecomonic Values'!$C$9</c:f>
              <c:strCache>
                <c:ptCount val="1"/>
                <c:pt idx="0">
                  <c:v>Sum of Diameter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Values'!$C$10:$C$21</c:f>
              <c:numCache>
                <c:formatCode>General</c:formatCode>
                <c:ptCount val="11"/>
                <c:pt idx="0">
                  <c:v>0.33</c:v>
                </c:pt>
                <c:pt idx="1">
                  <c:v>0.35499999999999998</c:v>
                </c:pt>
                <c:pt idx="2">
                  <c:v>0.37</c:v>
                </c:pt>
                <c:pt idx="3">
                  <c:v>0.435</c:v>
                </c:pt>
                <c:pt idx="4">
                  <c:v>0.44500000000000001</c:v>
                </c:pt>
                <c:pt idx="5">
                  <c:v>0.48</c:v>
                </c:pt>
                <c:pt idx="6">
                  <c:v>0.56999999999999995</c:v>
                </c:pt>
                <c:pt idx="7">
                  <c:v>0.59499999999999997</c:v>
                </c:pt>
                <c:pt idx="8">
                  <c:v>0.58499999999999996</c:v>
                </c:pt>
                <c:pt idx="9">
                  <c:v>0.58499999999999996</c:v>
                </c:pt>
                <c:pt idx="10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A52-D54D-9FC3-CA987BE29ED2}"/>
            </c:ext>
          </c:extLst>
        </c:ser>
        <c:ser>
          <c:idx val="2"/>
          <c:order val="2"/>
          <c:tx>
            <c:strRef>
              <c:f>'Ecomonic Values'!$D$9</c:f>
              <c:strCache>
                <c:ptCount val="1"/>
                <c:pt idx="0">
                  <c:v>Sum of Height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Values'!$D$10:$D$21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0.16500000000000001</c:v>
                </c:pt>
                <c:pt idx="2">
                  <c:v>0.125</c:v>
                </c:pt>
                <c:pt idx="3">
                  <c:v>0.14499999999999999</c:v>
                </c:pt>
                <c:pt idx="4">
                  <c:v>0.155</c:v>
                </c:pt>
                <c:pt idx="5">
                  <c:v>0.2</c:v>
                </c:pt>
                <c:pt idx="6">
                  <c:v>0.19</c:v>
                </c:pt>
                <c:pt idx="7">
                  <c:v>0.23</c:v>
                </c:pt>
                <c:pt idx="8">
                  <c:v>0.18</c:v>
                </c:pt>
                <c:pt idx="9">
                  <c:v>0.22500000000000001</c:v>
                </c:pt>
                <c:pt idx="1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A52-D54D-9FC3-CA987BE29ED2}"/>
            </c:ext>
          </c:extLst>
        </c:ser>
        <c:ser>
          <c:idx val="3"/>
          <c:order val="3"/>
          <c:tx>
            <c:strRef>
              <c:f>'Ecomonic Values'!$E$9</c:f>
              <c:strCache>
                <c:ptCount val="1"/>
                <c:pt idx="0">
                  <c:v>Sum of Whole_weight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Values'!$E$10:$E$21</c:f>
              <c:numCache>
                <c:formatCode>General</c:formatCode>
                <c:ptCount val="11"/>
                <c:pt idx="0">
                  <c:v>0.52200000000000002</c:v>
                </c:pt>
                <c:pt idx="1">
                  <c:v>0.435</c:v>
                </c:pt>
                <c:pt idx="2">
                  <c:v>0.47749999999999998</c:v>
                </c:pt>
                <c:pt idx="3">
                  <c:v>0.97</c:v>
                </c:pt>
                <c:pt idx="4">
                  <c:v>0.87350000000000005</c:v>
                </c:pt>
                <c:pt idx="5">
                  <c:v>1.3654999999999999</c:v>
                </c:pt>
                <c:pt idx="6">
                  <c:v>2.3304999999999998</c:v>
                </c:pt>
                <c:pt idx="7">
                  <c:v>2.8254999999999999</c:v>
                </c:pt>
                <c:pt idx="8">
                  <c:v>2.3980000000000001</c:v>
                </c:pt>
                <c:pt idx="9">
                  <c:v>2.2305000000000001</c:v>
                </c:pt>
                <c:pt idx="10">
                  <c:v>2.032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A52-D54D-9FC3-CA987BE29ED2}"/>
            </c:ext>
          </c:extLst>
        </c:ser>
        <c:ser>
          <c:idx val="4"/>
          <c:order val="4"/>
          <c:tx>
            <c:strRef>
              <c:f>'Ecomonic Values'!$F$9</c:f>
              <c:strCache>
                <c:ptCount val="1"/>
                <c:pt idx="0">
                  <c:v>Count of Gender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Values'!$F$10:$F$21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A52-D54D-9FC3-CA987BE2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5454399"/>
        <c:axId val="605462575"/>
      </c:barChart>
      <c:catAx>
        <c:axId val="60545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2575"/>
        <c:crosses val="autoZero"/>
        <c:auto val="1"/>
        <c:lblAlgn val="ctr"/>
        <c:lblOffset val="100"/>
        <c:noMultiLvlLbl val="0"/>
      </c:catAx>
      <c:valAx>
        <c:axId val="605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Values'!$B$24</c:f>
              <c:strCache>
                <c:ptCount val="1"/>
                <c:pt idx="0">
                  <c:v>Count of Gender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Values'!$B$25:$B$631</c:f>
              <c:numCache>
                <c:formatCode>0.00</c:formatCode>
                <c:ptCount val="6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9-C849-B7D3-A04B473F0829}"/>
            </c:ext>
          </c:extLst>
        </c:ser>
        <c:ser>
          <c:idx val="1"/>
          <c:order val="1"/>
          <c:tx>
            <c:strRef>
              <c:f>'Ecomonic Values'!$C$24</c:f>
              <c:strCache>
                <c:ptCount val="1"/>
                <c:pt idx="0">
                  <c:v>Sum of Length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Values'!$C$25:$C$631</c:f>
              <c:numCache>
                <c:formatCode>0.00</c:formatCode>
                <c:ptCount val="606"/>
                <c:pt idx="0">
                  <c:v>0.13</c:v>
                </c:pt>
                <c:pt idx="1">
                  <c:v>0.13</c:v>
                </c:pt>
                <c:pt idx="2">
                  <c:v>0.155</c:v>
                </c:pt>
                <c:pt idx="3">
                  <c:v>0.155</c:v>
                </c:pt>
                <c:pt idx="4">
                  <c:v>0.16</c:v>
                </c:pt>
                <c:pt idx="5">
                  <c:v>0.16500000000000001</c:v>
                </c:pt>
                <c:pt idx="6">
                  <c:v>0.16500000000000001</c:v>
                </c:pt>
                <c:pt idx="7">
                  <c:v>0.17499999999999999</c:v>
                </c:pt>
                <c:pt idx="8">
                  <c:v>0.17</c:v>
                </c:pt>
                <c:pt idx="9">
                  <c:v>0.17499999999999999</c:v>
                </c:pt>
                <c:pt idx="10">
                  <c:v>0.185</c:v>
                </c:pt>
                <c:pt idx="11">
                  <c:v>0.19500000000000001</c:v>
                </c:pt>
                <c:pt idx="12">
                  <c:v>0.23499999999999999</c:v>
                </c:pt>
                <c:pt idx="13">
                  <c:v>0.20499999999999999</c:v>
                </c:pt>
                <c:pt idx="14">
                  <c:v>0.215</c:v>
                </c:pt>
                <c:pt idx="15">
                  <c:v>0.215</c:v>
                </c:pt>
                <c:pt idx="16">
                  <c:v>0.215</c:v>
                </c:pt>
                <c:pt idx="17">
                  <c:v>0.23</c:v>
                </c:pt>
                <c:pt idx="18">
                  <c:v>0.24</c:v>
                </c:pt>
                <c:pt idx="19">
                  <c:v>0.245</c:v>
                </c:pt>
                <c:pt idx="20">
                  <c:v>0.27</c:v>
                </c:pt>
                <c:pt idx="21">
                  <c:v>0.27500000000000002</c:v>
                </c:pt>
                <c:pt idx="22">
                  <c:v>0.26500000000000001</c:v>
                </c:pt>
                <c:pt idx="23">
                  <c:v>0.27500000000000002</c:v>
                </c:pt>
                <c:pt idx="24">
                  <c:v>0.27500000000000002</c:v>
                </c:pt>
                <c:pt idx="25">
                  <c:v>0.27500000000000002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0.29499999999999998</c:v>
                </c:pt>
                <c:pt idx="33">
                  <c:v>0.29499999999999998</c:v>
                </c:pt>
                <c:pt idx="34">
                  <c:v>0.29499999999999998</c:v>
                </c:pt>
                <c:pt idx="35">
                  <c:v>0.28999999999999998</c:v>
                </c:pt>
                <c:pt idx="36">
                  <c:v>0.29499999999999998</c:v>
                </c:pt>
                <c:pt idx="37">
                  <c:v>0.32</c:v>
                </c:pt>
                <c:pt idx="38">
                  <c:v>0.3</c:v>
                </c:pt>
                <c:pt idx="39">
                  <c:v>0.30499999999999999</c:v>
                </c:pt>
                <c:pt idx="40">
                  <c:v>0.29499999999999998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0.31</c:v>
                </c:pt>
                <c:pt idx="44">
                  <c:v>0.31</c:v>
                </c:pt>
                <c:pt idx="45">
                  <c:v>0.315</c:v>
                </c:pt>
                <c:pt idx="46">
                  <c:v>0.315</c:v>
                </c:pt>
                <c:pt idx="47">
                  <c:v>0.33</c:v>
                </c:pt>
                <c:pt idx="48">
                  <c:v>0.315</c:v>
                </c:pt>
                <c:pt idx="49">
                  <c:v>0.315</c:v>
                </c:pt>
                <c:pt idx="50">
                  <c:v>0.33500000000000002</c:v>
                </c:pt>
                <c:pt idx="51">
                  <c:v>0.315</c:v>
                </c:pt>
                <c:pt idx="52">
                  <c:v>0.32</c:v>
                </c:pt>
                <c:pt idx="53">
                  <c:v>0.32</c:v>
                </c:pt>
                <c:pt idx="54">
                  <c:v>0.32500000000000001</c:v>
                </c:pt>
                <c:pt idx="55">
                  <c:v>0.315</c:v>
                </c:pt>
                <c:pt idx="56">
                  <c:v>0.32</c:v>
                </c:pt>
                <c:pt idx="57">
                  <c:v>0.32</c:v>
                </c:pt>
                <c:pt idx="58">
                  <c:v>0.35</c:v>
                </c:pt>
                <c:pt idx="59">
                  <c:v>0.32500000000000001</c:v>
                </c:pt>
                <c:pt idx="60">
                  <c:v>0.32500000000000001</c:v>
                </c:pt>
                <c:pt idx="61">
                  <c:v>0.33</c:v>
                </c:pt>
                <c:pt idx="62">
                  <c:v>0.32500000000000001</c:v>
                </c:pt>
                <c:pt idx="63">
                  <c:v>0.35</c:v>
                </c:pt>
                <c:pt idx="64">
                  <c:v>0.33500000000000002</c:v>
                </c:pt>
                <c:pt idx="65">
                  <c:v>0.34</c:v>
                </c:pt>
                <c:pt idx="66">
                  <c:v>0.34499999999999997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0.34499999999999997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0.35499999999999998</c:v>
                </c:pt>
                <c:pt idx="78">
                  <c:v>0.36</c:v>
                </c:pt>
                <c:pt idx="79">
                  <c:v>0.35499999999999998</c:v>
                </c:pt>
                <c:pt idx="80">
                  <c:v>0.34499999999999997</c:v>
                </c:pt>
                <c:pt idx="81">
                  <c:v>0.36</c:v>
                </c:pt>
                <c:pt idx="82">
                  <c:v>0.36499999999999999</c:v>
                </c:pt>
                <c:pt idx="83">
                  <c:v>0.36</c:v>
                </c:pt>
                <c:pt idx="84">
                  <c:v>0.36</c:v>
                </c:pt>
                <c:pt idx="85">
                  <c:v>0.375</c:v>
                </c:pt>
                <c:pt idx="86">
                  <c:v>0.36499999999999999</c:v>
                </c:pt>
                <c:pt idx="87">
                  <c:v>0.36499999999999999</c:v>
                </c:pt>
                <c:pt idx="88">
                  <c:v>0.37</c:v>
                </c:pt>
                <c:pt idx="89">
                  <c:v>0.37</c:v>
                </c:pt>
                <c:pt idx="90">
                  <c:v>0.40500000000000003</c:v>
                </c:pt>
                <c:pt idx="91">
                  <c:v>0.37</c:v>
                </c:pt>
                <c:pt idx="92">
                  <c:v>0.375</c:v>
                </c:pt>
                <c:pt idx="93">
                  <c:v>0.37</c:v>
                </c:pt>
                <c:pt idx="94">
                  <c:v>0.375</c:v>
                </c:pt>
                <c:pt idx="95">
                  <c:v>0.375</c:v>
                </c:pt>
                <c:pt idx="96">
                  <c:v>0.37</c:v>
                </c:pt>
                <c:pt idx="97">
                  <c:v>0.375</c:v>
                </c:pt>
                <c:pt idx="98">
                  <c:v>0.38</c:v>
                </c:pt>
                <c:pt idx="99">
                  <c:v>0.38</c:v>
                </c:pt>
                <c:pt idx="100">
                  <c:v>0.36</c:v>
                </c:pt>
                <c:pt idx="101">
                  <c:v>0.375</c:v>
                </c:pt>
                <c:pt idx="102">
                  <c:v>0.36499999999999999</c:v>
                </c:pt>
                <c:pt idx="103">
                  <c:v>0.37</c:v>
                </c:pt>
                <c:pt idx="104">
                  <c:v>0.36</c:v>
                </c:pt>
                <c:pt idx="105">
                  <c:v>0.375</c:v>
                </c:pt>
                <c:pt idx="106">
                  <c:v>0.375</c:v>
                </c:pt>
                <c:pt idx="107">
                  <c:v>0.37</c:v>
                </c:pt>
                <c:pt idx="108">
                  <c:v>0.375</c:v>
                </c:pt>
                <c:pt idx="109">
                  <c:v>0.375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0.38</c:v>
                </c:pt>
                <c:pt idx="113">
                  <c:v>0.39500000000000002</c:v>
                </c:pt>
                <c:pt idx="114">
                  <c:v>0.39</c:v>
                </c:pt>
                <c:pt idx="115">
                  <c:v>0.39</c:v>
                </c:pt>
                <c:pt idx="116">
                  <c:v>0.39500000000000002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0.39</c:v>
                </c:pt>
                <c:pt idx="121">
                  <c:v>0.38500000000000001</c:v>
                </c:pt>
                <c:pt idx="122">
                  <c:v>0.40500000000000003</c:v>
                </c:pt>
                <c:pt idx="123">
                  <c:v>0.39</c:v>
                </c:pt>
                <c:pt idx="124">
                  <c:v>0.4</c:v>
                </c:pt>
                <c:pt idx="125">
                  <c:v>0.375</c:v>
                </c:pt>
                <c:pt idx="126">
                  <c:v>0.43</c:v>
                </c:pt>
                <c:pt idx="127">
                  <c:v>0.39500000000000002</c:v>
                </c:pt>
                <c:pt idx="128">
                  <c:v>0.4</c:v>
                </c:pt>
                <c:pt idx="129">
                  <c:v>0.4</c:v>
                </c:pt>
                <c:pt idx="130">
                  <c:v>0.39500000000000002</c:v>
                </c:pt>
                <c:pt idx="131">
                  <c:v>0.40500000000000003</c:v>
                </c:pt>
                <c:pt idx="132">
                  <c:v>0.4</c:v>
                </c:pt>
                <c:pt idx="133">
                  <c:v>0.39500000000000002</c:v>
                </c:pt>
                <c:pt idx="134">
                  <c:v>0.41</c:v>
                </c:pt>
                <c:pt idx="135">
                  <c:v>0.40500000000000003</c:v>
                </c:pt>
                <c:pt idx="136">
                  <c:v>0.4</c:v>
                </c:pt>
                <c:pt idx="137">
                  <c:v>0.4</c:v>
                </c:pt>
                <c:pt idx="138">
                  <c:v>0.41499999999999998</c:v>
                </c:pt>
                <c:pt idx="139">
                  <c:v>0.41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0.39500000000000002</c:v>
                </c:pt>
                <c:pt idx="143">
                  <c:v>0.40500000000000003</c:v>
                </c:pt>
                <c:pt idx="144">
                  <c:v>0.41</c:v>
                </c:pt>
                <c:pt idx="145">
                  <c:v>0.42</c:v>
                </c:pt>
                <c:pt idx="146">
                  <c:v>0.42</c:v>
                </c:pt>
                <c:pt idx="147">
                  <c:v>0.39500000000000002</c:v>
                </c:pt>
                <c:pt idx="148">
                  <c:v>0.40500000000000003</c:v>
                </c:pt>
                <c:pt idx="149">
                  <c:v>0.41</c:v>
                </c:pt>
                <c:pt idx="150">
                  <c:v>0.4</c:v>
                </c:pt>
                <c:pt idx="151">
                  <c:v>0.41499999999999998</c:v>
                </c:pt>
                <c:pt idx="152">
                  <c:v>0.41</c:v>
                </c:pt>
                <c:pt idx="153">
                  <c:v>0.42499999999999999</c:v>
                </c:pt>
                <c:pt idx="154">
                  <c:v>0.41</c:v>
                </c:pt>
                <c:pt idx="155">
                  <c:v>0.41</c:v>
                </c:pt>
                <c:pt idx="156">
                  <c:v>0.42</c:v>
                </c:pt>
                <c:pt idx="157">
                  <c:v>0.42499999999999999</c:v>
                </c:pt>
                <c:pt idx="158">
                  <c:v>0.43</c:v>
                </c:pt>
                <c:pt idx="159">
                  <c:v>0.41499999999999998</c:v>
                </c:pt>
                <c:pt idx="160">
                  <c:v>0.41499999999999998</c:v>
                </c:pt>
                <c:pt idx="161">
                  <c:v>0.43</c:v>
                </c:pt>
                <c:pt idx="162">
                  <c:v>0.42499999999999999</c:v>
                </c:pt>
                <c:pt idx="163">
                  <c:v>0.41499999999999998</c:v>
                </c:pt>
                <c:pt idx="164">
                  <c:v>0.41499999999999998</c:v>
                </c:pt>
                <c:pt idx="165">
                  <c:v>0.42</c:v>
                </c:pt>
                <c:pt idx="166">
                  <c:v>0.44</c:v>
                </c:pt>
                <c:pt idx="167">
                  <c:v>0.42499999999999999</c:v>
                </c:pt>
                <c:pt idx="168">
                  <c:v>0.42499999999999999</c:v>
                </c:pt>
                <c:pt idx="169">
                  <c:v>0.44</c:v>
                </c:pt>
                <c:pt idx="170">
                  <c:v>0.44</c:v>
                </c:pt>
                <c:pt idx="171">
                  <c:v>0.435</c:v>
                </c:pt>
                <c:pt idx="172">
                  <c:v>0.435</c:v>
                </c:pt>
                <c:pt idx="173">
                  <c:v>0.42499999999999999</c:v>
                </c:pt>
                <c:pt idx="174">
                  <c:v>0.42</c:v>
                </c:pt>
                <c:pt idx="175">
                  <c:v>0.42499999999999999</c:v>
                </c:pt>
                <c:pt idx="176">
                  <c:v>0.435</c:v>
                </c:pt>
                <c:pt idx="177">
                  <c:v>0.435</c:v>
                </c:pt>
                <c:pt idx="178">
                  <c:v>0.435</c:v>
                </c:pt>
                <c:pt idx="179">
                  <c:v>0.44</c:v>
                </c:pt>
                <c:pt idx="180">
                  <c:v>0.44500000000000001</c:v>
                </c:pt>
                <c:pt idx="181">
                  <c:v>0.42499999999999999</c:v>
                </c:pt>
                <c:pt idx="182">
                  <c:v>0.42499999999999999</c:v>
                </c:pt>
                <c:pt idx="183">
                  <c:v>0.435</c:v>
                </c:pt>
                <c:pt idx="184">
                  <c:v>0.44500000000000001</c:v>
                </c:pt>
                <c:pt idx="185">
                  <c:v>0.44</c:v>
                </c:pt>
                <c:pt idx="186">
                  <c:v>0.43</c:v>
                </c:pt>
                <c:pt idx="187">
                  <c:v>0.43</c:v>
                </c:pt>
                <c:pt idx="188">
                  <c:v>0.44</c:v>
                </c:pt>
                <c:pt idx="189">
                  <c:v>0.44</c:v>
                </c:pt>
                <c:pt idx="190">
                  <c:v>0.45</c:v>
                </c:pt>
                <c:pt idx="191">
                  <c:v>0.42499999999999999</c:v>
                </c:pt>
                <c:pt idx="192">
                  <c:v>0.44</c:v>
                </c:pt>
                <c:pt idx="193">
                  <c:v>0.435</c:v>
                </c:pt>
                <c:pt idx="194">
                  <c:v>0.44500000000000001</c:v>
                </c:pt>
                <c:pt idx="195">
                  <c:v>0.45</c:v>
                </c:pt>
                <c:pt idx="196">
                  <c:v>0.44</c:v>
                </c:pt>
                <c:pt idx="197">
                  <c:v>0.45500000000000002</c:v>
                </c:pt>
                <c:pt idx="198">
                  <c:v>0.45</c:v>
                </c:pt>
                <c:pt idx="199">
                  <c:v>0.45</c:v>
                </c:pt>
                <c:pt idx="200">
                  <c:v>0.48499999999999999</c:v>
                </c:pt>
                <c:pt idx="201">
                  <c:v>0.44</c:v>
                </c:pt>
                <c:pt idx="202">
                  <c:v>0.45</c:v>
                </c:pt>
                <c:pt idx="203">
                  <c:v>0.44</c:v>
                </c:pt>
                <c:pt idx="204">
                  <c:v>0.44</c:v>
                </c:pt>
                <c:pt idx="205">
                  <c:v>0.45</c:v>
                </c:pt>
                <c:pt idx="206">
                  <c:v>0.45500000000000002</c:v>
                </c:pt>
                <c:pt idx="207">
                  <c:v>0.44</c:v>
                </c:pt>
                <c:pt idx="208">
                  <c:v>0.44</c:v>
                </c:pt>
                <c:pt idx="209">
                  <c:v>0.44500000000000001</c:v>
                </c:pt>
                <c:pt idx="210">
                  <c:v>0.44</c:v>
                </c:pt>
                <c:pt idx="211">
                  <c:v>0.45</c:v>
                </c:pt>
                <c:pt idx="212">
                  <c:v>0.45</c:v>
                </c:pt>
                <c:pt idx="213">
                  <c:v>0.46</c:v>
                </c:pt>
                <c:pt idx="214">
                  <c:v>0.45</c:v>
                </c:pt>
                <c:pt idx="215">
                  <c:v>0.44500000000000001</c:v>
                </c:pt>
                <c:pt idx="216">
                  <c:v>0.48</c:v>
                </c:pt>
                <c:pt idx="217">
                  <c:v>0.45</c:v>
                </c:pt>
                <c:pt idx="218">
                  <c:v>0.45500000000000002</c:v>
                </c:pt>
                <c:pt idx="219">
                  <c:v>0.46</c:v>
                </c:pt>
                <c:pt idx="220">
                  <c:v>0.45500000000000002</c:v>
                </c:pt>
                <c:pt idx="221">
                  <c:v>0.49</c:v>
                </c:pt>
                <c:pt idx="222">
                  <c:v>0.45500000000000002</c:v>
                </c:pt>
                <c:pt idx="223">
                  <c:v>0.45</c:v>
                </c:pt>
                <c:pt idx="224">
                  <c:v>0.46500000000000002</c:v>
                </c:pt>
                <c:pt idx="225">
                  <c:v>0.45</c:v>
                </c:pt>
                <c:pt idx="226">
                  <c:v>0.45500000000000002</c:v>
                </c:pt>
                <c:pt idx="227">
                  <c:v>0.45</c:v>
                </c:pt>
                <c:pt idx="228">
                  <c:v>0.45</c:v>
                </c:pt>
                <c:pt idx="229">
                  <c:v>0.46</c:v>
                </c:pt>
                <c:pt idx="230">
                  <c:v>0.46</c:v>
                </c:pt>
                <c:pt idx="231">
                  <c:v>0.45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0.44</c:v>
                </c:pt>
                <c:pt idx="235">
                  <c:v>0.47</c:v>
                </c:pt>
                <c:pt idx="236">
                  <c:v>0.46500000000000002</c:v>
                </c:pt>
                <c:pt idx="237">
                  <c:v>0.46</c:v>
                </c:pt>
                <c:pt idx="238">
                  <c:v>0.45500000000000002</c:v>
                </c:pt>
                <c:pt idx="239">
                  <c:v>0.48</c:v>
                </c:pt>
                <c:pt idx="240">
                  <c:v>0.46</c:v>
                </c:pt>
                <c:pt idx="241">
                  <c:v>0.46</c:v>
                </c:pt>
                <c:pt idx="242">
                  <c:v>0.47</c:v>
                </c:pt>
                <c:pt idx="243">
                  <c:v>0.46</c:v>
                </c:pt>
                <c:pt idx="244">
                  <c:v>0.47</c:v>
                </c:pt>
                <c:pt idx="245">
                  <c:v>0.46</c:v>
                </c:pt>
                <c:pt idx="246">
                  <c:v>0.47499999999999998</c:v>
                </c:pt>
                <c:pt idx="247">
                  <c:v>0.47</c:v>
                </c:pt>
                <c:pt idx="248">
                  <c:v>0.47</c:v>
                </c:pt>
                <c:pt idx="249">
                  <c:v>0.46</c:v>
                </c:pt>
                <c:pt idx="250">
                  <c:v>0.46500000000000002</c:v>
                </c:pt>
                <c:pt idx="251">
                  <c:v>0.46500000000000002</c:v>
                </c:pt>
                <c:pt idx="252">
                  <c:v>0.46500000000000002</c:v>
                </c:pt>
                <c:pt idx="253">
                  <c:v>0.47499999999999998</c:v>
                </c:pt>
                <c:pt idx="254">
                  <c:v>0.47</c:v>
                </c:pt>
                <c:pt idx="255">
                  <c:v>0.45500000000000002</c:v>
                </c:pt>
                <c:pt idx="256">
                  <c:v>0.47499999999999998</c:v>
                </c:pt>
                <c:pt idx="257">
                  <c:v>0.46</c:v>
                </c:pt>
                <c:pt idx="258">
                  <c:v>0.48499999999999999</c:v>
                </c:pt>
                <c:pt idx="259">
                  <c:v>0.49</c:v>
                </c:pt>
                <c:pt idx="260">
                  <c:v>0.48</c:v>
                </c:pt>
                <c:pt idx="261">
                  <c:v>0.47</c:v>
                </c:pt>
                <c:pt idx="262">
                  <c:v>0.46500000000000002</c:v>
                </c:pt>
                <c:pt idx="263">
                  <c:v>0.45500000000000002</c:v>
                </c:pt>
                <c:pt idx="264">
                  <c:v>0.48499999999999999</c:v>
                </c:pt>
                <c:pt idx="265">
                  <c:v>0.48</c:v>
                </c:pt>
                <c:pt idx="266">
                  <c:v>0.47</c:v>
                </c:pt>
                <c:pt idx="267">
                  <c:v>0.47</c:v>
                </c:pt>
                <c:pt idx="268">
                  <c:v>0.47499999999999998</c:v>
                </c:pt>
                <c:pt idx="269">
                  <c:v>0.47</c:v>
                </c:pt>
                <c:pt idx="270">
                  <c:v>0.47499999999999998</c:v>
                </c:pt>
                <c:pt idx="271">
                  <c:v>0.49</c:v>
                </c:pt>
                <c:pt idx="272">
                  <c:v>0.47</c:v>
                </c:pt>
                <c:pt idx="273">
                  <c:v>0.47</c:v>
                </c:pt>
                <c:pt idx="274">
                  <c:v>0.48</c:v>
                </c:pt>
                <c:pt idx="275">
                  <c:v>0.48</c:v>
                </c:pt>
                <c:pt idx="276">
                  <c:v>0.48499999999999999</c:v>
                </c:pt>
                <c:pt idx="277">
                  <c:v>0.48</c:v>
                </c:pt>
                <c:pt idx="278">
                  <c:v>0.48499999999999999</c:v>
                </c:pt>
                <c:pt idx="279">
                  <c:v>0.47</c:v>
                </c:pt>
                <c:pt idx="280">
                  <c:v>0.48</c:v>
                </c:pt>
                <c:pt idx="281">
                  <c:v>0.48</c:v>
                </c:pt>
                <c:pt idx="282">
                  <c:v>0.47</c:v>
                </c:pt>
                <c:pt idx="283">
                  <c:v>0.47499999999999998</c:v>
                </c:pt>
                <c:pt idx="284">
                  <c:v>0.48</c:v>
                </c:pt>
                <c:pt idx="285">
                  <c:v>0.47499999999999998</c:v>
                </c:pt>
                <c:pt idx="286">
                  <c:v>0.46500000000000002</c:v>
                </c:pt>
                <c:pt idx="287">
                  <c:v>0.49</c:v>
                </c:pt>
                <c:pt idx="288">
                  <c:v>0.48</c:v>
                </c:pt>
                <c:pt idx="289">
                  <c:v>0.5</c:v>
                </c:pt>
                <c:pt idx="290">
                  <c:v>0.48</c:v>
                </c:pt>
                <c:pt idx="291">
                  <c:v>0.48499999999999999</c:v>
                </c:pt>
                <c:pt idx="292">
                  <c:v>0.48</c:v>
                </c:pt>
                <c:pt idx="293">
                  <c:v>0.51</c:v>
                </c:pt>
                <c:pt idx="294">
                  <c:v>0.48499999999999999</c:v>
                </c:pt>
                <c:pt idx="295">
                  <c:v>0.47499999999999998</c:v>
                </c:pt>
                <c:pt idx="296">
                  <c:v>0.5</c:v>
                </c:pt>
                <c:pt idx="297">
                  <c:v>0.49</c:v>
                </c:pt>
                <c:pt idx="298">
                  <c:v>0.46500000000000002</c:v>
                </c:pt>
                <c:pt idx="299">
                  <c:v>0.51500000000000001</c:v>
                </c:pt>
                <c:pt idx="300">
                  <c:v>0.47</c:v>
                </c:pt>
                <c:pt idx="301">
                  <c:v>0.47</c:v>
                </c:pt>
                <c:pt idx="302">
                  <c:v>0.48499999999999999</c:v>
                </c:pt>
                <c:pt idx="303">
                  <c:v>0.48499999999999999</c:v>
                </c:pt>
                <c:pt idx="304">
                  <c:v>0.48499999999999999</c:v>
                </c:pt>
                <c:pt idx="305">
                  <c:v>0.48499999999999999</c:v>
                </c:pt>
                <c:pt idx="306">
                  <c:v>0.49</c:v>
                </c:pt>
                <c:pt idx="307">
                  <c:v>0.48499999999999999</c:v>
                </c:pt>
                <c:pt idx="308">
                  <c:v>0.48</c:v>
                </c:pt>
                <c:pt idx="309">
                  <c:v>0.48</c:v>
                </c:pt>
                <c:pt idx="310">
                  <c:v>0.5</c:v>
                </c:pt>
                <c:pt idx="311">
                  <c:v>0.49</c:v>
                </c:pt>
                <c:pt idx="312">
                  <c:v>0.48499999999999999</c:v>
                </c:pt>
                <c:pt idx="313">
                  <c:v>0.48</c:v>
                </c:pt>
                <c:pt idx="314">
                  <c:v>0.495</c:v>
                </c:pt>
                <c:pt idx="315">
                  <c:v>0.5</c:v>
                </c:pt>
                <c:pt idx="316">
                  <c:v>0.47499999999999998</c:v>
                </c:pt>
                <c:pt idx="317">
                  <c:v>0.48499999999999999</c:v>
                </c:pt>
                <c:pt idx="318">
                  <c:v>0.495</c:v>
                </c:pt>
                <c:pt idx="319">
                  <c:v>0.505</c:v>
                </c:pt>
                <c:pt idx="320">
                  <c:v>0.495</c:v>
                </c:pt>
                <c:pt idx="321">
                  <c:v>0.495</c:v>
                </c:pt>
                <c:pt idx="322">
                  <c:v>0.49</c:v>
                </c:pt>
                <c:pt idx="323">
                  <c:v>0.5</c:v>
                </c:pt>
                <c:pt idx="324">
                  <c:v>0.48499999999999999</c:v>
                </c:pt>
                <c:pt idx="325">
                  <c:v>0.49</c:v>
                </c:pt>
                <c:pt idx="326">
                  <c:v>0.48499999999999999</c:v>
                </c:pt>
                <c:pt idx="327">
                  <c:v>0.51</c:v>
                </c:pt>
                <c:pt idx="328">
                  <c:v>0.505</c:v>
                </c:pt>
                <c:pt idx="329">
                  <c:v>0.5</c:v>
                </c:pt>
                <c:pt idx="330">
                  <c:v>0.505</c:v>
                </c:pt>
                <c:pt idx="331">
                  <c:v>0.49</c:v>
                </c:pt>
                <c:pt idx="332">
                  <c:v>0.5</c:v>
                </c:pt>
                <c:pt idx="333">
                  <c:v>0.5</c:v>
                </c:pt>
                <c:pt idx="334">
                  <c:v>0.49</c:v>
                </c:pt>
                <c:pt idx="335">
                  <c:v>0.51</c:v>
                </c:pt>
                <c:pt idx="336">
                  <c:v>0.5</c:v>
                </c:pt>
                <c:pt idx="337">
                  <c:v>0.5</c:v>
                </c:pt>
                <c:pt idx="338">
                  <c:v>0.49</c:v>
                </c:pt>
                <c:pt idx="339">
                  <c:v>0.505</c:v>
                </c:pt>
                <c:pt idx="340">
                  <c:v>0.505</c:v>
                </c:pt>
                <c:pt idx="341">
                  <c:v>0.505</c:v>
                </c:pt>
                <c:pt idx="342">
                  <c:v>0.505</c:v>
                </c:pt>
                <c:pt idx="343">
                  <c:v>0.5</c:v>
                </c:pt>
                <c:pt idx="344">
                  <c:v>0.5</c:v>
                </c:pt>
                <c:pt idx="345">
                  <c:v>0.505</c:v>
                </c:pt>
                <c:pt idx="346">
                  <c:v>0.495</c:v>
                </c:pt>
                <c:pt idx="347">
                  <c:v>0.505</c:v>
                </c:pt>
                <c:pt idx="348">
                  <c:v>0.505</c:v>
                </c:pt>
                <c:pt idx="349">
                  <c:v>0.5</c:v>
                </c:pt>
                <c:pt idx="350">
                  <c:v>0.48499999999999999</c:v>
                </c:pt>
                <c:pt idx="351">
                  <c:v>0.51500000000000001</c:v>
                </c:pt>
                <c:pt idx="352">
                  <c:v>0.5</c:v>
                </c:pt>
                <c:pt idx="353">
                  <c:v>0.5</c:v>
                </c:pt>
                <c:pt idx="354">
                  <c:v>0.51500000000000001</c:v>
                </c:pt>
                <c:pt idx="355">
                  <c:v>0.505</c:v>
                </c:pt>
                <c:pt idx="356">
                  <c:v>0.5</c:v>
                </c:pt>
                <c:pt idx="357">
                  <c:v>0.5</c:v>
                </c:pt>
                <c:pt idx="358">
                  <c:v>0.49</c:v>
                </c:pt>
                <c:pt idx="359">
                  <c:v>0.47</c:v>
                </c:pt>
                <c:pt idx="360">
                  <c:v>0.49</c:v>
                </c:pt>
                <c:pt idx="361">
                  <c:v>0.495</c:v>
                </c:pt>
                <c:pt idx="362">
                  <c:v>0.5</c:v>
                </c:pt>
                <c:pt idx="363">
                  <c:v>0.5</c:v>
                </c:pt>
                <c:pt idx="364">
                  <c:v>0.52500000000000002</c:v>
                </c:pt>
                <c:pt idx="365">
                  <c:v>0.51</c:v>
                </c:pt>
                <c:pt idx="366">
                  <c:v>0.495</c:v>
                </c:pt>
                <c:pt idx="367">
                  <c:v>0.51</c:v>
                </c:pt>
                <c:pt idx="368">
                  <c:v>0.5</c:v>
                </c:pt>
                <c:pt idx="369">
                  <c:v>0.5</c:v>
                </c:pt>
                <c:pt idx="370">
                  <c:v>0.505</c:v>
                </c:pt>
                <c:pt idx="371">
                  <c:v>0.52500000000000002</c:v>
                </c:pt>
                <c:pt idx="372">
                  <c:v>0.495</c:v>
                </c:pt>
                <c:pt idx="373">
                  <c:v>0.51</c:v>
                </c:pt>
                <c:pt idx="374">
                  <c:v>0.505</c:v>
                </c:pt>
                <c:pt idx="375">
                  <c:v>0.5</c:v>
                </c:pt>
                <c:pt idx="376">
                  <c:v>0.5</c:v>
                </c:pt>
                <c:pt idx="377">
                  <c:v>0.51500000000000001</c:v>
                </c:pt>
                <c:pt idx="378">
                  <c:v>0.52</c:v>
                </c:pt>
                <c:pt idx="379">
                  <c:v>0.505</c:v>
                </c:pt>
                <c:pt idx="380">
                  <c:v>0.51</c:v>
                </c:pt>
                <c:pt idx="381">
                  <c:v>0.995</c:v>
                </c:pt>
                <c:pt idx="382">
                  <c:v>0.5</c:v>
                </c:pt>
                <c:pt idx="383">
                  <c:v>0.52</c:v>
                </c:pt>
                <c:pt idx="384">
                  <c:v>0.52</c:v>
                </c:pt>
                <c:pt idx="385">
                  <c:v>0.51500000000000001</c:v>
                </c:pt>
                <c:pt idx="386">
                  <c:v>0.51500000000000001</c:v>
                </c:pt>
                <c:pt idx="387">
                  <c:v>0.52</c:v>
                </c:pt>
                <c:pt idx="388">
                  <c:v>0.51</c:v>
                </c:pt>
                <c:pt idx="389">
                  <c:v>0.52</c:v>
                </c:pt>
                <c:pt idx="390">
                  <c:v>0.52500000000000002</c:v>
                </c:pt>
                <c:pt idx="391">
                  <c:v>0.51</c:v>
                </c:pt>
                <c:pt idx="392">
                  <c:v>0.51</c:v>
                </c:pt>
                <c:pt idx="393">
                  <c:v>0.51500000000000001</c:v>
                </c:pt>
                <c:pt idx="394">
                  <c:v>0.51</c:v>
                </c:pt>
                <c:pt idx="395">
                  <c:v>0.505</c:v>
                </c:pt>
                <c:pt idx="396">
                  <c:v>0.52500000000000002</c:v>
                </c:pt>
                <c:pt idx="397">
                  <c:v>0.52</c:v>
                </c:pt>
                <c:pt idx="398">
                  <c:v>0.505</c:v>
                </c:pt>
                <c:pt idx="399">
                  <c:v>0.52</c:v>
                </c:pt>
                <c:pt idx="400">
                  <c:v>0.51</c:v>
                </c:pt>
                <c:pt idx="401">
                  <c:v>0.51500000000000001</c:v>
                </c:pt>
                <c:pt idx="402">
                  <c:v>0.54500000000000004</c:v>
                </c:pt>
                <c:pt idx="403">
                  <c:v>0.52</c:v>
                </c:pt>
                <c:pt idx="404">
                  <c:v>0.51500000000000001</c:v>
                </c:pt>
                <c:pt idx="405">
                  <c:v>0.52</c:v>
                </c:pt>
                <c:pt idx="406">
                  <c:v>0.53500000000000003</c:v>
                </c:pt>
                <c:pt idx="407">
                  <c:v>0.51500000000000001</c:v>
                </c:pt>
                <c:pt idx="408">
                  <c:v>0.51</c:v>
                </c:pt>
                <c:pt idx="409">
                  <c:v>0.5</c:v>
                </c:pt>
                <c:pt idx="410">
                  <c:v>0.51</c:v>
                </c:pt>
                <c:pt idx="411">
                  <c:v>0.53</c:v>
                </c:pt>
                <c:pt idx="412">
                  <c:v>0.52500000000000002</c:v>
                </c:pt>
                <c:pt idx="413">
                  <c:v>0.52500000000000002</c:v>
                </c:pt>
                <c:pt idx="414">
                  <c:v>0.52</c:v>
                </c:pt>
                <c:pt idx="415">
                  <c:v>0.52</c:v>
                </c:pt>
                <c:pt idx="416">
                  <c:v>0.52500000000000002</c:v>
                </c:pt>
                <c:pt idx="417">
                  <c:v>0.53</c:v>
                </c:pt>
                <c:pt idx="418">
                  <c:v>0.52500000000000002</c:v>
                </c:pt>
                <c:pt idx="419">
                  <c:v>0.52</c:v>
                </c:pt>
                <c:pt idx="420">
                  <c:v>0.52</c:v>
                </c:pt>
                <c:pt idx="421">
                  <c:v>0.52</c:v>
                </c:pt>
                <c:pt idx="422">
                  <c:v>0.505</c:v>
                </c:pt>
                <c:pt idx="423">
                  <c:v>0.51500000000000001</c:v>
                </c:pt>
                <c:pt idx="424">
                  <c:v>0.52500000000000002</c:v>
                </c:pt>
                <c:pt idx="425">
                  <c:v>0.52</c:v>
                </c:pt>
                <c:pt idx="426">
                  <c:v>0.52</c:v>
                </c:pt>
                <c:pt idx="427">
                  <c:v>0.52500000000000002</c:v>
                </c:pt>
                <c:pt idx="428">
                  <c:v>0.51500000000000001</c:v>
                </c:pt>
                <c:pt idx="429">
                  <c:v>0.52500000000000002</c:v>
                </c:pt>
                <c:pt idx="430">
                  <c:v>0.53500000000000003</c:v>
                </c:pt>
                <c:pt idx="431">
                  <c:v>0.505</c:v>
                </c:pt>
                <c:pt idx="432">
                  <c:v>0.54</c:v>
                </c:pt>
                <c:pt idx="433">
                  <c:v>0.54500000000000004</c:v>
                </c:pt>
                <c:pt idx="434">
                  <c:v>0.54</c:v>
                </c:pt>
                <c:pt idx="435">
                  <c:v>0.54500000000000004</c:v>
                </c:pt>
                <c:pt idx="436">
                  <c:v>0.53</c:v>
                </c:pt>
                <c:pt idx="437">
                  <c:v>0.53</c:v>
                </c:pt>
                <c:pt idx="438">
                  <c:v>0.53500000000000003</c:v>
                </c:pt>
                <c:pt idx="439">
                  <c:v>0.53</c:v>
                </c:pt>
                <c:pt idx="440">
                  <c:v>0.52</c:v>
                </c:pt>
                <c:pt idx="441">
                  <c:v>0.52</c:v>
                </c:pt>
                <c:pt idx="442">
                  <c:v>0.53</c:v>
                </c:pt>
                <c:pt idx="443">
                  <c:v>0.53</c:v>
                </c:pt>
                <c:pt idx="444">
                  <c:v>0.52</c:v>
                </c:pt>
                <c:pt idx="445">
                  <c:v>0.53</c:v>
                </c:pt>
                <c:pt idx="446">
                  <c:v>0.52500000000000002</c:v>
                </c:pt>
                <c:pt idx="447">
                  <c:v>0.55000000000000004</c:v>
                </c:pt>
                <c:pt idx="448">
                  <c:v>0.54</c:v>
                </c:pt>
                <c:pt idx="449">
                  <c:v>0.53</c:v>
                </c:pt>
                <c:pt idx="450">
                  <c:v>0.55000000000000004</c:v>
                </c:pt>
                <c:pt idx="451">
                  <c:v>0.53</c:v>
                </c:pt>
                <c:pt idx="452">
                  <c:v>0.53</c:v>
                </c:pt>
                <c:pt idx="453">
                  <c:v>0.52500000000000002</c:v>
                </c:pt>
                <c:pt idx="454">
                  <c:v>0.53</c:v>
                </c:pt>
                <c:pt idx="455">
                  <c:v>0.56000000000000005</c:v>
                </c:pt>
                <c:pt idx="456">
                  <c:v>0.55000000000000004</c:v>
                </c:pt>
                <c:pt idx="457">
                  <c:v>0.52500000000000002</c:v>
                </c:pt>
                <c:pt idx="458">
                  <c:v>0.54</c:v>
                </c:pt>
                <c:pt idx="459">
                  <c:v>0.52</c:v>
                </c:pt>
                <c:pt idx="460">
                  <c:v>0.53500000000000003</c:v>
                </c:pt>
                <c:pt idx="461">
                  <c:v>0.53</c:v>
                </c:pt>
                <c:pt idx="462">
                  <c:v>0.54500000000000004</c:v>
                </c:pt>
                <c:pt idx="463">
                  <c:v>0.54</c:v>
                </c:pt>
                <c:pt idx="464">
                  <c:v>0.54</c:v>
                </c:pt>
                <c:pt idx="465">
                  <c:v>0.54500000000000004</c:v>
                </c:pt>
                <c:pt idx="466">
                  <c:v>0.55000000000000004</c:v>
                </c:pt>
                <c:pt idx="467">
                  <c:v>0.53</c:v>
                </c:pt>
                <c:pt idx="468">
                  <c:v>0.53</c:v>
                </c:pt>
                <c:pt idx="469">
                  <c:v>0.56000000000000005</c:v>
                </c:pt>
                <c:pt idx="470">
                  <c:v>0.54500000000000004</c:v>
                </c:pt>
                <c:pt idx="471">
                  <c:v>0.55000000000000004</c:v>
                </c:pt>
                <c:pt idx="472">
                  <c:v>0.57499999999999996</c:v>
                </c:pt>
                <c:pt idx="473">
                  <c:v>0.55000000000000004</c:v>
                </c:pt>
                <c:pt idx="474">
                  <c:v>0.55500000000000005</c:v>
                </c:pt>
                <c:pt idx="475">
                  <c:v>0.55000000000000004</c:v>
                </c:pt>
                <c:pt idx="476">
                  <c:v>0.56000000000000005</c:v>
                </c:pt>
                <c:pt idx="477">
                  <c:v>0.55000000000000004</c:v>
                </c:pt>
                <c:pt idx="478">
                  <c:v>0.55500000000000005</c:v>
                </c:pt>
                <c:pt idx="479">
                  <c:v>0.55500000000000005</c:v>
                </c:pt>
                <c:pt idx="480">
                  <c:v>0.54500000000000004</c:v>
                </c:pt>
                <c:pt idx="481">
                  <c:v>0.55000000000000004</c:v>
                </c:pt>
                <c:pt idx="482">
                  <c:v>0.53</c:v>
                </c:pt>
                <c:pt idx="483">
                  <c:v>0.53500000000000003</c:v>
                </c:pt>
                <c:pt idx="484">
                  <c:v>0.54500000000000004</c:v>
                </c:pt>
                <c:pt idx="485">
                  <c:v>0.49</c:v>
                </c:pt>
                <c:pt idx="486">
                  <c:v>0.55500000000000005</c:v>
                </c:pt>
                <c:pt idx="487">
                  <c:v>0.55000000000000004</c:v>
                </c:pt>
                <c:pt idx="488">
                  <c:v>0.54500000000000004</c:v>
                </c:pt>
                <c:pt idx="489">
                  <c:v>0.55500000000000005</c:v>
                </c:pt>
                <c:pt idx="490">
                  <c:v>0.56499999999999995</c:v>
                </c:pt>
                <c:pt idx="491">
                  <c:v>0.53500000000000003</c:v>
                </c:pt>
                <c:pt idx="492">
                  <c:v>0.55500000000000005</c:v>
                </c:pt>
                <c:pt idx="493">
                  <c:v>0.54</c:v>
                </c:pt>
                <c:pt idx="494">
                  <c:v>0.56499999999999995</c:v>
                </c:pt>
                <c:pt idx="495">
                  <c:v>0.56999999999999995</c:v>
                </c:pt>
                <c:pt idx="496">
                  <c:v>0.53500000000000003</c:v>
                </c:pt>
                <c:pt idx="497">
                  <c:v>0.55500000000000005</c:v>
                </c:pt>
                <c:pt idx="498">
                  <c:v>0.56999999999999995</c:v>
                </c:pt>
                <c:pt idx="499">
                  <c:v>0.56499999999999995</c:v>
                </c:pt>
                <c:pt idx="500">
                  <c:v>0.56499999999999995</c:v>
                </c:pt>
                <c:pt idx="501">
                  <c:v>0.56000000000000005</c:v>
                </c:pt>
                <c:pt idx="502">
                  <c:v>0.56000000000000005</c:v>
                </c:pt>
                <c:pt idx="503">
                  <c:v>0.54500000000000004</c:v>
                </c:pt>
                <c:pt idx="504">
                  <c:v>0.57999999999999996</c:v>
                </c:pt>
                <c:pt idx="505">
                  <c:v>0.57999999999999996</c:v>
                </c:pt>
                <c:pt idx="506">
                  <c:v>0.56499999999999995</c:v>
                </c:pt>
                <c:pt idx="507">
                  <c:v>0.58499999999999996</c:v>
                </c:pt>
                <c:pt idx="508">
                  <c:v>0.57999999999999996</c:v>
                </c:pt>
                <c:pt idx="509">
                  <c:v>0.56999999999999995</c:v>
                </c:pt>
                <c:pt idx="510">
                  <c:v>0.56499999999999995</c:v>
                </c:pt>
                <c:pt idx="511">
                  <c:v>0.55500000000000005</c:v>
                </c:pt>
                <c:pt idx="512">
                  <c:v>0.54</c:v>
                </c:pt>
                <c:pt idx="513">
                  <c:v>0.55000000000000004</c:v>
                </c:pt>
                <c:pt idx="514">
                  <c:v>0.56000000000000005</c:v>
                </c:pt>
                <c:pt idx="515">
                  <c:v>0.57999999999999996</c:v>
                </c:pt>
                <c:pt idx="516">
                  <c:v>0.57499999999999996</c:v>
                </c:pt>
                <c:pt idx="517">
                  <c:v>0.56499999999999995</c:v>
                </c:pt>
                <c:pt idx="518">
                  <c:v>0.57999999999999996</c:v>
                </c:pt>
                <c:pt idx="519">
                  <c:v>0.56499999999999995</c:v>
                </c:pt>
                <c:pt idx="520">
                  <c:v>0.57499999999999996</c:v>
                </c:pt>
                <c:pt idx="521">
                  <c:v>0.56999999999999995</c:v>
                </c:pt>
                <c:pt idx="522">
                  <c:v>0.56999999999999995</c:v>
                </c:pt>
                <c:pt idx="523">
                  <c:v>0.55500000000000005</c:v>
                </c:pt>
                <c:pt idx="524">
                  <c:v>0.56000000000000005</c:v>
                </c:pt>
                <c:pt idx="525">
                  <c:v>0.57499999999999996</c:v>
                </c:pt>
                <c:pt idx="526">
                  <c:v>0.56999999999999995</c:v>
                </c:pt>
                <c:pt idx="527">
                  <c:v>0.56499999999999995</c:v>
                </c:pt>
                <c:pt idx="528">
                  <c:v>0.62</c:v>
                </c:pt>
                <c:pt idx="529">
                  <c:v>0.59499999999999997</c:v>
                </c:pt>
                <c:pt idx="530">
                  <c:v>0.55000000000000004</c:v>
                </c:pt>
                <c:pt idx="531">
                  <c:v>0.56999999999999995</c:v>
                </c:pt>
                <c:pt idx="532">
                  <c:v>0.59</c:v>
                </c:pt>
                <c:pt idx="533">
                  <c:v>0.59</c:v>
                </c:pt>
                <c:pt idx="534">
                  <c:v>0.57499999999999996</c:v>
                </c:pt>
                <c:pt idx="535">
                  <c:v>0.57499999999999996</c:v>
                </c:pt>
                <c:pt idx="536">
                  <c:v>0.57499999999999996</c:v>
                </c:pt>
                <c:pt idx="537">
                  <c:v>0.56499999999999995</c:v>
                </c:pt>
                <c:pt idx="538">
                  <c:v>0.56999999999999995</c:v>
                </c:pt>
                <c:pt idx="539">
                  <c:v>0.59</c:v>
                </c:pt>
                <c:pt idx="540">
                  <c:v>0.57999999999999996</c:v>
                </c:pt>
                <c:pt idx="541">
                  <c:v>0.57999999999999996</c:v>
                </c:pt>
                <c:pt idx="542">
                  <c:v>0.56999999999999995</c:v>
                </c:pt>
                <c:pt idx="543">
                  <c:v>0.57499999999999996</c:v>
                </c:pt>
                <c:pt idx="544">
                  <c:v>0.57999999999999996</c:v>
                </c:pt>
                <c:pt idx="545">
                  <c:v>0.57999999999999996</c:v>
                </c:pt>
                <c:pt idx="546">
                  <c:v>0.56999999999999995</c:v>
                </c:pt>
                <c:pt idx="547">
                  <c:v>0.57499999999999996</c:v>
                </c:pt>
                <c:pt idx="548">
                  <c:v>0.56999999999999995</c:v>
                </c:pt>
                <c:pt idx="549">
                  <c:v>0.58499999999999996</c:v>
                </c:pt>
                <c:pt idx="550">
                  <c:v>0.59</c:v>
                </c:pt>
                <c:pt idx="551">
                  <c:v>0.57999999999999996</c:v>
                </c:pt>
                <c:pt idx="552">
                  <c:v>0.59</c:v>
                </c:pt>
                <c:pt idx="553">
                  <c:v>0.57999999999999996</c:v>
                </c:pt>
                <c:pt idx="554">
                  <c:v>0.60499999999999998</c:v>
                </c:pt>
                <c:pt idx="555">
                  <c:v>0.57499999999999996</c:v>
                </c:pt>
                <c:pt idx="556">
                  <c:v>0.59</c:v>
                </c:pt>
                <c:pt idx="557">
                  <c:v>0.6</c:v>
                </c:pt>
                <c:pt idx="558">
                  <c:v>0.56499999999999995</c:v>
                </c:pt>
                <c:pt idx="559">
                  <c:v>0.59</c:v>
                </c:pt>
                <c:pt idx="560">
                  <c:v>0.57499999999999996</c:v>
                </c:pt>
                <c:pt idx="561">
                  <c:v>0.57999999999999996</c:v>
                </c:pt>
                <c:pt idx="562">
                  <c:v>0.6</c:v>
                </c:pt>
                <c:pt idx="563">
                  <c:v>0.6</c:v>
                </c:pt>
                <c:pt idx="564">
                  <c:v>0.58499999999999996</c:v>
                </c:pt>
                <c:pt idx="565">
                  <c:v>0.61</c:v>
                </c:pt>
                <c:pt idx="566">
                  <c:v>0.57499999999999996</c:v>
                </c:pt>
                <c:pt idx="567">
                  <c:v>0.59</c:v>
                </c:pt>
                <c:pt idx="568">
                  <c:v>0.60499999999999998</c:v>
                </c:pt>
                <c:pt idx="569">
                  <c:v>0.56000000000000005</c:v>
                </c:pt>
                <c:pt idx="570">
                  <c:v>0.61499999999999999</c:v>
                </c:pt>
                <c:pt idx="571">
                  <c:v>0.59499999999999997</c:v>
                </c:pt>
                <c:pt idx="572">
                  <c:v>0.61</c:v>
                </c:pt>
                <c:pt idx="573">
                  <c:v>0.6</c:v>
                </c:pt>
                <c:pt idx="574">
                  <c:v>0.61</c:v>
                </c:pt>
                <c:pt idx="575">
                  <c:v>0.66500000000000004</c:v>
                </c:pt>
                <c:pt idx="576">
                  <c:v>0.57999999999999996</c:v>
                </c:pt>
                <c:pt idx="577">
                  <c:v>0.65500000000000003</c:v>
                </c:pt>
                <c:pt idx="578">
                  <c:v>0.64</c:v>
                </c:pt>
                <c:pt idx="579">
                  <c:v>0.59499999999999997</c:v>
                </c:pt>
                <c:pt idx="580">
                  <c:v>0.62</c:v>
                </c:pt>
                <c:pt idx="581">
                  <c:v>0.63</c:v>
                </c:pt>
                <c:pt idx="582">
                  <c:v>0.625</c:v>
                </c:pt>
                <c:pt idx="583">
                  <c:v>0.61</c:v>
                </c:pt>
                <c:pt idx="584">
                  <c:v>0.6</c:v>
                </c:pt>
                <c:pt idx="585">
                  <c:v>0.62</c:v>
                </c:pt>
                <c:pt idx="586">
                  <c:v>0.62</c:v>
                </c:pt>
                <c:pt idx="587">
                  <c:v>0.64</c:v>
                </c:pt>
                <c:pt idx="588">
                  <c:v>0.64</c:v>
                </c:pt>
                <c:pt idx="589">
                  <c:v>0.625</c:v>
                </c:pt>
                <c:pt idx="590">
                  <c:v>0.63</c:v>
                </c:pt>
                <c:pt idx="591">
                  <c:v>0.66</c:v>
                </c:pt>
                <c:pt idx="592">
                  <c:v>0.64500000000000002</c:v>
                </c:pt>
                <c:pt idx="593">
                  <c:v>0.63</c:v>
                </c:pt>
                <c:pt idx="594">
                  <c:v>0.65500000000000003</c:v>
                </c:pt>
                <c:pt idx="595">
                  <c:v>0.65500000000000003</c:v>
                </c:pt>
                <c:pt idx="596">
                  <c:v>0.67500000000000004</c:v>
                </c:pt>
                <c:pt idx="597">
                  <c:v>0.67500000000000004</c:v>
                </c:pt>
                <c:pt idx="598">
                  <c:v>0.66500000000000004</c:v>
                </c:pt>
                <c:pt idx="599">
                  <c:v>0.69</c:v>
                </c:pt>
                <c:pt idx="600">
                  <c:v>0.7</c:v>
                </c:pt>
                <c:pt idx="601">
                  <c:v>0.67500000000000004</c:v>
                </c:pt>
                <c:pt idx="602">
                  <c:v>0.7</c:v>
                </c:pt>
                <c:pt idx="603">
                  <c:v>0.70499999999999996</c:v>
                </c:pt>
                <c:pt idx="604">
                  <c:v>0.8</c:v>
                </c:pt>
                <c:pt idx="605">
                  <c:v>0.73499999999999999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D9-C849-B7D3-A04B473F0829}"/>
            </c:ext>
          </c:extLst>
        </c:ser>
        <c:ser>
          <c:idx val="2"/>
          <c:order val="2"/>
          <c:tx>
            <c:strRef>
              <c:f>'Ecomonic Values'!$D$24</c:f>
              <c:strCache>
                <c:ptCount val="1"/>
                <c:pt idx="0">
                  <c:v>Sum of Diameter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Values'!$D$25:$D$631</c:f>
              <c:numCache>
                <c:formatCode>0.00</c:formatCode>
                <c:ptCount val="606"/>
                <c:pt idx="0">
                  <c:v>9.5000000000000001E-2</c:v>
                </c:pt>
                <c:pt idx="1">
                  <c:v>0.1</c:v>
                </c:pt>
                <c:pt idx="2">
                  <c:v>0.105</c:v>
                </c:pt>
                <c:pt idx="3">
                  <c:v>0.115</c:v>
                </c:pt>
                <c:pt idx="4">
                  <c:v>0.11</c:v>
                </c:pt>
                <c:pt idx="5">
                  <c:v>0.12</c:v>
                </c:pt>
                <c:pt idx="6">
                  <c:v>0.125</c:v>
                </c:pt>
                <c:pt idx="7">
                  <c:v>0.125</c:v>
                </c:pt>
                <c:pt idx="8">
                  <c:v>0.13</c:v>
                </c:pt>
                <c:pt idx="9">
                  <c:v>0.125</c:v>
                </c:pt>
                <c:pt idx="10">
                  <c:v>0.13500000000000001</c:v>
                </c:pt>
                <c:pt idx="11">
                  <c:v>0.15</c:v>
                </c:pt>
                <c:pt idx="12">
                  <c:v>0.13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0.17</c:v>
                </c:pt>
                <c:pt idx="17">
                  <c:v>0.16500000000000001</c:v>
                </c:pt>
                <c:pt idx="18">
                  <c:v>0.17499999999999999</c:v>
                </c:pt>
                <c:pt idx="19">
                  <c:v>0.19500000000000001</c:v>
                </c:pt>
                <c:pt idx="20">
                  <c:v>0.19500000000000001</c:v>
                </c:pt>
                <c:pt idx="21">
                  <c:v>0.2</c:v>
                </c:pt>
                <c:pt idx="22">
                  <c:v>0.21</c:v>
                </c:pt>
                <c:pt idx="23">
                  <c:v>0.2</c:v>
                </c:pt>
                <c:pt idx="24">
                  <c:v>0.20499999999999999</c:v>
                </c:pt>
                <c:pt idx="25">
                  <c:v>0.20499999999999999</c:v>
                </c:pt>
                <c:pt idx="26">
                  <c:v>0.2</c:v>
                </c:pt>
                <c:pt idx="27">
                  <c:v>0.20499999999999999</c:v>
                </c:pt>
                <c:pt idx="28">
                  <c:v>0.21</c:v>
                </c:pt>
                <c:pt idx="29">
                  <c:v>0.215</c:v>
                </c:pt>
                <c:pt idx="30">
                  <c:v>0.20499999999999999</c:v>
                </c:pt>
                <c:pt idx="31">
                  <c:v>0.215</c:v>
                </c:pt>
                <c:pt idx="32">
                  <c:v>0.21</c:v>
                </c:pt>
                <c:pt idx="33">
                  <c:v>0.215</c:v>
                </c:pt>
                <c:pt idx="34">
                  <c:v>0.215</c:v>
                </c:pt>
                <c:pt idx="35">
                  <c:v>0.22500000000000001</c:v>
                </c:pt>
                <c:pt idx="36">
                  <c:v>0.22</c:v>
                </c:pt>
                <c:pt idx="37">
                  <c:v>0.20499999999999999</c:v>
                </c:pt>
                <c:pt idx="38">
                  <c:v>0.22</c:v>
                </c:pt>
                <c:pt idx="39">
                  <c:v>0.22</c:v>
                </c:pt>
                <c:pt idx="40">
                  <c:v>0.22500000000000001</c:v>
                </c:pt>
                <c:pt idx="41">
                  <c:v>0.22500000000000001</c:v>
                </c:pt>
                <c:pt idx="42">
                  <c:v>0.24</c:v>
                </c:pt>
                <c:pt idx="43">
                  <c:v>0.22500000000000001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</c:v>
                </c:pt>
                <c:pt idx="47">
                  <c:v>0.22500000000000001</c:v>
                </c:pt>
                <c:pt idx="48">
                  <c:v>0.23</c:v>
                </c:pt>
                <c:pt idx="49">
                  <c:v>0.23499999999999999</c:v>
                </c:pt>
                <c:pt idx="50">
                  <c:v>0.22</c:v>
                </c:pt>
                <c:pt idx="51">
                  <c:v>0.23499999999999999</c:v>
                </c:pt>
                <c:pt idx="52">
                  <c:v>0.23499999999999999</c:v>
                </c:pt>
                <c:pt idx="53">
                  <c:v>0.24</c:v>
                </c:pt>
                <c:pt idx="54">
                  <c:v>0.24</c:v>
                </c:pt>
                <c:pt idx="55">
                  <c:v>0.245</c:v>
                </c:pt>
                <c:pt idx="56">
                  <c:v>0.24</c:v>
                </c:pt>
                <c:pt idx="57">
                  <c:v>0.245</c:v>
                </c:pt>
                <c:pt idx="58">
                  <c:v>0.25</c:v>
                </c:pt>
                <c:pt idx="59">
                  <c:v>0.24</c:v>
                </c:pt>
                <c:pt idx="60">
                  <c:v>0.24</c:v>
                </c:pt>
                <c:pt idx="61">
                  <c:v>0.245</c:v>
                </c:pt>
                <c:pt idx="62">
                  <c:v>0.25</c:v>
                </c:pt>
                <c:pt idx="63">
                  <c:v>0.23499999999999999</c:v>
                </c:pt>
                <c:pt idx="64">
                  <c:v>0.26</c:v>
                </c:pt>
                <c:pt idx="65">
                  <c:v>0.26</c:v>
                </c:pt>
                <c:pt idx="66">
                  <c:v>0.255</c:v>
                </c:pt>
                <c:pt idx="67">
                  <c:v>0.26</c:v>
                </c:pt>
                <c:pt idx="68">
                  <c:v>0.255</c:v>
                </c:pt>
                <c:pt idx="69">
                  <c:v>0.26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0.27</c:v>
                </c:pt>
                <c:pt idx="73">
                  <c:v>0.26500000000000001</c:v>
                </c:pt>
                <c:pt idx="74">
                  <c:v>0.26500000000000001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0.28999999999999998</c:v>
                </c:pt>
                <c:pt idx="78">
                  <c:v>0.26500000000000001</c:v>
                </c:pt>
                <c:pt idx="79">
                  <c:v>0.27</c:v>
                </c:pt>
                <c:pt idx="80">
                  <c:v>0.28499999999999998</c:v>
                </c:pt>
                <c:pt idx="81">
                  <c:v>0.27</c:v>
                </c:pt>
                <c:pt idx="82">
                  <c:v>0.27</c:v>
                </c:pt>
                <c:pt idx="83">
                  <c:v>0.27</c:v>
                </c:pt>
                <c:pt idx="84">
                  <c:v>0.27</c:v>
                </c:pt>
                <c:pt idx="85">
                  <c:v>0.26</c:v>
                </c:pt>
                <c:pt idx="86">
                  <c:v>0.27</c:v>
                </c:pt>
                <c:pt idx="87">
                  <c:v>0.27500000000000002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0.25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0.28000000000000003</c:v>
                </c:pt>
                <c:pt idx="94">
                  <c:v>0.27500000000000002</c:v>
                </c:pt>
                <c:pt idx="95">
                  <c:v>0.27500000000000002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0.3</c:v>
                </c:pt>
                <c:pt idx="101">
                  <c:v>0.28499999999999998</c:v>
                </c:pt>
                <c:pt idx="102">
                  <c:v>0.29499999999999998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0.28999999999999998</c:v>
                </c:pt>
                <c:pt idx="106">
                  <c:v>0.28499999999999998</c:v>
                </c:pt>
                <c:pt idx="107">
                  <c:v>0.28999999999999998</c:v>
                </c:pt>
                <c:pt idx="108">
                  <c:v>0.28999999999999998</c:v>
                </c:pt>
                <c:pt idx="109">
                  <c:v>0.28999999999999998</c:v>
                </c:pt>
                <c:pt idx="110">
                  <c:v>0.28499999999999998</c:v>
                </c:pt>
                <c:pt idx="111">
                  <c:v>0.28499999999999998</c:v>
                </c:pt>
                <c:pt idx="112">
                  <c:v>0.28999999999999998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0.28999999999999998</c:v>
                </c:pt>
                <c:pt idx="116">
                  <c:v>0.28999999999999998</c:v>
                </c:pt>
                <c:pt idx="117">
                  <c:v>0.30499999999999999</c:v>
                </c:pt>
                <c:pt idx="118">
                  <c:v>0.3</c:v>
                </c:pt>
                <c:pt idx="119">
                  <c:v>0.29499999999999998</c:v>
                </c:pt>
                <c:pt idx="120">
                  <c:v>0.28999999999999998</c:v>
                </c:pt>
                <c:pt idx="121">
                  <c:v>0.30499999999999999</c:v>
                </c:pt>
                <c:pt idx="122">
                  <c:v>0.28499999999999998</c:v>
                </c:pt>
                <c:pt idx="123">
                  <c:v>0.3</c:v>
                </c:pt>
                <c:pt idx="124">
                  <c:v>0.28999999999999998</c:v>
                </c:pt>
                <c:pt idx="125">
                  <c:v>0.3</c:v>
                </c:pt>
                <c:pt idx="126">
                  <c:v>0.31</c:v>
                </c:pt>
                <c:pt idx="127">
                  <c:v>0.3</c:v>
                </c:pt>
                <c:pt idx="128">
                  <c:v>0.30499999999999999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0.30499999999999999</c:v>
                </c:pt>
                <c:pt idx="133">
                  <c:v>0.30499999999999999</c:v>
                </c:pt>
                <c:pt idx="134">
                  <c:v>0.30499999999999999</c:v>
                </c:pt>
                <c:pt idx="135">
                  <c:v>0.31</c:v>
                </c:pt>
                <c:pt idx="136">
                  <c:v>0.315</c:v>
                </c:pt>
                <c:pt idx="137">
                  <c:v>0.315</c:v>
                </c:pt>
                <c:pt idx="138">
                  <c:v>0.30499999999999999</c:v>
                </c:pt>
                <c:pt idx="139">
                  <c:v>0.3</c:v>
                </c:pt>
                <c:pt idx="140">
                  <c:v>0.32</c:v>
                </c:pt>
                <c:pt idx="141">
                  <c:v>0.315</c:v>
                </c:pt>
                <c:pt idx="142">
                  <c:v>0.32</c:v>
                </c:pt>
                <c:pt idx="143">
                  <c:v>0.30499999999999999</c:v>
                </c:pt>
                <c:pt idx="144">
                  <c:v>0.3</c:v>
                </c:pt>
                <c:pt idx="145">
                  <c:v>0.3</c:v>
                </c:pt>
                <c:pt idx="146">
                  <c:v>0.30499999999999999</c:v>
                </c:pt>
                <c:pt idx="147">
                  <c:v>0.32500000000000001</c:v>
                </c:pt>
                <c:pt idx="148">
                  <c:v>0.32500000000000001</c:v>
                </c:pt>
                <c:pt idx="149">
                  <c:v>0.315</c:v>
                </c:pt>
                <c:pt idx="150">
                  <c:v>0.32500000000000001</c:v>
                </c:pt>
                <c:pt idx="151">
                  <c:v>0.32</c:v>
                </c:pt>
                <c:pt idx="152">
                  <c:v>0.32500000000000001</c:v>
                </c:pt>
                <c:pt idx="153">
                  <c:v>0.315</c:v>
                </c:pt>
                <c:pt idx="154">
                  <c:v>0.32</c:v>
                </c:pt>
                <c:pt idx="155">
                  <c:v>0.32500000000000001</c:v>
                </c:pt>
                <c:pt idx="156">
                  <c:v>0.32</c:v>
                </c:pt>
                <c:pt idx="157">
                  <c:v>0.31</c:v>
                </c:pt>
                <c:pt idx="158">
                  <c:v>0.32500000000000001</c:v>
                </c:pt>
                <c:pt idx="159">
                  <c:v>0.33</c:v>
                </c:pt>
                <c:pt idx="160">
                  <c:v>0.32500000000000001</c:v>
                </c:pt>
                <c:pt idx="161">
                  <c:v>0.32</c:v>
                </c:pt>
                <c:pt idx="162">
                  <c:v>0.32500000000000001</c:v>
                </c:pt>
                <c:pt idx="163">
                  <c:v>0.32500000000000001</c:v>
                </c:pt>
                <c:pt idx="164">
                  <c:v>0.32500000000000001</c:v>
                </c:pt>
                <c:pt idx="165">
                  <c:v>0.32500000000000001</c:v>
                </c:pt>
                <c:pt idx="166">
                  <c:v>0.32</c:v>
                </c:pt>
                <c:pt idx="167">
                  <c:v>0.33</c:v>
                </c:pt>
                <c:pt idx="168">
                  <c:v>0.32500000000000001</c:v>
                </c:pt>
                <c:pt idx="169">
                  <c:v>0.31</c:v>
                </c:pt>
                <c:pt idx="170">
                  <c:v>0.32500000000000001</c:v>
                </c:pt>
                <c:pt idx="171">
                  <c:v>0.32</c:v>
                </c:pt>
                <c:pt idx="172">
                  <c:v>0.32</c:v>
                </c:pt>
                <c:pt idx="173">
                  <c:v>0.32</c:v>
                </c:pt>
                <c:pt idx="174">
                  <c:v>0.32500000000000001</c:v>
                </c:pt>
                <c:pt idx="175">
                  <c:v>0.32500000000000001</c:v>
                </c:pt>
                <c:pt idx="176">
                  <c:v>0.32500000000000001</c:v>
                </c:pt>
                <c:pt idx="177">
                  <c:v>0.32500000000000001</c:v>
                </c:pt>
                <c:pt idx="178">
                  <c:v>0.33</c:v>
                </c:pt>
                <c:pt idx="179">
                  <c:v>0.34499999999999997</c:v>
                </c:pt>
                <c:pt idx="180">
                  <c:v>0.32500000000000001</c:v>
                </c:pt>
                <c:pt idx="181">
                  <c:v>0.33</c:v>
                </c:pt>
                <c:pt idx="182">
                  <c:v>0.35</c:v>
                </c:pt>
                <c:pt idx="183">
                  <c:v>0.32500000000000001</c:v>
                </c:pt>
                <c:pt idx="184">
                  <c:v>0.32</c:v>
                </c:pt>
                <c:pt idx="185">
                  <c:v>0.34</c:v>
                </c:pt>
                <c:pt idx="186">
                  <c:v>0.34499999999999997</c:v>
                </c:pt>
                <c:pt idx="187">
                  <c:v>0.34</c:v>
                </c:pt>
                <c:pt idx="188">
                  <c:v>0.33</c:v>
                </c:pt>
                <c:pt idx="189">
                  <c:v>0.34499999999999997</c:v>
                </c:pt>
                <c:pt idx="190">
                  <c:v>0.32500000000000001</c:v>
                </c:pt>
                <c:pt idx="191">
                  <c:v>0.35</c:v>
                </c:pt>
                <c:pt idx="192">
                  <c:v>0.34</c:v>
                </c:pt>
                <c:pt idx="193">
                  <c:v>0.34</c:v>
                </c:pt>
                <c:pt idx="194">
                  <c:v>0.33</c:v>
                </c:pt>
                <c:pt idx="195">
                  <c:v>0.33500000000000002</c:v>
                </c:pt>
                <c:pt idx="196">
                  <c:v>0.35</c:v>
                </c:pt>
                <c:pt idx="197">
                  <c:v>0.33500000000000002</c:v>
                </c:pt>
                <c:pt idx="198">
                  <c:v>0.33500000000000002</c:v>
                </c:pt>
                <c:pt idx="199">
                  <c:v>0.34499999999999997</c:v>
                </c:pt>
                <c:pt idx="200">
                  <c:v>0.34499999999999997</c:v>
                </c:pt>
                <c:pt idx="201">
                  <c:v>0.34</c:v>
                </c:pt>
                <c:pt idx="202">
                  <c:v>0.34499999999999997</c:v>
                </c:pt>
                <c:pt idx="203">
                  <c:v>0.35</c:v>
                </c:pt>
                <c:pt idx="204">
                  <c:v>0.34</c:v>
                </c:pt>
                <c:pt idx="205">
                  <c:v>0.33500000000000002</c:v>
                </c:pt>
                <c:pt idx="206">
                  <c:v>0.33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0.36499999999999999</c:v>
                </c:pt>
                <c:pt idx="211">
                  <c:v>0.34499999999999997</c:v>
                </c:pt>
                <c:pt idx="212">
                  <c:v>0.34</c:v>
                </c:pt>
                <c:pt idx="213">
                  <c:v>0.34</c:v>
                </c:pt>
                <c:pt idx="214">
                  <c:v>0.35</c:v>
                </c:pt>
                <c:pt idx="215">
                  <c:v>0.35499999999999998</c:v>
                </c:pt>
                <c:pt idx="216">
                  <c:v>0.35</c:v>
                </c:pt>
                <c:pt idx="217">
                  <c:v>0.34499999999999997</c:v>
                </c:pt>
                <c:pt idx="218">
                  <c:v>0.35499999999999998</c:v>
                </c:pt>
                <c:pt idx="219">
                  <c:v>0.35</c:v>
                </c:pt>
                <c:pt idx="220">
                  <c:v>0.35</c:v>
                </c:pt>
                <c:pt idx="221">
                  <c:v>0.35499999999999998</c:v>
                </c:pt>
                <c:pt idx="222">
                  <c:v>0.34499999999999997</c:v>
                </c:pt>
                <c:pt idx="223">
                  <c:v>0.34</c:v>
                </c:pt>
                <c:pt idx="224">
                  <c:v>0.35</c:v>
                </c:pt>
                <c:pt idx="225">
                  <c:v>0.36</c:v>
                </c:pt>
                <c:pt idx="226">
                  <c:v>0.35</c:v>
                </c:pt>
                <c:pt idx="227">
                  <c:v>0.36</c:v>
                </c:pt>
                <c:pt idx="228">
                  <c:v>0.36</c:v>
                </c:pt>
                <c:pt idx="229">
                  <c:v>0.35</c:v>
                </c:pt>
                <c:pt idx="230">
                  <c:v>0.36</c:v>
                </c:pt>
                <c:pt idx="231">
                  <c:v>0.35</c:v>
                </c:pt>
                <c:pt idx="232">
                  <c:v>0.35499999999999998</c:v>
                </c:pt>
                <c:pt idx="233">
                  <c:v>0.35</c:v>
                </c:pt>
                <c:pt idx="234">
                  <c:v>0.375</c:v>
                </c:pt>
                <c:pt idx="235">
                  <c:v>0.35</c:v>
                </c:pt>
                <c:pt idx="236">
                  <c:v>0.34499999999999997</c:v>
                </c:pt>
                <c:pt idx="237">
                  <c:v>0.36</c:v>
                </c:pt>
                <c:pt idx="238">
                  <c:v>0.37</c:v>
                </c:pt>
                <c:pt idx="239">
                  <c:v>0.35499999999999998</c:v>
                </c:pt>
                <c:pt idx="240">
                  <c:v>0.35</c:v>
                </c:pt>
                <c:pt idx="241">
                  <c:v>0.35499999999999998</c:v>
                </c:pt>
                <c:pt idx="242">
                  <c:v>0.36499999999999999</c:v>
                </c:pt>
                <c:pt idx="243">
                  <c:v>0.35499999999999998</c:v>
                </c:pt>
                <c:pt idx="244">
                  <c:v>0.34499999999999997</c:v>
                </c:pt>
                <c:pt idx="245">
                  <c:v>0.37</c:v>
                </c:pt>
                <c:pt idx="246">
                  <c:v>0.37</c:v>
                </c:pt>
                <c:pt idx="247">
                  <c:v>0.35499999999999998</c:v>
                </c:pt>
                <c:pt idx="248">
                  <c:v>0.35</c:v>
                </c:pt>
                <c:pt idx="249">
                  <c:v>0.375</c:v>
                </c:pt>
                <c:pt idx="250">
                  <c:v>0.36</c:v>
                </c:pt>
                <c:pt idx="251">
                  <c:v>0.36</c:v>
                </c:pt>
                <c:pt idx="252">
                  <c:v>0.37</c:v>
                </c:pt>
                <c:pt idx="253">
                  <c:v>0.36499999999999999</c:v>
                </c:pt>
                <c:pt idx="254">
                  <c:v>0.36</c:v>
                </c:pt>
                <c:pt idx="255">
                  <c:v>0.375</c:v>
                </c:pt>
                <c:pt idx="256">
                  <c:v>0.35499999999999998</c:v>
                </c:pt>
                <c:pt idx="257">
                  <c:v>0.36499999999999999</c:v>
                </c:pt>
                <c:pt idx="258">
                  <c:v>0.35499999999999998</c:v>
                </c:pt>
                <c:pt idx="259">
                  <c:v>0.36499999999999999</c:v>
                </c:pt>
                <c:pt idx="260">
                  <c:v>0.37</c:v>
                </c:pt>
                <c:pt idx="261">
                  <c:v>0.34499999999999997</c:v>
                </c:pt>
                <c:pt idx="262">
                  <c:v>0.36499999999999999</c:v>
                </c:pt>
                <c:pt idx="263">
                  <c:v>0.36499999999999999</c:v>
                </c:pt>
                <c:pt idx="264">
                  <c:v>0.35499999999999998</c:v>
                </c:pt>
                <c:pt idx="265">
                  <c:v>0.35499999999999998</c:v>
                </c:pt>
                <c:pt idx="266">
                  <c:v>0.37</c:v>
                </c:pt>
                <c:pt idx="267">
                  <c:v>0.35499999999999998</c:v>
                </c:pt>
                <c:pt idx="268">
                  <c:v>0.36</c:v>
                </c:pt>
                <c:pt idx="269">
                  <c:v>0.37</c:v>
                </c:pt>
                <c:pt idx="270">
                  <c:v>0.36</c:v>
                </c:pt>
                <c:pt idx="271">
                  <c:v>0.38</c:v>
                </c:pt>
                <c:pt idx="272">
                  <c:v>0.37</c:v>
                </c:pt>
                <c:pt idx="273">
                  <c:v>0.35499999999999998</c:v>
                </c:pt>
                <c:pt idx="274">
                  <c:v>0.375</c:v>
                </c:pt>
                <c:pt idx="275">
                  <c:v>0.37</c:v>
                </c:pt>
                <c:pt idx="276">
                  <c:v>0.36499999999999999</c:v>
                </c:pt>
                <c:pt idx="277">
                  <c:v>0.36499999999999999</c:v>
                </c:pt>
                <c:pt idx="278">
                  <c:v>0.39</c:v>
                </c:pt>
                <c:pt idx="279">
                  <c:v>0.37</c:v>
                </c:pt>
                <c:pt idx="280">
                  <c:v>0.38</c:v>
                </c:pt>
                <c:pt idx="281">
                  <c:v>0.37</c:v>
                </c:pt>
                <c:pt idx="282">
                  <c:v>0.38500000000000001</c:v>
                </c:pt>
                <c:pt idx="283">
                  <c:v>0.375</c:v>
                </c:pt>
                <c:pt idx="284">
                  <c:v>0.36499999999999999</c:v>
                </c:pt>
                <c:pt idx="285">
                  <c:v>0.38500000000000001</c:v>
                </c:pt>
                <c:pt idx="286">
                  <c:v>0.37</c:v>
                </c:pt>
                <c:pt idx="287">
                  <c:v>0.36</c:v>
                </c:pt>
                <c:pt idx="288">
                  <c:v>0.375</c:v>
                </c:pt>
                <c:pt idx="289">
                  <c:v>0.375</c:v>
                </c:pt>
                <c:pt idx="290">
                  <c:v>0.37</c:v>
                </c:pt>
                <c:pt idx="291">
                  <c:v>0.375</c:v>
                </c:pt>
                <c:pt idx="292">
                  <c:v>0.35499999999999998</c:v>
                </c:pt>
                <c:pt idx="293">
                  <c:v>0.375</c:v>
                </c:pt>
                <c:pt idx="294">
                  <c:v>0.37</c:v>
                </c:pt>
                <c:pt idx="295">
                  <c:v>0.38500000000000001</c:v>
                </c:pt>
                <c:pt idx="296">
                  <c:v>0.38500000000000001</c:v>
                </c:pt>
                <c:pt idx="297">
                  <c:v>0.37</c:v>
                </c:pt>
                <c:pt idx="298">
                  <c:v>0.39</c:v>
                </c:pt>
                <c:pt idx="299">
                  <c:v>0.4</c:v>
                </c:pt>
                <c:pt idx="300">
                  <c:v>0.37</c:v>
                </c:pt>
                <c:pt idx="301">
                  <c:v>0.375</c:v>
                </c:pt>
                <c:pt idx="302">
                  <c:v>0.375</c:v>
                </c:pt>
                <c:pt idx="303">
                  <c:v>0.375</c:v>
                </c:pt>
                <c:pt idx="304">
                  <c:v>0.375</c:v>
                </c:pt>
                <c:pt idx="305">
                  <c:v>0.37</c:v>
                </c:pt>
                <c:pt idx="306">
                  <c:v>0.38</c:v>
                </c:pt>
                <c:pt idx="307">
                  <c:v>0.37</c:v>
                </c:pt>
                <c:pt idx="308">
                  <c:v>0.39500000000000002</c:v>
                </c:pt>
                <c:pt idx="309">
                  <c:v>0.38</c:v>
                </c:pt>
                <c:pt idx="310">
                  <c:v>0.375</c:v>
                </c:pt>
                <c:pt idx="311">
                  <c:v>0.39500000000000002</c:v>
                </c:pt>
                <c:pt idx="312">
                  <c:v>0.36499999999999999</c:v>
                </c:pt>
                <c:pt idx="313">
                  <c:v>0.39</c:v>
                </c:pt>
                <c:pt idx="314">
                  <c:v>0.38</c:v>
                </c:pt>
                <c:pt idx="315">
                  <c:v>0.38500000000000001</c:v>
                </c:pt>
                <c:pt idx="316">
                  <c:v>0.38</c:v>
                </c:pt>
                <c:pt idx="317">
                  <c:v>0.39</c:v>
                </c:pt>
                <c:pt idx="318">
                  <c:v>0.4</c:v>
                </c:pt>
                <c:pt idx="319">
                  <c:v>0.38</c:v>
                </c:pt>
                <c:pt idx="320">
                  <c:v>0.375</c:v>
                </c:pt>
                <c:pt idx="321">
                  <c:v>0.38500000000000001</c:v>
                </c:pt>
                <c:pt idx="322">
                  <c:v>0.38500000000000001</c:v>
                </c:pt>
                <c:pt idx="323">
                  <c:v>0.375</c:v>
                </c:pt>
                <c:pt idx="324">
                  <c:v>0.4</c:v>
                </c:pt>
                <c:pt idx="325">
                  <c:v>0.38</c:v>
                </c:pt>
                <c:pt idx="326">
                  <c:v>0.39500000000000002</c:v>
                </c:pt>
                <c:pt idx="327">
                  <c:v>0.375</c:v>
                </c:pt>
                <c:pt idx="328">
                  <c:v>0.39</c:v>
                </c:pt>
                <c:pt idx="329">
                  <c:v>0.38</c:v>
                </c:pt>
                <c:pt idx="330">
                  <c:v>0.4</c:v>
                </c:pt>
                <c:pt idx="331">
                  <c:v>0.38</c:v>
                </c:pt>
                <c:pt idx="332">
                  <c:v>0.38</c:v>
                </c:pt>
                <c:pt idx="333">
                  <c:v>0.38</c:v>
                </c:pt>
                <c:pt idx="334">
                  <c:v>0.38500000000000001</c:v>
                </c:pt>
                <c:pt idx="335">
                  <c:v>0.375</c:v>
                </c:pt>
                <c:pt idx="336">
                  <c:v>0.375</c:v>
                </c:pt>
                <c:pt idx="337">
                  <c:v>0.38</c:v>
                </c:pt>
                <c:pt idx="338">
                  <c:v>0.39</c:v>
                </c:pt>
                <c:pt idx="339">
                  <c:v>0.38</c:v>
                </c:pt>
                <c:pt idx="340">
                  <c:v>0.4</c:v>
                </c:pt>
                <c:pt idx="341">
                  <c:v>0.38</c:v>
                </c:pt>
                <c:pt idx="342">
                  <c:v>0.38500000000000001</c:v>
                </c:pt>
                <c:pt idx="343">
                  <c:v>0.39</c:v>
                </c:pt>
                <c:pt idx="344">
                  <c:v>0.38</c:v>
                </c:pt>
                <c:pt idx="345">
                  <c:v>0.38500000000000001</c:v>
                </c:pt>
                <c:pt idx="346">
                  <c:v>0.38</c:v>
                </c:pt>
                <c:pt idx="347">
                  <c:v>0.39</c:v>
                </c:pt>
                <c:pt idx="348">
                  <c:v>0.38500000000000001</c:v>
                </c:pt>
                <c:pt idx="349">
                  <c:v>0.39</c:v>
                </c:pt>
                <c:pt idx="350">
                  <c:v>0.38500000000000001</c:v>
                </c:pt>
                <c:pt idx="351">
                  <c:v>0.375</c:v>
                </c:pt>
                <c:pt idx="352">
                  <c:v>0.39500000000000002</c:v>
                </c:pt>
                <c:pt idx="353">
                  <c:v>0.38</c:v>
                </c:pt>
                <c:pt idx="354">
                  <c:v>0.38</c:v>
                </c:pt>
                <c:pt idx="355">
                  <c:v>0.38500000000000001</c:v>
                </c:pt>
                <c:pt idx="356">
                  <c:v>0.4</c:v>
                </c:pt>
                <c:pt idx="357">
                  <c:v>0.38</c:v>
                </c:pt>
                <c:pt idx="358">
                  <c:v>0.39</c:v>
                </c:pt>
                <c:pt idx="359">
                  <c:v>0.4</c:v>
                </c:pt>
                <c:pt idx="360">
                  <c:v>0.4</c:v>
                </c:pt>
                <c:pt idx="361">
                  <c:v>0.38</c:v>
                </c:pt>
                <c:pt idx="362">
                  <c:v>0.37</c:v>
                </c:pt>
                <c:pt idx="363">
                  <c:v>0.38500000000000001</c:v>
                </c:pt>
                <c:pt idx="364">
                  <c:v>0.375</c:v>
                </c:pt>
                <c:pt idx="365">
                  <c:v>0.4</c:v>
                </c:pt>
                <c:pt idx="366">
                  <c:v>0.39500000000000002</c:v>
                </c:pt>
                <c:pt idx="367">
                  <c:v>0.40500000000000003</c:v>
                </c:pt>
                <c:pt idx="368">
                  <c:v>0.4</c:v>
                </c:pt>
                <c:pt idx="369">
                  <c:v>0.39500000000000002</c:v>
                </c:pt>
                <c:pt idx="370">
                  <c:v>0.4</c:v>
                </c:pt>
                <c:pt idx="371">
                  <c:v>0.38</c:v>
                </c:pt>
                <c:pt idx="372">
                  <c:v>0.4</c:v>
                </c:pt>
                <c:pt idx="373">
                  <c:v>0.38500000000000001</c:v>
                </c:pt>
                <c:pt idx="374">
                  <c:v>0.39500000000000002</c:v>
                </c:pt>
                <c:pt idx="375">
                  <c:v>0.40500000000000003</c:v>
                </c:pt>
                <c:pt idx="376">
                  <c:v>0.4</c:v>
                </c:pt>
                <c:pt idx="377">
                  <c:v>0.4</c:v>
                </c:pt>
                <c:pt idx="378">
                  <c:v>0.40500000000000003</c:v>
                </c:pt>
                <c:pt idx="379">
                  <c:v>0.40500000000000003</c:v>
                </c:pt>
                <c:pt idx="380">
                  <c:v>0.40500000000000003</c:v>
                </c:pt>
                <c:pt idx="381">
                  <c:v>0.77499999999999991</c:v>
                </c:pt>
                <c:pt idx="382">
                  <c:v>0.4</c:v>
                </c:pt>
                <c:pt idx="383">
                  <c:v>0.4</c:v>
                </c:pt>
                <c:pt idx="384">
                  <c:v>0.38500000000000001</c:v>
                </c:pt>
                <c:pt idx="385">
                  <c:v>0.40500000000000003</c:v>
                </c:pt>
                <c:pt idx="386">
                  <c:v>0.4</c:v>
                </c:pt>
                <c:pt idx="387">
                  <c:v>0.38</c:v>
                </c:pt>
                <c:pt idx="388">
                  <c:v>0.4</c:v>
                </c:pt>
                <c:pt idx="389">
                  <c:v>0.39500000000000002</c:v>
                </c:pt>
                <c:pt idx="390">
                  <c:v>0.38</c:v>
                </c:pt>
                <c:pt idx="391">
                  <c:v>0.39500000000000002</c:v>
                </c:pt>
                <c:pt idx="392">
                  <c:v>0.4</c:v>
                </c:pt>
                <c:pt idx="393">
                  <c:v>0.41499999999999998</c:v>
                </c:pt>
                <c:pt idx="394">
                  <c:v>0.40500000000000003</c:v>
                </c:pt>
                <c:pt idx="395">
                  <c:v>0.4</c:v>
                </c:pt>
                <c:pt idx="396">
                  <c:v>0.38500000000000001</c:v>
                </c:pt>
                <c:pt idx="397">
                  <c:v>0.38</c:v>
                </c:pt>
                <c:pt idx="398">
                  <c:v>0.40500000000000003</c:v>
                </c:pt>
                <c:pt idx="399">
                  <c:v>0.42499999999999999</c:v>
                </c:pt>
                <c:pt idx="400">
                  <c:v>0.41499999999999998</c:v>
                </c:pt>
                <c:pt idx="401">
                  <c:v>0.4</c:v>
                </c:pt>
                <c:pt idx="402">
                  <c:v>0.42</c:v>
                </c:pt>
                <c:pt idx="403">
                  <c:v>0.39500000000000002</c:v>
                </c:pt>
                <c:pt idx="404">
                  <c:v>0.40500000000000003</c:v>
                </c:pt>
                <c:pt idx="405">
                  <c:v>0.38</c:v>
                </c:pt>
                <c:pt idx="406">
                  <c:v>0.4</c:v>
                </c:pt>
                <c:pt idx="407">
                  <c:v>0.4</c:v>
                </c:pt>
                <c:pt idx="408">
                  <c:v>0.4</c:v>
                </c:pt>
                <c:pt idx="409">
                  <c:v>0.41499999999999998</c:v>
                </c:pt>
                <c:pt idx="410">
                  <c:v>0.40500000000000003</c:v>
                </c:pt>
                <c:pt idx="411">
                  <c:v>0.41</c:v>
                </c:pt>
                <c:pt idx="412">
                  <c:v>0.4</c:v>
                </c:pt>
                <c:pt idx="413">
                  <c:v>0.40500000000000003</c:v>
                </c:pt>
                <c:pt idx="414">
                  <c:v>0.39</c:v>
                </c:pt>
                <c:pt idx="415">
                  <c:v>0.39500000000000002</c:v>
                </c:pt>
                <c:pt idx="416">
                  <c:v>0.4</c:v>
                </c:pt>
                <c:pt idx="417">
                  <c:v>0.40500000000000003</c:v>
                </c:pt>
                <c:pt idx="418">
                  <c:v>0.39</c:v>
                </c:pt>
                <c:pt idx="419">
                  <c:v>0.4</c:v>
                </c:pt>
                <c:pt idx="420">
                  <c:v>0.40500000000000003</c:v>
                </c:pt>
                <c:pt idx="421">
                  <c:v>0.40500000000000003</c:v>
                </c:pt>
                <c:pt idx="422">
                  <c:v>0.44</c:v>
                </c:pt>
                <c:pt idx="423">
                  <c:v>0.435</c:v>
                </c:pt>
                <c:pt idx="424">
                  <c:v>0.4</c:v>
                </c:pt>
                <c:pt idx="425">
                  <c:v>0.4</c:v>
                </c:pt>
                <c:pt idx="426">
                  <c:v>0.41</c:v>
                </c:pt>
                <c:pt idx="427">
                  <c:v>0.4</c:v>
                </c:pt>
                <c:pt idx="428">
                  <c:v>0.39500000000000002</c:v>
                </c:pt>
                <c:pt idx="429">
                  <c:v>0.41</c:v>
                </c:pt>
                <c:pt idx="430">
                  <c:v>0.39</c:v>
                </c:pt>
                <c:pt idx="431">
                  <c:v>0.40500000000000003</c:v>
                </c:pt>
                <c:pt idx="432">
                  <c:v>0.4</c:v>
                </c:pt>
                <c:pt idx="433">
                  <c:v>0.4</c:v>
                </c:pt>
                <c:pt idx="434">
                  <c:v>0.39</c:v>
                </c:pt>
                <c:pt idx="435">
                  <c:v>0.42</c:v>
                </c:pt>
                <c:pt idx="436">
                  <c:v>0.42499999999999999</c:v>
                </c:pt>
                <c:pt idx="437">
                  <c:v>0.40500000000000003</c:v>
                </c:pt>
                <c:pt idx="438">
                  <c:v>0.41</c:v>
                </c:pt>
                <c:pt idx="439">
                  <c:v>0.42499999999999999</c:v>
                </c:pt>
                <c:pt idx="440">
                  <c:v>0.40500000000000003</c:v>
                </c:pt>
                <c:pt idx="441">
                  <c:v>0.42499999999999999</c:v>
                </c:pt>
                <c:pt idx="442">
                  <c:v>0.41499999999999998</c:v>
                </c:pt>
                <c:pt idx="443">
                  <c:v>0.41499999999999998</c:v>
                </c:pt>
                <c:pt idx="444">
                  <c:v>0.41499999999999998</c:v>
                </c:pt>
                <c:pt idx="445">
                  <c:v>0.42499999999999999</c:v>
                </c:pt>
                <c:pt idx="446">
                  <c:v>0.42</c:v>
                </c:pt>
                <c:pt idx="447">
                  <c:v>0.4</c:v>
                </c:pt>
                <c:pt idx="448">
                  <c:v>0.42</c:v>
                </c:pt>
                <c:pt idx="449">
                  <c:v>0.42499999999999999</c:v>
                </c:pt>
                <c:pt idx="450">
                  <c:v>0.42499999999999999</c:v>
                </c:pt>
                <c:pt idx="451">
                  <c:v>0.435</c:v>
                </c:pt>
                <c:pt idx="452">
                  <c:v>0.4</c:v>
                </c:pt>
                <c:pt idx="453">
                  <c:v>0.44</c:v>
                </c:pt>
                <c:pt idx="454">
                  <c:v>0.42499999999999999</c:v>
                </c:pt>
                <c:pt idx="455">
                  <c:v>0.41</c:v>
                </c:pt>
                <c:pt idx="456">
                  <c:v>0.41</c:v>
                </c:pt>
                <c:pt idx="457">
                  <c:v>0.43</c:v>
                </c:pt>
                <c:pt idx="458">
                  <c:v>0.43</c:v>
                </c:pt>
                <c:pt idx="459">
                  <c:v>0.41499999999999998</c:v>
                </c:pt>
                <c:pt idx="460">
                  <c:v>0.42499999999999999</c:v>
                </c:pt>
                <c:pt idx="461">
                  <c:v>0.43</c:v>
                </c:pt>
                <c:pt idx="462">
                  <c:v>0.44</c:v>
                </c:pt>
                <c:pt idx="463">
                  <c:v>0.41499999999999998</c:v>
                </c:pt>
                <c:pt idx="464">
                  <c:v>0.435</c:v>
                </c:pt>
                <c:pt idx="465">
                  <c:v>0.42</c:v>
                </c:pt>
                <c:pt idx="466">
                  <c:v>0.43</c:v>
                </c:pt>
                <c:pt idx="467">
                  <c:v>0.43</c:v>
                </c:pt>
                <c:pt idx="468">
                  <c:v>0.435</c:v>
                </c:pt>
                <c:pt idx="469">
                  <c:v>0.41</c:v>
                </c:pt>
                <c:pt idx="470">
                  <c:v>0.45</c:v>
                </c:pt>
                <c:pt idx="471">
                  <c:v>0.44</c:v>
                </c:pt>
                <c:pt idx="472">
                  <c:v>0.435</c:v>
                </c:pt>
                <c:pt idx="473">
                  <c:v>0.44</c:v>
                </c:pt>
                <c:pt idx="474">
                  <c:v>0.39500000000000002</c:v>
                </c:pt>
                <c:pt idx="475">
                  <c:v>0.42</c:v>
                </c:pt>
                <c:pt idx="476">
                  <c:v>0.43</c:v>
                </c:pt>
                <c:pt idx="477">
                  <c:v>0.45</c:v>
                </c:pt>
                <c:pt idx="478">
                  <c:v>0.435</c:v>
                </c:pt>
                <c:pt idx="479">
                  <c:v>0.42499999999999999</c:v>
                </c:pt>
                <c:pt idx="480">
                  <c:v>0.435</c:v>
                </c:pt>
                <c:pt idx="481">
                  <c:v>0.44</c:v>
                </c:pt>
                <c:pt idx="482">
                  <c:v>0.435</c:v>
                </c:pt>
                <c:pt idx="483">
                  <c:v>0.435</c:v>
                </c:pt>
                <c:pt idx="484">
                  <c:v>0.43</c:v>
                </c:pt>
                <c:pt idx="485">
                  <c:v>0.46500000000000002</c:v>
                </c:pt>
                <c:pt idx="486">
                  <c:v>0.42499999999999999</c:v>
                </c:pt>
                <c:pt idx="487">
                  <c:v>0.43</c:v>
                </c:pt>
                <c:pt idx="488">
                  <c:v>0.43</c:v>
                </c:pt>
                <c:pt idx="489">
                  <c:v>0.44</c:v>
                </c:pt>
                <c:pt idx="490">
                  <c:v>0.45</c:v>
                </c:pt>
                <c:pt idx="491">
                  <c:v>0.45</c:v>
                </c:pt>
                <c:pt idx="492">
                  <c:v>0.43</c:v>
                </c:pt>
                <c:pt idx="493">
                  <c:v>0.42</c:v>
                </c:pt>
                <c:pt idx="494">
                  <c:v>0.41499999999999998</c:v>
                </c:pt>
                <c:pt idx="495">
                  <c:v>0.42499999999999999</c:v>
                </c:pt>
                <c:pt idx="496">
                  <c:v>0.44</c:v>
                </c:pt>
                <c:pt idx="497">
                  <c:v>0.435</c:v>
                </c:pt>
                <c:pt idx="498">
                  <c:v>0.44</c:v>
                </c:pt>
                <c:pt idx="499">
                  <c:v>0.435</c:v>
                </c:pt>
                <c:pt idx="500">
                  <c:v>0.44</c:v>
                </c:pt>
                <c:pt idx="501">
                  <c:v>0.45</c:v>
                </c:pt>
                <c:pt idx="502">
                  <c:v>0.435</c:v>
                </c:pt>
                <c:pt idx="503">
                  <c:v>0.46</c:v>
                </c:pt>
                <c:pt idx="504">
                  <c:v>0.42499999999999999</c:v>
                </c:pt>
                <c:pt idx="505">
                  <c:v>0.45</c:v>
                </c:pt>
                <c:pt idx="506">
                  <c:v>0.44</c:v>
                </c:pt>
                <c:pt idx="507">
                  <c:v>0.45500000000000002</c:v>
                </c:pt>
                <c:pt idx="508">
                  <c:v>0.42499999999999999</c:v>
                </c:pt>
                <c:pt idx="509">
                  <c:v>0.46</c:v>
                </c:pt>
                <c:pt idx="510">
                  <c:v>0.45</c:v>
                </c:pt>
                <c:pt idx="511">
                  <c:v>0.44</c:v>
                </c:pt>
                <c:pt idx="512">
                  <c:v>0.47499999999999998</c:v>
                </c:pt>
                <c:pt idx="513">
                  <c:v>0.45</c:v>
                </c:pt>
                <c:pt idx="514">
                  <c:v>0.44500000000000001</c:v>
                </c:pt>
                <c:pt idx="515">
                  <c:v>0.43</c:v>
                </c:pt>
                <c:pt idx="516">
                  <c:v>0.44500000000000001</c:v>
                </c:pt>
                <c:pt idx="517">
                  <c:v>0.44</c:v>
                </c:pt>
                <c:pt idx="518">
                  <c:v>0.45500000000000002</c:v>
                </c:pt>
                <c:pt idx="519">
                  <c:v>0.44</c:v>
                </c:pt>
                <c:pt idx="520">
                  <c:v>0.44</c:v>
                </c:pt>
                <c:pt idx="521">
                  <c:v>0.45500000000000002</c:v>
                </c:pt>
                <c:pt idx="522">
                  <c:v>0.45500000000000002</c:v>
                </c:pt>
                <c:pt idx="523">
                  <c:v>0.45</c:v>
                </c:pt>
                <c:pt idx="524">
                  <c:v>0.44500000000000001</c:v>
                </c:pt>
                <c:pt idx="525">
                  <c:v>0.45</c:v>
                </c:pt>
                <c:pt idx="526">
                  <c:v>0.44500000000000001</c:v>
                </c:pt>
                <c:pt idx="527">
                  <c:v>0.45</c:v>
                </c:pt>
                <c:pt idx="528">
                  <c:v>0.495</c:v>
                </c:pt>
                <c:pt idx="529">
                  <c:v>0.47499999999999998</c:v>
                </c:pt>
                <c:pt idx="530">
                  <c:v>0.46</c:v>
                </c:pt>
                <c:pt idx="531">
                  <c:v>0.45</c:v>
                </c:pt>
                <c:pt idx="532">
                  <c:v>0.44500000000000001</c:v>
                </c:pt>
                <c:pt idx="533">
                  <c:v>0.45500000000000002</c:v>
                </c:pt>
                <c:pt idx="534">
                  <c:v>0.45</c:v>
                </c:pt>
                <c:pt idx="535">
                  <c:v>0.45</c:v>
                </c:pt>
                <c:pt idx="536">
                  <c:v>0.45</c:v>
                </c:pt>
                <c:pt idx="537">
                  <c:v>0.46</c:v>
                </c:pt>
                <c:pt idx="538">
                  <c:v>0.44500000000000001</c:v>
                </c:pt>
                <c:pt idx="539">
                  <c:v>0.44</c:v>
                </c:pt>
                <c:pt idx="540">
                  <c:v>0.45</c:v>
                </c:pt>
                <c:pt idx="541">
                  <c:v>0.45500000000000002</c:v>
                </c:pt>
                <c:pt idx="542">
                  <c:v>0.44500000000000001</c:v>
                </c:pt>
                <c:pt idx="543">
                  <c:v>0.45</c:v>
                </c:pt>
                <c:pt idx="544">
                  <c:v>0.45</c:v>
                </c:pt>
                <c:pt idx="545">
                  <c:v>0.44</c:v>
                </c:pt>
                <c:pt idx="546">
                  <c:v>0.46500000000000002</c:v>
                </c:pt>
                <c:pt idx="547">
                  <c:v>0.45500000000000002</c:v>
                </c:pt>
                <c:pt idx="548">
                  <c:v>0.46500000000000002</c:v>
                </c:pt>
                <c:pt idx="549">
                  <c:v>0.435</c:v>
                </c:pt>
                <c:pt idx="550">
                  <c:v>0.46</c:v>
                </c:pt>
                <c:pt idx="551">
                  <c:v>0.47499999999999998</c:v>
                </c:pt>
                <c:pt idx="552">
                  <c:v>0.44500000000000001</c:v>
                </c:pt>
                <c:pt idx="553">
                  <c:v>0.47499999999999998</c:v>
                </c:pt>
                <c:pt idx="554">
                  <c:v>0.46</c:v>
                </c:pt>
                <c:pt idx="555">
                  <c:v>0.47</c:v>
                </c:pt>
                <c:pt idx="556">
                  <c:v>0.45500000000000002</c:v>
                </c:pt>
                <c:pt idx="557">
                  <c:v>0.45</c:v>
                </c:pt>
                <c:pt idx="558">
                  <c:v>0.48</c:v>
                </c:pt>
                <c:pt idx="559">
                  <c:v>0.46</c:v>
                </c:pt>
                <c:pt idx="560">
                  <c:v>0.47499999999999998</c:v>
                </c:pt>
                <c:pt idx="561">
                  <c:v>0.47</c:v>
                </c:pt>
                <c:pt idx="562">
                  <c:v>0.45</c:v>
                </c:pt>
                <c:pt idx="563">
                  <c:v>0.45</c:v>
                </c:pt>
                <c:pt idx="564">
                  <c:v>0.47</c:v>
                </c:pt>
                <c:pt idx="565">
                  <c:v>0.45</c:v>
                </c:pt>
                <c:pt idx="566">
                  <c:v>0.47</c:v>
                </c:pt>
                <c:pt idx="567">
                  <c:v>0.47499999999999998</c:v>
                </c:pt>
                <c:pt idx="568">
                  <c:v>0.47</c:v>
                </c:pt>
                <c:pt idx="569">
                  <c:v>0.46</c:v>
                </c:pt>
                <c:pt idx="570">
                  <c:v>0.45500000000000002</c:v>
                </c:pt>
                <c:pt idx="571">
                  <c:v>0.47</c:v>
                </c:pt>
                <c:pt idx="572">
                  <c:v>0.49</c:v>
                </c:pt>
                <c:pt idx="573">
                  <c:v>0.47</c:v>
                </c:pt>
                <c:pt idx="574">
                  <c:v>0.48499999999999999</c:v>
                </c:pt>
                <c:pt idx="575">
                  <c:v>0.5</c:v>
                </c:pt>
                <c:pt idx="576">
                  <c:v>0.5</c:v>
                </c:pt>
                <c:pt idx="577">
                  <c:v>0.48499999999999999</c:v>
                </c:pt>
                <c:pt idx="578">
                  <c:v>0.505</c:v>
                </c:pt>
                <c:pt idx="579">
                  <c:v>0.48</c:v>
                </c:pt>
                <c:pt idx="580">
                  <c:v>0.47</c:v>
                </c:pt>
                <c:pt idx="581">
                  <c:v>0.51</c:v>
                </c:pt>
                <c:pt idx="582">
                  <c:v>0.47499999999999998</c:v>
                </c:pt>
                <c:pt idx="583">
                  <c:v>0.495</c:v>
                </c:pt>
                <c:pt idx="584">
                  <c:v>0.48499999999999999</c:v>
                </c:pt>
                <c:pt idx="585">
                  <c:v>0.47</c:v>
                </c:pt>
                <c:pt idx="586">
                  <c:v>0.495</c:v>
                </c:pt>
                <c:pt idx="587">
                  <c:v>0.5</c:v>
                </c:pt>
                <c:pt idx="588">
                  <c:v>0.52500000000000002</c:v>
                </c:pt>
                <c:pt idx="589">
                  <c:v>0.5</c:v>
                </c:pt>
                <c:pt idx="590">
                  <c:v>0.5</c:v>
                </c:pt>
                <c:pt idx="591">
                  <c:v>0.52</c:v>
                </c:pt>
                <c:pt idx="592">
                  <c:v>0.5</c:v>
                </c:pt>
                <c:pt idx="593">
                  <c:v>0.51500000000000001</c:v>
                </c:pt>
                <c:pt idx="594">
                  <c:v>0.54</c:v>
                </c:pt>
                <c:pt idx="595">
                  <c:v>0.51</c:v>
                </c:pt>
                <c:pt idx="596">
                  <c:v>0.54500000000000004</c:v>
                </c:pt>
                <c:pt idx="597">
                  <c:v>0.52500000000000002</c:v>
                </c:pt>
                <c:pt idx="598">
                  <c:v>0.54</c:v>
                </c:pt>
                <c:pt idx="599">
                  <c:v>0.54</c:v>
                </c:pt>
                <c:pt idx="600">
                  <c:v>0.54</c:v>
                </c:pt>
                <c:pt idx="601">
                  <c:v>0.55500000000000005</c:v>
                </c:pt>
                <c:pt idx="602">
                  <c:v>0.58499999999999996</c:v>
                </c:pt>
                <c:pt idx="603">
                  <c:v>0.55500000000000005</c:v>
                </c:pt>
                <c:pt idx="604">
                  <c:v>0.63</c:v>
                </c:pt>
                <c:pt idx="605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D9-C849-B7D3-A04B473F0829}"/>
            </c:ext>
          </c:extLst>
        </c:ser>
        <c:ser>
          <c:idx val="3"/>
          <c:order val="3"/>
          <c:tx>
            <c:strRef>
              <c:f>'Ecomonic Values'!$E$24</c:f>
              <c:strCache>
                <c:ptCount val="1"/>
                <c:pt idx="0">
                  <c:v>Sum of Height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Values'!$E$25:$E$631</c:f>
              <c:numCache>
                <c:formatCode>0.00</c:formatCode>
                <c:ptCount val="606"/>
                <c:pt idx="0">
                  <c:v>3.5000000000000003E-2</c:v>
                </c:pt>
                <c:pt idx="1">
                  <c:v>0.03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9.5000000000000001E-2</c:v>
                </c:pt>
                <c:pt idx="9">
                  <c:v>0.04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7.4999999999999997E-2</c:v>
                </c:pt>
                <c:pt idx="13">
                  <c:v>5.5E-2</c:v>
                </c:pt>
                <c:pt idx="14">
                  <c:v>0.03</c:v>
                </c:pt>
                <c:pt idx="15">
                  <c:v>5.5E-2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0.06</c:v>
                </c:pt>
                <c:pt idx="20">
                  <c:v>7.0000000000000007E-2</c:v>
                </c:pt>
                <c:pt idx="21">
                  <c:v>6.5000000000000002E-2</c:v>
                </c:pt>
                <c:pt idx="22">
                  <c:v>0.06</c:v>
                </c:pt>
                <c:pt idx="23">
                  <c:v>5.5E-2</c:v>
                </c:pt>
                <c:pt idx="24">
                  <c:v>7.4999999999999997E-2</c:v>
                </c:pt>
                <c:pt idx="25">
                  <c:v>6.5000000000000002E-2</c:v>
                </c:pt>
                <c:pt idx="26">
                  <c:v>0.08</c:v>
                </c:pt>
                <c:pt idx="27">
                  <c:v>5.5E-2</c:v>
                </c:pt>
                <c:pt idx="28">
                  <c:v>6.5000000000000002E-2</c:v>
                </c:pt>
                <c:pt idx="29">
                  <c:v>0.08</c:v>
                </c:pt>
                <c:pt idx="30">
                  <c:v>7.0000000000000007E-2</c:v>
                </c:pt>
                <c:pt idx="31">
                  <c:v>0.06</c:v>
                </c:pt>
                <c:pt idx="32">
                  <c:v>0.08</c:v>
                </c:pt>
                <c:pt idx="33">
                  <c:v>8.5000000000000006E-2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7.0000000000000007E-2</c:v>
                </c:pt>
                <c:pt idx="37">
                  <c:v>0.08</c:v>
                </c:pt>
                <c:pt idx="38">
                  <c:v>0.08</c:v>
                </c:pt>
                <c:pt idx="39">
                  <c:v>7.0000000000000007E-2</c:v>
                </c:pt>
                <c:pt idx="40">
                  <c:v>0.09</c:v>
                </c:pt>
                <c:pt idx="41">
                  <c:v>7.0000000000000007E-2</c:v>
                </c:pt>
                <c:pt idx="42">
                  <c:v>0.105</c:v>
                </c:pt>
                <c:pt idx="43">
                  <c:v>0.05</c:v>
                </c:pt>
                <c:pt idx="44">
                  <c:v>7.4999999999999997E-2</c:v>
                </c:pt>
                <c:pt idx="45">
                  <c:v>0</c:v>
                </c:pt>
                <c:pt idx="46">
                  <c:v>0.08</c:v>
                </c:pt>
                <c:pt idx="47">
                  <c:v>7.4999999999999997E-2</c:v>
                </c:pt>
                <c:pt idx="48">
                  <c:v>0.09</c:v>
                </c:pt>
                <c:pt idx="49">
                  <c:v>7.4999999999999997E-2</c:v>
                </c:pt>
                <c:pt idx="50">
                  <c:v>7.0000000000000007E-2</c:v>
                </c:pt>
                <c:pt idx="51">
                  <c:v>7.4999999999999997E-2</c:v>
                </c:pt>
                <c:pt idx="52">
                  <c:v>0.08</c:v>
                </c:pt>
                <c:pt idx="53">
                  <c:v>8.5000000000000006E-2</c:v>
                </c:pt>
                <c:pt idx="54">
                  <c:v>7.4999999999999997E-2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0.08</c:v>
                </c:pt>
                <c:pt idx="58">
                  <c:v>0.1</c:v>
                </c:pt>
                <c:pt idx="59">
                  <c:v>7.0000000000000007E-2</c:v>
                </c:pt>
                <c:pt idx="60">
                  <c:v>7.4999999999999997E-2</c:v>
                </c:pt>
                <c:pt idx="61">
                  <c:v>8.5000000000000006E-2</c:v>
                </c:pt>
                <c:pt idx="62">
                  <c:v>7.4999999999999997E-2</c:v>
                </c:pt>
                <c:pt idx="63">
                  <c:v>0.08</c:v>
                </c:pt>
                <c:pt idx="64">
                  <c:v>0.1</c:v>
                </c:pt>
                <c:pt idx="65">
                  <c:v>0.08</c:v>
                </c:pt>
                <c:pt idx="66">
                  <c:v>9.5000000000000001E-2</c:v>
                </c:pt>
                <c:pt idx="67">
                  <c:v>9.5000000000000001E-2</c:v>
                </c:pt>
                <c:pt idx="68">
                  <c:v>0.09</c:v>
                </c:pt>
                <c:pt idx="69">
                  <c:v>8.5000000000000006E-2</c:v>
                </c:pt>
                <c:pt idx="70">
                  <c:v>0.09</c:v>
                </c:pt>
                <c:pt idx="71">
                  <c:v>0.11</c:v>
                </c:pt>
                <c:pt idx="72">
                  <c:v>9.5000000000000001E-2</c:v>
                </c:pt>
                <c:pt idx="73">
                  <c:v>0.09</c:v>
                </c:pt>
                <c:pt idx="74">
                  <c:v>0.09</c:v>
                </c:pt>
                <c:pt idx="75">
                  <c:v>8.5000000000000006E-2</c:v>
                </c:pt>
                <c:pt idx="76">
                  <c:v>0.09</c:v>
                </c:pt>
                <c:pt idx="77">
                  <c:v>0.09</c:v>
                </c:pt>
                <c:pt idx="78">
                  <c:v>8.5000000000000006E-2</c:v>
                </c:pt>
                <c:pt idx="79">
                  <c:v>7.4999999999999997E-2</c:v>
                </c:pt>
                <c:pt idx="80">
                  <c:v>0.1</c:v>
                </c:pt>
                <c:pt idx="81">
                  <c:v>0.09</c:v>
                </c:pt>
                <c:pt idx="82">
                  <c:v>7.4999999999999997E-2</c:v>
                </c:pt>
                <c:pt idx="83">
                  <c:v>9.5000000000000001E-2</c:v>
                </c:pt>
                <c:pt idx="84">
                  <c:v>0.09</c:v>
                </c:pt>
                <c:pt idx="85">
                  <c:v>0.08</c:v>
                </c:pt>
                <c:pt idx="86">
                  <c:v>8.5000000000000006E-2</c:v>
                </c:pt>
                <c:pt idx="87">
                  <c:v>0.09</c:v>
                </c:pt>
                <c:pt idx="88">
                  <c:v>9.5000000000000001E-2</c:v>
                </c:pt>
                <c:pt idx="89">
                  <c:v>0.09</c:v>
                </c:pt>
                <c:pt idx="90">
                  <c:v>0.09</c:v>
                </c:pt>
                <c:pt idx="91">
                  <c:v>0.09</c:v>
                </c:pt>
                <c:pt idx="92">
                  <c:v>9.5000000000000001E-2</c:v>
                </c:pt>
                <c:pt idx="93">
                  <c:v>0.09</c:v>
                </c:pt>
                <c:pt idx="94">
                  <c:v>0.1</c:v>
                </c:pt>
                <c:pt idx="95">
                  <c:v>8.5000000000000006E-2</c:v>
                </c:pt>
                <c:pt idx="96">
                  <c:v>0.09</c:v>
                </c:pt>
                <c:pt idx="97">
                  <c:v>0.1</c:v>
                </c:pt>
                <c:pt idx="98">
                  <c:v>9.5000000000000001E-2</c:v>
                </c:pt>
                <c:pt idx="99">
                  <c:v>9.5000000000000001E-2</c:v>
                </c:pt>
                <c:pt idx="100">
                  <c:v>8.5000000000000006E-2</c:v>
                </c:pt>
                <c:pt idx="101">
                  <c:v>0.09</c:v>
                </c:pt>
                <c:pt idx="102">
                  <c:v>9.5000000000000001E-2</c:v>
                </c:pt>
                <c:pt idx="103">
                  <c:v>9.5000000000000001E-2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0.115</c:v>
                </c:pt>
                <c:pt idx="108">
                  <c:v>0.14000000000000001</c:v>
                </c:pt>
                <c:pt idx="109">
                  <c:v>8.5000000000000006E-2</c:v>
                </c:pt>
                <c:pt idx="110">
                  <c:v>8.5000000000000006E-2</c:v>
                </c:pt>
                <c:pt idx="111">
                  <c:v>8.5000000000000006E-2</c:v>
                </c:pt>
                <c:pt idx="112">
                  <c:v>8.5000000000000006E-2</c:v>
                </c:pt>
                <c:pt idx="113">
                  <c:v>9.5000000000000001E-2</c:v>
                </c:pt>
                <c:pt idx="114">
                  <c:v>0.1</c:v>
                </c:pt>
                <c:pt idx="115">
                  <c:v>0.125</c:v>
                </c:pt>
                <c:pt idx="116">
                  <c:v>9.5000000000000001E-2</c:v>
                </c:pt>
                <c:pt idx="117">
                  <c:v>0.105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0.09</c:v>
                </c:pt>
                <c:pt idx="122">
                  <c:v>0.09</c:v>
                </c:pt>
                <c:pt idx="123">
                  <c:v>0.1</c:v>
                </c:pt>
                <c:pt idx="124">
                  <c:v>0.1</c:v>
                </c:pt>
                <c:pt idx="125">
                  <c:v>7.4999999999999997E-2</c:v>
                </c:pt>
                <c:pt idx="126">
                  <c:v>0.13</c:v>
                </c:pt>
                <c:pt idx="127">
                  <c:v>0.12</c:v>
                </c:pt>
                <c:pt idx="128">
                  <c:v>0.1</c:v>
                </c:pt>
                <c:pt idx="129">
                  <c:v>0.115</c:v>
                </c:pt>
                <c:pt idx="130">
                  <c:v>0.09</c:v>
                </c:pt>
                <c:pt idx="131">
                  <c:v>8.5000000000000006E-2</c:v>
                </c:pt>
                <c:pt idx="132">
                  <c:v>8.5000000000000006E-2</c:v>
                </c:pt>
                <c:pt idx="133">
                  <c:v>0.105</c:v>
                </c:pt>
                <c:pt idx="134">
                  <c:v>0.1</c:v>
                </c:pt>
                <c:pt idx="135">
                  <c:v>9.5000000000000001E-2</c:v>
                </c:pt>
                <c:pt idx="136">
                  <c:v>0.09</c:v>
                </c:pt>
                <c:pt idx="137">
                  <c:v>0.1</c:v>
                </c:pt>
                <c:pt idx="138">
                  <c:v>0.105</c:v>
                </c:pt>
                <c:pt idx="139">
                  <c:v>0.1</c:v>
                </c:pt>
                <c:pt idx="140">
                  <c:v>0.11</c:v>
                </c:pt>
                <c:pt idx="141">
                  <c:v>0.105</c:v>
                </c:pt>
                <c:pt idx="142">
                  <c:v>0.1</c:v>
                </c:pt>
                <c:pt idx="143">
                  <c:v>0.1</c:v>
                </c:pt>
                <c:pt idx="144">
                  <c:v>0.115</c:v>
                </c:pt>
                <c:pt idx="145">
                  <c:v>0.105</c:v>
                </c:pt>
                <c:pt idx="146">
                  <c:v>0.1</c:v>
                </c:pt>
                <c:pt idx="147">
                  <c:v>0.105</c:v>
                </c:pt>
                <c:pt idx="148">
                  <c:v>0.11</c:v>
                </c:pt>
                <c:pt idx="149">
                  <c:v>0.1</c:v>
                </c:pt>
                <c:pt idx="150">
                  <c:v>0.12</c:v>
                </c:pt>
                <c:pt idx="151">
                  <c:v>0.11</c:v>
                </c:pt>
                <c:pt idx="152">
                  <c:v>0.12</c:v>
                </c:pt>
                <c:pt idx="153">
                  <c:v>0.1</c:v>
                </c:pt>
                <c:pt idx="154">
                  <c:v>9.5000000000000001E-2</c:v>
                </c:pt>
                <c:pt idx="155">
                  <c:v>0.1</c:v>
                </c:pt>
                <c:pt idx="156">
                  <c:v>0.11</c:v>
                </c:pt>
                <c:pt idx="157">
                  <c:v>0.09</c:v>
                </c:pt>
                <c:pt idx="158">
                  <c:v>0.09</c:v>
                </c:pt>
                <c:pt idx="159">
                  <c:v>0.09</c:v>
                </c:pt>
                <c:pt idx="160">
                  <c:v>0.1</c:v>
                </c:pt>
                <c:pt idx="161">
                  <c:v>0.1</c:v>
                </c:pt>
                <c:pt idx="162">
                  <c:v>9.5000000000000001E-2</c:v>
                </c:pt>
                <c:pt idx="163">
                  <c:v>0.1</c:v>
                </c:pt>
                <c:pt idx="164">
                  <c:v>0.11</c:v>
                </c:pt>
                <c:pt idx="165">
                  <c:v>0.115</c:v>
                </c:pt>
                <c:pt idx="166">
                  <c:v>0.12</c:v>
                </c:pt>
                <c:pt idx="167">
                  <c:v>0.115</c:v>
                </c:pt>
                <c:pt idx="168">
                  <c:v>0.12</c:v>
                </c:pt>
                <c:pt idx="169">
                  <c:v>0.115</c:v>
                </c:pt>
                <c:pt idx="170">
                  <c:v>0.08</c:v>
                </c:pt>
                <c:pt idx="171">
                  <c:v>0.08</c:v>
                </c:pt>
                <c:pt idx="172">
                  <c:v>0.12</c:v>
                </c:pt>
                <c:pt idx="173">
                  <c:v>8.5000000000000006E-2</c:v>
                </c:pt>
                <c:pt idx="174">
                  <c:v>0.115</c:v>
                </c:pt>
                <c:pt idx="175">
                  <c:v>0.11</c:v>
                </c:pt>
                <c:pt idx="176">
                  <c:v>0.12</c:v>
                </c:pt>
                <c:pt idx="177">
                  <c:v>0.1</c:v>
                </c:pt>
                <c:pt idx="178">
                  <c:v>0.11</c:v>
                </c:pt>
                <c:pt idx="179">
                  <c:v>0.115</c:v>
                </c:pt>
                <c:pt idx="180">
                  <c:v>0.125</c:v>
                </c:pt>
                <c:pt idx="181">
                  <c:v>0.115</c:v>
                </c:pt>
                <c:pt idx="182">
                  <c:v>0.1</c:v>
                </c:pt>
                <c:pt idx="183">
                  <c:v>0.105</c:v>
                </c:pt>
                <c:pt idx="184">
                  <c:v>0.12</c:v>
                </c:pt>
                <c:pt idx="185">
                  <c:v>0.125</c:v>
                </c:pt>
                <c:pt idx="186">
                  <c:v>0.115</c:v>
                </c:pt>
                <c:pt idx="187">
                  <c:v>0.11</c:v>
                </c:pt>
                <c:pt idx="188">
                  <c:v>0.11</c:v>
                </c:pt>
                <c:pt idx="189">
                  <c:v>0.12</c:v>
                </c:pt>
                <c:pt idx="190">
                  <c:v>0.13500000000000001</c:v>
                </c:pt>
                <c:pt idx="191">
                  <c:v>0.105</c:v>
                </c:pt>
                <c:pt idx="192">
                  <c:v>0.12</c:v>
                </c:pt>
                <c:pt idx="193">
                  <c:v>0.12</c:v>
                </c:pt>
                <c:pt idx="194">
                  <c:v>0.11</c:v>
                </c:pt>
                <c:pt idx="195">
                  <c:v>0.125</c:v>
                </c:pt>
                <c:pt idx="196">
                  <c:v>0.11</c:v>
                </c:pt>
                <c:pt idx="197">
                  <c:v>0.13500000000000001</c:v>
                </c:pt>
                <c:pt idx="198">
                  <c:v>0.11</c:v>
                </c:pt>
                <c:pt idx="199">
                  <c:v>0.115</c:v>
                </c:pt>
                <c:pt idx="200">
                  <c:v>0.16</c:v>
                </c:pt>
                <c:pt idx="201">
                  <c:v>0.105</c:v>
                </c:pt>
                <c:pt idx="202">
                  <c:v>0.11</c:v>
                </c:pt>
                <c:pt idx="203">
                  <c:v>0.125</c:v>
                </c:pt>
                <c:pt idx="204">
                  <c:v>0.13500000000000001</c:v>
                </c:pt>
                <c:pt idx="205">
                  <c:v>0.115</c:v>
                </c:pt>
                <c:pt idx="206">
                  <c:v>0.1</c:v>
                </c:pt>
                <c:pt idx="207">
                  <c:v>0.14000000000000001</c:v>
                </c:pt>
                <c:pt idx="208">
                  <c:v>0.13500000000000001</c:v>
                </c:pt>
                <c:pt idx="209">
                  <c:v>0.12</c:v>
                </c:pt>
                <c:pt idx="210">
                  <c:v>0.125</c:v>
                </c:pt>
                <c:pt idx="211">
                  <c:v>0.105</c:v>
                </c:pt>
                <c:pt idx="212">
                  <c:v>0.125</c:v>
                </c:pt>
                <c:pt idx="213">
                  <c:v>0.13500000000000001</c:v>
                </c:pt>
                <c:pt idx="214">
                  <c:v>0.12</c:v>
                </c:pt>
                <c:pt idx="215">
                  <c:v>0.11</c:v>
                </c:pt>
                <c:pt idx="216">
                  <c:v>0.105</c:v>
                </c:pt>
                <c:pt idx="217">
                  <c:v>0.12</c:v>
                </c:pt>
                <c:pt idx="218">
                  <c:v>0.125</c:v>
                </c:pt>
                <c:pt idx="219">
                  <c:v>0.12</c:v>
                </c:pt>
                <c:pt idx="220">
                  <c:v>0.11</c:v>
                </c:pt>
                <c:pt idx="221">
                  <c:v>0.16</c:v>
                </c:pt>
                <c:pt idx="222">
                  <c:v>0.125</c:v>
                </c:pt>
                <c:pt idx="223">
                  <c:v>0.13</c:v>
                </c:pt>
                <c:pt idx="224">
                  <c:v>0.14000000000000001</c:v>
                </c:pt>
                <c:pt idx="225">
                  <c:v>0.105</c:v>
                </c:pt>
                <c:pt idx="226">
                  <c:v>0.12</c:v>
                </c:pt>
                <c:pt idx="227">
                  <c:v>0.125</c:v>
                </c:pt>
                <c:pt idx="228">
                  <c:v>0.16</c:v>
                </c:pt>
                <c:pt idx="229">
                  <c:v>0.115</c:v>
                </c:pt>
                <c:pt idx="230">
                  <c:v>0.125</c:v>
                </c:pt>
                <c:pt idx="231">
                  <c:v>0.1</c:v>
                </c:pt>
                <c:pt idx="232">
                  <c:v>0.13</c:v>
                </c:pt>
                <c:pt idx="233">
                  <c:v>0.105</c:v>
                </c:pt>
                <c:pt idx="234">
                  <c:v>0.13</c:v>
                </c:pt>
                <c:pt idx="235">
                  <c:v>0.115</c:v>
                </c:pt>
                <c:pt idx="236">
                  <c:v>0.105</c:v>
                </c:pt>
                <c:pt idx="237">
                  <c:v>0.115</c:v>
                </c:pt>
                <c:pt idx="238">
                  <c:v>0.105</c:v>
                </c:pt>
                <c:pt idx="239">
                  <c:v>0.115</c:v>
                </c:pt>
                <c:pt idx="240">
                  <c:v>0.11</c:v>
                </c:pt>
                <c:pt idx="241">
                  <c:v>0.11</c:v>
                </c:pt>
                <c:pt idx="242">
                  <c:v>0.12</c:v>
                </c:pt>
                <c:pt idx="243">
                  <c:v>0.11</c:v>
                </c:pt>
                <c:pt idx="244">
                  <c:v>0.14000000000000001</c:v>
                </c:pt>
                <c:pt idx="245">
                  <c:v>0.12</c:v>
                </c:pt>
                <c:pt idx="246">
                  <c:v>0.125</c:v>
                </c:pt>
                <c:pt idx="247">
                  <c:v>0.125</c:v>
                </c:pt>
                <c:pt idx="248">
                  <c:v>0.13</c:v>
                </c:pt>
                <c:pt idx="249">
                  <c:v>0.13</c:v>
                </c:pt>
                <c:pt idx="250">
                  <c:v>0.12</c:v>
                </c:pt>
                <c:pt idx="251">
                  <c:v>0.105</c:v>
                </c:pt>
                <c:pt idx="252">
                  <c:v>0.115</c:v>
                </c:pt>
                <c:pt idx="253">
                  <c:v>0.115</c:v>
                </c:pt>
                <c:pt idx="254">
                  <c:v>0.1</c:v>
                </c:pt>
                <c:pt idx="255">
                  <c:v>0.12</c:v>
                </c:pt>
                <c:pt idx="256">
                  <c:v>0.105</c:v>
                </c:pt>
                <c:pt idx="257">
                  <c:v>0.115</c:v>
                </c:pt>
                <c:pt idx="258">
                  <c:v>0.13</c:v>
                </c:pt>
                <c:pt idx="259">
                  <c:v>0.13</c:v>
                </c:pt>
                <c:pt idx="260">
                  <c:v>0.13</c:v>
                </c:pt>
                <c:pt idx="261">
                  <c:v>0.12</c:v>
                </c:pt>
                <c:pt idx="262">
                  <c:v>0.115</c:v>
                </c:pt>
                <c:pt idx="263">
                  <c:v>0.11</c:v>
                </c:pt>
                <c:pt idx="264">
                  <c:v>0.105</c:v>
                </c:pt>
                <c:pt idx="265">
                  <c:v>0.125</c:v>
                </c:pt>
                <c:pt idx="266">
                  <c:v>0.13500000000000001</c:v>
                </c:pt>
                <c:pt idx="267">
                  <c:v>0.14499999999999999</c:v>
                </c:pt>
                <c:pt idx="268">
                  <c:v>0.14000000000000001</c:v>
                </c:pt>
                <c:pt idx="269">
                  <c:v>0.13</c:v>
                </c:pt>
                <c:pt idx="270">
                  <c:v>0.1</c:v>
                </c:pt>
                <c:pt idx="271">
                  <c:v>0.14000000000000001</c:v>
                </c:pt>
                <c:pt idx="272">
                  <c:v>0.105</c:v>
                </c:pt>
                <c:pt idx="273">
                  <c:v>0.18</c:v>
                </c:pt>
                <c:pt idx="274">
                  <c:v>0.12</c:v>
                </c:pt>
                <c:pt idx="275">
                  <c:v>0.1</c:v>
                </c:pt>
                <c:pt idx="276">
                  <c:v>0.105</c:v>
                </c:pt>
                <c:pt idx="277">
                  <c:v>0.13</c:v>
                </c:pt>
                <c:pt idx="278">
                  <c:v>8.5000000000000006E-2</c:v>
                </c:pt>
                <c:pt idx="279">
                  <c:v>0.12</c:v>
                </c:pt>
                <c:pt idx="280">
                  <c:v>0.125</c:v>
                </c:pt>
                <c:pt idx="281">
                  <c:v>0.12</c:v>
                </c:pt>
                <c:pt idx="282">
                  <c:v>0.13</c:v>
                </c:pt>
                <c:pt idx="283">
                  <c:v>0.115</c:v>
                </c:pt>
                <c:pt idx="284">
                  <c:v>0.1</c:v>
                </c:pt>
                <c:pt idx="285">
                  <c:v>0.11</c:v>
                </c:pt>
                <c:pt idx="286">
                  <c:v>0.115</c:v>
                </c:pt>
                <c:pt idx="287">
                  <c:v>0.11</c:v>
                </c:pt>
                <c:pt idx="288">
                  <c:v>0.105</c:v>
                </c:pt>
                <c:pt idx="289">
                  <c:v>0.13</c:v>
                </c:pt>
                <c:pt idx="290">
                  <c:v>0.12</c:v>
                </c:pt>
                <c:pt idx="291">
                  <c:v>0.13</c:v>
                </c:pt>
                <c:pt idx="292">
                  <c:v>0.16</c:v>
                </c:pt>
                <c:pt idx="293">
                  <c:v>0.15</c:v>
                </c:pt>
                <c:pt idx="294">
                  <c:v>0.14000000000000001</c:v>
                </c:pt>
                <c:pt idx="295">
                  <c:v>0.14499999999999999</c:v>
                </c:pt>
                <c:pt idx="296">
                  <c:v>0.13</c:v>
                </c:pt>
                <c:pt idx="297">
                  <c:v>0.11</c:v>
                </c:pt>
                <c:pt idx="298">
                  <c:v>0.14000000000000001</c:v>
                </c:pt>
                <c:pt idx="299">
                  <c:v>0.125</c:v>
                </c:pt>
                <c:pt idx="300">
                  <c:v>0.18</c:v>
                </c:pt>
                <c:pt idx="301">
                  <c:v>0.115</c:v>
                </c:pt>
                <c:pt idx="302">
                  <c:v>0.14499999999999999</c:v>
                </c:pt>
                <c:pt idx="303">
                  <c:v>0.13</c:v>
                </c:pt>
                <c:pt idx="304">
                  <c:v>0.13500000000000001</c:v>
                </c:pt>
                <c:pt idx="305">
                  <c:v>0.115</c:v>
                </c:pt>
                <c:pt idx="306">
                  <c:v>0.14000000000000001</c:v>
                </c:pt>
                <c:pt idx="307">
                  <c:v>0.14000000000000001</c:v>
                </c:pt>
                <c:pt idx="308">
                  <c:v>0.15</c:v>
                </c:pt>
                <c:pt idx="309">
                  <c:v>0.13500000000000001</c:v>
                </c:pt>
                <c:pt idx="310">
                  <c:v>0.115</c:v>
                </c:pt>
                <c:pt idx="311">
                  <c:v>0.12</c:v>
                </c:pt>
                <c:pt idx="312">
                  <c:v>0.125</c:v>
                </c:pt>
                <c:pt idx="313">
                  <c:v>0.15</c:v>
                </c:pt>
                <c:pt idx="314">
                  <c:v>0.13500000000000001</c:v>
                </c:pt>
                <c:pt idx="315">
                  <c:v>0.155</c:v>
                </c:pt>
                <c:pt idx="316">
                  <c:v>0.12</c:v>
                </c:pt>
                <c:pt idx="317">
                  <c:v>0.125</c:v>
                </c:pt>
                <c:pt idx="318">
                  <c:v>0.14000000000000001</c:v>
                </c:pt>
                <c:pt idx="319">
                  <c:v>0.13500000000000001</c:v>
                </c:pt>
                <c:pt idx="320">
                  <c:v>0.15</c:v>
                </c:pt>
                <c:pt idx="321">
                  <c:v>0.13500000000000001</c:v>
                </c:pt>
                <c:pt idx="322">
                  <c:v>0.16</c:v>
                </c:pt>
                <c:pt idx="323">
                  <c:v>0.14000000000000001</c:v>
                </c:pt>
                <c:pt idx="324">
                  <c:v>0.13500000000000001</c:v>
                </c:pt>
                <c:pt idx="325">
                  <c:v>0.13</c:v>
                </c:pt>
                <c:pt idx="326">
                  <c:v>0.14000000000000001</c:v>
                </c:pt>
                <c:pt idx="327">
                  <c:v>0.1</c:v>
                </c:pt>
                <c:pt idx="328">
                  <c:v>0.105</c:v>
                </c:pt>
                <c:pt idx="329">
                  <c:v>0.11</c:v>
                </c:pt>
                <c:pt idx="330">
                  <c:v>0.125</c:v>
                </c:pt>
                <c:pt idx="331">
                  <c:v>0.155</c:v>
                </c:pt>
                <c:pt idx="332">
                  <c:v>0.12</c:v>
                </c:pt>
                <c:pt idx="333">
                  <c:v>0.125</c:v>
                </c:pt>
                <c:pt idx="334">
                  <c:v>0.125</c:v>
                </c:pt>
                <c:pt idx="335">
                  <c:v>0.11</c:v>
                </c:pt>
                <c:pt idx="336">
                  <c:v>0.12</c:v>
                </c:pt>
                <c:pt idx="337">
                  <c:v>0.13500000000000001</c:v>
                </c:pt>
                <c:pt idx="338">
                  <c:v>0.13500000000000001</c:v>
                </c:pt>
                <c:pt idx="339">
                  <c:v>0.12</c:v>
                </c:pt>
                <c:pt idx="340">
                  <c:v>0.155</c:v>
                </c:pt>
                <c:pt idx="341">
                  <c:v>0.14499999999999999</c:v>
                </c:pt>
                <c:pt idx="342">
                  <c:v>0.115</c:v>
                </c:pt>
                <c:pt idx="343">
                  <c:v>0.13500000000000001</c:v>
                </c:pt>
                <c:pt idx="344">
                  <c:v>0.13500000000000001</c:v>
                </c:pt>
                <c:pt idx="345">
                  <c:v>0.13</c:v>
                </c:pt>
                <c:pt idx="346">
                  <c:v>0.12</c:v>
                </c:pt>
                <c:pt idx="347">
                  <c:v>0.12</c:v>
                </c:pt>
                <c:pt idx="348">
                  <c:v>0.14499999999999999</c:v>
                </c:pt>
                <c:pt idx="349">
                  <c:v>0.13</c:v>
                </c:pt>
                <c:pt idx="350">
                  <c:v>0.125</c:v>
                </c:pt>
                <c:pt idx="351">
                  <c:v>0.14000000000000001</c:v>
                </c:pt>
                <c:pt idx="352">
                  <c:v>0.15</c:v>
                </c:pt>
                <c:pt idx="353">
                  <c:v>0.155</c:v>
                </c:pt>
                <c:pt idx="354">
                  <c:v>0.12</c:v>
                </c:pt>
                <c:pt idx="355">
                  <c:v>0.125</c:v>
                </c:pt>
                <c:pt idx="356">
                  <c:v>0.125</c:v>
                </c:pt>
                <c:pt idx="357">
                  <c:v>0.11</c:v>
                </c:pt>
                <c:pt idx="358">
                  <c:v>0.15</c:v>
                </c:pt>
                <c:pt idx="359">
                  <c:v>0.16</c:v>
                </c:pt>
                <c:pt idx="360">
                  <c:v>0.115</c:v>
                </c:pt>
                <c:pt idx="361">
                  <c:v>0.14499999999999999</c:v>
                </c:pt>
                <c:pt idx="362">
                  <c:v>0.13500000000000001</c:v>
                </c:pt>
                <c:pt idx="363">
                  <c:v>0.105</c:v>
                </c:pt>
                <c:pt idx="364">
                  <c:v>0.12</c:v>
                </c:pt>
                <c:pt idx="365">
                  <c:v>0.12</c:v>
                </c:pt>
                <c:pt idx="366">
                  <c:v>0.12</c:v>
                </c:pt>
                <c:pt idx="367">
                  <c:v>0.13500000000000001</c:v>
                </c:pt>
                <c:pt idx="368">
                  <c:v>0.14000000000000001</c:v>
                </c:pt>
                <c:pt idx="369">
                  <c:v>0.14000000000000001</c:v>
                </c:pt>
                <c:pt idx="370">
                  <c:v>0.14499999999999999</c:v>
                </c:pt>
                <c:pt idx="371">
                  <c:v>0.125</c:v>
                </c:pt>
                <c:pt idx="372">
                  <c:v>0.155</c:v>
                </c:pt>
                <c:pt idx="373">
                  <c:v>0.15</c:v>
                </c:pt>
                <c:pt idx="374">
                  <c:v>0.14499999999999999</c:v>
                </c:pt>
                <c:pt idx="375">
                  <c:v>0.14000000000000001</c:v>
                </c:pt>
                <c:pt idx="376">
                  <c:v>0.125</c:v>
                </c:pt>
                <c:pt idx="377">
                  <c:v>0.14000000000000001</c:v>
                </c:pt>
                <c:pt idx="378">
                  <c:v>0.14499999999999999</c:v>
                </c:pt>
                <c:pt idx="379">
                  <c:v>0.11</c:v>
                </c:pt>
                <c:pt idx="380">
                  <c:v>0.125</c:v>
                </c:pt>
                <c:pt idx="381">
                  <c:v>0.21500000000000002</c:v>
                </c:pt>
                <c:pt idx="382">
                  <c:v>0.125</c:v>
                </c:pt>
                <c:pt idx="383">
                  <c:v>0.14499999999999999</c:v>
                </c:pt>
                <c:pt idx="384">
                  <c:v>0.115</c:v>
                </c:pt>
                <c:pt idx="385">
                  <c:v>0.13</c:v>
                </c:pt>
                <c:pt idx="386">
                  <c:v>0.13500000000000001</c:v>
                </c:pt>
                <c:pt idx="387">
                  <c:v>0.13500000000000001</c:v>
                </c:pt>
                <c:pt idx="388">
                  <c:v>0.13</c:v>
                </c:pt>
                <c:pt idx="389">
                  <c:v>0.115</c:v>
                </c:pt>
                <c:pt idx="390">
                  <c:v>0.13500000000000001</c:v>
                </c:pt>
                <c:pt idx="391">
                  <c:v>0.125</c:v>
                </c:pt>
                <c:pt idx="392">
                  <c:v>0.14000000000000001</c:v>
                </c:pt>
                <c:pt idx="393">
                  <c:v>0.13</c:v>
                </c:pt>
                <c:pt idx="394">
                  <c:v>0.15</c:v>
                </c:pt>
                <c:pt idx="395">
                  <c:v>0.125</c:v>
                </c:pt>
                <c:pt idx="396">
                  <c:v>0.13</c:v>
                </c:pt>
                <c:pt idx="397">
                  <c:v>0.13500000000000001</c:v>
                </c:pt>
                <c:pt idx="398">
                  <c:v>0.13</c:v>
                </c:pt>
                <c:pt idx="399">
                  <c:v>0.16500000000000001</c:v>
                </c:pt>
                <c:pt idx="400">
                  <c:v>0.14499999999999999</c:v>
                </c:pt>
                <c:pt idx="401">
                  <c:v>0.125</c:v>
                </c:pt>
                <c:pt idx="402">
                  <c:v>0.125</c:v>
                </c:pt>
                <c:pt idx="403">
                  <c:v>0.13500000000000001</c:v>
                </c:pt>
                <c:pt idx="404">
                  <c:v>0.14499999999999999</c:v>
                </c:pt>
                <c:pt idx="405">
                  <c:v>0.14000000000000001</c:v>
                </c:pt>
                <c:pt idx="406">
                  <c:v>0.13500000000000001</c:v>
                </c:pt>
                <c:pt idx="407">
                  <c:v>0.115</c:v>
                </c:pt>
                <c:pt idx="408">
                  <c:v>0.125</c:v>
                </c:pt>
                <c:pt idx="409">
                  <c:v>0.16500000000000001</c:v>
                </c:pt>
                <c:pt idx="410">
                  <c:v>0.13</c:v>
                </c:pt>
                <c:pt idx="411">
                  <c:v>0.125</c:v>
                </c:pt>
                <c:pt idx="412">
                  <c:v>0.14000000000000001</c:v>
                </c:pt>
                <c:pt idx="413">
                  <c:v>0.16</c:v>
                </c:pt>
                <c:pt idx="414">
                  <c:v>0.13</c:v>
                </c:pt>
                <c:pt idx="415">
                  <c:v>0.125</c:v>
                </c:pt>
                <c:pt idx="416">
                  <c:v>0.115</c:v>
                </c:pt>
                <c:pt idx="417">
                  <c:v>0.13</c:v>
                </c:pt>
                <c:pt idx="418">
                  <c:v>0.13500000000000001</c:v>
                </c:pt>
                <c:pt idx="419">
                  <c:v>0.14499999999999999</c:v>
                </c:pt>
                <c:pt idx="420">
                  <c:v>0.14000000000000001</c:v>
                </c:pt>
                <c:pt idx="421">
                  <c:v>0.12</c:v>
                </c:pt>
                <c:pt idx="422">
                  <c:v>0.14000000000000001</c:v>
                </c:pt>
                <c:pt idx="423">
                  <c:v>0.14499999999999999</c:v>
                </c:pt>
                <c:pt idx="424">
                  <c:v>0.155</c:v>
                </c:pt>
                <c:pt idx="425">
                  <c:v>0.12</c:v>
                </c:pt>
                <c:pt idx="426">
                  <c:v>0.14000000000000001</c:v>
                </c:pt>
                <c:pt idx="427">
                  <c:v>0.13</c:v>
                </c:pt>
                <c:pt idx="428">
                  <c:v>0.13500000000000001</c:v>
                </c:pt>
                <c:pt idx="429">
                  <c:v>0.13</c:v>
                </c:pt>
                <c:pt idx="430">
                  <c:v>0.125</c:v>
                </c:pt>
                <c:pt idx="431">
                  <c:v>0.18</c:v>
                </c:pt>
                <c:pt idx="432">
                  <c:v>0.14499999999999999</c:v>
                </c:pt>
                <c:pt idx="433">
                  <c:v>0.14000000000000001</c:v>
                </c:pt>
                <c:pt idx="434">
                  <c:v>0.125</c:v>
                </c:pt>
                <c:pt idx="435">
                  <c:v>0.13</c:v>
                </c:pt>
                <c:pt idx="436">
                  <c:v>0.15</c:v>
                </c:pt>
                <c:pt idx="437">
                  <c:v>0.13</c:v>
                </c:pt>
                <c:pt idx="438">
                  <c:v>0.12</c:v>
                </c:pt>
                <c:pt idx="439">
                  <c:v>0.13</c:v>
                </c:pt>
                <c:pt idx="440">
                  <c:v>0.14000000000000001</c:v>
                </c:pt>
                <c:pt idx="441">
                  <c:v>0.155</c:v>
                </c:pt>
                <c:pt idx="442">
                  <c:v>0.14000000000000001</c:v>
                </c:pt>
                <c:pt idx="443">
                  <c:v>0.16</c:v>
                </c:pt>
                <c:pt idx="444">
                  <c:v>0.14000000000000001</c:v>
                </c:pt>
                <c:pt idx="445">
                  <c:v>0.13</c:v>
                </c:pt>
                <c:pt idx="446">
                  <c:v>0.16</c:v>
                </c:pt>
                <c:pt idx="447">
                  <c:v>0.13500000000000001</c:v>
                </c:pt>
                <c:pt idx="448">
                  <c:v>0.14000000000000001</c:v>
                </c:pt>
                <c:pt idx="449">
                  <c:v>0.13</c:v>
                </c:pt>
                <c:pt idx="450">
                  <c:v>0.16</c:v>
                </c:pt>
                <c:pt idx="451">
                  <c:v>0.16</c:v>
                </c:pt>
                <c:pt idx="452">
                  <c:v>0.14499999999999999</c:v>
                </c:pt>
                <c:pt idx="453">
                  <c:v>0.15</c:v>
                </c:pt>
                <c:pt idx="454">
                  <c:v>0.13</c:v>
                </c:pt>
                <c:pt idx="455">
                  <c:v>0.16500000000000001</c:v>
                </c:pt>
                <c:pt idx="456">
                  <c:v>0.15</c:v>
                </c:pt>
                <c:pt idx="457">
                  <c:v>0.15</c:v>
                </c:pt>
                <c:pt idx="458">
                  <c:v>0.14000000000000001</c:v>
                </c:pt>
                <c:pt idx="459">
                  <c:v>0.16</c:v>
                </c:pt>
                <c:pt idx="460">
                  <c:v>0.155</c:v>
                </c:pt>
                <c:pt idx="461">
                  <c:v>0.13</c:v>
                </c:pt>
                <c:pt idx="462">
                  <c:v>0.12</c:v>
                </c:pt>
                <c:pt idx="463">
                  <c:v>0.11</c:v>
                </c:pt>
                <c:pt idx="464">
                  <c:v>0.18</c:v>
                </c:pt>
                <c:pt idx="465">
                  <c:v>0.125</c:v>
                </c:pt>
                <c:pt idx="466">
                  <c:v>0.13</c:v>
                </c:pt>
                <c:pt idx="467">
                  <c:v>0.15</c:v>
                </c:pt>
                <c:pt idx="468">
                  <c:v>0.13500000000000001</c:v>
                </c:pt>
                <c:pt idx="469">
                  <c:v>0.16</c:v>
                </c:pt>
                <c:pt idx="470">
                  <c:v>0.15</c:v>
                </c:pt>
                <c:pt idx="471">
                  <c:v>0.13500000000000001</c:v>
                </c:pt>
                <c:pt idx="472">
                  <c:v>0.13</c:v>
                </c:pt>
                <c:pt idx="473">
                  <c:v>0.155</c:v>
                </c:pt>
                <c:pt idx="474">
                  <c:v>0.13</c:v>
                </c:pt>
                <c:pt idx="475">
                  <c:v>0.115</c:v>
                </c:pt>
                <c:pt idx="476">
                  <c:v>0.14499999999999999</c:v>
                </c:pt>
                <c:pt idx="477">
                  <c:v>0.13</c:v>
                </c:pt>
                <c:pt idx="478">
                  <c:v>0.13500000000000001</c:v>
                </c:pt>
                <c:pt idx="479">
                  <c:v>0.13</c:v>
                </c:pt>
                <c:pt idx="480">
                  <c:v>0.13500000000000001</c:v>
                </c:pt>
                <c:pt idx="481">
                  <c:v>0.155</c:v>
                </c:pt>
                <c:pt idx="482">
                  <c:v>0.155</c:v>
                </c:pt>
                <c:pt idx="483">
                  <c:v>0.15</c:v>
                </c:pt>
                <c:pt idx="484">
                  <c:v>0.16500000000000001</c:v>
                </c:pt>
                <c:pt idx="485">
                  <c:v>0.125</c:v>
                </c:pt>
                <c:pt idx="486">
                  <c:v>0.18</c:v>
                </c:pt>
                <c:pt idx="487">
                  <c:v>0.155</c:v>
                </c:pt>
                <c:pt idx="488">
                  <c:v>0.15</c:v>
                </c:pt>
                <c:pt idx="489">
                  <c:v>0.14000000000000001</c:v>
                </c:pt>
                <c:pt idx="490">
                  <c:v>0.115</c:v>
                </c:pt>
                <c:pt idx="491">
                  <c:v>0.155</c:v>
                </c:pt>
                <c:pt idx="492">
                  <c:v>0.14000000000000001</c:v>
                </c:pt>
                <c:pt idx="493">
                  <c:v>0.19</c:v>
                </c:pt>
                <c:pt idx="494">
                  <c:v>0.125</c:v>
                </c:pt>
                <c:pt idx="495">
                  <c:v>0.13</c:v>
                </c:pt>
                <c:pt idx="496">
                  <c:v>0.15</c:v>
                </c:pt>
                <c:pt idx="497">
                  <c:v>0.14000000000000001</c:v>
                </c:pt>
                <c:pt idx="498">
                  <c:v>0.125</c:v>
                </c:pt>
                <c:pt idx="499">
                  <c:v>0.185</c:v>
                </c:pt>
                <c:pt idx="500">
                  <c:v>0.13500000000000001</c:v>
                </c:pt>
                <c:pt idx="501">
                  <c:v>0.14499999999999999</c:v>
                </c:pt>
                <c:pt idx="502">
                  <c:v>0.18</c:v>
                </c:pt>
                <c:pt idx="503">
                  <c:v>0.16</c:v>
                </c:pt>
                <c:pt idx="504">
                  <c:v>0.155</c:v>
                </c:pt>
                <c:pt idx="505">
                  <c:v>0.14000000000000001</c:v>
                </c:pt>
                <c:pt idx="506">
                  <c:v>0.155</c:v>
                </c:pt>
                <c:pt idx="507">
                  <c:v>0.125</c:v>
                </c:pt>
                <c:pt idx="508">
                  <c:v>0.15</c:v>
                </c:pt>
                <c:pt idx="509">
                  <c:v>0.13500000000000001</c:v>
                </c:pt>
                <c:pt idx="510">
                  <c:v>0.16500000000000001</c:v>
                </c:pt>
                <c:pt idx="511">
                  <c:v>0.15</c:v>
                </c:pt>
                <c:pt idx="512">
                  <c:v>0.155</c:v>
                </c:pt>
                <c:pt idx="513">
                  <c:v>0.14000000000000001</c:v>
                </c:pt>
                <c:pt idx="514">
                  <c:v>0.15</c:v>
                </c:pt>
                <c:pt idx="515">
                  <c:v>0.13</c:v>
                </c:pt>
                <c:pt idx="516">
                  <c:v>0.13500000000000001</c:v>
                </c:pt>
                <c:pt idx="517">
                  <c:v>0.13500000000000001</c:v>
                </c:pt>
                <c:pt idx="518">
                  <c:v>0.12</c:v>
                </c:pt>
                <c:pt idx="519">
                  <c:v>0.17499999999999999</c:v>
                </c:pt>
                <c:pt idx="520">
                  <c:v>0.14499999999999999</c:v>
                </c:pt>
                <c:pt idx="521">
                  <c:v>0.15</c:v>
                </c:pt>
                <c:pt idx="522">
                  <c:v>0.15</c:v>
                </c:pt>
                <c:pt idx="523">
                  <c:v>0.17499999999999999</c:v>
                </c:pt>
                <c:pt idx="524">
                  <c:v>0.16500000000000001</c:v>
                </c:pt>
                <c:pt idx="525">
                  <c:v>0.16</c:v>
                </c:pt>
                <c:pt idx="526">
                  <c:v>0.155</c:v>
                </c:pt>
                <c:pt idx="527">
                  <c:v>0.16500000000000001</c:v>
                </c:pt>
                <c:pt idx="528">
                  <c:v>0.17499999999999999</c:v>
                </c:pt>
                <c:pt idx="529">
                  <c:v>0.16</c:v>
                </c:pt>
                <c:pt idx="530">
                  <c:v>0.17499999999999999</c:v>
                </c:pt>
                <c:pt idx="531">
                  <c:v>0.17499999999999999</c:v>
                </c:pt>
                <c:pt idx="532">
                  <c:v>0.14000000000000001</c:v>
                </c:pt>
                <c:pt idx="533">
                  <c:v>0.155</c:v>
                </c:pt>
                <c:pt idx="534">
                  <c:v>0.13500000000000001</c:v>
                </c:pt>
                <c:pt idx="535">
                  <c:v>0.155</c:v>
                </c:pt>
                <c:pt idx="536">
                  <c:v>0.16500000000000001</c:v>
                </c:pt>
                <c:pt idx="537">
                  <c:v>0.155</c:v>
                </c:pt>
                <c:pt idx="538">
                  <c:v>0.14499999999999999</c:v>
                </c:pt>
                <c:pt idx="539">
                  <c:v>0.15</c:v>
                </c:pt>
                <c:pt idx="540">
                  <c:v>0.14000000000000001</c:v>
                </c:pt>
                <c:pt idx="541">
                  <c:v>0.16</c:v>
                </c:pt>
                <c:pt idx="542">
                  <c:v>0.155</c:v>
                </c:pt>
                <c:pt idx="543">
                  <c:v>0.185</c:v>
                </c:pt>
                <c:pt idx="544">
                  <c:v>0.16</c:v>
                </c:pt>
                <c:pt idx="545">
                  <c:v>0.18</c:v>
                </c:pt>
                <c:pt idx="546">
                  <c:v>0.16</c:v>
                </c:pt>
                <c:pt idx="547">
                  <c:v>0.16500000000000001</c:v>
                </c:pt>
                <c:pt idx="548">
                  <c:v>0.155</c:v>
                </c:pt>
                <c:pt idx="549">
                  <c:v>0.14000000000000001</c:v>
                </c:pt>
                <c:pt idx="550">
                  <c:v>0.14499999999999999</c:v>
                </c:pt>
                <c:pt idx="551">
                  <c:v>0.13500000000000001</c:v>
                </c:pt>
                <c:pt idx="552">
                  <c:v>0.13500000000000001</c:v>
                </c:pt>
                <c:pt idx="553">
                  <c:v>0.15</c:v>
                </c:pt>
                <c:pt idx="554">
                  <c:v>0.17</c:v>
                </c:pt>
                <c:pt idx="555">
                  <c:v>0.14000000000000001</c:v>
                </c:pt>
                <c:pt idx="556">
                  <c:v>0.17499999999999999</c:v>
                </c:pt>
                <c:pt idx="557">
                  <c:v>0.14000000000000001</c:v>
                </c:pt>
                <c:pt idx="558">
                  <c:v>0.17499999999999999</c:v>
                </c:pt>
                <c:pt idx="559">
                  <c:v>0.155</c:v>
                </c:pt>
                <c:pt idx="560">
                  <c:v>0.14499999999999999</c:v>
                </c:pt>
                <c:pt idx="561">
                  <c:v>0.16500000000000001</c:v>
                </c:pt>
                <c:pt idx="562">
                  <c:v>0.14000000000000001</c:v>
                </c:pt>
                <c:pt idx="563">
                  <c:v>0.15</c:v>
                </c:pt>
                <c:pt idx="564">
                  <c:v>0.17</c:v>
                </c:pt>
                <c:pt idx="565">
                  <c:v>0.13</c:v>
                </c:pt>
                <c:pt idx="566">
                  <c:v>0.16500000000000001</c:v>
                </c:pt>
                <c:pt idx="567">
                  <c:v>0.155</c:v>
                </c:pt>
                <c:pt idx="568">
                  <c:v>0.18</c:v>
                </c:pt>
                <c:pt idx="569">
                  <c:v>0.23499999999999999</c:v>
                </c:pt>
                <c:pt idx="570">
                  <c:v>0.15</c:v>
                </c:pt>
                <c:pt idx="571">
                  <c:v>0.15</c:v>
                </c:pt>
                <c:pt idx="572">
                  <c:v>0.15</c:v>
                </c:pt>
                <c:pt idx="573">
                  <c:v>0.2</c:v>
                </c:pt>
                <c:pt idx="574">
                  <c:v>0.21</c:v>
                </c:pt>
                <c:pt idx="575">
                  <c:v>0.17499999999999999</c:v>
                </c:pt>
                <c:pt idx="576">
                  <c:v>0.16500000000000001</c:v>
                </c:pt>
                <c:pt idx="577">
                  <c:v>0.19500000000000001</c:v>
                </c:pt>
                <c:pt idx="578">
                  <c:v>0.16500000000000001</c:v>
                </c:pt>
                <c:pt idx="579">
                  <c:v>0.2</c:v>
                </c:pt>
                <c:pt idx="580">
                  <c:v>0.14000000000000001</c:v>
                </c:pt>
                <c:pt idx="581">
                  <c:v>0.19</c:v>
                </c:pt>
                <c:pt idx="582">
                  <c:v>0.13</c:v>
                </c:pt>
                <c:pt idx="583">
                  <c:v>0.185</c:v>
                </c:pt>
                <c:pt idx="584">
                  <c:v>0.14499999999999999</c:v>
                </c:pt>
                <c:pt idx="585">
                  <c:v>0.22500000000000001</c:v>
                </c:pt>
                <c:pt idx="586">
                  <c:v>0.17</c:v>
                </c:pt>
                <c:pt idx="587">
                  <c:v>0.185</c:v>
                </c:pt>
                <c:pt idx="588">
                  <c:v>0.215</c:v>
                </c:pt>
                <c:pt idx="589">
                  <c:v>0.15</c:v>
                </c:pt>
                <c:pt idx="590">
                  <c:v>0.155</c:v>
                </c:pt>
                <c:pt idx="591">
                  <c:v>0.18</c:v>
                </c:pt>
                <c:pt idx="592">
                  <c:v>0.19</c:v>
                </c:pt>
                <c:pt idx="593">
                  <c:v>0.16</c:v>
                </c:pt>
                <c:pt idx="594">
                  <c:v>0.215</c:v>
                </c:pt>
                <c:pt idx="595">
                  <c:v>0.16</c:v>
                </c:pt>
                <c:pt idx="596">
                  <c:v>0.19500000000000001</c:v>
                </c:pt>
                <c:pt idx="597">
                  <c:v>0.17499999999999999</c:v>
                </c:pt>
                <c:pt idx="598">
                  <c:v>0.17499999999999999</c:v>
                </c:pt>
                <c:pt idx="599">
                  <c:v>0.185</c:v>
                </c:pt>
                <c:pt idx="600">
                  <c:v>0.215</c:v>
                </c:pt>
                <c:pt idx="601">
                  <c:v>0.2</c:v>
                </c:pt>
                <c:pt idx="602">
                  <c:v>0.185</c:v>
                </c:pt>
                <c:pt idx="603">
                  <c:v>0.2</c:v>
                </c:pt>
                <c:pt idx="604">
                  <c:v>0.19500000000000001</c:v>
                </c:pt>
                <c:pt idx="605">
                  <c:v>0.22500000000000001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D9-C849-B7D3-A04B473F0829}"/>
            </c:ext>
          </c:extLst>
        </c:ser>
        <c:ser>
          <c:idx val="4"/>
          <c:order val="4"/>
          <c:tx>
            <c:strRef>
              <c:f>'Ecomonic Values'!$F$24</c:f>
              <c:strCache>
                <c:ptCount val="1"/>
                <c:pt idx="0">
                  <c:v>Sum of Whole_weight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Values'!$F$25:$F$631</c:f>
              <c:numCache>
                <c:formatCode>0.00</c:formatCode>
                <c:ptCount val="606"/>
                <c:pt idx="0">
                  <c:v>1.0500000000000001E-2</c:v>
                </c:pt>
                <c:pt idx="1">
                  <c:v>1.2999999999999999E-2</c:v>
                </c:pt>
                <c:pt idx="2">
                  <c:v>1.7500000000000002E-2</c:v>
                </c:pt>
                <c:pt idx="3">
                  <c:v>2.4E-2</c:v>
                </c:pt>
                <c:pt idx="4">
                  <c:v>1.7999999999999999E-2</c:v>
                </c:pt>
                <c:pt idx="5">
                  <c:v>2.1499999999999998E-2</c:v>
                </c:pt>
                <c:pt idx="6">
                  <c:v>2.4500000000000001E-2</c:v>
                </c:pt>
                <c:pt idx="7">
                  <c:v>2.8000000000000001E-2</c:v>
                </c:pt>
                <c:pt idx="8">
                  <c:v>0.03</c:v>
                </c:pt>
                <c:pt idx="9">
                  <c:v>2.4E-2</c:v>
                </c:pt>
                <c:pt idx="10">
                  <c:v>2.7E-2</c:v>
                </c:pt>
                <c:pt idx="11">
                  <c:v>3.7499999999999999E-2</c:v>
                </c:pt>
                <c:pt idx="12">
                  <c:v>0.1585</c:v>
                </c:pt>
                <c:pt idx="13">
                  <c:v>4.2000000000000003E-2</c:v>
                </c:pt>
                <c:pt idx="14">
                  <c:v>3.85E-2</c:v>
                </c:pt>
                <c:pt idx="15">
                  <c:v>4.1000000000000002E-2</c:v>
                </c:pt>
                <c:pt idx="16">
                  <c:v>6.0499999999999998E-2</c:v>
                </c:pt>
                <c:pt idx="17">
                  <c:v>5.1499999999999997E-2</c:v>
                </c:pt>
                <c:pt idx="18">
                  <c:v>6.6500000000000004E-2</c:v>
                </c:pt>
                <c:pt idx="19">
                  <c:v>9.5000000000000001E-2</c:v>
                </c:pt>
                <c:pt idx="20">
                  <c:v>0.10199999999999999</c:v>
                </c:pt>
                <c:pt idx="21">
                  <c:v>0.10349999999999999</c:v>
                </c:pt>
                <c:pt idx="22">
                  <c:v>9.6500000000000002E-2</c:v>
                </c:pt>
                <c:pt idx="23">
                  <c:v>9.2499999999999999E-2</c:v>
                </c:pt>
                <c:pt idx="24">
                  <c:v>0.1105</c:v>
                </c:pt>
                <c:pt idx="25">
                  <c:v>0.10100000000000001</c:v>
                </c:pt>
                <c:pt idx="26">
                  <c:v>9.1499999999999998E-2</c:v>
                </c:pt>
                <c:pt idx="27">
                  <c:v>0.1135</c:v>
                </c:pt>
                <c:pt idx="28">
                  <c:v>0.111</c:v>
                </c:pt>
                <c:pt idx="29">
                  <c:v>0.13200000000000001</c:v>
                </c:pt>
                <c:pt idx="30">
                  <c:v>9.7500000000000003E-2</c:v>
                </c:pt>
                <c:pt idx="31">
                  <c:v>0.1115</c:v>
                </c:pt>
                <c:pt idx="32">
                  <c:v>0.1</c:v>
                </c:pt>
                <c:pt idx="33">
                  <c:v>0.128</c:v>
                </c:pt>
                <c:pt idx="34">
                  <c:v>0.11600000000000001</c:v>
                </c:pt>
                <c:pt idx="35">
                  <c:v>0.14000000000000001</c:v>
                </c:pt>
                <c:pt idx="36">
                  <c:v>0.126</c:v>
                </c:pt>
                <c:pt idx="37">
                  <c:v>0.18099999999999999</c:v>
                </c:pt>
                <c:pt idx="38">
                  <c:v>0.1255</c:v>
                </c:pt>
                <c:pt idx="39">
                  <c:v>0.14099999999999999</c:v>
                </c:pt>
                <c:pt idx="40">
                  <c:v>0.1105</c:v>
                </c:pt>
                <c:pt idx="41">
                  <c:v>0.14849999999999999</c:v>
                </c:pt>
                <c:pt idx="42">
                  <c:v>0.28849999999999998</c:v>
                </c:pt>
                <c:pt idx="43">
                  <c:v>0.14449999999999999</c:v>
                </c:pt>
                <c:pt idx="44">
                  <c:v>0.1295</c:v>
                </c:pt>
                <c:pt idx="45">
                  <c:v>0.13400000000000001</c:v>
                </c:pt>
                <c:pt idx="46">
                  <c:v>0.13750000000000001</c:v>
                </c:pt>
                <c:pt idx="47">
                  <c:v>0.187</c:v>
                </c:pt>
                <c:pt idx="48">
                  <c:v>0.1285</c:v>
                </c:pt>
                <c:pt idx="49">
                  <c:v>0.14849999999999999</c:v>
                </c:pt>
                <c:pt idx="50">
                  <c:v>0.17</c:v>
                </c:pt>
                <c:pt idx="51">
                  <c:v>0.1285</c:v>
                </c:pt>
                <c:pt idx="52">
                  <c:v>0.14849999999999999</c:v>
                </c:pt>
                <c:pt idx="53">
                  <c:v>0.17</c:v>
                </c:pt>
                <c:pt idx="54">
                  <c:v>0.187</c:v>
                </c:pt>
                <c:pt idx="55">
                  <c:v>0.14349999999999999</c:v>
                </c:pt>
                <c:pt idx="56">
                  <c:v>0.13100000000000001</c:v>
                </c:pt>
                <c:pt idx="57">
                  <c:v>0.1585</c:v>
                </c:pt>
                <c:pt idx="58">
                  <c:v>0.40150000000000002</c:v>
                </c:pt>
                <c:pt idx="59">
                  <c:v>0.152</c:v>
                </c:pt>
                <c:pt idx="60">
                  <c:v>0.1525</c:v>
                </c:pt>
                <c:pt idx="61">
                  <c:v>0.17100000000000001</c:v>
                </c:pt>
                <c:pt idx="62">
                  <c:v>0.1585</c:v>
                </c:pt>
                <c:pt idx="63">
                  <c:v>0.17</c:v>
                </c:pt>
                <c:pt idx="64">
                  <c:v>0.192</c:v>
                </c:pt>
                <c:pt idx="65">
                  <c:v>0.2</c:v>
                </c:pt>
                <c:pt idx="66">
                  <c:v>0.19450000000000001</c:v>
                </c:pt>
                <c:pt idx="67">
                  <c:v>0.221</c:v>
                </c:pt>
                <c:pt idx="68">
                  <c:v>0.17849999999999999</c:v>
                </c:pt>
                <c:pt idx="69">
                  <c:v>0.17399999999999999</c:v>
                </c:pt>
                <c:pt idx="70">
                  <c:v>0.19700000000000001</c:v>
                </c:pt>
                <c:pt idx="71">
                  <c:v>0.20899999999999999</c:v>
                </c:pt>
                <c:pt idx="72">
                  <c:v>0.19700000000000001</c:v>
                </c:pt>
                <c:pt idx="73">
                  <c:v>0.1855</c:v>
                </c:pt>
                <c:pt idx="74">
                  <c:v>0.17749999999999999</c:v>
                </c:pt>
                <c:pt idx="75">
                  <c:v>0.17349999999999999</c:v>
                </c:pt>
                <c:pt idx="76">
                  <c:v>0.20549999999999999</c:v>
                </c:pt>
                <c:pt idx="77">
                  <c:v>0.32750000000000001</c:v>
                </c:pt>
                <c:pt idx="78">
                  <c:v>0.1895</c:v>
                </c:pt>
                <c:pt idx="79">
                  <c:v>0.17749999999999999</c:v>
                </c:pt>
                <c:pt idx="80">
                  <c:v>0.2225</c:v>
                </c:pt>
                <c:pt idx="81">
                  <c:v>0.20749999999999999</c:v>
                </c:pt>
                <c:pt idx="82">
                  <c:v>0.2215</c:v>
                </c:pt>
                <c:pt idx="83">
                  <c:v>0.2</c:v>
                </c:pt>
                <c:pt idx="84">
                  <c:v>0.1885</c:v>
                </c:pt>
                <c:pt idx="85">
                  <c:v>0.20749999999999999</c:v>
                </c:pt>
                <c:pt idx="86">
                  <c:v>0.20499999999999999</c:v>
                </c:pt>
                <c:pt idx="87">
                  <c:v>0.23449999999999999</c:v>
                </c:pt>
                <c:pt idx="88">
                  <c:v>0.28649999999999998</c:v>
                </c:pt>
                <c:pt idx="89">
                  <c:v>0.25650000000000001</c:v>
                </c:pt>
                <c:pt idx="90">
                  <c:v>0.28749999999999998</c:v>
                </c:pt>
                <c:pt idx="91">
                  <c:v>0.1855</c:v>
                </c:pt>
                <c:pt idx="92">
                  <c:v>0.2465</c:v>
                </c:pt>
                <c:pt idx="93">
                  <c:v>0.23300000000000001</c:v>
                </c:pt>
                <c:pt idx="94">
                  <c:v>0.23250000000000001</c:v>
                </c:pt>
                <c:pt idx="95">
                  <c:v>0.22</c:v>
                </c:pt>
                <c:pt idx="96">
                  <c:v>0.218</c:v>
                </c:pt>
                <c:pt idx="97">
                  <c:v>0.25650000000000001</c:v>
                </c:pt>
                <c:pt idx="98">
                  <c:v>0.219</c:v>
                </c:pt>
                <c:pt idx="99">
                  <c:v>0.2505</c:v>
                </c:pt>
                <c:pt idx="100">
                  <c:v>0.27</c:v>
                </c:pt>
                <c:pt idx="101">
                  <c:v>0.2545</c:v>
                </c:pt>
                <c:pt idx="102">
                  <c:v>0.25</c:v>
                </c:pt>
                <c:pt idx="103">
                  <c:v>0.249</c:v>
                </c:pt>
                <c:pt idx="104">
                  <c:v>0.21049999999999999</c:v>
                </c:pt>
                <c:pt idx="105">
                  <c:v>0.27600000000000002</c:v>
                </c:pt>
                <c:pt idx="106">
                  <c:v>0.23899999999999999</c:v>
                </c:pt>
                <c:pt idx="107">
                  <c:v>0.25</c:v>
                </c:pt>
                <c:pt idx="108">
                  <c:v>0.3</c:v>
                </c:pt>
                <c:pt idx="109">
                  <c:v>0.23849999999999999</c:v>
                </c:pt>
                <c:pt idx="110">
                  <c:v>0.23699999999999999</c:v>
                </c:pt>
                <c:pt idx="111">
                  <c:v>0.24399999999999999</c:v>
                </c:pt>
                <c:pt idx="112">
                  <c:v>0.22850000000000001</c:v>
                </c:pt>
                <c:pt idx="113">
                  <c:v>0.31900000000000001</c:v>
                </c:pt>
                <c:pt idx="114">
                  <c:v>0.28449999999999998</c:v>
                </c:pt>
                <c:pt idx="115">
                  <c:v>0.30549999999999999</c:v>
                </c:pt>
                <c:pt idx="116">
                  <c:v>0.30399999999999999</c:v>
                </c:pt>
                <c:pt idx="117">
                  <c:v>0.33150000000000002</c:v>
                </c:pt>
                <c:pt idx="118">
                  <c:v>0.3085</c:v>
                </c:pt>
                <c:pt idx="119">
                  <c:v>0.29299999999999998</c:v>
                </c:pt>
                <c:pt idx="120">
                  <c:v>0.2225</c:v>
                </c:pt>
                <c:pt idx="121">
                  <c:v>0.27750000000000002</c:v>
                </c:pt>
                <c:pt idx="122">
                  <c:v>0.26450000000000001</c:v>
                </c:pt>
                <c:pt idx="123">
                  <c:v>0.26650000000000001</c:v>
                </c:pt>
                <c:pt idx="124">
                  <c:v>0.25800000000000001</c:v>
                </c:pt>
                <c:pt idx="125">
                  <c:v>0.14399999999999999</c:v>
                </c:pt>
                <c:pt idx="126">
                  <c:v>0.64849999999999997</c:v>
                </c:pt>
                <c:pt idx="127">
                  <c:v>0.29949999999999999</c:v>
                </c:pt>
                <c:pt idx="128">
                  <c:v>0.34150000000000003</c:v>
                </c:pt>
                <c:pt idx="129">
                  <c:v>0.318</c:v>
                </c:pt>
                <c:pt idx="130">
                  <c:v>0.253</c:v>
                </c:pt>
                <c:pt idx="131">
                  <c:v>0.30349999999999999</c:v>
                </c:pt>
                <c:pt idx="132">
                  <c:v>0.29699999999999999</c:v>
                </c:pt>
                <c:pt idx="133">
                  <c:v>0.28199999999999997</c:v>
                </c:pt>
                <c:pt idx="134">
                  <c:v>0.36299999999999999</c:v>
                </c:pt>
                <c:pt idx="135">
                  <c:v>0.34250000000000003</c:v>
                </c:pt>
                <c:pt idx="136">
                  <c:v>0.33</c:v>
                </c:pt>
                <c:pt idx="137">
                  <c:v>0.32250000000000001</c:v>
                </c:pt>
                <c:pt idx="138">
                  <c:v>0.36049999999999999</c:v>
                </c:pt>
                <c:pt idx="139">
                  <c:v>0.28199999999999997</c:v>
                </c:pt>
                <c:pt idx="140">
                  <c:v>0.35299999999999998</c:v>
                </c:pt>
                <c:pt idx="141">
                  <c:v>0.34699999999999998</c:v>
                </c:pt>
                <c:pt idx="142">
                  <c:v>0.3075</c:v>
                </c:pt>
                <c:pt idx="143">
                  <c:v>0.26800000000000002</c:v>
                </c:pt>
                <c:pt idx="144">
                  <c:v>0.25950000000000001</c:v>
                </c:pt>
                <c:pt idx="145">
                  <c:v>0.316</c:v>
                </c:pt>
                <c:pt idx="146">
                  <c:v>0.34150000000000003</c:v>
                </c:pt>
                <c:pt idx="147">
                  <c:v>0.30599999999999999</c:v>
                </c:pt>
                <c:pt idx="148">
                  <c:v>0.35549999999999998</c:v>
                </c:pt>
                <c:pt idx="149">
                  <c:v>0.3</c:v>
                </c:pt>
                <c:pt idx="150">
                  <c:v>0.31850000000000001</c:v>
                </c:pt>
                <c:pt idx="151">
                  <c:v>0.3735</c:v>
                </c:pt>
                <c:pt idx="152">
                  <c:v>0.3745</c:v>
                </c:pt>
                <c:pt idx="153">
                  <c:v>0.377</c:v>
                </c:pt>
                <c:pt idx="154">
                  <c:v>0.29049999999999998</c:v>
                </c:pt>
                <c:pt idx="155">
                  <c:v>0.32450000000000001</c:v>
                </c:pt>
                <c:pt idx="156">
                  <c:v>0.36249999999999999</c:v>
                </c:pt>
                <c:pt idx="157">
                  <c:v>0.30099999999999999</c:v>
                </c:pt>
                <c:pt idx="158">
                  <c:v>0.42499999999999999</c:v>
                </c:pt>
                <c:pt idx="159">
                  <c:v>0.35949999999999999</c:v>
                </c:pt>
                <c:pt idx="160">
                  <c:v>0.32150000000000001</c:v>
                </c:pt>
                <c:pt idx="161">
                  <c:v>0.38550000000000001</c:v>
                </c:pt>
                <c:pt idx="162">
                  <c:v>0.3785</c:v>
                </c:pt>
                <c:pt idx="163">
                  <c:v>0.313</c:v>
                </c:pt>
                <c:pt idx="164">
                  <c:v>0.316</c:v>
                </c:pt>
                <c:pt idx="165">
                  <c:v>0.35399999999999998</c:v>
                </c:pt>
                <c:pt idx="166">
                  <c:v>0.45650000000000002</c:v>
                </c:pt>
                <c:pt idx="167">
                  <c:v>0.40600000000000003</c:v>
                </c:pt>
                <c:pt idx="168">
                  <c:v>0.3755</c:v>
                </c:pt>
                <c:pt idx="169">
                  <c:v>0.36249999999999999</c:v>
                </c:pt>
                <c:pt idx="170">
                  <c:v>0.41299999999999998</c:v>
                </c:pt>
                <c:pt idx="171">
                  <c:v>0.33250000000000002</c:v>
                </c:pt>
                <c:pt idx="172">
                  <c:v>0.3785</c:v>
                </c:pt>
                <c:pt idx="173">
                  <c:v>0.26200000000000001</c:v>
                </c:pt>
                <c:pt idx="174">
                  <c:v>0.28849999999999998</c:v>
                </c:pt>
                <c:pt idx="175">
                  <c:v>0.317</c:v>
                </c:pt>
                <c:pt idx="176">
                  <c:v>0.39950000000000002</c:v>
                </c:pt>
                <c:pt idx="177">
                  <c:v>0.36599999999999999</c:v>
                </c:pt>
                <c:pt idx="178">
                  <c:v>0.41299999999999998</c:v>
                </c:pt>
                <c:pt idx="179">
                  <c:v>0.54500000000000004</c:v>
                </c:pt>
                <c:pt idx="180">
                  <c:v>0.45500000000000002</c:v>
                </c:pt>
                <c:pt idx="181">
                  <c:v>0.32650000000000001</c:v>
                </c:pt>
                <c:pt idx="182">
                  <c:v>0.4425</c:v>
                </c:pt>
                <c:pt idx="183">
                  <c:v>0.33500000000000002</c:v>
                </c:pt>
                <c:pt idx="184">
                  <c:v>0.378</c:v>
                </c:pt>
                <c:pt idx="185">
                  <c:v>0.48949999999999999</c:v>
                </c:pt>
                <c:pt idx="186">
                  <c:v>0.42949999999999999</c:v>
                </c:pt>
                <c:pt idx="187">
                  <c:v>0.38200000000000001</c:v>
                </c:pt>
                <c:pt idx="188">
                  <c:v>0.38</c:v>
                </c:pt>
                <c:pt idx="189">
                  <c:v>0.48699999999999999</c:v>
                </c:pt>
                <c:pt idx="190">
                  <c:v>0.438</c:v>
                </c:pt>
                <c:pt idx="191">
                  <c:v>0.39300000000000002</c:v>
                </c:pt>
                <c:pt idx="192">
                  <c:v>0.438</c:v>
                </c:pt>
                <c:pt idx="193">
                  <c:v>0.39600000000000002</c:v>
                </c:pt>
                <c:pt idx="194">
                  <c:v>0.35799999999999998</c:v>
                </c:pt>
                <c:pt idx="195">
                  <c:v>0.44750000000000001</c:v>
                </c:pt>
                <c:pt idx="196">
                  <c:v>0.45850000000000002</c:v>
                </c:pt>
                <c:pt idx="197">
                  <c:v>0.501</c:v>
                </c:pt>
                <c:pt idx="198">
                  <c:v>0.41949999999999998</c:v>
                </c:pt>
                <c:pt idx="199">
                  <c:v>0.496</c:v>
                </c:pt>
                <c:pt idx="200">
                  <c:v>0.86899999999999999</c:v>
                </c:pt>
                <c:pt idx="201">
                  <c:v>0.36399999999999999</c:v>
                </c:pt>
                <c:pt idx="202">
                  <c:v>0.47</c:v>
                </c:pt>
                <c:pt idx="203">
                  <c:v>0.45600000000000002</c:v>
                </c:pt>
                <c:pt idx="204">
                  <c:v>0.39750000000000002</c:v>
                </c:pt>
                <c:pt idx="205">
                  <c:v>0.39350000000000002</c:v>
                </c:pt>
                <c:pt idx="206">
                  <c:v>0.372</c:v>
                </c:pt>
                <c:pt idx="207">
                  <c:v>0.45100000000000001</c:v>
                </c:pt>
                <c:pt idx="208">
                  <c:v>0.435</c:v>
                </c:pt>
                <c:pt idx="209">
                  <c:v>0.4425</c:v>
                </c:pt>
                <c:pt idx="210">
                  <c:v>0.51600000000000001</c:v>
                </c:pt>
                <c:pt idx="211">
                  <c:v>0.41149999999999998</c:v>
                </c:pt>
                <c:pt idx="212">
                  <c:v>0.40450000000000003</c:v>
                </c:pt>
                <c:pt idx="213">
                  <c:v>0.495</c:v>
                </c:pt>
                <c:pt idx="214">
                  <c:v>0.46800000000000003</c:v>
                </c:pt>
                <c:pt idx="215">
                  <c:v>0.4415</c:v>
                </c:pt>
                <c:pt idx="216">
                  <c:v>0.63500000000000001</c:v>
                </c:pt>
                <c:pt idx="217">
                  <c:v>0.41649999999999998</c:v>
                </c:pt>
                <c:pt idx="218">
                  <c:v>0.53249999999999997</c:v>
                </c:pt>
                <c:pt idx="219">
                  <c:v>0.51500000000000001</c:v>
                </c:pt>
                <c:pt idx="220">
                  <c:v>0.45800000000000002</c:v>
                </c:pt>
                <c:pt idx="221">
                  <c:v>0.87949999999999995</c:v>
                </c:pt>
                <c:pt idx="222">
                  <c:v>0.44</c:v>
                </c:pt>
                <c:pt idx="223">
                  <c:v>0.3715</c:v>
                </c:pt>
                <c:pt idx="224">
                  <c:v>0.57550000000000001</c:v>
                </c:pt>
                <c:pt idx="225">
                  <c:v>0.47149999999999997</c:v>
                </c:pt>
                <c:pt idx="226">
                  <c:v>0.45550000000000002</c:v>
                </c:pt>
                <c:pt idx="227">
                  <c:v>0.4995</c:v>
                </c:pt>
                <c:pt idx="228">
                  <c:v>0.56699999999999995</c:v>
                </c:pt>
                <c:pt idx="229">
                  <c:v>0.46</c:v>
                </c:pt>
                <c:pt idx="230">
                  <c:v>0.54700000000000004</c:v>
                </c:pt>
                <c:pt idx="231">
                  <c:v>0.36749999999999999</c:v>
                </c:pt>
                <c:pt idx="232">
                  <c:v>0.51700000000000002</c:v>
                </c:pt>
                <c:pt idx="233">
                  <c:v>0.40100000000000002</c:v>
                </c:pt>
                <c:pt idx="234">
                  <c:v>0.48699999999999999</c:v>
                </c:pt>
                <c:pt idx="235">
                  <c:v>0.48699999999999999</c:v>
                </c:pt>
                <c:pt idx="236">
                  <c:v>0.40150000000000002</c:v>
                </c:pt>
                <c:pt idx="237">
                  <c:v>0.47549999999999998</c:v>
                </c:pt>
                <c:pt idx="238">
                  <c:v>0.49249999999999999</c:v>
                </c:pt>
                <c:pt idx="239">
                  <c:v>0.57850000000000001</c:v>
                </c:pt>
                <c:pt idx="240">
                  <c:v>0.39450000000000002</c:v>
                </c:pt>
                <c:pt idx="241">
                  <c:v>0.42549999999999999</c:v>
                </c:pt>
                <c:pt idx="242">
                  <c:v>0.58199999999999996</c:v>
                </c:pt>
                <c:pt idx="243">
                  <c:v>0.41499999999999998</c:v>
                </c:pt>
                <c:pt idx="244">
                  <c:v>0.46150000000000002</c:v>
                </c:pt>
                <c:pt idx="245">
                  <c:v>0.53349999999999997</c:v>
                </c:pt>
                <c:pt idx="246">
                  <c:v>0.64900000000000002</c:v>
                </c:pt>
                <c:pt idx="247">
                  <c:v>0.499</c:v>
                </c:pt>
                <c:pt idx="248">
                  <c:v>0.46600000000000003</c:v>
                </c:pt>
                <c:pt idx="249">
                  <c:v>0.57350000000000001</c:v>
                </c:pt>
                <c:pt idx="250">
                  <c:v>0.47649999999999998</c:v>
                </c:pt>
                <c:pt idx="251">
                  <c:v>0.45200000000000001</c:v>
                </c:pt>
                <c:pt idx="252">
                  <c:v>0.53400000000000003</c:v>
                </c:pt>
                <c:pt idx="253">
                  <c:v>0.56599999999999995</c:v>
                </c:pt>
                <c:pt idx="254">
                  <c:v>0.47049999999999997</c:v>
                </c:pt>
                <c:pt idx="255">
                  <c:v>0.497</c:v>
                </c:pt>
                <c:pt idx="256">
                  <c:v>0.46800000000000003</c:v>
                </c:pt>
                <c:pt idx="257">
                  <c:v>0.44850000000000001</c:v>
                </c:pt>
                <c:pt idx="258">
                  <c:v>0.58099999999999996</c:v>
                </c:pt>
                <c:pt idx="259">
                  <c:v>0.6835</c:v>
                </c:pt>
                <c:pt idx="260">
                  <c:v>0.64300000000000002</c:v>
                </c:pt>
                <c:pt idx="261">
                  <c:v>0.36849999999999999</c:v>
                </c:pt>
                <c:pt idx="262">
                  <c:v>0.46700000000000003</c:v>
                </c:pt>
                <c:pt idx="263">
                  <c:v>0.38500000000000001</c:v>
                </c:pt>
                <c:pt idx="264">
                  <c:v>0.498</c:v>
                </c:pt>
                <c:pt idx="265">
                  <c:v>0.49399999999999999</c:v>
                </c:pt>
                <c:pt idx="266">
                  <c:v>0.54700000000000004</c:v>
                </c:pt>
                <c:pt idx="267">
                  <c:v>0.44850000000000001</c:v>
                </c:pt>
                <c:pt idx="268">
                  <c:v>0.51349999999999996</c:v>
                </c:pt>
                <c:pt idx="269">
                  <c:v>0.52249999999999996</c:v>
                </c:pt>
                <c:pt idx="270">
                  <c:v>0.42849999999999999</c:v>
                </c:pt>
                <c:pt idx="271">
                  <c:v>0.76049999999999995</c:v>
                </c:pt>
                <c:pt idx="272">
                  <c:v>0.46650000000000003</c:v>
                </c:pt>
                <c:pt idx="273">
                  <c:v>0.48</c:v>
                </c:pt>
                <c:pt idx="274">
                  <c:v>0.58950000000000002</c:v>
                </c:pt>
                <c:pt idx="275">
                  <c:v>0.51349999999999996</c:v>
                </c:pt>
                <c:pt idx="276">
                  <c:v>0.52049999999999996</c:v>
                </c:pt>
                <c:pt idx="277">
                  <c:v>0.53049999999999997</c:v>
                </c:pt>
                <c:pt idx="278">
                  <c:v>0.64349999999999996</c:v>
                </c:pt>
                <c:pt idx="279">
                  <c:v>0.47049999999999997</c:v>
                </c:pt>
                <c:pt idx="280">
                  <c:v>0.62450000000000006</c:v>
                </c:pt>
                <c:pt idx="281">
                  <c:v>0.53600000000000003</c:v>
                </c:pt>
                <c:pt idx="282">
                  <c:v>0.58699999999999997</c:v>
                </c:pt>
                <c:pt idx="283">
                  <c:v>0.52049999999999996</c:v>
                </c:pt>
                <c:pt idx="284">
                  <c:v>0.46100000000000002</c:v>
                </c:pt>
                <c:pt idx="285">
                  <c:v>0.57350000000000001</c:v>
                </c:pt>
                <c:pt idx="286">
                  <c:v>0.40749999999999997</c:v>
                </c:pt>
                <c:pt idx="287">
                  <c:v>0.50049999999999994</c:v>
                </c:pt>
                <c:pt idx="288">
                  <c:v>0.52500000000000002</c:v>
                </c:pt>
                <c:pt idx="289">
                  <c:v>0.72099999999999997</c:v>
                </c:pt>
                <c:pt idx="290">
                  <c:v>0.51400000000000001</c:v>
                </c:pt>
                <c:pt idx="291">
                  <c:v>0.60250000000000004</c:v>
                </c:pt>
                <c:pt idx="292">
                  <c:v>0.46400000000000002</c:v>
                </c:pt>
                <c:pt idx="293">
                  <c:v>0.84150000000000003</c:v>
                </c:pt>
                <c:pt idx="294">
                  <c:v>0.57250000000000001</c:v>
                </c:pt>
                <c:pt idx="295">
                  <c:v>0.61750000000000005</c:v>
                </c:pt>
                <c:pt idx="296">
                  <c:v>0.76800000000000002</c:v>
                </c:pt>
                <c:pt idx="297">
                  <c:v>0.53800000000000003</c:v>
                </c:pt>
                <c:pt idx="298">
                  <c:v>0.55549999999999999</c:v>
                </c:pt>
                <c:pt idx="299">
                  <c:v>0.95499999999999996</c:v>
                </c:pt>
                <c:pt idx="300">
                  <c:v>0.51</c:v>
                </c:pt>
                <c:pt idx="301">
                  <c:v>0.42649999999999999</c:v>
                </c:pt>
                <c:pt idx="302">
                  <c:v>0.58850000000000002</c:v>
                </c:pt>
                <c:pt idx="303">
                  <c:v>0.55349999999999999</c:v>
                </c:pt>
                <c:pt idx="304">
                  <c:v>0.55600000000000005</c:v>
                </c:pt>
                <c:pt idx="305">
                  <c:v>0.47849999999999998</c:v>
                </c:pt>
                <c:pt idx="306">
                  <c:v>0.63849999999999996</c:v>
                </c:pt>
                <c:pt idx="307">
                  <c:v>0.50649999999999995</c:v>
                </c:pt>
                <c:pt idx="308">
                  <c:v>0.68149999999999999</c:v>
                </c:pt>
                <c:pt idx="309">
                  <c:v>0.52800000000000002</c:v>
                </c:pt>
                <c:pt idx="310">
                  <c:v>0.59450000000000003</c:v>
                </c:pt>
                <c:pt idx="311">
                  <c:v>0.67400000000000004</c:v>
                </c:pt>
                <c:pt idx="312">
                  <c:v>0.42599999999999999</c:v>
                </c:pt>
                <c:pt idx="313">
                  <c:v>0.62749999999999995</c:v>
                </c:pt>
                <c:pt idx="314">
                  <c:v>0.62949999999999995</c:v>
                </c:pt>
                <c:pt idx="315">
                  <c:v>0.76200000000000001</c:v>
                </c:pt>
                <c:pt idx="316">
                  <c:v>0.441</c:v>
                </c:pt>
                <c:pt idx="317">
                  <c:v>0.59099999999999997</c:v>
                </c:pt>
                <c:pt idx="318">
                  <c:v>0.77749999999999997</c:v>
                </c:pt>
                <c:pt idx="319">
                  <c:v>0.6855</c:v>
                </c:pt>
                <c:pt idx="320">
                  <c:v>0.59699999999999998</c:v>
                </c:pt>
                <c:pt idx="321">
                  <c:v>0.63349999999999995</c:v>
                </c:pt>
                <c:pt idx="322">
                  <c:v>0.65600000000000003</c:v>
                </c:pt>
                <c:pt idx="323">
                  <c:v>0.60399999999999998</c:v>
                </c:pt>
                <c:pt idx="324">
                  <c:v>0.66300000000000003</c:v>
                </c:pt>
                <c:pt idx="325">
                  <c:v>0.53900000000000003</c:v>
                </c:pt>
                <c:pt idx="326">
                  <c:v>0.62949999999999995</c:v>
                </c:pt>
                <c:pt idx="327">
                  <c:v>0.57850000000000001</c:v>
                </c:pt>
                <c:pt idx="328">
                  <c:v>0.65549999999999997</c:v>
                </c:pt>
                <c:pt idx="329">
                  <c:v>0.5605</c:v>
                </c:pt>
                <c:pt idx="330">
                  <c:v>0.77</c:v>
                </c:pt>
                <c:pt idx="331">
                  <c:v>0.57799999999999996</c:v>
                </c:pt>
                <c:pt idx="332">
                  <c:v>0.57650000000000001</c:v>
                </c:pt>
                <c:pt idx="333">
                  <c:v>0.57699999999999996</c:v>
                </c:pt>
                <c:pt idx="334">
                  <c:v>0.53949999999999998</c:v>
                </c:pt>
                <c:pt idx="335">
                  <c:v>0.58050000000000002</c:v>
                </c:pt>
                <c:pt idx="336">
                  <c:v>0.52900000000000003</c:v>
                </c:pt>
                <c:pt idx="337">
                  <c:v>0.59399999999999997</c:v>
                </c:pt>
                <c:pt idx="338">
                  <c:v>0.59</c:v>
                </c:pt>
                <c:pt idx="339">
                  <c:v>0.59399999999999997</c:v>
                </c:pt>
                <c:pt idx="340">
                  <c:v>0.84150000000000003</c:v>
                </c:pt>
                <c:pt idx="341">
                  <c:v>0.65100000000000002</c:v>
                </c:pt>
                <c:pt idx="342">
                  <c:v>0.61599999999999999</c:v>
                </c:pt>
                <c:pt idx="343">
                  <c:v>0.65949999999999998</c:v>
                </c:pt>
                <c:pt idx="344">
                  <c:v>0.58350000000000002</c:v>
                </c:pt>
                <c:pt idx="345">
                  <c:v>0.64349999999999996</c:v>
                </c:pt>
                <c:pt idx="346">
                  <c:v>0.51200000000000001</c:v>
                </c:pt>
                <c:pt idx="347">
                  <c:v>0.65300000000000002</c:v>
                </c:pt>
                <c:pt idx="348">
                  <c:v>0.67749999999999999</c:v>
                </c:pt>
                <c:pt idx="349">
                  <c:v>0.63549999999999995</c:v>
                </c:pt>
                <c:pt idx="350">
                  <c:v>0.47749999999999998</c:v>
                </c:pt>
                <c:pt idx="351">
                  <c:v>0.65049999999999997</c:v>
                </c:pt>
                <c:pt idx="352">
                  <c:v>0.71450000000000002</c:v>
                </c:pt>
                <c:pt idx="353">
                  <c:v>0.59550000000000003</c:v>
                </c:pt>
                <c:pt idx="354">
                  <c:v>0.625</c:v>
                </c:pt>
                <c:pt idx="355">
                  <c:v>0.59599999999999997</c:v>
                </c:pt>
                <c:pt idx="356">
                  <c:v>0.66749999999999998</c:v>
                </c:pt>
                <c:pt idx="357">
                  <c:v>0.49399999999999999</c:v>
                </c:pt>
                <c:pt idx="358">
                  <c:v>0.57299999999999995</c:v>
                </c:pt>
                <c:pt idx="359">
                  <c:v>0.51</c:v>
                </c:pt>
                <c:pt idx="360">
                  <c:v>0.56899999999999995</c:v>
                </c:pt>
                <c:pt idx="361">
                  <c:v>0.51500000000000001</c:v>
                </c:pt>
                <c:pt idx="362">
                  <c:v>0.45</c:v>
                </c:pt>
                <c:pt idx="363">
                  <c:v>0.498</c:v>
                </c:pt>
                <c:pt idx="364">
                  <c:v>0.63149999999999995</c:v>
                </c:pt>
                <c:pt idx="365">
                  <c:v>0.70050000000000001</c:v>
                </c:pt>
                <c:pt idx="366">
                  <c:v>0.55300000000000005</c:v>
                </c:pt>
                <c:pt idx="367">
                  <c:v>0.76900000000000002</c:v>
                </c:pt>
                <c:pt idx="368">
                  <c:v>0.66149999999999998</c:v>
                </c:pt>
                <c:pt idx="369">
                  <c:v>0.62150000000000005</c:v>
                </c:pt>
                <c:pt idx="370">
                  <c:v>0.70450000000000002</c:v>
                </c:pt>
                <c:pt idx="371">
                  <c:v>0.65</c:v>
                </c:pt>
                <c:pt idx="372">
                  <c:v>0.64449999999999996</c:v>
                </c:pt>
                <c:pt idx="373">
                  <c:v>0.625</c:v>
                </c:pt>
                <c:pt idx="374">
                  <c:v>0.65149999999999997</c:v>
                </c:pt>
                <c:pt idx="375">
                  <c:v>0.67349999999999999</c:v>
                </c:pt>
                <c:pt idx="376">
                  <c:v>0.59750000000000003</c:v>
                </c:pt>
                <c:pt idx="377">
                  <c:v>0.73650000000000004</c:v>
                </c:pt>
                <c:pt idx="378">
                  <c:v>0.82899999999999996</c:v>
                </c:pt>
                <c:pt idx="379">
                  <c:v>0.625</c:v>
                </c:pt>
                <c:pt idx="380">
                  <c:v>0.6925</c:v>
                </c:pt>
                <c:pt idx="381">
                  <c:v>0.90149999999999997</c:v>
                </c:pt>
                <c:pt idx="382">
                  <c:v>0.57650000000000001</c:v>
                </c:pt>
                <c:pt idx="383">
                  <c:v>0.77649999999999997</c:v>
                </c:pt>
                <c:pt idx="384">
                  <c:v>0.58099999999999996</c:v>
                </c:pt>
                <c:pt idx="385">
                  <c:v>0.72199999999999998</c:v>
                </c:pt>
                <c:pt idx="386">
                  <c:v>0.69650000000000001</c:v>
                </c:pt>
                <c:pt idx="387">
                  <c:v>0.58250000000000002</c:v>
                </c:pt>
                <c:pt idx="388">
                  <c:v>0.64349999999999996</c:v>
                </c:pt>
                <c:pt idx="389">
                  <c:v>0.64449999999999996</c:v>
                </c:pt>
                <c:pt idx="390">
                  <c:v>0.61499999999999999</c:v>
                </c:pt>
                <c:pt idx="391">
                  <c:v>0.58050000000000002</c:v>
                </c:pt>
                <c:pt idx="392">
                  <c:v>0.65149999999999997</c:v>
                </c:pt>
                <c:pt idx="393">
                  <c:v>0.76400000000000001</c:v>
                </c:pt>
                <c:pt idx="394">
                  <c:v>0.70350000000000001</c:v>
                </c:pt>
                <c:pt idx="395">
                  <c:v>0.5605</c:v>
                </c:pt>
                <c:pt idx="396">
                  <c:v>0.60699999999999998</c:v>
                </c:pt>
                <c:pt idx="397">
                  <c:v>0.53949999999999998</c:v>
                </c:pt>
                <c:pt idx="398">
                  <c:v>0.60150000000000003</c:v>
                </c:pt>
                <c:pt idx="399">
                  <c:v>0.98850000000000005</c:v>
                </c:pt>
                <c:pt idx="400">
                  <c:v>0.751</c:v>
                </c:pt>
                <c:pt idx="401">
                  <c:v>0.61499999999999999</c:v>
                </c:pt>
                <c:pt idx="402">
                  <c:v>0.97450000000000003</c:v>
                </c:pt>
                <c:pt idx="403">
                  <c:v>0.63300000000000001</c:v>
                </c:pt>
                <c:pt idx="404">
                  <c:v>0.69499999999999995</c:v>
                </c:pt>
                <c:pt idx="405">
                  <c:v>0.52500000000000002</c:v>
                </c:pt>
                <c:pt idx="406">
                  <c:v>0.77500000000000002</c:v>
                </c:pt>
                <c:pt idx="407">
                  <c:v>0.57799999999999996</c:v>
                </c:pt>
                <c:pt idx="408">
                  <c:v>0.5575</c:v>
                </c:pt>
                <c:pt idx="409">
                  <c:v>0.6885</c:v>
                </c:pt>
                <c:pt idx="410">
                  <c:v>0.59899999999999998</c:v>
                </c:pt>
                <c:pt idx="411">
                  <c:v>0.76900000000000002</c:v>
                </c:pt>
                <c:pt idx="412">
                  <c:v>0.69550000000000001</c:v>
                </c:pt>
                <c:pt idx="413">
                  <c:v>0.79200000000000004</c:v>
                </c:pt>
                <c:pt idx="414">
                  <c:v>0.55449999999999999</c:v>
                </c:pt>
                <c:pt idx="415">
                  <c:v>0.58050000000000002</c:v>
                </c:pt>
                <c:pt idx="416">
                  <c:v>0.62949999999999995</c:v>
                </c:pt>
                <c:pt idx="417">
                  <c:v>0.73799999999999999</c:v>
                </c:pt>
                <c:pt idx="418">
                  <c:v>0.60050000000000003</c:v>
                </c:pt>
                <c:pt idx="419">
                  <c:v>0.66</c:v>
                </c:pt>
                <c:pt idx="420">
                  <c:v>0.67649999999999999</c:v>
                </c:pt>
                <c:pt idx="421">
                  <c:v>0.627</c:v>
                </c:pt>
                <c:pt idx="422">
                  <c:v>0.82750000000000001</c:v>
                </c:pt>
                <c:pt idx="423">
                  <c:v>0.88149999999999995</c:v>
                </c:pt>
                <c:pt idx="424">
                  <c:v>0.70699999999999996</c:v>
                </c:pt>
                <c:pt idx="425">
                  <c:v>0.57999999999999996</c:v>
                </c:pt>
                <c:pt idx="426">
                  <c:v>0.69899999999999995</c:v>
                </c:pt>
                <c:pt idx="427">
                  <c:v>0.622</c:v>
                </c:pt>
                <c:pt idx="428">
                  <c:v>0.51600000000000001</c:v>
                </c:pt>
                <c:pt idx="429">
                  <c:v>0.6875</c:v>
                </c:pt>
                <c:pt idx="430">
                  <c:v>0.59899999999999998</c:v>
                </c:pt>
                <c:pt idx="431">
                  <c:v>0.60599999999999998</c:v>
                </c:pt>
                <c:pt idx="432">
                  <c:v>0.75700000000000001</c:v>
                </c:pt>
                <c:pt idx="433">
                  <c:v>0.77800000000000002</c:v>
                </c:pt>
                <c:pt idx="434">
                  <c:v>0.62549999999999994</c:v>
                </c:pt>
                <c:pt idx="435">
                  <c:v>0.879</c:v>
                </c:pt>
                <c:pt idx="436">
                  <c:v>0.84950000000000003</c:v>
                </c:pt>
                <c:pt idx="437">
                  <c:v>0.63549999999999995</c:v>
                </c:pt>
                <c:pt idx="438">
                  <c:v>0.6835</c:v>
                </c:pt>
                <c:pt idx="439">
                  <c:v>0.78100000000000003</c:v>
                </c:pt>
                <c:pt idx="440">
                  <c:v>0.57750000000000001</c:v>
                </c:pt>
                <c:pt idx="441">
                  <c:v>0.77349999999999997</c:v>
                </c:pt>
                <c:pt idx="442">
                  <c:v>0.72399999999999998</c:v>
                </c:pt>
                <c:pt idx="443">
                  <c:v>0.78300000000000003</c:v>
                </c:pt>
                <c:pt idx="444">
                  <c:v>0.63749999999999996</c:v>
                </c:pt>
                <c:pt idx="445">
                  <c:v>0.75849999999999995</c:v>
                </c:pt>
                <c:pt idx="446">
                  <c:v>0.75600000000000001</c:v>
                </c:pt>
                <c:pt idx="447">
                  <c:v>0.71699999999999997</c:v>
                </c:pt>
                <c:pt idx="448">
                  <c:v>0.80349999999999999</c:v>
                </c:pt>
                <c:pt idx="449">
                  <c:v>0.71699999999999997</c:v>
                </c:pt>
                <c:pt idx="450">
                  <c:v>0.97</c:v>
                </c:pt>
                <c:pt idx="451">
                  <c:v>0.88300000000000001</c:v>
                </c:pt>
                <c:pt idx="452">
                  <c:v>0.55500000000000005</c:v>
                </c:pt>
                <c:pt idx="453">
                  <c:v>0.84250000000000003</c:v>
                </c:pt>
                <c:pt idx="454">
                  <c:v>0.70199999999999996</c:v>
                </c:pt>
                <c:pt idx="455">
                  <c:v>0.93</c:v>
                </c:pt>
                <c:pt idx="456">
                  <c:v>0.78500000000000003</c:v>
                </c:pt>
                <c:pt idx="457">
                  <c:v>0.73650000000000004</c:v>
                </c:pt>
                <c:pt idx="458">
                  <c:v>0.81950000000000001</c:v>
                </c:pt>
                <c:pt idx="459">
                  <c:v>0.59499999999999997</c:v>
                </c:pt>
                <c:pt idx="460">
                  <c:v>0.77649999999999997</c:v>
                </c:pt>
                <c:pt idx="461">
                  <c:v>0.70450000000000002</c:v>
                </c:pt>
                <c:pt idx="462">
                  <c:v>0.85650000000000004</c:v>
                </c:pt>
                <c:pt idx="463">
                  <c:v>0.61899999999999999</c:v>
                </c:pt>
                <c:pt idx="464">
                  <c:v>0.996</c:v>
                </c:pt>
                <c:pt idx="465">
                  <c:v>0.71699999999999997</c:v>
                </c:pt>
                <c:pt idx="466">
                  <c:v>0.83950000000000002</c:v>
                </c:pt>
                <c:pt idx="467">
                  <c:v>0.74099999999999999</c:v>
                </c:pt>
                <c:pt idx="468">
                  <c:v>0.73650000000000004</c:v>
                </c:pt>
                <c:pt idx="469">
                  <c:v>0.82150000000000001</c:v>
                </c:pt>
                <c:pt idx="470">
                  <c:v>0.97799999999999998</c:v>
                </c:pt>
                <c:pt idx="471">
                  <c:v>0.879</c:v>
                </c:pt>
                <c:pt idx="472">
                  <c:v>1.0105</c:v>
                </c:pt>
                <c:pt idx="473">
                  <c:v>0.94599999999999995</c:v>
                </c:pt>
                <c:pt idx="474">
                  <c:v>0.5585</c:v>
                </c:pt>
                <c:pt idx="475">
                  <c:v>0.66800000000000004</c:v>
                </c:pt>
                <c:pt idx="476">
                  <c:v>0.89800000000000002</c:v>
                </c:pt>
                <c:pt idx="477">
                  <c:v>0.92</c:v>
                </c:pt>
                <c:pt idx="478">
                  <c:v>0.85799999999999998</c:v>
                </c:pt>
                <c:pt idx="479">
                  <c:v>0.76649999999999996</c:v>
                </c:pt>
                <c:pt idx="480">
                  <c:v>0.77149999999999996</c:v>
                </c:pt>
                <c:pt idx="481">
                  <c:v>0.91549999999999998</c:v>
                </c:pt>
                <c:pt idx="482">
                  <c:v>0.69899999999999995</c:v>
                </c:pt>
                <c:pt idx="483">
                  <c:v>0.71699999999999997</c:v>
                </c:pt>
                <c:pt idx="484">
                  <c:v>0.80200000000000005</c:v>
                </c:pt>
                <c:pt idx="485">
                  <c:v>0.52249999999999996</c:v>
                </c:pt>
                <c:pt idx="486">
                  <c:v>0.875</c:v>
                </c:pt>
                <c:pt idx="487">
                  <c:v>0.78500000000000003</c:v>
                </c:pt>
                <c:pt idx="488">
                  <c:v>0.72850000000000004</c:v>
                </c:pt>
                <c:pt idx="489">
                  <c:v>0.84599999999999997</c:v>
                </c:pt>
                <c:pt idx="490">
                  <c:v>0.90849999999999997</c:v>
                </c:pt>
                <c:pt idx="491">
                  <c:v>0.8075</c:v>
                </c:pt>
                <c:pt idx="492">
                  <c:v>0.75449999999999995</c:v>
                </c:pt>
                <c:pt idx="493">
                  <c:v>0.6855</c:v>
                </c:pt>
                <c:pt idx="494">
                  <c:v>0.66700000000000004</c:v>
                </c:pt>
                <c:pt idx="495">
                  <c:v>0.78200000000000003</c:v>
                </c:pt>
                <c:pt idx="496">
                  <c:v>0.67649999999999999</c:v>
                </c:pt>
                <c:pt idx="497">
                  <c:v>0.76500000000000001</c:v>
                </c:pt>
                <c:pt idx="498">
                  <c:v>0.86499999999999999</c:v>
                </c:pt>
                <c:pt idx="499">
                  <c:v>0.98150000000000004</c:v>
                </c:pt>
                <c:pt idx="500">
                  <c:v>0.83</c:v>
                </c:pt>
                <c:pt idx="501">
                  <c:v>0.89400000000000002</c:v>
                </c:pt>
                <c:pt idx="502">
                  <c:v>0.88900000000000001</c:v>
                </c:pt>
                <c:pt idx="503">
                  <c:v>0.89749999999999996</c:v>
                </c:pt>
                <c:pt idx="504">
                  <c:v>0.873</c:v>
                </c:pt>
                <c:pt idx="505">
                  <c:v>1.0129999999999999</c:v>
                </c:pt>
                <c:pt idx="506">
                  <c:v>0.86799999999999999</c:v>
                </c:pt>
                <c:pt idx="507">
                  <c:v>1.0269999999999999</c:v>
                </c:pt>
                <c:pt idx="508">
                  <c:v>0.84399999999999997</c:v>
                </c:pt>
                <c:pt idx="509">
                  <c:v>0.97950000000000004</c:v>
                </c:pt>
                <c:pt idx="510">
                  <c:v>0.97650000000000003</c:v>
                </c:pt>
                <c:pt idx="511">
                  <c:v>0.755</c:v>
                </c:pt>
                <c:pt idx="512">
                  <c:v>0.92800000000000005</c:v>
                </c:pt>
                <c:pt idx="513">
                  <c:v>0.753</c:v>
                </c:pt>
                <c:pt idx="514">
                  <c:v>0.82250000000000001</c:v>
                </c:pt>
                <c:pt idx="515">
                  <c:v>0.79800000000000004</c:v>
                </c:pt>
                <c:pt idx="516">
                  <c:v>0.88300000000000001</c:v>
                </c:pt>
                <c:pt idx="517">
                  <c:v>0.76800000000000002</c:v>
                </c:pt>
                <c:pt idx="518">
                  <c:v>0.94</c:v>
                </c:pt>
                <c:pt idx="519">
                  <c:v>0.90249999999999997</c:v>
                </c:pt>
                <c:pt idx="520">
                  <c:v>0.87</c:v>
                </c:pt>
                <c:pt idx="521">
                  <c:v>0.96</c:v>
                </c:pt>
                <c:pt idx="522">
                  <c:v>0.95199999999999996</c:v>
                </c:pt>
                <c:pt idx="523">
                  <c:v>0.874</c:v>
                </c:pt>
                <c:pt idx="524">
                  <c:v>0.83199999999999996</c:v>
                </c:pt>
                <c:pt idx="525">
                  <c:v>0.97750000000000004</c:v>
                </c:pt>
                <c:pt idx="526">
                  <c:v>0.86699999999999999</c:v>
                </c:pt>
                <c:pt idx="527">
                  <c:v>0.88700000000000001</c:v>
                </c:pt>
                <c:pt idx="528">
                  <c:v>1.806</c:v>
                </c:pt>
                <c:pt idx="529">
                  <c:v>1.3174999999999999</c:v>
                </c:pt>
                <c:pt idx="530">
                  <c:v>0.86899999999999999</c:v>
                </c:pt>
                <c:pt idx="531">
                  <c:v>0.95550000000000002</c:v>
                </c:pt>
                <c:pt idx="532">
                  <c:v>0.93100000000000005</c:v>
                </c:pt>
                <c:pt idx="533">
                  <c:v>1.0660000000000001</c:v>
                </c:pt>
                <c:pt idx="534">
                  <c:v>0.82450000000000001</c:v>
                </c:pt>
                <c:pt idx="535">
                  <c:v>0.88600000000000001</c:v>
                </c:pt>
                <c:pt idx="536">
                  <c:v>0.92149999999999999</c:v>
                </c:pt>
                <c:pt idx="537">
                  <c:v>0.87150000000000005</c:v>
                </c:pt>
                <c:pt idx="538">
                  <c:v>0.74050000000000005</c:v>
                </c:pt>
                <c:pt idx="539">
                  <c:v>0.87250000000000005</c:v>
                </c:pt>
                <c:pt idx="540">
                  <c:v>0.82399999999999995</c:v>
                </c:pt>
                <c:pt idx="541">
                  <c:v>0.92149999999999999</c:v>
                </c:pt>
                <c:pt idx="542">
                  <c:v>0.73299999999999998</c:v>
                </c:pt>
                <c:pt idx="543">
                  <c:v>0.92500000000000004</c:v>
                </c:pt>
                <c:pt idx="544">
                  <c:v>0.86750000000000005</c:v>
                </c:pt>
                <c:pt idx="545">
                  <c:v>0.85399999999999998</c:v>
                </c:pt>
                <c:pt idx="546">
                  <c:v>0.89349999999999996</c:v>
                </c:pt>
                <c:pt idx="547">
                  <c:v>0.86699999999999999</c:v>
                </c:pt>
                <c:pt idx="548">
                  <c:v>0.872</c:v>
                </c:pt>
                <c:pt idx="549">
                  <c:v>0.69550000000000001</c:v>
                </c:pt>
                <c:pt idx="550">
                  <c:v>0.92900000000000005</c:v>
                </c:pt>
                <c:pt idx="551">
                  <c:v>0.92500000000000004</c:v>
                </c:pt>
                <c:pt idx="552">
                  <c:v>0.77149999999999996</c:v>
                </c:pt>
                <c:pt idx="553">
                  <c:v>0.97</c:v>
                </c:pt>
                <c:pt idx="554">
                  <c:v>1.1220000000000001</c:v>
                </c:pt>
                <c:pt idx="555">
                  <c:v>0.83750000000000002</c:v>
                </c:pt>
                <c:pt idx="556">
                  <c:v>0.96599999999999997</c:v>
                </c:pt>
                <c:pt idx="557">
                  <c:v>0.86899999999999999</c:v>
                </c:pt>
                <c:pt idx="558">
                  <c:v>0.95699999999999996</c:v>
                </c:pt>
                <c:pt idx="559">
                  <c:v>0.90600000000000003</c:v>
                </c:pt>
                <c:pt idx="560">
                  <c:v>0.85699999999999998</c:v>
                </c:pt>
                <c:pt idx="561">
                  <c:v>0.92700000000000005</c:v>
                </c:pt>
                <c:pt idx="562">
                  <c:v>0.83699999999999997</c:v>
                </c:pt>
                <c:pt idx="563">
                  <c:v>0.86650000000000005</c:v>
                </c:pt>
                <c:pt idx="564">
                  <c:v>0.98499999999999999</c:v>
                </c:pt>
                <c:pt idx="565">
                  <c:v>0.87250000000000005</c:v>
                </c:pt>
                <c:pt idx="566">
                  <c:v>0.85299999999999998</c:v>
                </c:pt>
                <c:pt idx="567">
                  <c:v>0.97150000000000003</c:v>
                </c:pt>
                <c:pt idx="568">
                  <c:v>1.1405000000000001</c:v>
                </c:pt>
                <c:pt idx="569">
                  <c:v>0.83950000000000002</c:v>
                </c:pt>
                <c:pt idx="570">
                  <c:v>0.9335</c:v>
                </c:pt>
                <c:pt idx="571">
                  <c:v>0.89149999999999996</c:v>
                </c:pt>
                <c:pt idx="572">
                  <c:v>1.103</c:v>
                </c:pt>
                <c:pt idx="573">
                  <c:v>1.0309999999999999</c:v>
                </c:pt>
                <c:pt idx="574">
                  <c:v>1.3445</c:v>
                </c:pt>
                <c:pt idx="575">
                  <c:v>1.742</c:v>
                </c:pt>
                <c:pt idx="576">
                  <c:v>0.92500000000000004</c:v>
                </c:pt>
                <c:pt idx="577">
                  <c:v>1.62</c:v>
                </c:pt>
                <c:pt idx="578">
                  <c:v>1.4435</c:v>
                </c:pt>
                <c:pt idx="579">
                  <c:v>0.97499999999999998</c:v>
                </c:pt>
                <c:pt idx="580">
                  <c:v>0.85650000000000004</c:v>
                </c:pt>
                <c:pt idx="581">
                  <c:v>1.4984999999999999</c:v>
                </c:pt>
                <c:pt idx="582">
                  <c:v>0.85950000000000004</c:v>
                </c:pt>
                <c:pt idx="583">
                  <c:v>1.1085</c:v>
                </c:pt>
                <c:pt idx="584">
                  <c:v>0.77600000000000002</c:v>
                </c:pt>
                <c:pt idx="585">
                  <c:v>1.115</c:v>
                </c:pt>
                <c:pt idx="586">
                  <c:v>1.0620000000000001</c:v>
                </c:pt>
                <c:pt idx="587">
                  <c:v>1.3035000000000001</c:v>
                </c:pt>
                <c:pt idx="588">
                  <c:v>1.7789999999999999</c:v>
                </c:pt>
                <c:pt idx="589">
                  <c:v>0.95299999999999996</c:v>
                </c:pt>
                <c:pt idx="590">
                  <c:v>1.0049999999999999</c:v>
                </c:pt>
                <c:pt idx="591">
                  <c:v>1.514</c:v>
                </c:pt>
                <c:pt idx="592">
                  <c:v>1.2290000000000001</c:v>
                </c:pt>
                <c:pt idx="593">
                  <c:v>1.016</c:v>
                </c:pt>
                <c:pt idx="594">
                  <c:v>1.8440000000000001</c:v>
                </c:pt>
                <c:pt idx="595">
                  <c:v>1.0920000000000001</c:v>
                </c:pt>
                <c:pt idx="596">
                  <c:v>1.7344999999999999</c:v>
                </c:pt>
                <c:pt idx="597">
                  <c:v>1.4019999999999999</c:v>
                </c:pt>
                <c:pt idx="598">
                  <c:v>1.347</c:v>
                </c:pt>
                <c:pt idx="599">
                  <c:v>1.6194999999999999</c:v>
                </c:pt>
                <c:pt idx="600">
                  <c:v>1.978</c:v>
                </c:pt>
                <c:pt idx="601">
                  <c:v>1.4384999999999999</c:v>
                </c:pt>
                <c:pt idx="602">
                  <c:v>1.8075000000000001</c:v>
                </c:pt>
                <c:pt idx="603">
                  <c:v>1.4684999999999999</c:v>
                </c:pt>
                <c:pt idx="604">
                  <c:v>2.5259999999999998</c:v>
                </c:pt>
                <c:pt idx="605">
                  <c:v>1.756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D9-C849-B7D3-A04B473F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658451295"/>
        <c:axId val="657621375"/>
      </c:barChart>
      <c:catAx>
        <c:axId val="6584512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/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1375"/>
        <c:crosses val="autoZero"/>
        <c:auto val="1"/>
        <c:lblAlgn val="ctr"/>
        <c:lblOffset val="100"/>
        <c:noMultiLvlLbl val="0"/>
      </c:catAx>
      <c:valAx>
        <c:axId val="657621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Values'!$W$1</c:f>
              <c:strCache>
                <c:ptCount val="1"/>
                <c:pt idx="0">
                  <c:v>Count of Gender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Values'!$W$2:$W$358</c:f>
              <c:numCache>
                <c:formatCode>General</c:formatCode>
                <c:ptCount val="3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6-4F2F-895D-22549FC17AFD}"/>
            </c:ext>
          </c:extLst>
        </c:ser>
        <c:ser>
          <c:idx val="1"/>
          <c:order val="1"/>
          <c:tx>
            <c:strRef>
              <c:f>'Ecomonic Values'!$X$1</c:f>
              <c:strCache>
                <c:ptCount val="1"/>
                <c:pt idx="0">
                  <c:v>Sum of Length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Values'!$X$2:$X$358</c:f>
              <c:numCache>
                <c:formatCode>General</c:formatCode>
                <c:ptCount val="356"/>
                <c:pt idx="0">
                  <c:v>0.48499999999999999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0.53500000000000003</c:v>
                </c:pt>
                <c:pt idx="4">
                  <c:v>0.55000000000000004</c:v>
                </c:pt>
                <c:pt idx="5">
                  <c:v>0.54500000000000004</c:v>
                </c:pt>
                <c:pt idx="6">
                  <c:v>0.54500000000000004</c:v>
                </c:pt>
                <c:pt idx="7">
                  <c:v>0.58499999999999996</c:v>
                </c:pt>
                <c:pt idx="8">
                  <c:v>0.52</c:v>
                </c:pt>
                <c:pt idx="9">
                  <c:v>0.53</c:v>
                </c:pt>
                <c:pt idx="10">
                  <c:v>0.54500000000000004</c:v>
                </c:pt>
                <c:pt idx="11">
                  <c:v>0.55500000000000005</c:v>
                </c:pt>
                <c:pt idx="12">
                  <c:v>0.57999999999999996</c:v>
                </c:pt>
                <c:pt idx="13">
                  <c:v>0.55500000000000005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0.55500000000000005</c:v>
                </c:pt>
                <c:pt idx="17">
                  <c:v>0.55000000000000004</c:v>
                </c:pt>
                <c:pt idx="18">
                  <c:v>0.55500000000000005</c:v>
                </c:pt>
                <c:pt idx="19">
                  <c:v>0.56499999999999995</c:v>
                </c:pt>
                <c:pt idx="20">
                  <c:v>0.54500000000000004</c:v>
                </c:pt>
                <c:pt idx="21">
                  <c:v>0.55500000000000005</c:v>
                </c:pt>
                <c:pt idx="22">
                  <c:v>0.58499999999999996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0.57499999999999996</c:v>
                </c:pt>
                <c:pt idx="26">
                  <c:v>0.57999999999999996</c:v>
                </c:pt>
                <c:pt idx="27">
                  <c:v>0.55500000000000005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0.55500000000000005</c:v>
                </c:pt>
                <c:pt idx="31">
                  <c:v>0.56499999999999995</c:v>
                </c:pt>
                <c:pt idx="32">
                  <c:v>0.57499999999999996</c:v>
                </c:pt>
                <c:pt idx="33">
                  <c:v>0.56999999999999995</c:v>
                </c:pt>
                <c:pt idx="34">
                  <c:v>0.56000000000000005</c:v>
                </c:pt>
                <c:pt idx="35">
                  <c:v>0.57499999999999996</c:v>
                </c:pt>
                <c:pt idx="36">
                  <c:v>0.58499999999999996</c:v>
                </c:pt>
                <c:pt idx="37">
                  <c:v>0.56499999999999995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0.57499999999999996</c:v>
                </c:pt>
                <c:pt idx="42">
                  <c:v>0.56999999999999995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0.56999999999999995</c:v>
                </c:pt>
                <c:pt idx="46">
                  <c:v>0.56499999999999995</c:v>
                </c:pt>
                <c:pt idx="47">
                  <c:v>0.58499999999999996</c:v>
                </c:pt>
                <c:pt idx="48">
                  <c:v>0.57999999999999996</c:v>
                </c:pt>
                <c:pt idx="49">
                  <c:v>0.57499999999999996</c:v>
                </c:pt>
                <c:pt idx="50">
                  <c:v>0.57999999999999996</c:v>
                </c:pt>
                <c:pt idx="51">
                  <c:v>0.58499999999999996</c:v>
                </c:pt>
                <c:pt idx="52">
                  <c:v>0.58499999999999996</c:v>
                </c:pt>
                <c:pt idx="53">
                  <c:v>0.57499999999999996</c:v>
                </c:pt>
                <c:pt idx="54">
                  <c:v>0.6</c:v>
                </c:pt>
                <c:pt idx="55">
                  <c:v>0.59499999999999997</c:v>
                </c:pt>
                <c:pt idx="56">
                  <c:v>0.57499999999999996</c:v>
                </c:pt>
                <c:pt idx="57">
                  <c:v>0.57499999999999996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0.59499999999999997</c:v>
                </c:pt>
                <c:pt idx="61">
                  <c:v>1.1599999999999999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0.59499999999999997</c:v>
                </c:pt>
                <c:pt idx="65">
                  <c:v>0.59</c:v>
                </c:pt>
                <c:pt idx="66">
                  <c:v>0.6</c:v>
                </c:pt>
                <c:pt idx="67">
                  <c:v>0.59</c:v>
                </c:pt>
                <c:pt idx="68">
                  <c:v>0.59</c:v>
                </c:pt>
                <c:pt idx="69">
                  <c:v>0.6</c:v>
                </c:pt>
                <c:pt idx="70">
                  <c:v>0.58499999999999996</c:v>
                </c:pt>
                <c:pt idx="71">
                  <c:v>0.57999999999999996</c:v>
                </c:pt>
                <c:pt idx="72">
                  <c:v>0.57499999999999996</c:v>
                </c:pt>
                <c:pt idx="73">
                  <c:v>0.59</c:v>
                </c:pt>
                <c:pt idx="74">
                  <c:v>0.6</c:v>
                </c:pt>
                <c:pt idx="75">
                  <c:v>0.59</c:v>
                </c:pt>
                <c:pt idx="76">
                  <c:v>0.56999999999999995</c:v>
                </c:pt>
                <c:pt idx="77">
                  <c:v>0.59499999999999997</c:v>
                </c:pt>
                <c:pt idx="78">
                  <c:v>0.60499999999999998</c:v>
                </c:pt>
                <c:pt idx="79">
                  <c:v>0.6</c:v>
                </c:pt>
                <c:pt idx="80">
                  <c:v>0.59</c:v>
                </c:pt>
                <c:pt idx="81">
                  <c:v>0.57999999999999996</c:v>
                </c:pt>
                <c:pt idx="82">
                  <c:v>0.65500000000000003</c:v>
                </c:pt>
                <c:pt idx="83">
                  <c:v>0.58499999999999996</c:v>
                </c:pt>
                <c:pt idx="84">
                  <c:v>0.59499999999999997</c:v>
                </c:pt>
                <c:pt idx="85">
                  <c:v>0.6</c:v>
                </c:pt>
                <c:pt idx="86">
                  <c:v>0.59</c:v>
                </c:pt>
                <c:pt idx="87">
                  <c:v>0.61499999999999999</c:v>
                </c:pt>
                <c:pt idx="88">
                  <c:v>0.59</c:v>
                </c:pt>
                <c:pt idx="89">
                  <c:v>0.61499999999999999</c:v>
                </c:pt>
                <c:pt idx="90">
                  <c:v>0.58499999999999996</c:v>
                </c:pt>
                <c:pt idx="91">
                  <c:v>0.59499999999999997</c:v>
                </c:pt>
                <c:pt idx="92">
                  <c:v>0.62</c:v>
                </c:pt>
                <c:pt idx="93">
                  <c:v>0.59</c:v>
                </c:pt>
                <c:pt idx="94">
                  <c:v>0.60499999999999998</c:v>
                </c:pt>
                <c:pt idx="95">
                  <c:v>0.59499999999999997</c:v>
                </c:pt>
                <c:pt idx="96">
                  <c:v>0.60499999999999998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0.61499999999999999</c:v>
                </c:pt>
                <c:pt idx="100">
                  <c:v>0.6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0.61499999999999999</c:v>
                </c:pt>
                <c:pt idx="106">
                  <c:v>0.6</c:v>
                </c:pt>
                <c:pt idx="107">
                  <c:v>0.59</c:v>
                </c:pt>
                <c:pt idx="108">
                  <c:v>0.62</c:v>
                </c:pt>
                <c:pt idx="109">
                  <c:v>0.56499999999999995</c:v>
                </c:pt>
                <c:pt idx="110">
                  <c:v>0.60499999999999998</c:v>
                </c:pt>
                <c:pt idx="111">
                  <c:v>0.625</c:v>
                </c:pt>
                <c:pt idx="112">
                  <c:v>0.62</c:v>
                </c:pt>
                <c:pt idx="113">
                  <c:v>0.6</c:v>
                </c:pt>
                <c:pt idx="114">
                  <c:v>0.63</c:v>
                </c:pt>
                <c:pt idx="115">
                  <c:v>0.6</c:v>
                </c:pt>
                <c:pt idx="116">
                  <c:v>0.59499999999999997</c:v>
                </c:pt>
                <c:pt idx="117">
                  <c:v>0.61499999999999999</c:v>
                </c:pt>
                <c:pt idx="118">
                  <c:v>0.62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</c:v>
                </c:pt>
                <c:pt idx="123">
                  <c:v>0.61499999999999999</c:v>
                </c:pt>
                <c:pt idx="124">
                  <c:v>0.61</c:v>
                </c:pt>
                <c:pt idx="125">
                  <c:v>0.625</c:v>
                </c:pt>
                <c:pt idx="126">
                  <c:v>0.625</c:v>
                </c:pt>
                <c:pt idx="127">
                  <c:v>0.61</c:v>
                </c:pt>
                <c:pt idx="128">
                  <c:v>0.61</c:v>
                </c:pt>
                <c:pt idx="129">
                  <c:v>0.61499999999999999</c:v>
                </c:pt>
                <c:pt idx="130">
                  <c:v>0.6</c:v>
                </c:pt>
                <c:pt idx="131">
                  <c:v>0.63</c:v>
                </c:pt>
                <c:pt idx="132">
                  <c:v>0.61499999999999999</c:v>
                </c:pt>
                <c:pt idx="133">
                  <c:v>0.61499999999999999</c:v>
                </c:pt>
                <c:pt idx="134">
                  <c:v>0.61499999999999999</c:v>
                </c:pt>
                <c:pt idx="135">
                  <c:v>0.61</c:v>
                </c:pt>
                <c:pt idx="136">
                  <c:v>0.63500000000000001</c:v>
                </c:pt>
                <c:pt idx="137">
                  <c:v>0.65</c:v>
                </c:pt>
                <c:pt idx="138">
                  <c:v>0.61</c:v>
                </c:pt>
                <c:pt idx="139">
                  <c:v>0.61499999999999999</c:v>
                </c:pt>
                <c:pt idx="140">
                  <c:v>0.60499999999999998</c:v>
                </c:pt>
                <c:pt idx="141">
                  <c:v>0.60499999999999998</c:v>
                </c:pt>
                <c:pt idx="142">
                  <c:v>0.6</c:v>
                </c:pt>
                <c:pt idx="143">
                  <c:v>0.63500000000000001</c:v>
                </c:pt>
                <c:pt idx="144">
                  <c:v>0.63</c:v>
                </c:pt>
                <c:pt idx="145">
                  <c:v>0.61</c:v>
                </c:pt>
                <c:pt idx="146">
                  <c:v>0.64</c:v>
                </c:pt>
                <c:pt idx="147">
                  <c:v>0.62</c:v>
                </c:pt>
                <c:pt idx="148">
                  <c:v>0.63</c:v>
                </c:pt>
                <c:pt idx="149">
                  <c:v>0.62</c:v>
                </c:pt>
                <c:pt idx="150">
                  <c:v>0.61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0.63500000000000001</c:v>
                </c:pt>
                <c:pt idx="154">
                  <c:v>0.60499999999999998</c:v>
                </c:pt>
                <c:pt idx="155">
                  <c:v>0.61499999999999999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0.63</c:v>
                </c:pt>
                <c:pt idx="159">
                  <c:v>0.62</c:v>
                </c:pt>
                <c:pt idx="160">
                  <c:v>0.63500000000000001</c:v>
                </c:pt>
                <c:pt idx="161">
                  <c:v>0.625</c:v>
                </c:pt>
                <c:pt idx="162">
                  <c:v>0.62</c:v>
                </c:pt>
                <c:pt idx="163">
                  <c:v>0.625</c:v>
                </c:pt>
                <c:pt idx="164">
                  <c:v>0.6</c:v>
                </c:pt>
                <c:pt idx="165">
                  <c:v>0.62</c:v>
                </c:pt>
                <c:pt idx="166">
                  <c:v>0.64</c:v>
                </c:pt>
                <c:pt idx="167">
                  <c:v>0.625</c:v>
                </c:pt>
                <c:pt idx="168">
                  <c:v>0.61</c:v>
                </c:pt>
                <c:pt idx="169">
                  <c:v>0.625</c:v>
                </c:pt>
                <c:pt idx="170">
                  <c:v>0.64</c:v>
                </c:pt>
                <c:pt idx="171">
                  <c:v>0.625</c:v>
                </c:pt>
                <c:pt idx="172">
                  <c:v>0.65</c:v>
                </c:pt>
                <c:pt idx="173">
                  <c:v>0.625</c:v>
                </c:pt>
                <c:pt idx="174">
                  <c:v>0.6</c:v>
                </c:pt>
                <c:pt idx="175">
                  <c:v>0.61</c:v>
                </c:pt>
                <c:pt idx="176">
                  <c:v>0.63</c:v>
                </c:pt>
                <c:pt idx="177">
                  <c:v>0.63</c:v>
                </c:pt>
                <c:pt idx="178">
                  <c:v>0.64500000000000002</c:v>
                </c:pt>
                <c:pt idx="179">
                  <c:v>0.64</c:v>
                </c:pt>
                <c:pt idx="180">
                  <c:v>0.62</c:v>
                </c:pt>
                <c:pt idx="181">
                  <c:v>0.63</c:v>
                </c:pt>
                <c:pt idx="182">
                  <c:v>0.625</c:v>
                </c:pt>
                <c:pt idx="183">
                  <c:v>0.63500000000000001</c:v>
                </c:pt>
                <c:pt idx="184">
                  <c:v>0.62</c:v>
                </c:pt>
                <c:pt idx="185">
                  <c:v>0.63</c:v>
                </c:pt>
                <c:pt idx="186">
                  <c:v>0.65</c:v>
                </c:pt>
                <c:pt idx="187">
                  <c:v>0.66</c:v>
                </c:pt>
                <c:pt idx="188">
                  <c:v>0.63</c:v>
                </c:pt>
                <c:pt idx="189">
                  <c:v>0.60499999999999998</c:v>
                </c:pt>
                <c:pt idx="190">
                  <c:v>0.63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0.62</c:v>
                </c:pt>
                <c:pt idx="195">
                  <c:v>0.61499999999999999</c:v>
                </c:pt>
                <c:pt idx="196">
                  <c:v>0.64</c:v>
                </c:pt>
                <c:pt idx="197">
                  <c:v>0.65</c:v>
                </c:pt>
                <c:pt idx="198">
                  <c:v>0.63500000000000001</c:v>
                </c:pt>
                <c:pt idx="199">
                  <c:v>0.63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0.67500000000000004</c:v>
                </c:pt>
                <c:pt idx="206">
                  <c:v>0.65500000000000003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0.63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0.63</c:v>
                </c:pt>
                <c:pt idx="213">
                  <c:v>0.63500000000000001</c:v>
                </c:pt>
                <c:pt idx="214">
                  <c:v>0.62</c:v>
                </c:pt>
                <c:pt idx="215">
                  <c:v>0.625</c:v>
                </c:pt>
                <c:pt idx="216">
                  <c:v>0.64</c:v>
                </c:pt>
                <c:pt idx="217">
                  <c:v>0.625</c:v>
                </c:pt>
                <c:pt idx="218">
                  <c:v>0.65500000000000003</c:v>
                </c:pt>
                <c:pt idx="219">
                  <c:v>0.63500000000000001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0.65500000000000003</c:v>
                </c:pt>
                <c:pt idx="223">
                  <c:v>0.64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0.67500000000000004</c:v>
                </c:pt>
                <c:pt idx="230">
                  <c:v>0.64</c:v>
                </c:pt>
                <c:pt idx="231">
                  <c:v>0.65</c:v>
                </c:pt>
                <c:pt idx="232">
                  <c:v>0.64</c:v>
                </c:pt>
                <c:pt idx="233">
                  <c:v>0.66</c:v>
                </c:pt>
                <c:pt idx="234">
                  <c:v>0.63</c:v>
                </c:pt>
                <c:pt idx="235">
                  <c:v>0.63500000000000001</c:v>
                </c:pt>
                <c:pt idx="236">
                  <c:v>0.65</c:v>
                </c:pt>
                <c:pt idx="237">
                  <c:v>0.66</c:v>
                </c:pt>
                <c:pt idx="238">
                  <c:v>0.63500000000000001</c:v>
                </c:pt>
                <c:pt idx="239">
                  <c:v>0.64500000000000002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0.66</c:v>
                </c:pt>
                <c:pt idx="243">
                  <c:v>0.64</c:v>
                </c:pt>
                <c:pt idx="244">
                  <c:v>0.65</c:v>
                </c:pt>
                <c:pt idx="245">
                  <c:v>0.625</c:v>
                </c:pt>
                <c:pt idx="246">
                  <c:v>0.66</c:v>
                </c:pt>
                <c:pt idx="247">
                  <c:v>0.64500000000000002</c:v>
                </c:pt>
                <c:pt idx="248">
                  <c:v>0.68</c:v>
                </c:pt>
                <c:pt idx="249">
                  <c:v>0.64500000000000002</c:v>
                </c:pt>
                <c:pt idx="250">
                  <c:v>0.68500000000000005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0.66</c:v>
                </c:pt>
                <c:pt idx="254">
                  <c:v>0.64500000000000002</c:v>
                </c:pt>
                <c:pt idx="255">
                  <c:v>0.72499999999999998</c:v>
                </c:pt>
                <c:pt idx="256">
                  <c:v>0.63</c:v>
                </c:pt>
                <c:pt idx="257">
                  <c:v>0.63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</c:v>
                </c:pt>
                <c:pt idx="261">
                  <c:v>0.64500000000000002</c:v>
                </c:pt>
                <c:pt idx="262">
                  <c:v>0.69</c:v>
                </c:pt>
                <c:pt idx="263">
                  <c:v>0.66500000000000004</c:v>
                </c:pt>
                <c:pt idx="264">
                  <c:v>0.67</c:v>
                </c:pt>
                <c:pt idx="265">
                  <c:v>0.63500000000000001</c:v>
                </c:pt>
                <c:pt idx="266">
                  <c:v>0.65500000000000003</c:v>
                </c:pt>
                <c:pt idx="267">
                  <c:v>0.67500000000000004</c:v>
                </c:pt>
                <c:pt idx="268">
                  <c:v>0.7</c:v>
                </c:pt>
                <c:pt idx="269">
                  <c:v>0.64500000000000002</c:v>
                </c:pt>
                <c:pt idx="270">
                  <c:v>0.66</c:v>
                </c:pt>
                <c:pt idx="271">
                  <c:v>0.66500000000000004</c:v>
                </c:pt>
                <c:pt idx="272">
                  <c:v>0.66500000000000004</c:v>
                </c:pt>
                <c:pt idx="273">
                  <c:v>0.68</c:v>
                </c:pt>
                <c:pt idx="274">
                  <c:v>0.65</c:v>
                </c:pt>
                <c:pt idx="275">
                  <c:v>0.67500000000000004</c:v>
                </c:pt>
                <c:pt idx="276">
                  <c:v>0.67</c:v>
                </c:pt>
                <c:pt idx="277">
                  <c:v>0.65500000000000003</c:v>
                </c:pt>
                <c:pt idx="278">
                  <c:v>0.68500000000000005</c:v>
                </c:pt>
                <c:pt idx="279">
                  <c:v>0.7</c:v>
                </c:pt>
                <c:pt idx="280">
                  <c:v>0.68500000000000005</c:v>
                </c:pt>
                <c:pt idx="281">
                  <c:v>0.68</c:v>
                </c:pt>
                <c:pt idx="282">
                  <c:v>0.69499999999999995</c:v>
                </c:pt>
                <c:pt idx="283">
                  <c:v>0.71</c:v>
                </c:pt>
                <c:pt idx="284">
                  <c:v>0.68</c:v>
                </c:pt>
                <c:pt idx="285">
                  <c:v>0.68</c:v>
                </c:pt>
                <c:pt idx="286">
                  <c:v>0.67500000000000004</c:v>
                </c:pt>
                <c:pt idx="287">
                  <c:v>0.67500000000000004</c:v>
                </c:pt>
                <c:pt idx="288">
                  <c:v>0.65500000000000003</c:v>
                </c:pt>
                <c:pt idx="289">
                  <c:v>0.67</c:v>
                </c:pt>
                <c:pt idx="290">
                  <c:v>0.66</c:v>
                </c:pt>
                <c:pt idx="291">
                  <c:v>0.67500000000000004</c:v>
                </c:pt>
                <c:pt idx="292">
                  <c:v>0.67</c:v>
                </c:pt>
                <c:pt idx="293">
                  <c:v>0.71</c:v>
                </c:pt>
                <c:pt idx="294">
                  <c:v>0.65</c:v>
                </c:pt>
                <c:pt idx="295">
                  <c:v>0.64500000000000002</c:v>
                </c:pt>
                <c:pt idx="296">
                  <c:v>0.68500000000000005</c:v>
                </c:pt>
                <c:pt idx="297">
                  <c:v>0.64</c:v>
                </c:pt>
                <c:pt idx="298">
                  <c:v>0.71499999999999997</c:v>
                </c:pt>
                <c:pt idx="299">
                  <c:v>0.66</c:v>
                </c:pt>
                <c:pt idx="300">
                  <c:v>0.66</c:v>
                </c:pt>
                <c:pt idx="301">
                  <c:v>0.67</c:v>
                </c:pt>
                <c:pt idx="302">
                  <c:v>0.70499999999999996</c:v>
                </c:pt>
                <c:pt idx="303">
                  <c:v>0.68500000000000005</c:v>
                </c:pt>
                <c:pt idx="304">
                  <c:v>0.7</c:v>
                </c:pt>
                <c:pt idx="305">
                  <c:v>0.7</c:v>
                </c:pt>
                <c:pt idx="306">
                  <c:v>0.69</c:v>
                </c:pt>
                <c:pt idx="307">
                  <c:v>0.67500000000000004</c:v>
                </c:pt>
                <c:pt idx="308">
                  <c:v>0.68</c:v>
                </c:pt>
                <c:pt idx="309">
                  <c:v>0.68</c:v>
                </c:pt>
                <c:pt idx="310">
                  <c:v>0.65500000000000003</c:v>
                </c:pt>
                <c:pt idx="311">
                  <c:v>0.71</c:v>
                </c:pt>
                <c:pt idx="312">
                  <c:v>0.69499999999999995</c:v>
                </c:pt>
                <c:pt idx="313">
                  <c:v>0.70499999999999996</c:v>
                </c:pt>
                <c:pt idx="314">
                  <c:v>0.71</c:v>
                </c:pt>
                <c:pt idx="315">
                  <c:v>0.69499999999999995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0.66500000000000004</c:v>
                </c:pt>
                <c:pt idx="319">
                  <c:v>0.67</c:v>
                </c:pt>
                <c:pt idx="320">
                  <c:v>0.71499999999999997</c:v>
                </c:pt>
                <c:pt idx="321">
                  <c:v>0.69499999999999995</c:v>
                </c:pt>
                <c:pt idx="322">
                  <c:v>0.71</c:v>
                </c:pt>
                <c:pt idx="323">
                  <c:v>0.72</c:v>
                </c:pt>
                <c:pt idx="324">
                  <c:v>0.64</c:v>
                </c:pt>
                <c:pt idx="325">
                  <c:v>0.71</c:v>
                </c:pt>
                <c:pt idx="326">
                  <c:v>0.72</c:v>
                </c:pt>
                <c:pt idx="327">
                  <c:v>0.7</c:v>
                </c:pt>
                <c:pt idx="328">
                  <c:v>0.70499999999999996</c:v>
                </c:pt>
                <c:pt idx="329">
                  <c:v>0.72</c:v>
                </c:pt>
                <c:pt idx="330">
                  <c:v>0.73</c:v>
                </c:pt>
                <c:pt idx="331">
                  <c:v>0.72</c:v>
                </c:pt>
                <c:pt idx="332">
                  <c:v>0.71</c:v>
                </c:pt>
                <c:pt idx="333">
                  <c:v>0.65500000000000003</c:v>
                </c:pt>
                <c:pt idx="334">
                  <c:v>0.72499999999999998</c:v>
                </c:pt>
                <c:pt idx="335">
                  <c:v>0.73499999999999999</c:v>
                </c:pt>
                <c:pt idx="336">
                  <c:v>0.70499999999999996</c:v>
                </c:pt>
                <c:pt idx="337">
                  <c:v>0.7</c:v>
                </c:pt>
                <c:pt idx="338">
                  <c:v>0.69499999999999995</c:v>
                </c:pt>
                <c:pt idx="339">
                  <c:v>0.7</c:v>
                </c:pt>
                <c:pt idx="340">
                  <c:v>0.73</c:v>
                </c:pt>
                <c:pt idx="341">
                  <c:v>0.67500000000000004</c:v>
                </c:pt>
                <c:pt idx="342">
                  <c:v>0.75</c:v>
                </c:pt>
                <c:pt idx="343">
                  <c:v>0.71</c:v>
                </c:pt>
                <c:pt idx="344">
                  <c:v>0.72</c:v>
                </c:pt>
                <c:pt idx="345">
                  <c:v>0.73499999999999999</c:v>
                </c:pt>
                <c:pt idx="346">
                  <c:v>0.71499999999999997</c:v>
                </c:pt>
                <c:pt idx="347">
                  <c:v>0.72499999999999998</c:v>
                </c:pt>
                <c:pt idx="348">
                  <c:v>0.75</c:v>
                </c:pt>
                <c:pt idx="349">
                  <c:v>0.745</c:v>
                </c:pt>
                <c:pt idx="350">
                  <c:v>0.72499999999999998</c:v>
                </c:pt>
                <c:pt idx="351">
                  <c:v>0.72</c:v>
                </c:pt>
                <c:pt idx="352">
                  <c:v>0.72499999999999998</c:v>
                </c:pt>
                <c:pt idx="353">
                  <c:v>0.72499999999999998</c:v>
                </c:pt>
                <c:pt idx="354">
                  <c:v>0.73499999999999999</c:v>
                </c:pt>
                <c:pt idx="355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16-4F2F-895D-22549FC17AFD}"/>
            </c:ext>
          </c:extLst>
        </c:ser>
        <c:ser>
          <c:idx val="2"/>
          <c:order val="2"/>
          <c:tx>
            <c:strRef>
              <c:f>'Ecomonic Values'!$Y$1</c:f>
              <c:strCache>
                <c:ptCount val="1"/>
                <c:pt idx="0">
                  <c:v>Sum of Diameter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Values'!$Y$2:$Y$358</c:f>
              <c:numCache>
                <c:formatCode>General</c:formatCode>
                <c:ptCount val="356"/>
                <c:pt idx="0">
                  <c:v>0.36499999999999999</c:v>
                </c:pt>
                <c:pt idx="1">
                  <c:v>0.4</c:v>
                </c:pt>
                <c:pt idx="2">
                  <c:v>0.42</c:v>
                </c:pt>
                <c:pt idx="3">
                  <c:v>0.38500000000000001</c:v>
                </c:pt>
                <c:pt idx="4">
                  <c:v>0.42</c:v>
                </c:pt>
                <c:pt idx="5">
                  <c:v>0.41499999999999998</c:v>
                </c:pt>
                <c:pt idx="6">
                  <c:v>0.39</c:v>
                </c:pt>
                <c:pt idx="7">
                  <c:v>0.40500000000000003</c:v>
                </c:pt>
                <c:pt idx="8">
                  <c:v>0.46</c:v>
                </c:pt>
                <c:pt idx="9">
                  <c:v>0.42</c:v>
                </c:pt>
                <c:pt idx="10">
                  <c:v>0.42</c:v>
                </c:pt>
                <c:pt idx="11">
                  <c:v>0.44</c:v>
                </c:pt>
                <c:pt idx="12">
                  <c:v>0.46</c:v>
                </c:pt>
                <c:pt idx="13">
                  <c:v>0.435</c:v>
                </c:pt>
                <c:pt idx="14">
                  <c:v>0.42499999999999999</c:v>
                </c:pt>
                <c:pt idx="15">
                  <c:v>0.43</c:v>
                </c:pt>
                <c:pt idx="16">
                  <c:v>0.42499999999999999</c:v>
                </c:pt>
                <c:pt idx="17">
                  <c:v>0.44</c:v>
                </c:pt>
                <c:pt idx="18">
                  <c:v>0.435</c:v>
                </c:pt>
                <c:pt idx="19">
                  <c:v>0.45</c:v>
                </c:pt>
                <c:pt idx="20">
                  <c:v>0.43</c:v>
                </c:pt>
                <c:pt idx="21">
                  <c:v>0.43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0.42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0.45500000000000002</c:v>
                </c:pt>
                <c:pt idx="30">
                  <c:v>0.45</c:v>
                </c:pt>
                <c:pt idx="31">
                  <c:v>0.44</c:v>
                </c:pt>
                <c:pt idx="32">
                  <c:v>0.44</c:v>
                </c:pt>
                <c:pt idx="33">
                  <c:v>0.46500000000000002</c:v>
                </c:pt>
                <c:pt idx="34">
                  <c:v>0.45</c:v>
                </c:pt>
                <c:pt idx="35">
                  <c:v>0.44</c:v>
                </c:pt>
                <c:pt idx="36">
                  <c:v>0.45500000000000002</c:v>
                </c:pt>
                <c:pt idx="37">
                  <c:v>0.45</c:v>
                </c:pt>
                <c:pt idx="38">
                  <c:v>0.44</c:v>
                </c:pt>
                <c:pt idx="39">
                  <c:v>0.44500000000000001</c:v>
                </c:pt>
                <c:pt idx="40">
                  <c:v>0.46</c:v>
                </c:pt>
                <c:pt idx="41">
                  <c:v>0.44</c:v>
                </c:pt>
                <c:pt idx="42">
                  <c:v>0.46</c:v>
                </c:pt>
                <c:pt idx="43">
                  <c:v>0.44500000000000001</c:v>
                </c:pt>
                <c:pt idx="44">
                  <c:v>0.435</c:v>
                </c:pt>
                <c:pt idx="45">
                  <c:v>0.46</c:v>
                </c:pt>
                <c:pt idx="46">
                  <c:v>0.45</c:v>
                </c:pt>
                <c:pt idx="47">
                  <c:v>0.45</c:v>
                </c:pt>
                <c:pt idx="48">
                  <c:v>0.45500000000000002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0.44500000000000001</c:v>
                </c:pt>
                <c:pt idx="53">
                  <c:v>0.44500000000000001</c:v>
                </c:pt>
                <c:pt idx="54">
                  <c:v>0.45</c:v>
                </c:pt>
                <c:pt idx="55">
                  <c:v>0.46500000000000002</c:v>
                </c:pt>
                <c:pt idx="56">
                  <c:v>0.46500000000000002</c:v>
                </c:pt>
                <c:pt idx="57">
                  <c:v>0.47499999999999998</c:v>
                </c:pt>
                <c:pt idx="58">
                  <c:v>0.49</c:v>
                </c:pt>
                <c:pt idx="59">
                  <c:v>0.46</c:v>
                </c:pt>
                <c:pt idx="60">
                  <c:v>0.435</c:v>
                </c:pt>
                <c:pt idx="61">
                  <c:v>0.9</c:v>
                </c:pt>
                <c:pt idx="62">
                  <c:v>0.46</c:v>
                </c:pt>
                <c:pt idx="63">
                  <c:v>0.45</c:v>
                </c:pt>
                <c:pt idx="64">
                  <c:v>0.48499999999999999</c:v>
                </c:pt>
                <c:pt idx="65">
                  <c:v>0.46500000000000002</c:v>
                </c:pt>
                <c:pt idx="66">
                  <c:v>0.44500000000000001</c:v>
                </c:pt>
                <c:pt idx="67">
                  <c:v>0.46</c:v>
                </c:pt>
                <c:pt idx="68">
                  <c:v>0.46500000000000002</c:v>
                </c:pt>
                <c:pt idx="69">
                  <c:v>0.47</c:v>
                </c:pt>
                <c:pt idx="70">
                  <c:v>0.45500000000000002</c:v>
                </c:pt>
                <c:pt idx="71">
                  <c:v>0.45500000000000002</c:v>
                </c:pt>
                <c:pt idx="72">
                  <c:v>0.48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0.47499999999999998</c:v>
                </c:pt>
                <c:pt idx="76">
                  <c:v>0.495</c:v>
                </c:pt>
                <c:pt idx="77">
                  <c:v>0.46500000000000002</c:v>
                </c:pt>
                <c:pt idx="78">
                  <c:v>0.47499999999999998</c:v>
                </c:pt>
                <c:pt idx="79">
                  <c:v>0.47499999999999998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0.46</c:v>
                </c:pt>
                <c:pt idx="83">
                  <c:v>0.47499999999999998</c:v>
                </c:pt>
                <c:pt idx="84">
                  <c:v>0.46500000000000002</c:v>
                </c:pt>
                <c:pt idx="85">
                  <c:v>0.46500000000000002</c:v>
                </c:pt>
                <c:pt idx="86">
                  <c:v>0.47499999999999998</c:v>
                </c:pt>
                <c:pt idx="87">
                  <c:v>0.47</c:v>
                </c:pt>
                <c:pt idx="88">
                  <c:v>0.47499999999999998</c:v>
                </c:pt>
                <c:pt idx="89">
                  <c:v>0.47</c:v>
                </c:pt>
                <c:pt idx="90">
                  <c:v>0.46500000000000002</c:v>
                </c:pt>
                <c:pt idx="91">
                  <c:v>0.47</c:v>
                </c:pt>
                <c:pt idx="92">
                  <c:v>0.48</c:v>
                </c:pt>
                <c:pt idx="93">
                  <c:v>0.47</c:v>
                </c:pt>
                <c:pt idx="94">
                  <c:v>0.45</c:v>
                </c:pt>
                <c:pt idx="95">
                  <c:v>0.46</c:v>
                </c:pt>
                <c:pt idx="96">
                  <c:v>0.47499999999999998</c:v>
                </c:pt>
                <c:pt idx="97">
                  <c:v>0.46500000000000002</c:v>
                </c:pt>
                <c:pt idx="98">
                  <c:v>0.47499999999999998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2">
                  <c:v>0.47</c:v>
                </c:pt>
                <c:pt idx="103">
                  <c:v>0.46500000000000002</c:v>
                </c:pt>
                <c:pt idx="104">
                  <c:v>0.49</c:v>
                </c:pt>
                <c:pt idx="105">
                  <c:v>0.46</c:v>
                </c:pt>
                <c:pt idx="106">
                  <c:v>0.48</c:v>
                </c:pt>
                <c:pt idx="107">
                  <c:v>0.5</c:v>
                </c:pt>
                <c:pt idx="108">
                  <c:v>0.51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0.46</c:v>
                </c:pt>
                <c:pt idx="113">
                  <c:v>0.48499999999999999</c:v>
                </c:pt>
                <c:pt idx="114">
                  <c:v>0.48</c:v>
                </c:pt>
                <c:pt idx="115">
                  <c:v>0.47499999999999998</c:v>
                </c:pt>
                <c:pt idx="116">
                  <c:v>0.495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0.46</c:v>
                </c:pt>
                <c:pt idx="120">
                  <c:v>0.47</c:v>
                </c:pt>
                <c:pt idx="121">
                  <c:v>0.46500000000000002</c:v>
                </c:pt>
                <c:pt idx="122">
                  <c:v>0.47</c:v>
                </c:pt>
                <c:pt idx="123">
                  <c:v>0.47499999999999998</c:v>
                </c:pt>
                <c:pt idx="124">
                  <c:v>0.48499999999999999</c:v>
                </c:pt>
                <c:pt idx="125">
                  <c:v>0.48499999999999999</c:v>
                </c:pt>
                <c:pt idx="126">
                  <c:v>0.48</c:v>
                </c:pt>
                <c:pt idx="127">
                  <c:v>0.47</c:v>
                </c:pt>
                <c:pt idx="128">
                  <c:v>0.47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0.5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0.5</c:v>
                </c:pt>
                <c:pt idx="136">
                  <c:v>0.47499999999999998</c:v>
                </c:pt>
                <c:pt idx="137">
                  <c:v>0.47499999999999998</c:v>
                </c:pt>
                <c:pt idx="138">
                  <c:v>0.49</c:v>
                </c:pt>
                <c:pt idx="139">
                  <c:v>0.505</c:v>
                </c:pt>
                <c:pt idx="140">
                  <c:v>0.48</c:v>
                </c:pt>
                <c:pt idx="141">
                  <c:v>0.49</c:v>
                </c:pt>
                <c:pt idx="142">
                  <c:v>0.48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0.47499999999999998</c:v>
                </c:pt>
                <c:pt idx="146">
                  <c:v>0.5</c:v>
                </c:pt>
                <c:pt idx="147">
                  <c:v>0.48</c:v>
                </c:pt>
                <c:pt idx="148">
                  <c:v>0.49</c:v>
                </c:pt>
                <c:pt idx="149">
                  <c:v>0.5</c:v>
                </c:pt>
                <c:pt idx="150">
                  <c:v>0.47499999999999998</c:v>
                </c:pt>
                <c:pt idx="151">
                  <c:v>0.52</c:v>
                </c:pt>
                <c:pt idx="152">
                  <c:v>0.48</c:v>
                </c:pt>
                <c:pt idx="153">
                  <c:v>0.48499999999999999</c:v>
                </c:pt>
                <c:pt idx="154">
                  <c:v>0.49</c:v>
                </c:pt>
                <c:pt idx="155">
                  <c:v>0.495</c:v>
                </c:pt>
                <c:pt idx="156">
                  <c:v>0.49</c:v>
                </c:pt>
                <c:pt idx="157">
                  <c:v>0.47499999999999998</c:v>
                </c:pt>
                <c:pt idx="158">
                  <c:v>0.49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0.48499999999999999</c:v>
                </c:pt>
                <c:pt idx="163">
                  <c:v>0.48499999999999999</c:v>
                </c:pt>
                <c:pt idx="164">
                  <c:v>0.48</c:v>
                </c:pt>
                <c:pt idx="165">
                  <c:v>0.48</c:v>
                </c:pt>
                <c:pt idx="166">
                  <c:v>0.5</c:v>
                </c:pt>
                <c:pt idx="167">
                  <c:v>0.48499999999999999</c:v>
                </c:pt>
                <c:pt idx="168">
                  <c:v>0.48499999999999999</c:v>
                </c:pt>
                <c:pt idx="169">
                  <c:v>0.5</c:v>
                </c:pt>
                <c:pt idx="170">
                  <c:v>0.49</c:v>
                </c:pt>
                <c:pt idx="171">
                  <c:v>0.48</c:v>
                </c:pt>
                <c:pt idx="172">
                  <c:v>0.505</c:v>
                </c:pt>
                <c:pt idx="173">
                  <c:v>0.495</c:v>
                </c:pt>
                <c:pt idx="174">
                  <c:v>0.47499999999999998</c:v>
                </c:pt>
                <c:pt idx="175">
                  <c:v>0.495</c:v>
                </c:pt>
                <c:pt idx="176">
                  <c:v>0.48499999999999999</c:v>
                </c:pt>
                <c:pt idx="177">
                  <c:v>0.48</c:v>
                </c:pt>
                <c:pt idx="178">
                  <c:v>0.52500000000000002</c:v>
                </c:pt>
                <c:pt idx="179">
                  <c:v>0.48499999999999999</c:v>
                </c:pt>
                <c:pt idx="180">
                  <c:v>0.47499999999999998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0.49</c:v>
                </c:pt>
                <c:pt idx="185">
                  <c:v>0.495</c:v>
                </c:pt>
                <c:pt idx="186">
                  <c:v>0.48499999999999999</c:v>
                </c:pt>
                <c:pt idx="187">
                  <c:v>0.47499999999999998</c:v>
                </c:pt>
                <c:pt idx="188">
                  <c:v>0.51500000000000001</c:v>
                </c:pt>
                <c:pt idx="189">
                  <c:v>0.5</c:v>
                </c:pt>
                <c:pt idx="190">
                  <c:v>0.49</c:v>
                </c:pt>
                <c:pt idx="191">
                  <c:v>0.51</c:v>
                </c:pt>
                <c:pt idx="192">
                  <c:v>0.495</c:v>
                </c:pt>
                <c:pt idx="193">
                  <c:v>0.51500000000000001</c:v>
                </c:pt>
                <c:pt idx="194">
                  <c:v>0.5</c:v>
                </c:pt>
                <c:pt idx="195">
                  <c:v>0.495</c:v>
                </c:pt>
                <c:pt idx="196">
                  <c:v>0.51500000000000001</c:v>
                </c:pt>
                <c:pt idx="197">
                  <c:v>0.5</c:v>
                </c:pt>
                <c:pt idx="198">
                  <c:v>0.48499999999999999</c:v>
                </c:pt>
                <c:pt idx="199">
                  <c:v>0.51</c:v>
                </c:pt>
                <c:pt idx="200">
                  <c:v>0.52500000000000002</c:v>
                </c:pt>
                <c:pt idx="201">
                  <c:v>0.52</c:v>
                </c:pt>
                <c:pt idx="202">
                  <c:v>0.5</c:v>
                </c:pt>
                <c:pt idx="203">
                  <c:v>0.51500000000000001</c:v>
                </c:pt>
                <c:pt idx="204">
                  <c:v>0.495</c:v>
                </c:pt>
                <c:pt idx="205">
                  <c:v>0.52500000000000002</c:v>
                </c:pt>
                <c:pt idx="206">
                  <c:v>0.49</c:v>
                </c:pt>
                <c:pt idx="207">
                  <c:v>0.505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</c:v>
                </c:pt>
                <c:pt idx="212">
                  <c:v>0.49</c:v>
                </c:pt>
                <c:pt idx="213">
                  <c:v>0.5</c:v>
                </c:pt>
                <c:pt idx="214">
                  <c:v>0.51500000000000001</c:v>
                </c:pt>
                <c:pt idx="215">
                  <c:v>0.49</c:v>
                </c:pt>
                <c:pt idx="216">
                  <c:v>0.505</c:v>
                </c:pt>
                <c:pt idx="217">
                  <c:v>0.5</c:v>
                </c:pt>
                <c:pt idx="218">
                  <c:v>0.505</c:v>
                </c:pt>
                <c:pt idx="219">
                  <c:v>0.505</c:v>
                </c:pt>
                <c:pt idx="220">
                  <c:v>0.5</c:v>
                </c:pt>
                <c:pt idx="221">
                  <c:v>0.51</c:v>
                </c:pt>
                <c:pt idx="222">
                  <c:v>0.49</c:v>
                </c:pt>
                <c:pt idx="223">
                  <c:v>0.51500000000000001</c:v>
                </c:pt>
                <c:pt idx="224">
                  <c:v>0.5</c:v>
                </c:pt>
                <c:pt idx="225">
                  <c:v>0.5</c:v>
                </c:pt>
                <c:pt idx="226">
                  <c:v>0.49</c:v>
                </c:pt>
                <c:pt idx="227">
                  <c:v>0.5</c:v>
                </c:pt>
                <c:pt idx="228">
                  <c:v>0.52</c:v>
                </c:pt>
                <c:pt idx="229">
                  <c:v>0.52500000000000002</c:v>
                </c:pt>
                <c:pt idx="230">
                  <c:v>0.495</c:v>
                </c:pt>
                <c:pt idx="231">
                  <c:v>0.51500000000000001</c:v>
                </c:pt>
                <c:pt idx="232">
                  <c:v>0.48499999999999999</c:v>
                </c:pt>
                <c:pt idx="233">
                  <c:v>0.51500000000000001</c:v>
                </c:pt>
                <c:pt idx="234">
                  <c:v>0.5</c:v>
                </c:pt>
                <c:pt idx="235">
                  <c:v>0.51500000000000001</c:v>
                </c:pt>
                <c:pt idx="236">
                  <c:v>0.495</c:v>
                </c:pt>
                <c:pt idx="237">
                  <c:v>0.51500000000000001</c:v>
                </c:pt>
                <c:pt idx="238">
                  <c:v>0.51</c:v>
                </c:pt>
                <c:pt idx="239">
                  <c:v>0.5</c:v>
                </c:pt>
                <c:pt idx="240">
                  <c:v>0.52</c:v>
                </c:pt>
                <c:pt idx="241">
                  <c:v>0.51500000000000001</c:v>
                </c:pt>
                <c:pt idx="242">
                  <c:v>0.51500000000000001</c:v>
                </c:pt>
                <c:pt idx="243">
                  <c:v>0.51</c:v>
                </c:pt>
                <c:pt idx="244">
                  <c:v>0.54500000000000004</c:v>
                </c:pt>
                <c:pt idx="245">
                  <c:v>0.52500000000000002</c:v>
                </c:pt>
                <c:pt idx="246">
                  <c:v>0.53</c:v>
                </c:pt>
                <c:pt idx="247">
                  <c:v>0.52500000000000002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0.51500000000000001</c:v>
                </c:pt>
                <c:pt idx="253">
                  <c:v>0.52</c:v>
                </c:pt>
                <c:pt idx="254">
                  <c:v>0.51</c:v>
                </c:pt>
                <c:pt idx="255">
                  <c:v>0.505</c:v>
                </c:pt>
                <c:pt idx="256">
                  <c:v>0.53</c:v>
                </c:pt>
                <c:pt idx="257">
                  <c:v>0.52500000000000002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0.51</c:v>
                </c:pt>
                <c:pt idx="261">
                  <c:v>0.52</c:v>
                </c:pt>
                <c:pt idx="262">
                  <c:v>0.52500000000000002</c:v>
                </c:pt>
                <c:pt idx="263">
                  <c:v>0.52500000000000002</c:v>
                </c:pt>
                <c:pt idx="264">
                  <c:v>0.52</c:v>
                </c:pt>
                <c:pt idx="265">
                  <c:v>0.51</c:v>
                </c:pt>
                <c:pt idx="266">
                  <c:v>0.52500000000000002</c:v>
                </c:pt>
                <c:pt idx="267">
                  <c:v>0.51</c:v>
                </c:pt>
                <c:pt idx="268">
                  <c:v>0.52500000000000002</c:v>
                </c:pt>
                <c:pt idx="269">
                  <c:v>0.51</c:v>
                </c:pt>
                <c:pt idx="270">
                  <c:v>0.53</c:v>
                </c:pt>
                <c:pt idx="271">
                  <c:v>0.53500000000000003</c:v>
                </c:pt>
                <c:pt idx="272">
                  <c:v>0.52</c:v>
                </c:pt>
                <c:pt idx="273">
                  <c:v>0.54</c:v>
                </c:pt>
                <c:pt idx="274">
                  <c:v>0.54500000000000004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0.53</c:v>
                </c:pt>
                <c:pt idx="278">
                  <c:v>0.51</c:v>
                </c:pt>
                <c:pt idx="279">
                  <c:v>0.57499999999999996</c:v>
                </c:pt>
                <c:pt idx="280">
                  <c:v>0.55000000000000004</c:v>
                </c:pt>
                <c:pt idx="281">
                  <c:v>0.54</c:v>
                </c:pt>
                <c:pt idx="282">
                  <c:v>0.53</c:v>
                </c:pt>
                <c:pt idx="283">
                  <c:v>0.54500000000000004</c:v>
                </c:pt>
                <c:pt idx="284">
                  <c:v>0.53</c:v>
                </c:pt>
                <c:pt idx="285">
                  <c:v>0.53500000000000003</c:v>
                </c:pt>
                <c:pt idx="286">
                  <c:v>0.53</c:v>
                </c:pt>
                <c:pt idx="287">
                  <c:v>0.53500000000000003</c:v>
                </c:pt>
                <c:pt idx="288">
                  <c:v>0.53</c:v>
                </c:pt>
                <c:pt idx="289">
                  <c:v>0.5</c:v>
                </c:pt>
                <c:pt idx="290">
                  <c:v>0.56499999999999995</c:v>
                </c:pt>
                <c:pt idx="291">
                  <c:v>0.52500000000000002</c:v>
                </c:pt>
                <c:pt idx="292">
                  <c:v>0.51500000000000001</c:v>
                </c:pt>
                <c:pt idx="293">
                  <c:v>0.53</c:v>
                </c:pt>
                <c:pt idx="294">
                  <c:v>0.56499999999999995</c:v>
                </c:pt>
                <c:pt idx="295">
                  <c:v>0.55000000000000004</c:v>
                </c:pt>
                <c:pt idx="296">
                  <c:v>0.53500000000000003</c:v>
                </c:pt>
                <c:pt idx="297">
                  <c:v>0.57499999999999996</c:v>
                </c:pt>
                <c:pt idx="298">
                  <c:v>0.52500000000000002</c:v>
                </c:pt>
                <c:pt idx="299">
                  <c:v>0.52500000000000002</c:v>
                </c:pt>
                <c:pt idx="300">
                  <c:v>0.53500000000000003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0.54500000000000004</c:v>
                </c:pt>
                <c:pt idx="304">
                  <c:v>0.55000000000000004</c:v>
                </c:pt>
                <c:pt idx="305">
                  <c:v>0.52500000000000002</c:v>
                </c:pt>
                <c:pt idx="306">
                  <c:v>0.52500000000000002</c:v>
                </c:pt>
                <c:pt idx="307">
                  <c:v>0.55000000000000004</c:v>
                </c:pt>
                <c:pt idx="308">
                  <c:v>0.53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0.56000000000000005</c:v>
                </c:pt>
                <c:pt idx="314">
                  <c:v>0.55000000000000004</c:v>
                </c:pt>
                <c:pt idx="315">
                  <c:v>0.53500000000000003</c:v>
                </c:pt>
                <c:pt idx="316">
                  <c:v>0.54500000000000004</c:v>
                </c:pt>
                <c:pt idx="317">
                  <c:v>0.53500000000000003</c:v>
                </c:pt>
                <c:pt idx="318">
                  <c:v>0.55500000000000005</c:v>
                </c:pt>
                <c:pt idx="319">
                  <c:v>0.55000000000000004</c:v>
                </c:pt>
                <c:pt idx="320">
                  <c:v>0.53500000000000003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0.56499999999999995</c:v>
                </c:pt>
                <c:pt idx="324">
                  <c:v>0.56499999999999995</c:v>
                </c:pt>
                <c:pt idx="325">
                  <c:v>0.56999999999999995</c:v>
                </c:pt>
                <c:pt idx="326">
                  <c:v>0.54500000000000004</c:v>
                </c:pt>
                <c:pt idx="327">
                  <c:v>0.55000000000000004</c:v>
                </c:pt>
                <c:pt idx="328">
                  <c:v>0.56999999999999995</c:v>
                </c:pt>
                <c:pt idx="329">
                  <c:v>0.56000000000000005</c:v>
                </c:pt>
                <c:pt idx="330">
                  <c:v>0.56000000000000005</c:v>
                </c:pt>
                <c:pt idx="331">
                  <c:v>0.52500000000000002</c:v>
                </c:pt>
                <c:pt idx="332">
                  <c:v>0.56499999999999995</c:v>
                </c:pt>
                <c:pt idx="333">
                  <c:v>0.59</c:v>
                </c:pt>
                <c:pt idx="334">
                  <c:v>0.56000000000000005</c:v>
                </c:pt>
                <c:pt idx="335">
                  <c:v>0.56999999999999995</c:v>
                </c:pt>
                <c:pt idx="336">
                  <c:v>0.56000000000000005</c:v>
                </c:pt>
                <c:pt idx="337">
                  <c:v>0.55000000000000004</c:v>
                </c:pt>
                <c:pt idx="338">
                  <c:v>0.56000000000000005</c:v>
                </c:pt>
                <c:pt idx="339">
                  <c:v>0.57499999999999996</c:v>
                </c:pt>
                <c:pt idx="340">
                  <c:v>0.57499999999999996</c:v>
                </c:pt>
                <c:pt idx="341">
                  <c:v>0.56999999999999995</c:v>
                </c:pt>
                <c:pt idx="342">
                  <c:v>0.56999999999999995</c:v>
                </c:pt>
                <c:pt idx="343">
                  <c:v>0.57499999999999996</c:v>
                </c:pt>
                <c:pt idx="344">
                  <c:v>0.57499999999999996</c:v>
                </c:pt>
                <c:pt idx="345">
                  <c:v>0.59</c:v>
                </c:pt>
                <c:pt idx="346">
                  <c:v>0.58499999999999996</c:v>
                </c:pt>
                <c:pt idx="347">
                  <c:v>0.55000000000000004</c:v>
                </c:pt>
                <c:pt idx="348">
                  <c:v>0.59499999999999997</c:v>
                </c:pt>
                <c:pt idx="349">
                  <c:v>0.56499999999999995</c:v>
                </c:pt>
                <c:pt idx="350">
                  <c:v>0.56999999999999995</c:v>
                </c:pt>
                <c:pt idx="351">
                  <c:v>0.59</c:v>
                </c:pt>
                <c:pt idx="352">
                  <c:v>0.57999999999999996</c:v>
                </c:pt>
                <c:pt idx="353">
                  <c:v>0.6</c:v>
                </c:pt>
                <c:pt idx="354">
                  <c:v>0.59</c:v>
                </c:pt>
                <c:pt idx="35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16-4F2F-895D-22549FC17AFD}"/>
            </c:ext>
          </c:extLst>
        </c:ser>
        <c:ser>
          <c:idx val="3"/>
          <c:order val="3"/>
          <c:tx>
            <c:strRef>
              <c:f>'Ecomonic Values'!$Z$1</c:f>
              <c:strCache>
                <c:ptCount val="1"/>
                <c:pt idx="0">
                  <c:v>Sum of Height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Values'!$Z$2:$Z$358</c:f>
              <c:numCache>
                <c:formatCode>General</c:formatCode>
                <c:ptCount val="356"/>
                <c:pt idx="0">
                  <c:v>0.155</c:v>
                </c:pt>
                <c:pt idx="1">
                  <c:v>0.105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0.2</c:v>
                </c:pt>
                <c:pt idx="6">
                  <c:v>0.13500000000000001</c:v>
                </c:pt>
                <c:pt idx="7">
                  <c:v>0.15</c:v>
                </c:pt>
                <c:pt idx="8">
                  <c:v>0.15</c:v>
                </c:pt>
                <c:pt idx="9">
                  <c:v>0.17</c:v>
                </c:pt>
                <c:pt idx="10">
                  <c:v>0.12</c:v>
                </c:pt>
                <c:pt idx="11">
                  <c:v>0.15</c:v>
                </c:pt>
                <c:pt idx="12">
                  <c:v>0.155</c:v>
                </c:pt>
                <c:pt idx="13">
                  <c:v>0.14499999999999999</c:v>
                </c:pt>
                <c:pt idx="14">
                  <c:v>0.155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0.14499999999999999</c:v>
                </c:pt>
                <c:pt idx="19">
                  <c:v>0.17499999999999999</c:v>
                </c:pt>
                <c:pt idx="20">
                  <c:v>0.155</c:v>
                </c:pt>
                <c:pt idx="21">
                  <c:v>0.13500000000000001</c:v>
                </c:pt>
                <c:pt idx="22">
                  <c:v>0.155</c:v>
                </c:pt>
                <c:pt idx="23">
                  <c:v>0.15</c:v>
                </c:pt>
                <c:pt idx="24">
                  <c:v>0.155</c:v>
                </c:pt>
                <c:pt idx="25">
                  <c:v>0.13500000000000001</c:v>
                </c:pt>
                <c:pt idx="26">
                  <c:v>0.17499999999999999</c:v>
                </c:pt>
                <c:pt idx="27">
                  <c:v>0.14499999999999999</c:v>
                </c:pt>
                <c:pt idx="28">
                  <c:v>0.155</c:v>
                </c:pt>
                <c:pt idx="29">
                  <c:v>0.15</c:v>
                </c:pt>
                <c:pt idx="30">
                  <c:v>0.14499999999999999</c:v>
                </c:pt>
                <c:pt idx="31">
                  <c:v>0.155</c:v>
                </c:pt>
                <c:pt idx="32">
                  <c:v>0.15</c:v>
                </c:pt>
                <c:pt idx="33">
                  <c:v>0.18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0.155</c:v>
                </c:pt>
                <c:pt idx="37">
                  <c:v>0.17499999999999999</c:v>
                </c:pt>
                <c:pt idx="38">
                  <c:v>0.19</c:v>
                </c:pt>
                <c:pt idx="39">
                  <c:v>0.14499999999999999</c:v>
                </c:pt>
                <c:pt idx="40">
                  <c:v>0.17</c:v>
                </c:pt>
                <c:pt idx="41">
                  <c:v>0.185</c:v>
                </c:pt>
                <c:pt idx="42">
                  <c:v>0.14000000000000001</c:v>
                </c:pt>
                <c:pt idx="43">
                  <c:v>0.16</c:v>
                </c:pt>
                <c:pt idx="44">
                  <c:v>0.155</c:v>
                </c:pt>
                <c:pt idx="45">
                  <c:v>0.155</c:v>
                </c:pt>
                <c:pt idx="46">
                  <c:v>0.16</c:v>
                </c:pt>
                <c:pt idx="47">
                  <c:v>0.17499999999999999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0.17499999999999999</c:v>
                </c:pt>
                <c:pt idx="51">
                  <c:v>0.15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0.15</c:v>
                </c:pt>
                <c:pt idx="61">
                  <c:v>0.3</c:v>
                </c:pt>
                <c:pt idx="62">
                  <c:v>0.14000000000000001</c:v>
                </c:pt>
                <c:pt idx="63">
                  <c:v>0.18</c:v>
                </c:pt>
                <c:pt idx="64">
                  <c:v>0.14499999999999999</c:v>
                </c:pt>
                <c:pt idx="65">
                  <c:v>0.16</c:v>
                </c:pt>
                <c:pt idx="66">
                  <c:v>0.13500000000000001</c:v>
                </c:pt>
                <c:pt idx="67">
                  <c:v>0.14499999999999999</c:v>
                </c:pt>
                <c:pt idx="68">
                  <c:v>0.13500000000000001</c:v>
                </c:pt>
                <c:pt idx="69">
                  <c:v>0.16</c:v>
                </c:pt>
                <c:pt idx="70">
                  <c:v>0.15</c:v>
                </c:pt>
                <c:pt idx="71">
                  <c:v>0.17</c:v>
                </c:pt>
                <c:pt idx="72">
                  <c:v>0.16500000000000001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0.17499999999999999</c:v>
                </c:pt>
                <c:pt idx="78">
                  <c:v>0.14000000000000001</c:v>
                </c:pt>
                <c:pt idx="79">
                  <c:v>0.155</c:v>
                </c:pt>
                <c:pt idx="80">
                  <c:v>0.15</c:v>
                </c:pt>
                <c:pt idx="81">
                  <c:v>0.155</c:v>
                </c:pt>
                <c:pt idx="82">
                  <c:v>0.16</c:v>
                </c:pt>
                <c:pt idx="83">
                  <c:v>0.16500000000000001</c:v>
                </c:pt>
                <c:pt idx="84">
                  <c:v>0.15</c:v>
                </c:pt>
                <c:pt idx="85">
                  <c:v>0.155</c:v>
                </c:pt>
                <c:pt idx="86">
                  <c:v>0.14000000000000001</c:v>
                </c:pt>
                <c:pt idx="87">
                  <c:v>0.155</c:v>
                </c:pt>
                <c:pt idx="88">
                  <c:v>0.16500000000000001</c:v>
                </c:pt>
                <c:pt idx="89">
                  <c:v>0.17499999999999999</c:v>
                </c:pt>
                <c:pt idx="90">
                  <c:v>0.16500000000000001</c:v>
                </c:pt>
                <c:pt idx="91">
                  <c:v>0.13500000000000001</c:v>
                </c:pt>
                <c:pt idx="92">
                  <c:v>0.15</c:v>
                </c:pt>
                <c:pt idx="93">
                  <c:v>0.14499999999999999</c:v>
                </c:pt>
                <c:pt idx="94">
                  <c:v>0.19500000000000001</c:v>
                </c:pt>
                <c:pt idx="95">
                  <c:v>0.16</c:v>
                </c:pt>
                <c:pt idx="96">
                  <c:v>0.17499999999999999</c:v>
                </c:pt>
                <c:pt idx="97">
                  <c:v>0.15</c:v>
                </c:pt>
                <c:pt idx="98">
                  <c:v>0.155</c:v>
                </c:pt>
                <c:pt idx="99">
                  <c:v>0.17499999999999999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0.17</c:v>
                </c:pt>
                <c:pt idx="103">
                  <c:v>0.16500000000000001</c:v>
                </c:pt>
                <c:pt idx="104">
                  <c:v>0.13500000000000001</c:v>
                </c:pt>
                <c:pt idx="105">
                  <c:v>0.15</c:v>
                </c:pt>
                <c:pt idx="106">
                  <c:v>0.16500000000000001</c:v>
                </c:pt>
                <c:pt idx="107">
                  <c:v>0.15</c:v>
                </c:pt>
                <c:pt idx="108">
                  <c:v>0.15</c:v>
                </c:pt>
                <c:pt idx="109">
                  <c:v>0.21</c:v>
                </c:pt>
                <c:pt idx="110">
                  <c:v>0.14499999999999999</c:v>
                </c:pt>
                <c:pt idx="111">
                  <c:v>0.11</c:v>
                </c:pt>
                <c:pt idx="112">
                  <c:v>0.17</c:v>
                </c:pt>
                <c:pt idx="113">
                  <c:v>0.16500000000000001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0.185</c:v>
                </c:pt>
                <c:pt idx="117">
                  <c:v>0.17499999999999999</c:v>
                </c:pt>
                <c:pt idx="118">
                  <c:v>0.185</c:v>
                </c:pt>
                <c:pt idx="119">
                  <c:v>0.155</c:v>
                </c:pt>
                <c:pt idx="120">
                  <c:v>0.155</c:v>
                </c:pt>
                <c:pt idx="121">
                  <c:v>0.14000000000000001</c:v>
                </c:pt>
                <c:pt idx="122">
                  <c:v>0.15</c:v>
                </c:pt>
                <c:pt idx="123">
                  <c:v>0.17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0.16500000000000001</c:v>
                </c:pt>
                <c:pt idx="130">
                  <c:v>0.17</c:v>
                </c:pt>
                <c:pt idx="131">
                  <c:v>0.14499999999999999</c:v>
                </c:pt>
                <c:pt idx="132">
                  <c:v>0.17499999999999999</c:v>
                </c:pt>
                <c:pt idx="133">
                  <c:v>0.17</c:v>
                </c:pt>
                <c:pt idx="134">
                  <c:v>0.15</c:v>
                </c:pt>
                <c:pt idx="135">
                  <c:v>0.16500000000000001</c:v>
                </c:pt>
                <c:pt idx="136">
                  <c:v>0.15</c:v>
                </c:pt>
                <c:pt idx="137">
                  <c:v>0.16500000000000001</c:v>
                </c:pt>
                <c:pt idx="138">
                  <c:v>0.16</c:v>
                </c:pt>
                <c:pt idx="139">
                  <c:v>0.16500000000000001</c:v>
                </c:pt>
                <c:pt idx="140">
                  <c:v>0.155</c:v>
                </c:pt>
                <c:pt idx="141">
                  <c:v>0.16500000000000001</c:v>
                </c:pt>
                <c:pt idx="142">
                  <c:v>0.18</c:v>
                </c:pt>
                <c:pt idx="143">
                  <c:v>0.15</c:v>
                </c:pt>
                <c:pt idx="144">
                  <c:v>0.17</c:v>
                </c:pt>
                <c:pt idx="145">
                  <c:v>0.155</c:v>
                </c:pt>
                <c:pt idx="146">
                  <c:v>0.17</c:v>
                </c:pt>
                <c:pt idx="147">
                  <c:v>0.16</c:v>
                </c:pt>
                <c:pt idx="148">
                  <c:v>0.155</c:v>
                </c:pt>
                <c:pt idx="149">
                  <c:v>0.18</c:v>
                </c:pt>
                <c:pt idx="150">
                  <c:v>0.17</c:v>
                </c:pt>
                <c:pt idx="151">
                  <c:v>0.15</c:v>
                </c:pt>
                <c:pt idx="152">
                  <c:v>0.18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0.17</c:v>
                </c:pt>
                <c:pt idx="157">
                  <c:v>0.16500000000000001</c:v>
                </c:pt>
                <c:pt idx="158">
                  <c:v>0.15</c:v>
                </c:pt>
                <c:pt idx="159">
                  <c:v>0.17</c:v>
                </c:pt>
                <c:pt idx="160">
                  <c:v>0.16500000000000001</c:v>
                </c:pt>
                <c:pt idx="161">
                  <c:v>0.185</c:v>
                </c:pt>
                <c:pt idx="162">
                  <c:v>0.16500000000000001</c:v>
                </c:pt>
                <c:pt idx="163">
                  <c:v>0.16</c:v>
                </c:pt>
                <c:pt idx="164">
                  <c:v>0.16500000000000001</c:v>
                </c:pt>
                <c:pt idx="165">
                  <c:v>0.16500000000000001</c:v>
                </c:pt>
                <c:pt idx="166">
                  <c:v>0.17</c:v>
                </c:pt>
                <c:pt idx="167">
                  <c:v>0.15</c:v>
                </c:pt>
                <c:pt idx="168">
                  <c:v>0.16</c:v>
                </c:pt>
                <c:pt idx="169">
                  <c:v>0.18</c:v>
                </c:pt>
                <c:pt idx="170">
                  <c:v>0.14000000000000001</c:v>
                </c:pt>
                <c:pt idx="171">
                  <c:v>0.185</c:v>
                </c:pt>
                <c:pt idx="172">
                  <c:v>0.17</c:v>
                </c:pt>
                <c:pt idx="173">
                  <c:v>0.155</c:v>
                </c:pt>
                <c:pt idx="174">
                  <c:v>0.23</c:v>
                </c:pt>
                <c:pt idx="175">
                  <c:v>0.19</c:v>
                </c:pt>
                <c:pt idx="176">
                  <c:v>0.18</c:v>
                </c:pt>
                <c:pt idx="177">
                  <c:v>0.185</c:v>
                </c:pt>
                <c:pt idx="178">
                  <c:v>0.19</c:v>
                </c:pt>
                <c:pt idx="179">
                  <c:v>0.14499999999999999</c:v>
                </c:pt>
                <c:pt idx="180">
                  <c:v>0.17499999999999999</c:v>
                </c:pt>
                <c:pt idx="181">
                  <c:v>0.185</c:v>
                </c:pt>
                <c:pt idx="182">
                  <c:v>0.17499999999999999</c:v>
                </c:pt>
                <c:pt idx="183">
                  <c:v>0.155</c:v>
                </c:pt>
                <c:pt idx="184">
                  <c:v>0.19</c:v>
                </c:pt>
                <c:pt idx="185">
                  <c:v>0.17499999999999999</c:v>
                </c:pt>
                <c:pt idx="186">
                  <c:v>0.14000000000000001</c:v>
                </c:pt>
                <c:pt idx="187">
                  <c:v>0.18</c:v>
                </c:pt>
                <c:pt idx="188">
                  <c:v>0.16</c:v>
                </c:pt>
                <c:pt idx="189">
                  <c:v>0.185</c:v>
                </c:pt>
                <c:pt idx="190">
                  <c:v>0.17</c:v>
                </c:pt>
                <c:pt idx="191">
                  <c:v>0.17499999999999999</c:v>
                </c:pt>
                <c:pt idx="192">
                  <c:v>0.16</c:v>
                </c:pt>
                <c:pt idx="193">
                  <c:v>0.17</c:v>
                </c:pt>
                <c:pt idx="194">
                  <c:v>0.17</c:v>
                </c:pt>
                <c:pt idx="195">
                  <c:v>0.2</c:v>
                </c:pt>
                <c:pt idx="196">
                  <c:v>0.08</c:v>
                </c:pt>
                <c:pt idx="197">
                  <c:v>0.17</c:v>
                </c:pt>
                <c:pt idx="198">
                  <c:v>0.155</c:v>
                </c:pt>
                <c:pt idx="199">
                  <c:v>0.17499999999999999</c:v>
                </c:pt>
                <c:pt idx="200">
                  <c:v>0.16</c:v>
                </c:pt>
                <c:pt idx="201">
                  <c:v>0.17499999999999999</c:v>
                </c:pt>
                <c:pt idx="202">
                  <c:v>0.15</c:v>
                </c:pt>
                <c:pt idx="203">
                  <c:v>0.155</c:v>
                </c:pt>
                <c:pt idx="204">
                  <c:v>0.17499999999999999</c:v>
                </c:pt>
                <c:pt idx="205">
                  <c:v>0.17</c:v>
                </c:pt>
                <c:pt idx="206">
                  <c:v>0.17499999999999999</c:v>
                </c:pt>
                <c:pt idx="207">
                  <c:v>0.16500000000000001</c:v>
                </c:pt>
                <c:pt idx="208">
                  <c:v>0.21</c:v>
                </c:pt>
                <c:pt idx="209">
                  <c:v>0.18</c:v>
                </c:pt>
                <c:pt idx="210">
                  <c:v>0.16</c:v>
                </c:pt>
                <c:pt idx="211">
                  <c:v>0.16</c:v>
                </c:pt>
                <c:pt idx="212">
                  <c:v>0.18</c:v>
                </c:pt>
                <c:pt idx="213">
                  <c:v>0.18</c:v>
                </c:pt>
                <c:pt idx="214">
                  <c:v>0.17499999999999999</c:v>
                </c:pt>
                <c:pt idx="215">
                  <c:v>0.14499999999999999</c:v>
                </c:pt>
                <c:pt idx="216">
                  <c:v>0.155</c:v>
                </c:pt>
                <c:pt idx="217">
                  <c:v>0.17</c:v>
                </c:pt>
                <c:pt idx="218">
                  <c:v>0.16500000000000001</c:v>
                </c:pt>
                <c:pt idx="219">
                  <c:v>0.185</c:v>
                </c:pt>
                <c:pt idx="220">
                  <c:v>0.15</c:v>
                </c:pt>
                <c:pt idx="221">
                  <c:v>0.19</c:v>
                </c:pt>
                <c:pt idx="222">
                  <c:v>0.16</c:v>
                </c:pt>
                <c:pt idx="223">
                  <c:v>0.16500000000000001</c:v>
                </c:pt>
                <c:pt idx="224">
                  <c:v>0.19500000000000001</c:v>
                </c:pt>
                <c:pt idx="225">
                  <c:v>0.2</c:v>
                </c:pt>
                <c:pt idx="226">
                  <c:v>0.155</c:v>
                </c:pt>
                <c:pt idx="227">
                  <c:v>0.155</c:v>
                </c:pt>
                <c:pt idx="228">
                  <c:v>0.19500000000000001</c:v>
                </c:pt>
                <c:pt idx="229">
                  <c:v>0.17</c:v>
                </c:pt>
                <c:pt idx="230">
                  <c:v>0.17</c:v>
                </c:pt>
                <c:pt idx="231">
                  <c:v>0.18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0.17499999999999999</c:v>
                </c:pt>
                <c:pt idx="235">
                  <c:v>0.19</c:v>
                </c:pt>
                <c:pt idx="236">
                  <c:v>0.17499999999999999</c:v>
                </c:pt>
                <c:pt idx="237">
                  <c:v>0.18</c:v>
                </c:pt>
                <c:pt idx="238">
                  <c:v>0.17499999999999999</c:v>
                </c:pt>
                <c:pt idx="239">
                  <c:v>0.17</c:v>
                </c:pt>
                <c:pt idx="240">
                  <c:v>0.16500000000000001</c:v>
                </c:pt>
                <c:pt idx="241">
                  <c:v>0.155</c:v>
                </c:pt>
                <c:pt idx="242">
                  <c:v>0.2</c:v>
                </c:pt>
                <c:pt idx="243">
                  <c:v>0.2</c:v>
                </c:pt>
                <c:pt idx="244">
                  <c:v>0.16500000000000001</c:v>
                </c:pt>
                <c:pt idx="245">
                  <c:v>0.19500000000000001</c:v>
                </c:pt>
                <c:pt idx="246">
                  <c:v>0.17499999999999999</c:v>
                </c:pt>
                <c:pt idx="247">
                  <c:v>0.17</c:v>
                </c:pt>
                <c:pt idx="248">
                  <c:v>0.17499999999999999</c:v>
                </c:pt>
                <c:pt idx="249">
                  <c:v>0.16</c:v>
                </c:pt>
                <c:pt idx="250">
                  <c:v>0.16500000000000001</c:v>
                </c:pt>
                <c:pt idx="251">
                  <c:v>0.155</c:v>
                </c:pt>
                <c:pt idx="252">
                  <c:v>0.18</c:v>
                </c:pt>
                <c:pt idx="253">
                  <c:v>0.19</c:v>
                </c:pt>
                <c:pt idx="254">
                  <c:v>0.155</c:v>
                </c:pt>
                <c:pt idx="255">
                  <c:v>0.185</c:v>
                </c:pt>
                <c:pt idx="256">
                  <c:v>0.18</c:v>
                </c:pt>
                <c:pt idx="257">
                  <c:v>0.19500000000000001</c:v>
                </c:pt>
                <c:pt idx="258">
                  <c:v>0.17</c:v>
                </c:pt>
                <c:pt idx="259">
                  <c:v>0.14499999999999999</c:v>
                </c:pt>
                <c:pt idx="260">
                  <c:v>0.155</c:v>
                </c:pt>
                <c:pt idx="261">
                  <c:v>0.18</c:v>
                </c:pt>
                <c:pt idx="262">
                  <c:v>0.17499999999999999</c:v>
                </c:pt>
                <c:pt idx="263">
                  <c:v>0.155</c:v>
                </c:pt>
                <c:pt idx="264">
                  <c:v>0.17499999999999999</c:v>
                </c:pt>
                <c:pt idx="265">
                  <c:v>0.155</c:v>
                </c:pt>
                <c:pt idx="266">
                  <c:v>0.18</c:v>
                </c:pt>
                <c:pt idx="267">
                  <c:v>0.185</c:v>
                </c:pt>
                <c:pt idx="268">
                  <c:v>0.17499999999999999</c:v>
                </c:pt>
                <c:pt idx="269">
                  <c:v>0.19500000000000001</c:v>
                </c:pt>
                <c:pt idx="270">
                  <c:v>0.17</c:v>
                </c:pt>
                <c:pt idx="271">
                  <c:v>0.155</c:v>
                </c:pt>
                <c:pt idx="272">
                  <c:v>0.17499999999999999</c:v>
                </c:pt>
                <c:pt idx="273">
                  <c:v>0.155</c:v>
                </c:pt>
                <c:pt idx="274">
                  <c:v>0.185</c:v>
                </c:pt>
                <c:pt idx="275">
                  <c:v>0.185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0.18</c:v>
                </c:pt>
                <c:pt idx="279">
                  <c:v>0.19</c:v>
                </c:pt>
                <c:pt idx="280">
                  <c:v>0.19</c:v>
                </c:pt>
                <c:pt idx="281">
                  <c:v>0.19500000000000001</c:v>
                </c:pt>
                <c:pt idx="282">
                  <c:v>0.15</c:v>
                </c:pt>
                <c:pt idx="283">
                  <c:v>0.17499999999999999</c:v>
                </c:pt>
                <c:pt idx="284">
                  <c:v>0.18</c:v>
                </c:pt>
                <c:pt idx="285">
                  <c:v>0.185</c:v>
                </c:pt>
                <c:pt idx="286">
                  <c:v>0.17499999999999999</c:v>
                </c:pt>
                <c:pt idx="287">
                  <c:v>0.185</c:v>
                </c:pt>
                <c:pt idx="288">
                  <c:v>0.19500000000000001</c:v>
                </c:pt>
                <c:pt idx="289">
                  <c:v>0.2</c:v>
                </c:pt>
                <c:pt idx="290">
                  <c:v>0.19500000000000001</c:v>
                </c:pt>
                <c:pt idx="291">
                  <c:v>0.16</c:v>
                </c:pt>
                <c:pt idx="292">
                  <c:v>0.16500000000000001</c:v>
                </c:pt>
                <c:pt idx="293">
                  <c:v>0.19500000000000001</c:v>
                </c:pt>
                <c:pt idx="294">
                  <c:v>0.2</c:v>
                </c:pt>
                <c:pt idx="295">
                  <c:v>0.17499999999999999</c:v>
                </c:pt>
                <c:pt idx="296">
                  <c:v>0.155</c:v>
                </c:pt>
                <c:pt idx="297">
                  <c:v>0.17499999999999999</c:v>
                </c:pt>
                <c:pt idx="298">
                  <c:v>0.2</c:v>
                </c:pt>
                <c:pt idx="299">
                  <c:v>0.20499999999999999</c:v>
                </c:pt>
                <c:pt idx="300">
                  <c:v>0.20499999999999999</c:v>
                </c:pt>
                <c:pt idx="301">
                  <c:v>0.19500000000000001</c:v>
                </c:pt>
                <c:pt idx="302">
                  <c:v>0.17</c:v>
                </c:pt>
                <c:pt idx="303">
                  <c:v>0.20499999999999999</c:v>
                </c:pt>
                <c:pt idx="304">
                  <c:v>0.17</c:v>
                </c:pt>
                <c:pt idx="305">
                  <c:v>0.19</c:v>
                </c:pt>
                <c:pt idx="306">
                  <c:v>0.19</c:v>
                </c:pt>
                <c:pt idx="307">
                  <c:v>0.19</c:v>
                </c:pt>
                <c:pt idx="308">
                  <c:v>0.20499999999999999</c:v>
                </c:pt>
                <c:pt idx="309">
                  <c:v>0.21</c:v>
                </c:pt>
                <c:pt idx="310">
                  <c:v>0.18</c:v>
                </c:pt>
                <c:pt idx="311">
                  <c:v>0.19500000000000001</c:v>
                </c:pt>
                <c:pt idx="312">
                  <c:v>0.185</c:v>
                </c:pt>
                <c:pt idx="313">
                  <c:v>0.16500000000000001</c:v>
                </c:pt>
                <c:pt idx="314">
                  <c:v>0.2</c:v>
                </c:pt>
                <c:pt idx="315">
                  <c:v>0.2</c:v>
                </c:pt>
                <c:pt idx="316">
                  <c:v>0.185</c:v>
                </c:pt>
                <c:pt idx="317">
                  <c:v>0.22</c:v>
                </c:pt>
                <c:pt idx="318">
                  <c:v>0.19500000000000001</c:v>
                </c:pt>
                <c:pt idx="319">
                  <c:v>0.19</c:v>
                </c:pt>
                <c:pt idx="320">
                  <c:v>0.19</c:v>
                </c:pt>
                <c:pt idx="321">
                  <c:v>0.19500000000000001</c:v>
                </c:pt>
                <c:pt idx="322">
                  <c:v>0.17</c:v>
                </c:pt>
                <c:pt idx="323">
                  <c:v>0.2</c:v>
                </c:pt>
                <c:pt idx="324">
                  <c:v>0.23</c:v>
                </c:pt>
                <c:pt idx="325">
                  <c:v>0.19500000000000001</c:v>
                </c:pt>
                <c:pt idx="326">
                  <c:v>0.185</c:v>
                </c:pt>
                <c:pt idx="327">
                  <c:v>0.19500000000000001</c:v>
                </c:pt>
                <c:pt idx="328">
                  <c:v>0.185</c:v>
                </c:pt>
                <c:pt idx="329">
                  <c:v>0.17499999999999999</c:v>
                </c:pt>
                <c:pt idx="330">
                  <c:v>0.19</c:v>
                </c:pt>
                <c:pt idx="331">
                  <c:v>0.18</c:v>
                </c:pt>
                <c:pt idx="332">
                  <c:v>0.19500000000000001</c:v>
                </c:pt>
                <c:pt idx="333">
                  <c:v>0.2</c:v>
                </c:pt>
                <c:pt idx="334">
                  <c:v>0.185</c:v>
                </c:pt>
                <c:pt idx="335">
                  <c:v>0.21</c:v>
                </c:pt>
                <c:pt idx="336">
                  <c:v>0.17</c:v>
                </c:pt>
                <c:pt idx="337">
                  <c:v>0.2</c:v>
                </c:pt>
                <c:pt idx="338">
                  <c:v>0.19</c:v>
                </c:pt>
                <c:pt idx="339">
                  <c:v>0.2</c:v>
                </c:pt>
                <c:pt idx="340">
                  <c:v>0.185</c:v>
                </c:pt>
                <c:pt idx="341">
                  <c:v>0.22500000000000001</c:v>
                </c:pt>
                <c:pt idx="342">
                  <c:v>0.21</c:v>
                </c:pt>
                <c:pt idx="343">
                  <c:v>0.17499999999999999</c:v>
                </c:pt>
                <c:pt idx="344">
                  <c:v>0.18</c:v>
                </c:pt>
                <c:pt idx="345">
                  <c:v>0.20499999999999999</c:v>
                </c:pt>
                <c:pt idx="346">
                  <c:v>0.23</c:v>
                </c:pt>
                <c:pt idx="347">
                  <c:v>0.2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0.20499999999999999</c:v>
                </c:pt>
                <c:pt idx="351">
                  <c:v>0.20499999999999999</c:v>
                </c:pt>
                <c:pt idx="352">
                  <c:v>0.185</c:v>
                </c:pt>
                <c:pt idx="353">
                  <c:v>0.2</c:v>
                </c:pt>
                <c:pt idx="354">
                  <c:v>0.215</c:v>
                </c:pt>
                <c:pt idx="35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16-4F2F-895D-22549FC17AFD}"/>
            </c:ext>
          </c:extLst>
        </c:ser>
        <c:ser>
          <c:idx val="4"/>
          <c:order val="4"/>
          <c:tx>
            <c:strRef>
              <c:f>'Ecomonic Values'!$AA$1</c:f>
              <c:strCache>
                <c:ptCount val="1"/>
                <c:pt idx="0">
                  <c:v>Sum of Whole_weight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Values'!$AA$2:$AA$358</c:f>
              <c:numCache>
                <c:formatCode>General</c:formatCode>
                <c:ptCount val="356"/>
                <c:pt idx="0">
                  <c:v>1.0289999999999999</c:v>
                </c:pt>
                <c:pt idx="1">
                  <c:v>0.872</c:v>
                </c:pt>
                <c:pt idx="2">
                  <c:v>1.6645000000000001</c:v>
                </c:pt>
                <c:pt idx="3">
                  <c:v>1.0834999999999999</c:v>
                </c:pt>
                <c:pt idx="4">
                  <c:v>1.3405</c:v>
                </c:pt>
                <c:pt idx="5">
                  <c:v>1.3580000000000001</c:v>
                </c:pt>
                <c:pt idx="6">
                  <c:v>0.78349999999999997</c:v>
                </c:pt>
                <c:pt idx="7">
                  <c:v>1.2565</c:v>
                </c:pt>
                <c:pt idx="8">
                  <c:v>1.0189999999999999</c:v>
                </c:pt>
                <c:pt idx="9">
                  <c:v>0.82799999999999996</c:v>
                </c:pt>
                <c:pt idx="10">
                  <c:v>0.78649999999999998</c:v>
                </c:pt>
                <c:pt idx="11">
                  <c:v>1.0920000000000001</c:v>
                </c:pt>
                <c:pt idx="12">
                  <c:v>1.4395</c:v>
                </c:pt>
                <c:pt idx="13">
                  <c:v>0.96850000000000003</c:v>
                </c:pt>
                <c:pt idx="14">
                  <c:v>0.87250000000000005</c:v>
                </c:pt>
                <c:pt idx="15">
                  <c:v>0.87450000000000006</c:v>
                </c:pt>
                <c:pt idx="16">
                  <c:v>0.873</c:v>
                </c:pt>
                <c:pt idx="17">
                  <c:v>0.98499999999999999</c:v>
                </c:pt>
                <c:pt idx="18">
                  <c:v>0.92049999999999998</c:v>
                </c:pt>
                <c:pt idx="19">
                  <c:v>1.2364999999999999</c:v>
                </c:pt>
                <c:pt idx="20">
                  <c:v>0.80349999999999999</c:v>
                </c:pt>
                <c:pt idx="21">
                  <c:v>0.81200000000000006</c:v>
                </c:pt>
                <c:pt idx="22">
                  <c:v>1.034</c:v>
                </c:pt>
                <c:pt idx="23">
                  <c:v>0.87450000000000006</c:v>
                </c:pt>
                <c:pt idx="24">
                  <c:v>0.97050000000000003</c:v>
                </c:pt>
                <c:pt idx="25">
                  <c:v>0.85699999999999998</c:v>
                </c:pt>
                <c:pt idx="26">
                  <c:v>1.2255</c:v>
                </c:pt>
                <c:pt idx="27">
                  <c:v>0.88149999999999995</c:v>
                </c:pt>
                <c:pt idx="28">
                  <c:v>0.86750000000000005</c:v>
                </c:pt>
                <c:pt idx="29">
                  <c:v>1.107</c:v>
                </c:pt>
                <c:pt idx="30">
                  <c:v>0.91500000000000004</c:v>
                </c:pt>
                <c:pt idx="31">
                  <c:v>0.9395</c:v>
                </c:pt>
                <c:pt idx="32">
                  <c:v>0.98299999999999998</c:v>
                </c:pt>
                <c:pt idx="33">
                  <c:v>1.2949999999999999</c:v>
                </c:pt>
                <c:pt idx="34">
                  <c:v>0.9</c:v>
                </c:pt>
                <c:pt idx="35">
                  <c:v>0.96150000000000002</c:v>
                </c:pt>
                <c:pt idx="36">
                  <c:v>1.133</c:v>
                </c:pt>
                <c:pt idx="37">
                  <c:v>1.0095000000000001</c:v>
                </c:pt>
                <c:pt idx="38">
                  <c:v>1.018</c:v>
                </c:pt>
                <c:pt idx="39">
                  <c:v>0.87749999999999995</c:v>
                </c:pt>
                <c:pt idx="40">
                  <c:v>1.1000000000000001</c:v>
                </c:pt>
                <c:pt idx="41">
                  <c:v>1.0249999999999999</c:v>
                </c:pt>
                <c:pt idx="42">
                  <c:v>0.95350000000000001</c:v>
                </c:pt>
                <c:pt idx="43">
                  <c:v>0.98399999999999999</c:v>
                </c:pt>
                <c:pt idx="44">
                  <c:v>0.87849999999999995</c:v>
                </c:pt>
                <c:pt idx="45">
                  <c:v>1.0004999999999999</c:v>
                </c:pt>
                <c:pt idx="46">
                  <c:v>0.89500000000000002</c:v>
                </c:pt>
                <c:pt idx="47">
                  <c:v>1.1274999999999999</c:v>
                </c:pt>
                <c:pt idx="48">
                  <c:v>1.012</c:v>
                </c:pt>
                <c:pt idx="49">
                  <c:v>0.94799999999999995</c:v>
                </c:pt>
                <c:pt idx="50">
                  <c:v>1.0680000000000001</c:v>
                </c:pt>
                <c:pt idx="51">
                  <c:v>0.997</c:v>
                </c:pt>
                <c:pt idx="52">
                  <c:v>0.91300000000000003</c:v>
                </c:pt>
                <c:pt idx="53">
                  <c:v>0.84699999999999998</c:v>
                </c:pt>
                <c:pt idx="54">
                  <c:v>1.1419999999999999</c:v>
                </c:pt>
                <c:pt idx="55">
                  <c:v>1.113</c:v>
                </c:pt>
                <c:pt idx="56">
                  <c:v>0.95799999999999996</c:v>
                </c:pt>
                <c:pt idx="57">
                  <c:v>1.1140000000000001</c:v>
                </c:pt>
                <c:pt idx="58">
                  <c:v>1.1335</c:v>
                </c:pt>
                <c:pt idx="59">
                  <c:v>0.92600000000000005</c:v>
                </c:pt>
                <c:pt idx="60">
                  <c:v>0.9</c:v>
                </c:pt>
                <c:pt idx="61">
                  <c:v>1.7959999999999998</c:v>
                </c:pt>
                <c:pt idx="62">
                  <c:v>0.92649999999999999</c:v>
                </c:pt>
                <c:pt idx="63">
                  <c:v>0.90800000000000003</c:v>
                </c:pt>
                <c:pt idx="64">
                  <c:v>1.2515000000000001</c:v>
                </c:pt>
                <c:pt idx="65">
                  <c:v>1.1005</c:v>
                </c:pt>
                <c:pt idx="66">
                  <c:v>0.92049999999999998</c:v>
                </c:pt>
                <c:pt idx="67">
                  <c:v>0.99050000000000005</c:v>
                </c:pt>
                <c:pt idx="68">
                  <c:v>0.98950000000000005</c:v>
                </c:pt>
                <c:pt idx="69">
                  <c:v>1.194</c:v>
                </c:pt>
                <c:pt idx="70">
                  <c:v>0.90600000000000003</c:v>
                </c:pt>
                <c:pt idx="71">
                  <c:v>0.93</c:v>
                </c:pt>
                <c:pt idx="72">
                  <c:v>1.0780000000000001</c:v>
                </c:pt>
                <c:pt idx="73">
                  <c:v>1.0115000000000001</c:v>
                </c:pt>
                <c:pt idx="74">
                  <c:v>1.133</c:v>
                </c:pt>
                <c:pt idx="75">
                  <c:v>1.1014999999999999</c:v>
                </c:pt>
                <c:pt idx="76">
                  <c:v>1.0914999999999999</c:v>
                </c:pt>
                <c:pt idx="77">
                  <c:v>1.115</c:v>
                </c:pt>
                <c:pt idx="78">
                  <c:v>1.1174999999999999</c:v>
                </c:pt>
                <c:pt idx="79">
                  <c:v>1.1385000000000001</c:v>
                </c:pt>
                <c:pt idx="80">
                  <c:v>0.99550000000000005</c:v>
                </c:pt>
                <c:pt idx="81">
                  <c:v>0.97399999999999998</c:v>
                </c:pt>
                <c:pt idx="82">
                  <c:v>1.494</c:v>
                </c:pt>
                <c:pt idx="83">
                  <c:v>1.0529999999999999</c:v>
                </c:pt>
                <c:pt idx="84">
                  <c:v>0.98</c:v>
                </c:pt>
                <c:pt idx="85">
                  <c:v>1.04</c:v>
                </c:pt>
                <c:pt idx="86">
                  <c:v>0.97699999999999998</c:v>
                </c:pt>
                <c:pt idx="87">
                  <c:v>1.2</c:v>
                </c:pt>
                <c:pt idx="88">
                  <c:v>1.077</c:v>
                </c:pt>
                <c:pt idx="89">
                  <c:v>1.2985</c:v>
                </c:pt>
                <c:pt idx="90">
                  <c:v>0.9355</c:v>
                </c:pt>
                <c:pt idx="91">
                  <c:v>0.9365</c:v>
                </c:pt>
                <c:pt idx="92">
                  <c:v>1.266</c:v>
                </c:pt>
                <c:pt idx="93">
                  <c:v>0.92349999999999999</c:v>
                </c:pt>
                <c:pt idx="94">
                  <c:v>1.0980000000000001</c:v>
                </c:pt>
                <c:pt idx="95">
                  <c:v>0.92100000000000004</c:v>
                </c:pt>
                <c:pt idx="96">
                  <c:v>1.2010000000000001</c:v>
                </c:pt>
                <c:pt idx="97">
                  <c:v>0.91900000000000004</c:v>
                </c:pt>
                <c:pt idx="98">
                  <c:v>1.0589999999999999</c:v>
                </c:pt>
                <c:pt idx="99">
                  <c:v>1.242</c:v>
                </c:pt>
                <c:pt idx="100">
                  <c:v>1.0589999999999999</c:v>
                </c:pt>
                <c:pt idx="101">
                  <c:v>1.0155000000000001</c:v>
                </c:pt>
                <c:pt idx="102">
                  <c:v>1.0805</c:v>
                </c:pt>
                <c:pt idx="103">
                  <c:v>0.88500000000000001</c:v>
                </c:pt>
                <c:pt idx="104">
                  <c:v>1.008</c:v>
                </c:pt>
                <c:pt idx="105">
                  <c:v>1.0265</c:v>
                </c:pt>
                <c:pt idx="106">
                  <c:v>1.1345000000000001</c:v>
                </c:pt>
                <c:pt idx="107">
                  <c:v>1.1419999999999999</c:v>
                </c:pt>
                <c:pt idx="108">
                  <c:v>1.456</c:v>
                </c:pt>
                <c:pt idx="109">
                  <c:v>1.2765</c:v>
                </c:pt>
                <c:pt idx="110">
                  <c:v>1.0185</c:v>
                </c:pt>
                <c:pt idx="111">
                  <c:v>1.1359999999999999</c:v>
                </c:pt>
                <c:pt idx="112">
                  <c:v>1.127</c:v>
                </c:pt>
                <c:pt idx="113">
                  <c:v>1.1405000000000001</c:v>
                </c:pt>
                <c:pt idx="114">
                  <c:v>1.2709999999999999</c:v>
                </c:pt>
                <c:pt idx="115">
                  <c:v>1.0265</c:v>
                </c:pt>
                <c:pt idx="116">
                  <c:v>1.2849999999999999</c:v>
                </c:pt>
                <c:pt idx="117">
                  <c:v>1.224</c:v>
                </c:pt>
                <c:pt idx="118">
                  <c:v>1.325</c:v>
                </c:pt>
                <c:pt idx="119">
                  <c:v>0.95699999999999996</c:v>
                </c:pt>
                <c:pt idx="120">
                  <c:v>1.0325</c:v>
                </c:pt>
                <c:pt idx="121">
                  <c:v>1.0109999999999999</c:v>
                </c:pt>
                <c:pt idx="122">
                  <c:v>0.92800000000000005</c:v>
                </c:pt>
                <c:pt idx="123">
                  <c:v>1.1825000000000001</c:v>
                </c:pt>
                <c:pt idx="124">
                  <c:v>1.2444999999999999</c:v>
                </c:pt>
                <c:pt idx="125">
                  <c:v>1.3745000000000001</c:v>
                </c:pt>
                <c:pt idx="126">
                  <c:v>1.2415</c:v>
                </c:pt>
                <c:pt idx="127">
                  <c:v>1.022</c:v>
                </c:pt>
                <c:pt idx="128">
                  <c:v>1.0169999999999999</c:v>
                </c:pt>
                <c:pt idx="129">
                  <c:v>1.1615</c:v>
                </c:pt>
                <c:pt idx="130">
                  <c:v>1.056</c:v>
                </c:pt>
                <c:pt idx="131">
                  <c:v>1.1005</c:v>
                </c:pt>
                <c:pt idx="132">
                  <c:v>1.377</c:v>
                </c:pt>
                <c:pt idx="133">
                  <c:v>1.129</c:v>
                </c:pt>
                <c:pt idx="134">
                  <c:v>1.0375000000000001</c:v>
                </c:pt>
                <c:pt idx="135">
                  <c:v>1.2715000000000001</c:v>
                </c:pt>
                <c:pt idx="136">
                  <c:v>1.1845000000000001</c:v>
                </c:pt>
                <c:pt idx="137">
                  <c:v>1.3875</c:v>
                </c:pt>
                <c:pt idx="138">
                  <c:v>1.1459999999999999</c:v>
                </c:pt>
                <c:pt idx="139">
                  <c:v>1.34</c:v>
                </c:pt>
                <c:pt idx="140">
                  <c:v>0.99950000000000006</c:v>
                </c:pt>
                <c:pt idx="141">
                  <c:v>1.1245000000000001</c:v>
                </c:pt>
                <c:pt idx="142">
                  <c:v>1.0645</c:v>
                </c:pt>
                <c:pt idx="143">
                  <c:v>1.3759999999999999</c:v>
                </c:pt>
                <c:pt idx="144">
                  <c:v>1.3205</c:v>
                </c:pt>
                <c:pt idx="145">
                  <c:v>0.98299999999999998</c:v>
                </c:pt>
                <c:pt idx="146">
                  <c:v>1.5175000000000001</c:v>
                </c:pt>
                <c:pt idx="147">
                  <c:v>1.1125</c:v>
                </c:pt>
                <c:pt idx="148">
                  <c:v>1.2524999999999999</c:v>
                </c:pt>
                <c:pt idx="149">
                  <c:v>1.3915</c:v>
                </c:pt>
                <c:pt idx="150">
                  <c:v>1.0265</c:v>
                </c:pt>
                <c:pt idx="151">
                  <c:v>1.3434999999999999</c:v>
                </c:pt>
                <c:pt idx="152">
                  <c:v>1.1595</c:v>
                </c:pt>
                <c:pt idx="153">
                  <c:v>1.2945</c:v>
                </c:pt>
                <c:pt idx="154">
                  <c:v>1.071</c:v>
                </c:pt>
                <c:pt idx="155">
                  <c:v>1.198</c:v>
                </c:pt>
                <c:pt idx="156">
                  <c:v>1.137</c:v>
                </c:pt>
                <c:pt idx="157">
                  <c:v>1.0229999999999999</c:v>
                </c:pt>
                <c:pt idx="158">
                  <c:v>1.1955</c:v>
                </c:pt>
                <c:pt idx="159">
                  <c:v>1.2104999999999999</c:v>
                </c:pt>
                <c:pt idx="160">
                  <c:v>1.2695000000000001</c:v>
                </c:pt>
                <c:pt idx="161">
                  <c:v>1.3835</c:v>
                </c:pt>
                <c:pt idx="162">
                  <c:v>1.1325000000000001</c:v>
                </c:pt>
                <c:pt idx="163">
                  <c:v>1.1499999999999999</c:v>
                </c:pt>
                <c:pt idx="164">
                  <c:v>0.91649999999999998</c:v>
                </c:pt>
                <c:pt idx="165">
                  <c:v>1.0854999999999999</c:v>
                </c:pt>
                <c:pt idx="166">
                  <c:v>1.4544999999999999</c:v>
                </c:pt>
                <c:pt idx="167">
                  <c:v>1.0945</c:v>
                </c:pt>
                <c:pt idx="168">
                  <c:v>1.0145</c:v>
                </c:pt>
                <c:pt idx="169">
                  <c:v>1.3705000000000001</c:v>
                </c:pt>
                <c:pt idx="170">
                  <c:v>1.194</c:v>
                </c:pt>
                <c:pt idx="171">
                  <c:v>1.2064999999999999</c:v>
                </c:pt>
                <c:pt idx="172">
                  <c:v>1.5595000000000001</c:v>
                </c:pt>
                <c:pt idx="173">
                  <c:v>1.177</c:v>
                </c:pt>
                <c:pt idx="174">
                  <c:v>1.157</c:v>
                </c:pt>
                <c:pt idx="175">
                  <c:v>1.2130000000000001</c:v>
                </c:pt>
                <c:pt idx="176">
                  <c:v>1.2435</c:v>
                </c:pt>
                <c:pt idx="177">
                  <c:v>1.21</c:v>
                </c:pt>
                <c:pt idx="178">
                  <c:v>1.8085</c:v>
                </c:pt>
                <c:pt idx="179">
                  <c:v>1.1335</c:v>
                </c:pt>
                <c:pt idx="180">
                  <c:v>1.0165</c:v>
                </c:pt>
                <c:pt idx="181">
                  <c:v>1.383</c:v>
                </c:pt>
                <c:pt idx="182">
                  <c:v>1.2729999999999999</c:v>
                </c:pt>
                <c:pt idx="183">
                  <c:v>1.2895000000000001</c:v>
                </c:pt>
                <c:pt idx="184">
                  <c:v>1.218</c:v>
                </c:pt>
                <c:pt idx="185">
                  <c:v>1.2695000000000001</c:v>
                </c:pt>
                <c:pt idx="186">
                  <c:v>1.175</c:v>
                </c:pt>
                <c:pt idx="187">
                  <c:v>1.3694999999999999</c:v>
                </c:pt>
                <c:pt idx="188">
                  <c:v>1.3360000000000001</c:v>
                </c:pt>
                <c:pt idx="189">
                  <c:v>1.1185</c:v>
                </c:pt>
                <c:pt idx="190">
                  <c:v>1.1745000000000001</c:v>
                </c:pt>
                <c:pt idx="191">
                  <c:v>1.2815000000000001</c:v>
                </c:pt>
                <c:pt idx="192">
                  <c:v>1.1114999999999999</c:v>
                </c:pt>
                <c:pt idx="193">
                  <c:v>1.331</c:v>
                </c:pt>
                <c:pt idx="194">
                  <c:v>1.1479999999999999</c:v>
                </c:pt>
                <c:pt idx="195">
                  <c:v>1.2190000000000001</c:v>
                </c:pt>
                <c:pt idx="196">
                  <c:v>1.042</c:v>
                </c:pt>
                <c:pt idx="197">
                  <c:v>1.4045000000000001</c:v>
                </c:pt>
                <c:pt idx="198">
                  <c:v>1.073</c:v>
                </c:pt>
                <c:pt idx="199">
                  <c:v>1.3414999999999999</c:v>
                </c:pt>
                <c:pt idx="200">
                  <c:v>1.5075000000000001</c:v>
                </c:pt>
                <c:pt idx="201">
                  <c:v>1.5609999999999999</c:v>
                </c:pt>
                <c:pt idx="202">
                  <c:v>1.2015</c:v>
                </c:pt>
                <c:pt idx="203">
                  <c:v>1.2589999999999999</c:v>
                </c:pt>
                <c:pt idx="204">
                  <c:v>1.2355</c:v>
                </c:pt>
                <c:pt idx="205">
                  <c:v>1.8095000000000001</c:v>
                </c:pt>
                <c:pt idx="206">
                  <c:v>1.3585</c:v>
                </c:pt>
                <c:pt idx="207">
                  <c:v>1.2509999999999999</c:v>
                </c:pt>
                <c:pt idx="208">
                  <c:v>1.5980000000000001</c:v>
                </c:pt>
                <c:pt idx="209">
                  <c:v>1.272</c:v>
                </c:pt>
                <c:pt idx="210">
                  <c:v>1.33</c:v>
                </c:pt>
                <c:pt idx="211">
                  <c:v>1.2464999999999999</c:v>
                </c:pt>
                <c:pt idx="212">
                  <c:v>1.1299999999999999</c:v>
                </c:pt>
                <c:pt idx="213">
                  <c:v>1.2565</c:v>
                </c:pt>
                <c:pt idx="214">
                  <c:v>1.2210000000000001</c:v>
                </c:pt>
                <c:pt idx="215">
                  <c:v>0.92</c:v>
                </c:pt>
                <c:pt idx="216">
                  <c:v>1.1955</c:v>
                </c:pt>
                <c:pt idx="217">
                  <c:v>1.0985</c:v>
                </c:pt>
                <c:pt idx="218">
                  <c:v>1.367</c:v>
                </c:pt>
                <c:pt idx="219">
                  <c:v>1.3035000000000001</c:v>
                </c:pt>
                <c:pt idx="220">
                  <c:v>1.159</c:v>
                </c:pt>
                <c:pt idx="221">
                  <c:v>1.4744999999999999</c:v>
                </c:pt>
                <c:pt idx="222">
                  <c:v>1.204</c:v>
                </c:pt>
                <c:pt idx="223">
                  <c:v>1.3115000000000001</c:v>
                </c:pt>
                <c:pt idx="224">
                  <c:v>1.401</c:v>
                </c:pt>
                <c:pt idx="225">
                  <c:v>1.4285000000000001</c:v>
                </c:pt>
                <c:pt idx="226">
                  <c:v>1.1220000000000001</c:v>
                </c:pt>
                <c:pt idx="227">
                  <c:v>1.202</c:v>
                </c:pt>
                <c:pt idx="228">
                  <c:v>1.6274999999999999</c:v>
                </c:pt>
                <c:pt idx="229">
                  <c:v>1.7110000000000001</c:v>
                </c:pt>
                <c:pt idx="230">
                  <c:v>1.139</c:v>
                </c:pt>
                <c:pt idx="231">
                  <c:v>1.4630000000000001</c:v>
                </c:pt>
                <c:pt idx="232">
                  <c:v>1.006</c:v>
                </c:pt>
                <c:pt idx="233">
                  <c:v>1.4464999999999999</c:v>
                </c:pt>
                <c:pt idx="234">
                  <c:v>1.1105</c:v>
                </c:pt>
                <c:pt idx="235">
                  <c:v>1.3714999999999999</c:v>
                </c:pt>
                <c:pt idx="236">
                  <c:v>1.2270000000000001</c:v>
                </c:pt>
                <c:pt idx="237">
                  <c:v>1.5229999999999999</c:v>
                </c:pt>
                <c:pt idx="238">
                  <c:v>1.2124999999999999</c:v>
                </c:pt>
                <c:pt idx="239">
                  <c:v>1.1845000000000001</c:v>
                </c:pt>
                <c:pt idx="240">
                  <c:v>1.4095</c:v>
                </c:pt>
                <c:pt idx="241">
                  <c:v>1.3089999999999999</c:v>
                </c:pt>
                <c:pt idx="242">
                  <c:v>1.6465000000000001</c:v>
                </c:pt>
                <c:pt idx="243">
                  <c:v>1.3905000000000001</c:v>
                </c:pt>
                <c:pt idx="244">
                  <c:v>1.5660000000000001</c:v>
                </c:pt>
                <c:pt idx="245">
                  <c:v>1.3520000000000001</c:v>
                </c:pt>
                <c:pt idx="246">
                  <c:v>1.583</c:v>
                </c:pt>
                <c:pt idx="247">
                  <c:v>1.37</c:v>
                </c:pt>
                <c:pt idx="248">
                  <c:v>1.6185</c:v>
                </c:pt>
                <c:pt idx="249">
                  <c:v>1.1835</c:v>
                </c:pt>
                <c:pt idx="250">
                  <c:v>1.5449999999999999</c:v>
                </c:pt>
                <c:pt idx="251">
                  <c:v>1.1890000000000001</c:v>
                </c:pt>
                <c:pt idx="252">
                  <c:v>1.4119999999999999</c:v>
                </c:pt>
                <c:pt idx="253">
                  <c:v>1.5580000000000001</c:v>
                </c:pt>
                <c:pt idx="254">
                  <c:v>1.129</c:v>
                </c:pt>
                <c:pt idx="255">
                  <c:v>1.978</c:v>
                </c:pt>
                <c:pt idx="256">
                  <c:v>1.2795000000000001</c:v>
                </c:pt>
                <c:pt idx="257">
                  <c:v>1.3134999999999999</c:v>
                </c:pt>
                <c:pt idx="258">
                  <c:v>1.4265000000000001</c:v>
                </c:pt>
                <c:pt idx="259">
                  <c:v>1.3645</c:v>
                </c:pt>
                <c:pt idx="260">
                  <c:v>1.278</c:v>
                </c:pt>
                <c:pt idx="261">
                  <c:v>1.2849999999999999</c:v>
                </c:pt>
                <c:pt idx="262">
                  <c:v>1.7004999999999999</c:v>
                </c:pt>
                <c:pt idx="263">
                  <c:v>1.3574999999999999</c:v>
                </c:pt>
                <c:pt idx="264">
                  <c:v>1.4755</c:v>
                </c:pt>
                <c:pt idx="265">
                  <c:v>0.98599999999999999</c:v>
                </c:pt>
                <c:pt idx="266">
                  <c:v>1.4019999999999999</c:v>
                </c:pt>
                <c:pt idx="267">
                  <c:v>1.4730000000000001</c:v>
                </c:pt>
                <c:pt idx="268">
                  <c:v>1.7585</c:v>
                </c:pt>
                <c:pt idx="269">
                  <c:v>1.226</c:v>
                </c:pt>
                <c:pt idx="270">
                  <c:v>1.3905000000000001</c:v>
                </c:pt>
                <c:pt idx="271">
                  <c:v>1.383</c:v>
                </c:pt>
                <c:pt idx="272">
                  <c:v>1.3725000000000001</c:v>
                </c:pt>
                <c:pt idx="273">
                  <c:v>1.534</c:v>
                </c:pt>
                <c:pt idx="274">
                  <c:v>1.5055000000000001</c:v>
                </c:pt>
                <c:pt idx="275">
                  <c:v>1.7375</c:v>
                </c:pt>
                <c:pt idx="276">
                  <c:v>1.5015000000000001</c:v>
                </c:pt>
                <c:pt idx="277">
                  <c:v>1.2835000000000001</c:v>
                </c:pt>
                <c:pt idx="278">
                  <c:v>1.4544999999999999</c:v>
                </c:pt>
                <c:pt idx="279">
                  <c:v>2.2730000000000001</c:v>
                </c:pt>
                <c:pt idx="280">
                  <c:v>1.885</c:v>
                </c:pt>
                <c:pt idx="281">
                  <c:v>1.7825</c:v>
                </c:pt>
                <c:pt idx="282">
                  <c:v>1.4770000000000001</c:v>
                </c:pt>
                <c:pt idx="283">
                  <c:v>1.907</c:v>
                </c:pt>
                <c:pt idx="284">
                  <c:v>1.5289999999999999</c:v>
                </c:pt>
                <c:pt idx="285">
                  <c:v>1.607</c:v>
                </c:pt>
                <c:pt idx="286">
                  <c:v>1.4464999999999999</c:v>
                </c:pt>
                <c:pt idx="287">
                  <c:v>1.5575000000000001</c:v>
                </c:pt>
                <c:pt idx="288">
                  <c:v>1.3879999999999999</c:v>
                </c:pt>
                <c:pt idx="289">
                  <c:v>1.2689999999999999</c:v>
                </c:pt>
                <c:pt idx="290">
                  <c:v>1.7605</c:v>
                </c:pt>
                <c:pt idx="291">
                  <c:v>1.2835000000000001</c:v>
                </c:pt>
                <c:pt idx="292">
                  <c:v>1.1735</c:v>
                </c:pt>
                <c:pt idx="293">
                  <c:v>1.8745000000000001</c:v>
                </c:pt>
                <c:pt idx="294">
                  <c:v>1.6645000000000001</c:v>
                </c:pt>
                <c:pt idx="295">
                  <c:v>1.2915000000000001</c:v>
                </c:pt>
                <c:pt idx="296">
                  <c:v>1.3845000000000001</c:v>
                </c:pt>
                <c:pt idx="297">
                  <c:v>1.4584999999999999</c:v>
                </c:pt>
                <c:pt idx="298">
                  <c:v>1.89</c:v>
                </c:pt>
                <c:pt idx="299">
                  <c:v>1.3665</c:v>
                </c:pt>
                <c:pt idx="300">
                  <c:v>1.4415</c:v>
                </c:pt>
                <c:pt idx="301">
                  <c:v>1.37</c:v>
                </c:pt>
                <c:pt idx="302">
                  <c:v>1.5640000000000001</c:v>
                </c:pt>
                <c:pt idx="303">
                  <c:v>1.7925</c:v>
                </c:pt>
                <c:pt idx="304">
                  <c:v>1.6839999999999999</c:v>
                </c:pt>
                <c:pt idx="305">
                  <c:v>1.6014999999999999</c:v>
                </c:pt>
                <c:pt idx="306">
                  <c:v>1.492</c:v>
                </c:pt>
                <c:pt idx="307">
                  <c:v>1.5509999999999999</c:v>
                </c:pt>
                <c:pt idx="308">
                  <c:v>1.496</c:v>
                </c:pt>
                <c:pt idx="309">
                  <c:v>1.7444999999999999</c:v>
                </c:pt>
                <c:pt idx="310">
                  <c:v>1.274</c:v>
                </c:pt>
                <c:pt idx="311">
                  <c:v>1.9484999999999999</c:v>
                </c:pt>
                <c:pt idx="312">
                  <c:v>1.74</c:v>
                </c:pt>
                <c:pt idx="313">
                  <c:v>1.675</c:v>
                </c:pt>
                <c:pt idx="314">
                  <c:v>1.9045000000000001</c:v>
                </c:pt>
                <c:pt idx="315">
                  <c:v>1.5854999999999999</c:v>
                </c:pt>
                <c:pt idx="316">
                  <c:v>1.6134999999999999</c:v>
                </c:pt>
                <c:pt idx="317">
                  <c:v>1.8660000000000001</c:v>
                </c:pt>
                <c:pt idx="318">
                  <c:v>1.4384999999999999</c:v>
                </c:pt>
                <c:pt idx="319">
                  <c:v>1.3905000000000001</c:v>
                </c:pt>
                <c:pt idx="320">
                  <c:v>1.6755</c:v>
                </c:pt>
                <c:pt idx="321">
                  <c:v>1.6645000000000001</c:v>
                </c:pt>
                <c:pt idx="322">
                  <c:v>1.6140000000000001</c:v>
                </c:pt>
                <c:pt idx="323">
                  <c:v>2.1055000000000001</c:v>
                </c:pt>
                <c:pt idx="324">
                  <c:v>1.5209999999999999</c:v>
                </c:pt>
                <c:pt idx="325">
                  <c:v>1.9804999999999999</c:v>
                </c:pt>
                <c:pt idx="326">
                  <c:v>1.7184999999999999</c:v>
                </c:pt>
                <c:pt idx="327">
                  <c:v>1.6245000000000001</c:v>
                </c:pt>
                <c:pt idx="328">
                  <c:v>1.7609999999999999</c:v>
                </c:pt>
                <c:pt idx="329">
                  <c:v>1.7264999999999999</c:v>
                </c:pt>
                <c:pt idx="330">
                  <c:v>1.9424999999999999</c:v>
                </c:pt>
                <c:pt idx="331">
                  <c:v>1.4450000000000001</c:v>
                </c:pt>
                <c:pt idx="332">
                  <c:v>1.8169999999999999</c:v>
                </c:pt>
                <c:pt idx="333">
                  <c:v>1.5455000000000001</c:v>
                </c:pt>
                <c:pt idx="334">
                  <c:v>1.792</c:v>
                </c:pt>
                <c:pt idx="335">
                  <c:v>2.2355</c:v>
                </c:pt>
                <c:pt idx="336">
                  <c:v>1.4575</c:v>
                </c:pt>
                <c:pt idx="337">
                  <c:v>1.5229999999999999</c:v>
                </c:pt>
                <c:pt idx="338">
                  <c:v>1.494</c:v>
                </c:pt>
                <c:pt idx="339">
                  <c:v>1.7364999999999999</c:v>
                </c:pt>
                <c:pt idx="340">
                  <c:v>1.8794999999999999</c:v>
                </c:pt>
                <c:pt idx="341">
                  <c:v>1.587</c:v>
                </c:pt>
                <c:pt idx="342">
                  <c:v>2.2360000000000002</c:v>
                </c:pt>
                <c:pt idx="343">
                  <c:v>1.5549999999999999</c:v>
                </c:pt>
                <c:pt idx="344">
                  <c:v>1.6705000000000001</c:v>
                </c:pt>
                <c:pt idx="345">
                  <c:v>2.0870000000000002</c:v>
                </c:pt>
                <c:pt idx="346">
                  <c:v>2.0724999999999998</c:v>
                </c:pt>
                <c:pt idx="347">
                  <c:v>1.51</c:v>
                </c:pt>
                <c:pt idx="348">
                  <c:v>2.2204999999999999</c:v>
                </c:pt>
                <c:pt idx="349">
                  <c:v>1.931</c:v>
                </c:pt>
                <c:pt idx="350">
                  <c:v>1.6194999999999999</c:v>
                </c:pt>
                <c:pt idx="351">
                  <c:v>1.7495000000000001</c:v>
                </c:pt>
                <c:pt idx="352">
                  <c:v>1.5229999999999999</c:v>
                </c:pt>
                <c:pt idx="353">
                  <c:v>1.7370000000000001</c:v>
                </c:pt>
                <c:pt idx="354">
                  <c:v>1.7470000000000001</c:v>
                </c:pt>
                <c:pt idx="355">
                  <c:v>2.2549999999999999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16-4F2F-895D-22549FC17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558208895"/>
        <c:axId val="558218047"/>
      </c:barChart>
      <c:catAx>
        <c:axId val="5582088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18047"/>
        <c:crosses val="autoZero"/>
        <c:auto val="1"/>
        <c:lblAlgn val="ctr"/>
        <c:lblOffset val="100"/>
        <c:noMultiLvlLbl val="0"/>
      </c:catAx>
      <c:valAx>
        <c:axId val="5582180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0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Relationship Between Shell</a:t>
            </a:r>
            <a:r>
              <a:rPr lang="en-US" sz="1800" baseline="0">
                <a:effectLst/>
              </a:rPr>
              <a:t> W</a:t>
            </a:r>
            <a:r>
              <a:rPr lang="en-US" sz="1800">
                <a:effectLst/>
              </a:rPr>
              <a:t>eight And Shucked</a:t>
            </a:r>
            <a:r>
              <a:rPr lang="en-US" sz="1800" baseline="0">
                <a:effectLst/>
              </a:rPr>
              <a:t> W</a:t>
            </a:r>
            <a:r>
              <a:rPr lang="en-US" sz="1800">
                <a:effectLst/>
              </a:rPr>
              <a:t>eight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'Personal Data'!$I$1</c:f>
              <c:strCache>
                <c:ptCount val="1"/>
                <c:pt idx="0">
                  <c:v>Shell_weight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'Personal Data'!$I$2:$I$1001</c:f>
              <c:numCache>
                <c:formatCode>General</c:formatCode>
                <c:ptCount val="1000"/>
                <c:pt idx="0">
                  <c:v>0.33500000000000002</c:v>
                </c:pt>
                <c:pt idx="1">
                  <c:v>0.13450000000000001</c:v>
                </c:pt>
                <c:pt idx="2">
                  <c:v>0.59499999999999997</c:v>
                </c:pt>
                <c:pt idx="3">
                  <c:v>0.14649999999999999</c:v>
                </c:pt>
                <c:pt idx="4">
                  <c:v>0.45300000000000001</c:v>
                </c:pt>
                <c:pt idx="5">
                  <c:v>0.46500000000000002</c:v>
                </c:pt>
                <c:pt idx="6">
                  <c:v>4.9000000000000002E-2</c:v>
                </c:pt>
                <c:pt idx="7">
                  <c:v>0.105</c:v>
                </c:pt>
                <c:pt idx="8">
                  <c:v>0.501</c:v>
                </c:pt>
                <c:pt idx="9">
                  <c:v>0.255</c:v>
                </c:pt>
                <c:pt idx="10">
                  <c:v>0.12</c:v>
                </c:pt>
                <c:pt idx="11">
                  <c:v>0.123</c:v>
                </c:pt>
                <c:pt idx="12">
                  <c:v>8.2000000000000003E-2</c:v>
                </c:pt>
                <c:pt idx="13">
                  <c:v>0.38800000000000001</c:v>
                </c:pt>
                <c:pt idx="14">
                  <c:v>0.311</c:v>
                </c:pt>
                <c:pt idx="15">
                  <c:v>0.19500000000000001</c:v>
                </c:pt>
                <c:pt idx="16">
                  <c:v>0.15</c:v>
                </c:pt>
                <c:pt idx="17">
                  <c:v>0.28599999999999998</c:v>
                </c:pt>
                <c:pt idx="18">
                  <c:v>0.19500000000000001</c:v>
                </c:pt>
                <c:pt idx="19">
                  <c:v>0.17</c:v>
                </c:pt>
                <c:pt idx="20">
                  <c:v>0.19800000000000001</c:v>
                </c:pt>
                <c:pt idx="21">
                  <c:v>0.13450000000000001</c:v>
                </c:pt>
                <c:pt idx="22">
                  <c:v>0.255</c:v>
                </c:pt>
                <c:pt idx="23">
                  <c:v>0.112</c:v>
                </c:pt>
                <c:pt idx="24">
                  <c:v>0.1825</c:v>
                </c:pt>
                <c:pt idx="25">
                  <c:v>8.1000000000000003E-2</c:v>
                </c:pt>
                <c:pt idx="26">
                  <c:v>4.2500000000000003E-2</c:v>
                </c:pt>
                <c:pt idx="27">
                  <c:v>0.15049999999999999</c:v>
                </c:pt>
                <c:pt idx="28">
                  <c:v>0.13500000000000001</c:v>
                </c:pt>
                <c:pt idx="29">
                  <c:v>0.14849999999999999</c:v>
                </c:pt>
                <c:pt idx="30">
                  <c:v>5.0500000000000003E-2</c:v>
                </c:pt>
                <c:pt idx="31">
                  <c:v>0.1</c:v>
                </c:pt>
                <c:pt idx="32">
                  <c:v>8.7499999999999994E-2</c:v>
                </c:pt>
                <c:pt idx="33">
                  <c:v>0.32</c:v>
                </c:pt>
                <c:pt idx="34">
                  <c:v>0.184</c:v>
                </c:pt>
                <c:pt idx="35">
                  <c:v>0.28499999999999998</c:v>
                </c:pt>
                <c:pt idx="36">
                  <c:v>0.20499999999999999</c:v>
                </c:pt>
                <c:pt idx="37">
                  <c:v>0.17</c:v>
                </c:pt>
                <c:pt idx="38">
                  <c:v>0.34499999999999997</c:v>
                </c:pt>
                <c:pt idx="39">
                  <c:v>0.185</c:v>
                </c:pt>
                <c:pt idx="40">
                  <c:v>0.15</c:v>
                </c:pt>
                <c:pt idx="41">
                  <c:v>0.34399999999999997</c:v>
                </c:pt>
                <c:pt idx="42">
                  <c:v>7.0000000000000007E-2</c:v>
                </c:pt>
                <c:pt idx="43">
                  <c:v>0.16500000000000001</c:v>
                </c:pt>
                <c:pt idx="44">
                  <c:v>0.53149999999999997</c:v>
                </c:pt>
                <c:pt idx="45">
                  <c:v>0.1</c:v>
                </c:pt>
                <c:pt idx="46">
                  <c:v>0.215</c:v>
                </c:pt>
                <c:pt idx="47">
                  <c:v>0.4325</c:v>
                </c:pt>
                <c:pt idx="48">
                  <c:v>0.27</c:v>
                </c:pt>
                <c:pt idx="49">
                  <c:v>0.35</c:v>
                </c:pt>
                <c:pt idx="50">
                  <c:v>0.50849999999999995</c:v>
                </c:pt>
                <c:pt idx="51">
                  <c:v>0.34699999999999998</c:v>
                </c:pt>
                <c:pt idx="52">
                  <c:v>0.24249999999999999</c:v>
                </c:pt>
                <c:pt idx="53">
                  <c:v>0.495</c:v>
                </c:pt>
                <c:pt idx="54">
                  <c:v>0.30399999999999999</c:v>
                </c:pt>
                <c:pt idx="55">
                  <c:v>4.9500000000000002E-2</c:v>
                </c:pt>
                <c:pt idx="56">
                  <c:v>0.251</c:v>
                </c:pt>
                <c:pt idx="57">
                  <c:v>0.34</c:v>
                </c:pt>
                <c:pt idx="58">
                  <c:v>0.54500000000000004</c:v>
                </c:pt>
                <c:pt idx="59">
                  <c:v>8.9499999999999996E-2</c:v>
                </c:pt>
                <c:pt idx="60">
                  <c:v>0.17499999999999999</c:v>
                </c:pt>
                <c:pt idx="61">
                  <c:v>0.21</c:v>
                </c:pt>
                <c:pt idx="62">
                  <c:v>8.9999999999999993E-3</c:v>
                </c:pt>
                <c:pt idx="63">
                  <c:v>0.19</c:v>
                </c:pt>
                <c:pt idx="64">
                  <c:v>0.47499999999999998</c:v>
                </c:pt>
                <c:pt idx="65">
                  <c:v>0.42</c:v>
                </c:pt>
                <c:pt idx="66">
                  <c:v>0.25650000000000001</c:v>
                </c:pt>
                <c:pt idx="67">
                  <c:v>0.255</c:v>
                </c:pt>
                <c:pt idx="68">
                  <c:v>0.11650000000000001</c:v>
                </c:pt>
                <c:pt idx="69">
                  <c:v>0.41149999999999998</c:v>
                </c:pt>
                <c:pt idx="70">
                  <c:v>0.36499999999999999</c:v>
                </c:pt>
                <c:pt idx="71">
                  <c:v>9.5000000000000001E-2</c:v>
                </c:pt>
                <c:pt idx="72">
                  <c:v>0.157</c:v>
                </c:pt>
                <c:pt idx="73">
                  <c:v>0.20499999999999999</c:v>
                </c:pt>
                <c:pt idx="74">
                  <c:v>7.9500000000000001E-2</c:v>
                </c:pt>
                <c:pt idx="75">
                  <c:v>0.27500000000000002</c:v>
                </c:pt>
                <c:pt idx="76">
                  <c:v>5.3999999999999999E-2</c:v>
                </c:pt>
                <c:pt idx="77">
                  <c:v>0.34200000000000003</c:v>
                </c:pt>
                <c:pt idx="78">
                  <c:v>0.26500000000000001</c:v>
                </c:pt>
                <c:pt idx="79">
                  <c:v>0.27500000000000002</c:v>
                </c:pt>
                <c:pt idx="80">
                  <c:v>0.3095</c:v>
                </c:pt>
                <c:pt idx="81">
                  <c:v>0.01</c:v>
                </c:pt>
                <c:pt idx="82">
                  <c:v>0.253</c:v>
                </c:pt>
                <c:pt idx="83">
                  <c:v>0.20300000000000001</c:v>
                </c:pt>
                <c:pt idx="84">
                  <c:v>0.23899999999999999</c:v>
                </c:pt>
                <c:pt idx="85">
                  <c:v>0.26500000000000001</c:v>
                </c:pt>
                <c:pt idx="86">
                  <c:v>0.375</c:v>
                </c:pt>
                <c:pt idx="87">
                  <c:v>0.30149999999999999</c:v>
                </c:pt>
                <c:pt idx="88">
                  <c:v>9.5000000000000001E-2</c:v>
                </c:pt>
                <c:pt idx="89">
                  <c:v>0.161</c:v>
                </c:pt>
                <c:pt idx="90">
                  <c:v>0.29249999999999998</c:v>
                </c:pt>
                <c:pt idx="91">
                  <c:v>0.32900000000000001</c:v>
                </c:pt>
                <c:pt idx="92">
                  <c:v>0.184</c:v>
                </c:pt>
                <c:pt idx="93">
                  <c:v>0.5</c:v>
                </c:pt>
                <c:pt idx="94">
                  <c:v>0.17</c:v>
                </c:pt>
                <c:pt idx="95">
                  <c:v>0.48</c:v>
                </c:pt>
                <c:pt idx="96">
                  <c:v>0.55500000000000005</c:v>
                </c:pt>
                <c:pt idx="97">
                  <c:v>4.8000000000000001E-2</c:v>
                </c:pt>
                <c:pt idx="98">
                  <c:v>0.115</c:v>
                </c:pt>
                <c:pt idx="99">
                  <c:v>0.5</c:v>
                </c:pt>
                <c:pt idx="100">
                  <c:v>0.3</c:v>
                </c:pt>
                <c:pt idx="101">
                  <c:v>6.5000000000000002E-2</c:v>
                </c:pt>
                <c:pt idx="102">
                  <c:v>0.48</c:v>
                </c:pt>
                <c:pt idx="103">
                  <c:v>0.35499999999999998</c:v>
                </c:pt>
                <c:pt idx="104">
                  <c:v>0.33500000000000002</c:v>
                </c:pt>
                <c:pt idx="105">
                  <c:v>0.48499999999999999</c:v>
                </c:pt>
                <c:pt idx="106">
                  <c:v>0.307</c:v>
                </c:pt>
                <c:pt idx="107">
                  <c:v>0.32500000000000001</c:v>
                </c:pt>
                <c:pt idx="108">
                  <c:v>0.39500000000000002</c:v>
                </c:pt>
                <c:pt idx="109">
                  <c:v>0.44</c:v>
                </c:pt>
                <c:pt idx="110">
                  <c:v>0.18049999999999999</c:v>
                </c:pt>
                <c:pt idx="111">
                  <c:v>1.0999999999999999E-2</c:v>
                </c:pt>
                <c:pt idx="112">
                  <c:v>0.17249999999999999</c:v>
                </c:pt>
                <c:pt idx="113">
                  <c:v>8.2500000000000004E-2</c:v>
                </c:pt>
                <c:pt idx="114">
                  <c:v>0.15049999999999999</c:v>
                </c:pt>
                <c:pt idx="115">
                  <c:v>0.33</c:v>
                </c:pt>
                <c:pt idx="116">
                  <c:v>0.27450000000000002</c:v>
                </c:pt>
                <c:pt idx="117">
                  <c:v>7.4999999999999997E-2</c:v>
                </c:pt>
                <c:pt idx="118">
                  <c:v>0.45</c:v>
                </c:pt>
                <c:pt idx="119">
                  <c:v>0.19</c:v>
                </c:pt>
                <c:pt idx="120">
                  <c:v>0.31</c:v>
                </c:pt>
                <c:pt idx="121">
                  <c:v>0.72499999999999998</c:v>
                </c:pt>
                <c:pt idx="122">
                  <c:v>0.08</c:v>
                </c:pt>
                <c:pt idx="123">
                  <c:v>0.248</c:v>
                </c:pt>
                <c:pt idx="124">
                  <c:v>0.30349999999999999</c:v>
                </c:pt>
                <c:pt idx="125">
                  <c:v>0.159</c:v>
                </c:pt>
                <c:pt idx="126">
                  <c:v>0.3</c:v>
                </c:pt>
                <c:pt idx="127">
                  <c:v>0.18</c:v>
                </c:pt>
                <c:pt idx="128">
                  <c:v>0.125</c:v>
                </c:pt>
                <c:pt idx="129">
                  <c:v>0.32500000000000001</c:v>
                </c:pt>
                <c:pt idx="130">
                  <c:v>0.2</c:v>
                </c:pt>
                <c:pt idx="131">
                  <c:v>0.156</c:v>
                </c:pt>
                <c:pt idx="132">
                  <c:v>0.20499999999999999</c:v>
                </c:pt>
                <c:pt idx="133">
                  <c:v>0.184</c:v>
                </c:pt>
                <c:pt idx="134">
                  <c:v>0.41199999999999998</c:v>
                </c:pt>
                <c:pt idx="135">
                  <c:v>0.30499999999999999</c:v>
                </c:pt>
                <c:pt idx="136">
                  <c:v>0.245</c:v>
                </c:pt>
                <c:pt idx="137">
                  <c:v>7.7499999999999999E-2</c:v>
                </c:pt>
                <c:pt idx="138">
                  <c:v>0.48949999999999999</c:v>
                </c:pt>
                <c:pt idx="139">
                  <c:v>0.21</c:v>
                </c:pt>
                <c:pt idx="140">
                  <c:v>0.23699999999999999</c:v>
                </c:pt>
                <c:pt idx="141">
                  <c:v>0.33</c:v>
                </c:pt>
                <c:pt idx="142">
                  <c:v>0.4</c:v>
                </c:pt>
                <c:pt idx="143">
                  <c:v>0.41499999999999998</c:v>
                </c:pt>
                <c:pt idx="144">
                  <c:v>0.19</c:v>
                </c:pt>
                <c:pt idx="145">
                  <c:v>0.254</c:v>
                </c:pt>
                <c:pt idx="146">
                  <c:v>0.18</c:v>
                </c:pt>
                <c:pt idx="147">
                  <c:v>0.27500000000000002</c:v>
                </c:pt>
                <c:pt idx="148">
                  <c:v>0.27500000000000002</c:v>
                </c:pt>
                <c:pt idx="149">
                  <c:v>0.40500000000000003</c:v>
                </c:pt>
                <c:pt idx="150">
                  <c:v>0.1885</c:v>
                </c:pt>
                <c:pt idx="151">
                  <c:v>0.45250000000000001</c:v>
                </c:pt>
                <c:pt idx="152">
                  <c:v>0.32050000000000001</c:v>
                </c:pt>
                <c:pt idx="153">
                  <c:v>0.3745</c:v>
                </c:pt>
                <c:pt idx="154">
                  <c:v>0.23799999999999999</c:v>
                </c:pt>
                <c:pt idx="155">
                  <c:v>0.48499999999999999</c:v>
                </c:pt>
                <c:pt idx="156">
                  <c:v>0.34499999999999997</c:v>
                </c:pt>
                <c:pt idx="157">
                  <c:v>7.4999999999999997E-2</c:v>
                </c:pt>
                <c:pt idx="158">
                  <c:v>0.254</c:v>
                </c:pt>
                <c:pt idx="159">
                  <c:v>0.19</c:v>
                </c:pt>
                <c:pt idx="160">
                  <c:v>0.29099999999999998</c:v>
                </c:pt>
                <c:pt idx="161">
                  <c:v>0.40100000000000002</c:v>
                </c:pt>
                <c:pt idx="162">
                  <c:v>0.19500000000000001</c:v>
                </c:pt>
                <c:pt idx="163">
                  <c:v>0.24</c:v>
                </c:pt>
                <c:pt idx="164">
                  <c:v>0.47099999999999997</c:v>
                </c:pt>
                <c:pt idx="165">
                  <c:v>0.27</c:v>
                </c:pt>
                <c:pt idx="166">
                  <c:v>0.36</c:v>
                </c:pt>
                <c:pt idx="167">
                  <c:v>0.27</c:v>
                </c:pt>
                <c:pt idx="168">
                  <c:v>7.0000000000000007E-2</c:v>
                </c:pt>
                <c:pt idx="169">
                  <c:v>0.22550000000000001</c:v>
                </c:pt>
                <c:pt idx="170">
                  <c:v>0.19500000000000001</c:v>
                </c:pt>
                <c:pt idx="171">
                  <c:v>0.17649999999999999</c:v>
                </c:pt>
                <c:pt idx="172">
                  <c:v>0.28499999999999998</c:v>
                </c:pt>
                <c:pt idx="173">
                  <c:v>0.16500000000000001</c:v>
                </c:pt>
                <c:pt idx="174">
                  <c:v>0.374</c:v>
                </c:pt>
                <c:pt idx="175">
                  <c:v>0.29399999999999998</c:v>
                </c:pt>
                <c:pt idx="176">
                  <c:v>0.20200000000000001</c:v>
                </c:pt>
                <c:pt idx="177">
                  <c:v>0.28000000000000003</c:v>
                </c:pt>
                <c:pt idx="178">
                  <c:v>0.2485</c:v>
                </c:pt>
                <c:pt idx="179">
                  <c:v>0.22</c:v>
                </c:pt>
                <c:pt idx="180">
                  <c:v>0.46500000000000002</c:v>
                </c:pt>
                <c:pt idx="181">
                  <c:v>0.37</c:v>
                </c:pt>
                <c:pt idx="182">
                  <c:v>9.6500000000000002E-2</c:v>
                </c:pt>
                <c:pt idx="183">
                  <c:v>0.105</c:v>
                </c:pt>
                <c:pt idx="184">
                  <c:v>0.28100000000000003</c:v>
                </c:pt>
                <c:pt idx="185">
                  <c:v>0.22500000000000001</c:v>
                </c:pt>
                <c:pt idx="186">
                  <c:v>0.317</c:v>
                </c:pt>
                <c:pt idx="187">
                  <c:v>0.35549999999999998</c:v>
                </c:pt>
                <c:pt idx="188">
                  <c:v>3.5000000000000001E-3</c:v>
                </c:pt>
                <c:pt idx="189">
                  <c:v>0.37</c:v>
                </c:pt>
                <c:pt idx="190">
                  <c:v>0.11700000000000001</c:v>
                </c:pt>
                <c:pt idx="191">
                  <c:v>0.17499999999999999</c:v>
                </c:pt>
                <c:pt idx="192">
                  <c:v>0.109</c:v>
                </c:pt>
                <c:pt idx="193">
                  <c:v>0.27500000000000002</c:v>
                </c:pt>
                <c:pt idx="194">
                  <c:v>0.255</c:v>
                </c:pt>
                <c:pt idx="195">
                  <c:v>0.1</c:v>
                </c:pt>
                <c:pt idx="196">
                  <c:v>0.11749999999999999</c:v>
                </c:pt>
                <c:pt idx="197">
                  <c:v>0.43</c:v>
                </c:pt>
                <c:pt idx="198">
                  <c:v>0.13</c:v>
                </c:pt>
                <c:pt idx="199">
                  <c:v>0.25950000000000001</c:v>
                </c:pt>
                <c:pt idx="200">
                  <c:v>0.48499999999999999</c:v>
                </c:pt>
                <c:pt idx="201">
                  <c:v>0.32500000000000001</c:v>
                </c:pt>
                <c:pt idx="202">
                  <c:v>1.7000000000000001E-2</c:v>
                </c:pt>
                <c:pt idx="203">
                  <c:v>0.106</c:v>
                </c:pt>
                <c:pt idx="204">
                  <c:v>0.39</c:v>
                </c:pt>
                <c:pt idx="205">
                  <c:v>0.13</c:v>
                </c:pt>
                <c:pt idx="206">
                  <c:v>0.89700000000000002</c:v>
                </c:pt>
                <c:pt idx="207">
                  <c:v>0.53349999999999997</c:v>
                </c:pt>
                <c:pt idx="208">
                  <c:v>0.36449999999999999</c:v>
                </c:pt>
                <c:pt idx="209">
                  <c:v>0.215</c:v>
                </c:pt>
                <c:pt idx="210">
                  <c:v>0.44850000000000001</c:v>
                </c:pt>
                <c:pt idx="211">
                  <c:v>0.253</c:v>
                </c:pt>
                <c:pt idx="212">
                  <c:v>0.22</c:v>
                </c:pt>
                <c:pt idx="213">
                  <c:v>2.5999999999999999E-2</c:v>
                </c:pt>
                <c:pt idx="214">
                  <c:v>0.34599999999999997</c:v>
                </c:pt>
                <c:pt idx="215">
                  <c:v>0.20499999999999999</c:v>
                </c:pt>
                <c:pt idx="216">
                  <c:v>0.313</c:v>
                </c:pt>
                <c:pt idx="217">
                  <c:v>0.255</c:v>
                </c:pt>
                <c:pt idx="218">
                  <c:v>0.3095</c:v>
                </c:pt>
                <c:pt idx="219">
                  <c:v>0.3</c:v>
                </c:pt>
                <c:pt idx="220">
                  <c:v>0.39500000000000002</c:v>
                </c:pt>
                <c:pt idx="221">
                  <c:v>3.2000000000000001E-2</c:v>
                </c:pt>
                <c:pt idx="222">
                  <c:v>0.43</c:v>
                </c:pt>
                <c:pt idx="223">
                  <c:v>0.36099999999999999</c:v>
                </c:pt>
                <c:pt idx="224">
                  <c:v>0.16500000000000001</c:v>
                </c:pt>
                <c:pt idx="225">
                  <c:v>0.4405</c:v>
                </c:pt>
                <c:pt idx="226">
                  <c:v>0.32500000000000001</c:v>
                </c:pt>
                <c:pt idx="227">
                  <c:v>0.26</c:v>
                </c:pt>
                <c:pt idx="228">
                  <c:v>4.4499999999999998E-2</c:v>
                </c:pt>
                <c:pt idx="229">
                  <c:v>3.9E-2</c:v>
                </c:pt>
                <c:pt idx="230">
                  <c:v>6.8000000000000005E-2</c:v>
                </c:pt>
                <c:pt idx="231">
                  <c:v>0.25</c:v>
                </c:pt>
                <c:pt idx="232">
                  <c:v>0.26550000000000001</c:v>
                </c:pt>
                <c:pt idx="233">
                  <c:v>0.23350000000000001</c:v>
                </c:pt>
                <c:pt idx="234">
                  <c:v>0.5655</c:v>
                </c:pt>
                <c:pt idx="235">
                  <c:v>0.13500000000000001</c:v>
                </c:pt>
                <c:pt idx="236">
                  <c:v>0.13500000000000001</c:v>
                </c:pt>
                <c:pt idx="237">
                  <c:v>0.34499999999999997</c:v>
                </c:pt>
                <c:pt idx="238">
                  <c:v>0.155</c:v>
                </c:pt>
                <c:pt idx="239">
                  <c:v>3.4000000000000002E-2</c:v>
                </c:pt>
                <c:pt idx="240">
                  <c:v>0.315</c:v>
                </c:pt>
                <c:pt idx="241">
                  <c:v>0.1825</c:v>
                </c:pt>
                <c:pt idx="242">
                  <c:v>0.30049999999999999</c:v>
                </c:pt>
                <c:pt idx="243">
                  <c:v>6.5000000000000002E-2</c:v>
                </c:pt>
                <c:pt idx="244">
                  <c:v>0.12</c:v>
                </c:pt>
                <c:pt idx="245">
                  <c:v>0.48499999999999999</c:v>
                </c:pt>
                <c:pt idx="246">
                  <c:v>0.155</c:v>
                </c:pt>
                <c:pt idx="247">
                  <c:v>7.2999999999999995E-2</c:v>
                </c:pt>
                <c:pt idx="248">
                  <c:v>0.14000000000000001</c:v>
                </c:pt>
                <c:pt idx="249">
                  <c:v>0.13</c:v>
                </c:pt>
                <c:pt idx="250">
                  <c:v>0.40500000000000003</c:v>
                </c:pt>
                <c:pt idx="251">
                  <c:v>0.245</c:v>
                </c:pt>
                <c:pt idx="252">
                  <c:v>0.44500000000000001</c:v>
                </c:pt>
                <c:pt idx="253">
                  <c:v>0.25</c:v>
                </c:pt>
                <c:pt idx="254">
                  <c:v>0.38500000000000001</c:v>
                </c:pt>
                <c:pt idx="255">
                  <c:v>0.189</c:v>
                </c:pt>
                <c:pt idx="256">
                  <c:v>0.27250000000000002</c:v>
                </c:pt>
                <c:pt idx="257">
                  <c:v>0.35</c:v>
                </c:pt>
                <c:pt idx="258">
                  <c:v>0.30599999999999999</c:v>
                </c:pt>
                <c:pt idx="259">
                  <c:v>0.42849999999999999</c:v>
                </c:pt>
                <c:pt idx="260">
                  <c:v>0.01</c:v>
                </c:pt>
                <c:pt idx="261">
                  <c:v>9.2499999999999999E-2</c:v>
                </c:pt>
                <c:pt idx="262">
                  <c:v>0.315</c:v>
                </c:pt>
                <c:pt idx="263">
                  <c:v>8.5500000000000007E-2</c:v>
                </c:pt>
                <c:pt idx="264">
                  <c:v>0.39600000000000002</c:v>
                </c:pt>
                <c:pt idx="265">
                  <c:v>0.29499999999999998</c:v>
                </c:pt>
                <c:pt idx="266">
                  <c:v>0.308</c:v>
                </c:pt>
                <c:pt idx="267">
                  <c:v>0.29099999999999998</c:v>
                </c:pt>
                <c:pt idx="268">
                  <c:v>0.63800000000000001</c:v>
                </c:pt>
                <c:pt idx="269">
                  <c:v>0.36</c:v>
                </c:pt>
                <c:pt idx="270">
                  <c:v>0.33500000000000002</c:v>
                </c:pt>
                <c:pt idx="271">
                  <c:v>0.44</c:v>
                </c:pt>
                <c:pt idx="272">
                  <c:v>4.4999999999999998E-2</c:v>
                </c:pt>
                <c:pt idx="273">
                  <c:v>6.8000000000000005E-2</c:v>
                </c:pt>
                <c:pt idx="274">
                  <c:v>0.184</c:v>
                </c:pt>
                <c:pt idx="275">
                  <c:v>0.17</c:v>
                </c:pt>
                <c:pt idx="276">
                  <c:v>0.255</c:v>
                </c:pt>
                <c:pt idx="277">
                  <c:v>0.39</c:v>
                </c:pt>
                <c:pt idx="278">
                  <c:v>0.28749999999999998</c:v>
                </c:pt>
                <c:pt idx="279">
                  <c:v>0.40749999999999997</c:v>
                </c:pt>
                <c:pt idx="280">
                  <c:v>0.215</c:v>
                </c:pt>
                <c:pt idx="281">
                  <c:v>0.57999999999999996</c:v>
                </c:pt>
                <c:pt idx="282">
                  <c:v>0.2495</c:v>
                </c:pt>
                <c:pt idx="283">
                  <c:v>0.18</c:v>
                </c:pt>
                <c:pt idx="284">
                  <c:v>0.31</c:v>
                </c:pt>
                <c:pt idx="285">
                  <c:v>0.09</c:v>
                </c:pt>
                <c:pt idx="286">
                  <c:v>6.3500000000000001E-2</c:v>
                </c:pt>
                <c:pt idx="287">
                  <c:v>0.25</c:v>
                </c:pt>
                <c:pt idx="288">
                  <c:v>0.5</c:v>
                </c:pt>
                <c:pt idx="289">
                  <c:v>0.253</c:v>
                </c:pt>
                <c:pt idx="290">
                  <c:v>0.32</c:v>
                </c:pt>
                <c:pt idx="291">
                  <c:v>0.45050000000000001</c:v>
                </c:pt>
                <c:pt idx="292">
                  <c:v>4.4999999999999998E-2</c:v>
                </c:pt>
                <c:pt idx="293">
                  <c:v>0.21</c:v>
                </c:pt>
                <c:pt idx="294">
                  <c:v>0.1565</c:v>
                </c:pt>
                <c:pt idx="295">
                  <c:v>0.18</c:v>
                </c:pt>
                <c:pt idx="296">
                  <c:v>0.22500000000000001</c:v>
                </c:pt>
                <c:pt idx="297">
                  <c:v>0.33900000000000002</c:v>
                </c:pt>
                <c:pt idx="298">
                  <c:v>0.26</c:v>
                </c:pt>
                <c:pt idx="299">
                  <c:v>8.5999999999999993E-2</c:v>
                </c:pt>
                <c:pt idx="300">
                  <c:v>0.17</c:v>
                </c:pt>
                <c:pt idx="301">
                  <c:v>0.33500000000000002</c:v>
                </c:pt>
                <c:pt idx="302">
                  <c:v>0.47499999999999998</c:v>
                </c:pt>
                <c:pt idx="303">
                  <c:v>0.21</c:v>
                </c:pt>
                <c:pt idx="304">
                  <c:v>0.04</c:v>
                </c:pt>
                <c:pt idx="305">
                  <c:v>0.19</c:v>
                </c:pt>
                <c:pt idx="306">
                  <c:v>0.16</c:v>
                </c:pt>
                <c:pt idx="307">
                  <c:v>0.41</c:v>
                </c:pt>
                <c:pt idx="308">
                  <c:v>0.27500000000000002</c:v>
                </c:pt>
                <c:pt idx="309">
                  <c:v>0.2215</c:v>
                </c:pt>
                <c:pt idx="310">
                  <c:v>0.09</c:v>
                </c:pt>
                <c:pt idx="311">
                  <c:v>9.0999999999999998E-2</c:v>
                </c:pt>
                <c:pt idx="312">
                  <c:v>7.1999999999999995E-2</c:v>
                </c:pt>
                <c:pt idx="313">
                  <c:v>0.185</c:v>
                </c:pt>
                <c:pt idx="314">
                  <c:v>0.08</c:v>
                </c:pt>
                <c:pt idx="315">
                  <c:v>0.28999999999999998</c:v>
                </c:pt>
                <c:pt idx="316">
                  <c:v>8.5000000000000006E-2</c:v>
                </c:pt>
                <c:pt idx="317">
                  <c:v>0.19450000000000001</c:v>
                </c:pt>
                <c:pt idx="318">
                  <c:v>0.2</c:v>
                </c:pt>
                <c:pt idx="319">
                  <c:v>8.9999999999999993E-3</c:v>
                </c:pt>
                <c:pt idx="320">
                  <c:v>0.27500000000000002</c:v>
                </c:pt>
                <c:pt idx="321">
                  <c:v>0.43</c:v>
                </c:pt>
                <c:pt idx="322">
                  <c:v>3.5000000000000003E-2</c:v>
                </c:pt>
                <c:pt idx="323">
                  <c:v>0.26</c:v>
                </c:pt>
                <c:pt idx="324">
                  <c:v>0.16500000000000001</c:v>
                </c:pt>
                <c:pt idx="325">
                  <c:v>0.16900000000000001</c:v>
                </c:pt>
                <c:pt idx="326">
                  <c:v>0.1135</c:v>
                </c:pt>
                <c:pt idx="327">
                  <c:v>0.23</c:v>
                </c:pt>
                <c:pt idx="328">
                  <c:v>0.72499999999999998</c:v>
                </c:pt>
                <c:pt idx="329">
                  <c:v>4.3999999999999997E-2</c:v>
                </c:pt>
                <c:pt idx="330">
                  <c:v>0.1</c:v>
                </c:pt>
                <c:pt idx="331">
                  <c:v>0.27</c:v>
                </c:pt>
                <c:pt idx="332">
                  <c:v>0.1</c:v>
                </c:pt>
                <c:pt idx="333">
                  <c:v>0.45500000000000002</c:v>
                </c:pt>
                <c:pt idx="334">
                  <c:v>0.316</c:v>
                </c:pt>
                <c:pt idx="335">
                  <c:v>0.28000000000000003</c:v>
                </c:pt>
                <c:pt idx="336">
                  <c:v>0.29199999999999998</c:v>
                </c:pt>
                <c:pt idx="337">
                  <c:v>5.0000000000000001E-3</c:v>
                </c:pt>
                <c:pt idx="338">
                  <c:v>0.36499999999999999</c:v>
                </c:pt>
                <c:pt idx="339">
                  <c:v>0.1125</c:v>
                </c:pt>
                <c:pt idx="340">
                  <c:v>0.32800000000000001</c:v>
                </c:pt>
                <c:pt idx="341">
                  <c:v>0.14499999999999999</c:v>
                </c:pt>
                <c:pt idx="342">
                  <c:v>0.48799999999999999</c:v>
                </c:pt>
                <c:pt idx="343">
                  <c:v>0.26200000000000001</c:v>
                </c:pt>
                <c:pt idx="344">
                  <c:v>0.155</c:v>
                </c:pt>
                <c:pt idx="345">
                  <c:v>0.13500000000000001</c:v>
                </c:pt>
                <c:pt idx="346">
                  <c:v>0.22500000000000001</c:v>
                </c:pt>
                <c:pt idx="347">
                  <c:v>3.6999999999999998E-2</c:v>
                </c:pt>
                <c:pt idx="348">
                  <c:v>0.1</c:v>
                </c:pt>
                <c:pt idx="349">
                  <c:v>0.16850000000000001</c:v>
                </c:pt>
                <c:pt idx="350">
                  <c:v>0.60499999999999998</c:v>
                </c:pt>
                <c:pt idx="351">
                  <c:v>0.48799999999999999</c:v>
                </c:pt>
                <c:pt idx="352">
                  <c:v>0.31</c:v>
                </c:pt>
                <c:pt idx="353">
                  <c:v>0.24</c:v>
                </c:pt>
                <c:pt idx="354">
                  <c:v>0.315</c:v>
                </c:pt>
                <c:pt idx="355">
                  <c:v>0.2155</c:v>
                </c:pt>
                <c:pt idx="356">
                  <c:v>0.14799999999999999</c:v>
                </c:pt>
                <c:pt idx="357">
                  <c:v>0.30499999999999999</c:v>
                </c:pt>
                <c:pt idx="358">
                  <c:v>0.109</c:v>
                </c:pt>
                <c:pt idx="359">
                  <c:v>0.32</c:v>
                </c:pt>
                <c:pt idx="360">
                  <c:v>0.05</c:v>
                </c:pt>
                <c:pt idx="361">
                  <c:v>5.5E-2</c:v>
                </c:pt>
                <c:pt idx="362">
                  <c:v>0.26</c:v>
                </c:pt>
                <c:pt idx="363">
                  <c:v>0.29799999999999999</c:v>
                </c:pt>
                <c:pt idx="364">
                  <c:v>0.22</c:v>
                </c:pt>
                <c:pt idx="365">
                  <c:v>0.2215</c:v>
                </c:pt>
                <c:pt idx="366">
                  <c:v>0.40699999999999997</c:v>
                </c:pt>
                <c:pt idx="367">
                  <c:v>0.1</c:v>
                </c:pt>
                <c:pt idx="368">
                  <c:v>2.5999999999999999E-2</c:v>
                </c:pt>
                <c:pt idx="369">
                  <c:v>7.4499999999999997E-2</c:v>
                </c:pt>
                <c:pt idx="370">
                  <c:v>0.188</c:v>
                </c:pt>
                <c:pt idx="371">
                  <c:v>0.06</c:v>
                </c:pt>
                <c:pt idx="372">
                  <c:v>0.32500000000000001</c:v>
                </c:pt>
                <c:pt idx="373">
                  <c:v>0.625</c:v>
                </c:pt>
                <c:pt idx="374">
                  <c:v>0.315</c:v>
                </c:pt>
                <c:pt idx="375">
                  <c:v>0.08</c:v>
                </c:pt>
                <c:pt idx="376">
                  <c:v>0.185</c:v>
                </c:pt>
                <c:pt idx="377">
                  <c:v>0.155</c:v>
                </c:pt>
                <c:pt idx="378">
                  <c:v>8.1500000000000003E-2</c:v>
                </c:pt>
                <c:pt idx="379">
                  <c:v>0.33500000000000002</c:v>
                </c:pt>
                <c:pt idx="380">
                  <c:v>0.19650000000000001</c:v>
                </c:pt>
                <c:pt idx="381">
                  <c:v>0.245</c:v>
                </c:pt>
                <c:pt idx="382">
                  <c:v>0.255</c:v>
                </c:pt>
                <c:pt idx="383">
                  <c:v>0.4405</c:v>
                </c:pt>
                <c:pt idx="384">
                  <c:v>0.36</c:v>
                </c:pt>
                <c:pt idx="385">
                  <c:v>0.16250000000000001</c:v>
                </c:pt>
                <c:pt idx="386">
                  <c:v>0.08</c:v>
                </c:pt>
                <c:pt idx="387">
                  <c:v>0.17649999999999999</c:v>
                </c:pt>
                <c:pt idx="388">
                  <c:v>0.30549999999999999</c:v>
                </c:pt>
                <c:pt idx="389">
                  <c:v>4.9500000000000002E-2</c:v>
                </c:pt>
                <c:pt idx="390">
                  <c:v>1.4999999999999999E-2</c:v>
                </c:pt>
                <c:pt idx="391">
                  <c:v>0.245</c:v>
                </c:pt>
                <c:pt idx="392">
                  <c:v>0.12</c:v>
                </c:pt>
                <c:pt idx="393">
                  <c:v>0.57999999999999996</c:v>
                </c:pt>
                <c:pt idx="394">
                  <c:v>0.12</c:v>
                </c:pt>
                <c:pt idx="395">
                  <c:v>0.22500000000000001</c:v>
                </c:pt>
                <c:pt idx="396">
                  <c:v>0.39500000000000002</c:v>
                </c:pt>
                <c:pt idx="397">
                  <c:v>0.29499999999999998</c:v>
                </c:pt>
                <c:pt idx="398">
                  <c:v>0.17899999999999999</c:v>
                </c:pt>
                <c:pt idx="399">
                  <c:v>0.35399999999999998</c:v>
                </c:pt>
                <c:pt idx="400">
                  <c:v>0.20499999999999999</c:v>
                </c:pt>
                <c:pt idx="401">
                  <c:v>0.4375</c:v>
                </c:pt>
                <c:pt idx="402">
                  <c:v>0.315</c:v>
                </c:pt>
                <c:pt idx="403">
                  <c:v>0.13500000000000001</c:v>
                </c:pt>
                <c:pt idx="404">
                  <c:v>6.9500000000000006E-2</c:v>
                </c:pt>
                <c:pt idx="405">
                  <c:v>0.32</c:v>
                </c:pt>
                <c:pt idx="406">
                  <c:v>0.23</c:v>
                </c:pt>
                <c:pt idx="407">
                  <c:v>0.218</c:v>
                </c:pt>
                <c:pt idx="408">
                  <c:v>0.27600000000000002</c:v>
                </c:pt>
                <c:pt idx="409">
                  <c:v>4.0500000000000001E-2</c:v>
                </c:pt>
                <c:pt idx="410">
                  <c:v>0.13500000000000001</c:v>
                </c:pt>
                <c:pt idx="411">
                  <c:v>0.71</c:v>
                </c:pt>
                <c:pt idx="412">
                  <c:v>0.34</c:v>
                </c:pt>
                <c:pt idx="413">
                  <c:v>0.44</c:v>
                </c:pt>
                <c:pt idx="414">
                  <c:v>0.1525</c:v>
                </c:pt>
                <c:pt idx="415">
                  <c:v>0.41</c:v>
                </c:pt>
                <c:pt idx="416">
                  <c:v>0.16</c:v>
                </c:pt>
                <c:pt idx="417">
                  <c:v>0.215</c:v>
                </c:pt>
                <c:pt idx="418">
                  <c:v>0.46800000000000003</c:v>
                </c:pt>
                <c:pt idx="419">
                  <c:v>0.1305</c:v>
                </c:pt>
                <c:pt idx="420">
                  <c:v>0.28899999999999998</c:v>
                </c:pt>
                <c:pt idx="421">
                  <c:v>0.03</c:v>
                </c:pt>
                <c:pt idx="422">
                  <c:v>0.28499999999999998</c:v>
                </c:pt>
                <c:pt idx="423">
                  <c:v>0.57999999999999996</c:v>
                </c:pt>
                <c:pt idx="424">
                  <c:v>0.40600000000000003</c:v>
                </c:pt>
                <c:pt idx="425">
                  <c:v>0.34499999999999997</c:v>
                </c:pt>
                <c:pt idx="426">
                  <c:v>0.185</c:v>
                </c:pt>
                <c:pt idx="427">
                  <c:v>0.24</c:v>
                </c:pt>
                <c:pt idx="428">
                  <c:v>0.39500000000000002</c:v>
                </c:pt>
                <c:pt idx="429">
                  <c:v>6.25E-2</c:v>
                </c:pt>
                <c:pt idx="430">
                  <c:v>0.16500000000000001</c:v>
                </c:pt>
                <c:pt idx="431">
                  <c:v>0.113</c:v>
                </c:pt>
                <c:pt idx="432">
                  <c:v>0.28999999999999998</c:v>
                </c:pt>
                <c:pt idx="433">
                  <c:v>0.109</c:v>
                </c:pt>
                <c:pt idx="434">
                  <c:v>0.155</c:v>
                </c:pt>
                <c:pt idx="435">
                  <c:v>0.186</c:v>
                </c:pt>
                <c:pt idx="436">
                  <c:v>7.4999999999999997E-2</c:v>
                </c:pt>
                <c:pt idx="437">
                  <c:v>0.26</c:v>
                </c:pt>
                <c:pt idx="438">
                  <c:v>0.11</c:v>
                </c:pt>
                <c:pt idx="439">
                  <c:v>0.26600000000000001</c:v>
                </c:pt>
                <c:pt idx="440">
                  <c:v>0.245</c:v>
                </c:pt>
                <c:pt idx="441">
                  <c:v>0.16</c:v>
                </c:pt>
                <c:pt idx="442">
                  <c:v>0.22</c:v>
                </c:pt>
                <c:pt idx="443">
                  <c:v>0.25</c:v>
                </c:pt>
                <c:pt idx="444">
                  <c:v>0.30499999999999999</c:v>
                </c:pt>
                <c:pt idx="445">
                  <c:v>0.06</c:v>
                </c:pt>
                <c:pt idx="446">
                  <c:v>0.253</c:v>
                </c:pt>
                <c:pt idx="447">
                  <c:v>0.155</c:v>
                </c:pt>
                <c:pt idx="448">
                  <c:v>0.30349999999999999</c:v>
                </c:pt>
                <c:pt idx="449">
                  <c:v>0.34499999999999997</c:v>
                </c:pt>
                <c:pt idx="450">
                  <c:v>0.05</c:v>
                </c:pt>
                <c:pt idx="451">
                  <c:v>0.11600000000000001</c:v>
                </c:pt>
                <c:pt idx="452">
                  <c:v>0.42</c:v>
                </c:pt>
                <c:pt idx="453">
                  <c:v>0.26300000000000001</c:v>
                </c:pt>
                <c:pt idx="454">
                  <c:v>0.31</c:v>
                </c:pt>
                <c:pt idx="455">
                  <c:v>0.19650000000000001</c:v>
                </c:pt>
                <c:pt idx="456">
                  <c:v>3.5999999999999997E-2</c:v>
                </c:pt>
                <c:pt idx="457">
                  <c:v>0.27850000000000003</c:v>
                </c:pt>
                <c:pt idx="458">
                  <c:v>0.215</c:v>
                </c:pt>
                <c:pt idx="459">
                  <c:v>0.1525</c:v>
                </c:pt>
                <c:pt idx="460">
                  <c:v>0.14299999999999999</c:v>
                </c:pt>
                <c:pt idx="461">
                  <c:v>0.317</c:v>
                </c:pt>
                <c:pt idx="462">
                  <c:v>0.16600000000000001</c:v>
                </c:pt>
                <c:pt idx="463">
                  <c:v>0.26350000000000001</c:v>
                </c:pt>
                <c:pt idx="464">
                  <c:v>0.19</c:v>
                </c:pt>
                <c:pt idx="465">
                  <c:v>0.16900000000000001</c:v>
                </c:pt>
                <c:pt idx="466">
                  <c:v>0.13500000000000001</c:v>
                </c:pt>
                <c:pt idx="467">
                  <c:v>0.35</c:v>
                </c:pt>
                <c:pt idx="468">
                  <c:v>0.28249999999999997</c:v>
                </c:pt>
                <c:pt idx="469">
                  <c:v>0.36</c:v>
                </c:pt>
                <c:pt idx="470">
                  <c:v>4.2999999999999997E-2</c:v>
                </c:pt>
                <c:pt idx="471">
                  <c:v>0.28499999999999998</c:v>
                </c:pt>
                <c:pt idx="472">
                  <c:v>0.16200000000000001</c:v>
                </c:pt>
                <c:pt idx="473">
                  <c:v>0.32</c:v>
                </c:pt>
                <c:pt idx="474">
                  <c:v>0.19500000000000001</c:v>
                </c:pt>
                <c:pt idx="475">
                  <c:v>0.38850000000000001</c:v>
                </c:pt>
                <c:pt idx="476">
                  <c:v>0.3</c:v>
                </c:pt>
                <c:pt idx="477">
                  <c:v>0.28000000000000003</c:v>
                </c:pt>
                <c:pt idx="478">
                  <c:v>0.47499999999999998</c:v>
                </c:pt>
                <c:pt idx="479">
                  <c:v>7.0000000000000007E-2</c:v>
                </c:pt>
                <c:pt idx="480">
                  <c:v>0.18099999999999999</c:v>
                </c:pt>
                <c:pt idx="481">
                  <c:v>0.27050000000000002</c:v>
                </c:pt>
                <c:pt idx="482">
                  <c:v>7.0000000000000007E-2</c:v>
                </c:pt>
                <c:pt idx="483">
                  <c:v>0.27500000000000002</c:v>
                </c:pt>
                <c:pt idx="484">
                  <c:v>0.36</c:v>
                </c:pt>
                <c:pt idx="485">
                  <c:v>0.185</c:v>
                </c:pt>
                <c:pt idx="486">
                  <c:v>0.16</c:v>
                </c:pt>
                <c:pt idx="487">
                  <c:v>8.0500000000000002E-2</c:v>
                </c:pt>
                <c:pt idx="488">
                  <c:v>0.42</c:v>
                </c:pt>
                <c:pt idx="489">
                  <c:v>0.27900000000000003</c:v>
                </c:pt>
                <c:pt idx="490">
                  <c:v>0.13900000000000001</c:v>
                </c:pt>
                <c:pt idx="491">
                  <c:v>0.374</c:v>
                </c:pt>
                <c:pt idx="492">
                  <c:v>6.4500000000000002E-2</c:v>
                </c:pt>
                <c:pt idx="493">
                  <c:v>9.35E-2</c:v>
                </c:pt>
                <c:pt idx="494">
                  <c:v>0.38250000000000001</c:v>
                </c:pt>
                <c:pt idx="495">
                  <c:v>0.43049999999999999</c:v>
                </c:pt>
                <c:pt idx="496">
                  <c:v>0.26300000000000001</c:v>
                </c:pt>
                <c:pt idx="497">
                  <c:v>0.33150000000000002</c:v>
                </c:pt>
                <c:pt idx="498">
                  <c:v>0.26500000000000001</c:v>
                </c:pt>
                <c:pt idx="499">
                  <c:v>0.52500000000000002</c:v>
                </c:pt>
                <c:pt idx="500">
                  <c:v>0.62</c:v>
                </c:pt>
                <c:pt idx="501">
                  <c:v>0.52</c:v>
                </c:pt>
                <c:pt idx="502">
                  <c:v>0.23899999999999999</c:v>
                </c:pt>
                <c:pt idx="503">
                  <c:v>0.315</c:v>
                </c:pt>
                <c:pt idx="504">
                  <c:v>0.35399999999999998</c:v>
                </c:pt>
                <c:pt idx="505">
                  <c:v>0.09</c:v>
                </c:pt>
                <c:pt idx="506">
                  <c:v>0.215</c:v>
                </c:pt>
                <c:pt idx="507">
                  <c:v>0.13500000000000001</c:v>
                </c:pt>
                <c:pt idx="508">
                  <c:v>0.30499999999999999</c:v>
                </c:pt>
                <c:pt idx="509">
                  <c:v>0.26</c:v>
                </c:pt>
                <c:pt idx="510">
                  <c:v>0.105</c:v>
                </c:pt>
                <c:pt idx="511">
                  <c:v>0.10349999999999999</c:v>
                </c:pt>
                <c:pt idx="512">
                  <c:v>0.151</c:v>
                </c:pt>
                <c:pt idx="513">
                  <c:v>0.13850000000000001</c:v>
                </c:pt>
                <c:pt idx="514">
                  <c:v>0.19400000000000001</c:v>
                </c:pt>
                <c:pt idx="515">
                  <c:v>0.18</c:v>
                </c:pt>
                <c:pt idx="516">
                  <c:v>0.32200000000000001</c:v>
                </c:pt>
                <c:pt idx="517">
                  <c:v>0.255</c:v>
                </c:pt>
                <c:pt idx="518">
                  <c:v>0.38500000000000001</c:v>
                </c:pt>
                <c:pt idx="519">
                  <c:v>0.22</c:v>
                </c:pt>
                <c:pt idx="520">
                  <c:v>0.24249999999999999</c:v>
                </c:pt>
                <c:pt idx="521">
                  <c:v>0.52</c:v>
                </c:pt>
                <c:pt idx="522">
                  <c:v>4.1000000000000002E-2</c:v>
                </c:pt>
                <c:pt idx="523">
                  <c:v>0.28499999999999998</c:v>
                </c:pt>
                <c:pt idx="524">
                  <c:v>0.22700000000000001</c:v>
                </c:pt>
                <c:pt idx="525">
                  <c:v>0.39</c:v>
                </c:pt>
                <c:pt idx="526">
                  <c:v>0.27500000000000002</c:v>
                </c:pt>
                <c:pt idx="527">
                  <c:v>0.13600000000000001</c:v>
                </c:pt>
                <c:pt idx="528">
                  <c:v>0.4375</c:v>
                </c:pt>
                <c:pt idx="529">
                  <c:v>0.22</c:v>
                </c:pt>
                <c:pt idx="530">
                  <c:v>0.3725</c:v>
                </c:pt>
                <c:pt idx="531">
                  <c:v>0.22500000000000001</c:v>
                </c:pt>
                <c:pt idx="532">
                  <c:v>0.255</c:v>
                </c:pt>
                <c:pt idx="533">
                  <c:v>5.5E-2</c:v>
                </c:pt>
                <c:pt idx="534">
                  <c:v>0.3</c:v>
                </c:pt>
                <c:pt idx="535">
                  <c:v>0.27400000000000002</c:v>
                </c:pt>
                <c:pt idx="536">
                  <c:v>0.51500000000000001</c:v>
                </c:pt>
                <c:pt idx="537">
                  <c:v>3.9E-2</c:v>
                </c:pt>
                <c:pt idx="538">
                  <c:v>0.24</c:v>
                </c:pt>
                <c:pt idx="539">
                  <c:v>3.5000000000000003E-2</c:v>
                </c:pt>
                <c:pt idx="540">
                  <c:v>0.33</c:v>
                </c:pt>
                <c:pt idx="541">
                  <c:v>0.16650000000000001</c:v>
                </c:pt>
                <c:pt idx="542">
                  <c:v>0.35</c:v>
                </c:pt>
                <c:pt idx="543">
                  <c:v>0.255</c:v>
                </c:pt>
                <c:pt idx="544">
                  <c:v>0.125</c:v>
                </c:pt>
                <c:pt idx="545">
                  <c:v>0.2545</c:v>
                </c:pt>
                <c:pt idx="546">
                  <c:v>0.79749999999999999</c:v>
                </c:pt>
                <c:pt idx="547">
                  <c:v>7.0000000000000007E-2</c:v>
                </c:pt>
                <c:pt idx="548">
                  <c:v>0.1</c:v>
                </c:pt>
                <c:pt idx="549">
                  <c:v>5.5E-2</c:v>
                </c:pt>
                <c:pt idx="550">
                  <c:v>0.22900000000000001</c:v>
                </c:pt>
                <c:pt idx="551">
                  <c:v>0.27</c:v>
                </c:pt>
                <c:pt idx="552">
                  <c:v>0.34499999999999997</c:v>
                </c:pt>
                <c:pt idx="553">
                  <c:v>0.41499999999999998</c:v>
                </c:pt>
                <c:pt idx="554">
                  <c:v>0.35049999999999998</c:v>
                </c:pt>
                <c:pt idx="555">
                  <c:v>0.26450000000000001</c:v>
                </c:pt>
                <c:pt idx="556">
                  <c:v>0.11</c:v>
                </c:pt>
                <c:pt idx="557">
                  <c:v>0.22</c:v>
                </c:pt>
                <c:pt idx="558">
                  <c:v>0.11</c:v>
                </c:pt>
                <c:pt idx="559">
                  <c:v>0.4395</c:v>
                </c:pt>
                <c:pt idx="560">
                  <c:v>0.10249999999999999</c:v>
                </c:pt>
                <c:pt idx="561">
                  <c:v>0.28499999999999998</c:v>
                </c:pt>
                <c:pt idx="562">
                  <c:v>0.32</c:v>
                </c:pt>
                <c:pt idx="563">
                  <c:v>0.41</c:v>
                </c:pt>
                <c:pt idx="564">
                  <c:v>0.37</c:v>
                </c:pt>
                <c:pt idx="565">
                  <c:v>0.13500000000000001</c:v>
                </c:pt>
                <c:pt idx="566">
                  <c:v>0.09</c:v>
                </c:pt>
                <c:pt idx="567">
                  <c:v>9.5000000000000001E-2</c:v>
                </c:pt>
                <c:pt idx="568">
                  <c:v>0.25</c:v>
                </c:pt>
                <c:pt idx="569">
                  <c:v>0.16700000000000001</c:v>
                </c:pt>
                <c:pt idx="570">
                  <c:v>0.23899999999999999</c:v>
                </c:pt>
                <c:pt idx="571">
                  <c:v>0.28999999999999998</c:v>
                </c:pt>
                <c:pt idx="572">
                  <c:v>0.125</c:v>
                </c:pt>
                <c:pt idx="573">
                  <c:v>0.10299999999999999</c:v>
                </c:pt>
                <c:pt idx="574">
                  <c:v>0.309</c:v>
                </c:pt>
                <c:pt idx="575">
                  <c:v>8.3000000000000004E-2</c:v>
                </c:pt>
                <c:pt idx="576">
                  <c:v>0.17899999999999999</c:v>
                </c:pt>
                <c:pt idx="577">
                  <c:v>0.13350000000000001</c:v>
                </c:pt>
                <c:pt idx="578">
                  <c:v>0.21199999999999999</c:v>
                </c:pt>
                <c:pt idx="579">
                  <c:v>0.37</c:v>
                </c:pt>
                <c:pt idx="580">
                  <c:v>0.13750000000000001</c:v>
                </c:pt>
                <c:pt idx="581">
                  <c:v>0.27500000000000002</c:v>
                </c:pt>
                <c:pt idx="582">
                  <c:v>0.13450000000000001</c:v>
                </c:pt>
                <c:pt idx="583">
                  <c:v>0.32500000000000001</c:v>
                </c:pt>
                <c:pt idx="584">
                  <c:v>0.30499999999999999</c:v>
                </c:pt>
                <c:pt idx="585">
                  <c:v>0.11</c:v>
                </c:pt>
                <c:pt idx="586">
                  <c:v>0.17</c:v>
                </c:pt>
                <c:pt idx="587">
                  <c:v>0.52</c:v>
                </c:pt>
                <c:pt idx="588">
                  <c:v>0.49399999999999999</c:v>
                </c:pt>
                <c:pt idx="589">
                  <c:v>7.0000000000000007E-2</c:v>
                </c:pt>
                <c:pt idx="590">
                  <c:v>0.14499999999999999</c:v>
                </c:pt>
                <c:pt idx="591">
                  <c:v>4.0000000000000001E-3</c:v>
                </c:pt>
                <c:pt idx="592">
                  <c:v>6.0499999999999998E-2</c:v>
                </c:pt>
                <c:pt idx="593">
                  <c:v>0.1065</c:v>
                </c:pt>
                <c:pt idx="594">
                  <c:v>0.109</c:v>
                </c:pt>
                <c:pt idx="595">
                  <c:v>0.29449999999999998</c:v>
                </c:pt>
                <c:pt idx="596">
                  <c:v>0.35199999999999998</c:v>
                </c:pt>
                <c:pt idx="597">
                  <c:v>0.28000000000000003</c:v>
                </c:pt>
                <c:pt idx="598">
                  <c:v>0.25750000000000001</c:v>
                </c:pt>
                <c:pt idx="599">
                  <c:v>0.245</c:v>
                </c:pt>
                <c:pt idx="600">
                  <c:v>0.17499999999999999</c:v>
                </c:pt>
                <c:pt idx="601">
                  <c:v>0.4</c:v>
                </c:pt>
                <c:pt idx="602">
                  <c:v>0.23499999999999999</c:v>
                </c:pt>
                <c:pt idx="603">
                  <c:v>0.19600000000000001</c:v>
                </c:pt>
                <c:pt idx="604">
                  <c:v>0.27450000000000002</c:v>
                </c:pt>
                <c:pt idx="605">
                  <c:v>0.14499999999999999</c:v>
                </c:pt>
                <c:pt idx="606">
                  <c:v>0.29199999999999998</c:v>
                </c:pt>
                <c:pt idx="607">
                  <c:v>7.0000000000000007E-2</c:v>
                </c:pt>
                <c:pt idx="608">
                  <c:v>0.1135</c:v>
                </c:pt>
                <c:pt idx="609">
                  <c:v>7.0000000000000007E-2</c:v>
                </c:pt>
                <c:pt idx="610">
                  <c:v>0.6855</c:v>
                </c:pt>
                <c:pt idx="611">
                  <c:v>0.109</c:v>
                </c:pt>
                <c:pt idx="612">
                  <c:v>6.2E-2</c:v>
                </c:pt>
                <c:pt idx="613">
                  <c:v>0.53</c:v>
                </c:pt>
                <c:pt idx="614">
                  <c:v>0.15049999999999999</c:v>
                </c:pt>
                <c:pt idx="615">
                  <c:v>0.27400000000000002</c:v>
                </c:pt>
                <c:pt idx="616">
                  <c:v>0.20499999999999999</c:v>
                </c:pt>
                <c:pt idx="617">
                  <c:v>0.15</c:v>
                </c:pt>
                <c:pt idx="618">
                  <c:v>0.23899999999999999</c:v>
                </c:pt>
                <c:pt idx="619">
                  <c:v>0.221</c:v>
                </c:pt>
                <c:pt idx="620">
                  <c:v>0.14199999999999999</c:v>
                </c:pt>
                <c:pt idx="621">
                  <c:v>0.26</c:v>
                </c:pt>
                <c:pt idx="622">
                  <c:v>0.3</c:v>
                </c:pt>
                <c:pt idx="623">
                  <c:v>0.3</c:v>
                </c:pt>
                <c:pt idx="624">
                  <c:v>0.17199999999999999</c:v>
                </c:pt>
                <c:pt idx="625">
                  <c:v>0.36849999999999999</c:v>
                </c:pt>
                <c:pt idx="626">
                  <c:v>0.32</c:v>
                </c:pt>
                <c:pt idx="627">
                  <c:v>0.47</c:v>
                </c:pt>
                <c:pt idx="628">
                  <c:v>0.42449999999999999</c:v>
                </c:pt>
                <c:pt idx="629">
                  <c:v>0.26500000000000001</c:v>
                </c:pt>
                <c:pt idx="630">
                  <c:v>0.40500000000000003</c:v>
                </c:pt>
                <c:pt idx="631">
                  <c:v>0.33</c:v>
                </c:pt>
                <c:pt idx="632">
                  <c:v>0.33200000000000002</c:v>
                </c:pt>
                <c:pt idx="633">
                  <c:v>0.21249999999999999</c:v>
                </c:pt>
                <c:pt idx="634">
                  <c:v>0.06</c:v>
                </c:pt>
                <c:pt idx="635">
                  <c:v>0.1845</c:v>
                </c:pt>
                <c:pt idx="636">
                  <c:v>0.255</c:v>
                </c:pt>
                <c:pt idx="637">
                  <c:v>0.40550000000000003</c:v>
                </c:pt>
                <c:pt idx="638">
                  <c:v>0.26500000000000001</c:v>
                </c:pt>
                <c:pt idx="639">
                  <c:v>0.14599999999999999</c:v>
                </c:pt>
                <c:pt idx="640">
                  <c:v>0.20899999999999999</c:v>
                </c:pt>
                <c:pt idx="641">
                  <c:v>0.27050000000000002</c:v>
                </c:pt>
                <c:pt idx="642">
                  <c:v>0.41499999999999998</c:v>
                </c:pt>
                <c:pt idx="643">
                  <c:v>0.40300000000000002</c:v>
                </c:pt>
                <c:pt idx="644">
                  <c:v>0.33500000000000002</c:v>
                </c:pt>
                <c:pt idx="645">
                  <c:v>0.16800000000000001</c:v>
                </c:pt>
                <c:pt idx="646">
                  <c:v>0.13100000000000001</c:v>
                </c:pt>
                <c:pt idx="647">
                  <c:v>0.11</c:v>
                </c:pt>
                <c:pt idx="648">
                  <c:v>0.27</c:v>
                </c:pt>
                <c:pt idx="649">
                  <c:v>0.35</c:v>
                </c:pt>
                <c:pt idx="650">
                  <c:v>0.26400000000000001</c:v>
                </c:pt>
                <c:pt idx="651">
                  <c:v>0.35099999999999998</c:v>
                </c:pt>
                <c:pt idx="652">
                  <c:v>0.25</c:v>
                </c:pt>
                <c:pt idx="653">
                  <c:v>0.185</c:v>
                </c:pt>
                <c:pt idx="654">
                  <c:v>0.27200000000000002</c:v>
                </c:pt>
                <c:pt idx="655">
                  <c:v>5.0000000000000001E-3</c:v>
                </c:pt>
                <c:pt idx="656">
                  <c:v>0.215</c:v>
                </c:pt>
                <c:pt idx="657">
                  <c:v>0.19500000000000001</c:v>
                </c:pt>
                <c:pt idx="658">
                  <c:v>0.43</c:v>
                </c:pt>
                <c:pt idx="659">
                  <c:v>0.37</c:v>
                </c:pt>
                <c:pt idx="660">
                  <c:v>0.25</c:v>
                </c:pt>
                <c:pt idx="661">
                  <c:v>0.39</c:v>
                </c:pt>
                <c:pt idx="662">
                  <c:v>0.19</c:v>
                </c:pt>
                <c:pt idx="663">
                  <c:v>3.4000000000000002E-2</c:v>
                </c:pt>
                <c:pt idx="664">
                  <c:v>0.25</c:v>
                </c:pt>
                <c:pt idx="665">
                  <c:v>0.18</c:v>
                </c:pt>
                <c:pt idx="666">
                  <c:v>0.22</c:v>
                </c:pt>
                <c:pt idx="667">
                  <c:v>8.9999999999999993E-3</c:v>
                </c:pt>
                <c:pt idx="668">
                  <c:v>0.185</c:v>
                </c:pt>
                <c:pt idx="669">
                  <c:v>0.27850000000000003</c:v>
                </c:pt>
                <c:pt idx="670">
                  <c:v>0.20499999999999999</c:v>
                </c:pt>
                <c:pt idx="671">
                  <c:v>0.02</c:v>
                </c:pt>
                <c:pt idx="672">
                  <c:v>0.185</c:v>
                </c:pt>
                <c:pt idx="673">
                  <c:v>7.4999999999999997E-3</c:v>
                </c:pt>
                <c:pt idx="674">
                  <c:v>6.7500000000000004E-2</c:v>
                </c:pt>
                <c:pt idx="675">
                  <c:v>0.41</c:v>
                </c:pt>
                <c:pt idx="676">
                  <c:v>4.4999999999999998E-2</c:v>
                </c:pt>
                <c:pt idx="677">
                  <c:v>4.3999999999999997E-2</c:v>
                </c:pt>
                <c:pt idx="678">
                  <c:v>7.4999999999999997E-2</c:v>
                </c:pt>
                <c:pt idx="679">
                  <c:v>9.6000000000000002E-2</c:v>
                </c:pt>
                <c:pt idx="680">
                  <c:v>0.39500000000000002</c:v>
                </c:pt>
                <c:pt idx="681">
                  <c:v>5.5E-2</c:v>
                </c:pt>
                <c:pt idx="682">
                  <c:v>0.41499999999999998</c:v>
                </c:pt>
                <c:pt idx="683">
                  <c:v>0.2</c:v>
                </c:pt>
                <c:pt idx="684">
                  <c:v>0.22</c:v>
                </c:pt>
                <c:pt idx="685">
                  <c:v>0.29599999999999999</c:v>
                </c:pt>
                <c:pt idx="686">
                  <c:v>0.24049999999999999</c:v>
                </c:pt>
                <c:pt idx="687">
                  <c:v>0.32</c:v>
                </c:pt>
                <c:pt idx="688">
                  <c:v>0.55000000000000004</c:v>
                </c:pt>
                <c:pt idx="689">
                  <c:v>0.26500000000000001</c:v>
                </c:pt>
                <c:pt idx="690">
                  <c:v>0.32250000000000001</c:v>
                </c:pt>
                <c:pt idx="691">
                  <c:v>0.04</c:v>
                </c:pt>
                <c:pt idx="692">
                  <c:v>0.65849999999999997</c:v>
                </c:pt>
                <c:pt idx="693">
                  <c:v>0.3</c:v>
                </c:pt>
                <c:pt idx="694">
                  <c:v>0.215</c:v>
                </c:pt>
                <c:pt idx="695">
                  <c:v>0.24</c:v>
                </c:pt>
                <c:pt idx="696">
                  <c:v>0.16</c:v>
                </c:pt>
                <c:pt idx="697">
                  <c:v>0.13500000000000001</c:v>
                </c:pt>
                <c:pt idx="698">
                  <c:v>0.16500000000000001</c:v>
                </c:pt>
                <c:pt idx="699">
                  <c:v>0.38</c:v>
                </c:pt>
                <c:pt idx="700">
                  <c:v>0.435</c:v>
                </c:pt>
                <c:pt idx="701">
                  <c:v>0.625</c:v>
                </c:pt>
                <c:pt idx="702">
                  <c:v>0.28000000000000003</c:v>
                </c:pt>
                <c:pt idx="703">
                  <c:v>0.46100000000000002</c:v>
                </c:pt>
                <c:pt idx="704">
                  <c:v>0.36</c:v>
                </c:pt>
                <c:pt idx="705">
                  <c:v>0.16</c:v>
                </c:pt>
                <c:pt idx="706">
                  <c:v>3.2000000000000001E-2</c:v>
                </c:pt>
                <c:pt idx="707">
                  <c:v>0.129</c:v>
                </c:pt>
                <c:pt idx="708">
                  <c:v>1.2E-2</c:v>
                </c:pt>
                <c:pt idx="709">
                  <c:v>0.27</c:v>
                </c:pt>
                <c:pt idx="710">
                  <c:v>0.34399999999999997</c:v>
                </c:pt>
                <c:pt idx="711">
                  <c:v>6.7000000000000004E-2</c:v>
                </c:pt>
                <c:pt idx="712">
                  <c:v>0.35499999999999998</c:v>
                </c:pt>
                <c:pt idx="713">
                  <c:v>0.13550000000000001</c:v>
                </c:pt>
                <c:pt idx="714">
                  <c:v>0.246</c:v>
                </c:pt>
                <c:pt idx="715">
                  <c:v>0.09</c:v>
                </c:pt>
                <c:pt idx="716">
                  <c:v>0.22</c:v>
                </c:pt>
                <c:pt idx="717">
                  <c:v>0.38400000000000001</c:v>
                </c:pt>
                <c:pt idx="718">
                  <c:v>9.6000000000000002E-2</c:v>
                </c:pt>
                <c:pt idx="719">
                  <c:v>0.28249999999999997</c:v>
                </c:pt>
                <c:pt idx="720">
                  <c:v>0.49</c:v>
                </c:pt>
                <c:pt idx="721">
                  <c:v>4.65E-2</c:v>
                </c:pt>
                <c:pt idx="722">
                  <c:v>0.45</c:v>
                </c:pt>
                <c:pt idx="723">
                  <c:v>0.13250000000000001</c:v>
                </c:pt>
                <c:pt idx="724">
                  <c:v>0.20499999999999999</c:v>
                </c:pt>
                <c:pt idx="725">
                  <c:v>0.55700000000000005</c:v>
                </c:pt>
                <c:pt idx="726">
                  <c:v>4.5499999999999999E-2</c:v>
                </c:pt>
                <c:pt idx="727">
                  <c:v>0.17399999999999999</c:v>
                </c:pt>
                <c:pt idx="728">
                  <c:v>0.49</c:v>
                </c:pt>
                <c:pt idx="729">
                  <c:v>0.31</c:v>
                </c:pt>
                <c:pt idx="730">
                  <c:v>0.20499999999999999</c:v>
                </c:pt>
                <c:pt idx="731">
                  <c:v>0.48</c:v>
                </c:pt>
                <c:pt idx="732">
                  <c:v>0.17</c:v>
                </c:pt>
                <c:pt idx="733">
                  <c:v>8.2000000000000003E-2</c:v>
                </c:pt>
                <c:pt idx="734">
                  <c:v>7.0000000000000007E-2</c:v>
                </c:pt>
                <c:pt idx="735">
                  <c:v>0.26800000000000002</c:v>
                </c:pt>
                <c:pt idx="736">
                  <c:v>0.27350000000000002</c:v>
                </c:pt>
                <c:pt idx="737">
                  <c:v>0.54500000000000004</c:v>
                </c:pt>
                <c:pt idx="738">
                  <c:v>0.29549999999999998</c:v>
                </c:pt>
                <c:pt idx="739">
                  <c:v>0.25900000000000001</c:v>
                </c:pt>
                <c:pt idx="740">
                  <c:v>0.23400000000000001</c:v>
                </c:pt>
                <c:pt idx="741">
                  <c:v>0.20699999999999999</c:v>
                </c:pt>
                <c:pt idx="742">
                  <c:v>0.12</c:v>
                </c:pt>
                <c:pt idx="743">
                  <c:v>7.4999999999999997E-2</c:v>
                </c:pt>
                <c:pt idx="744">
                  <c:v>0.17</c:v>
                </c:pt>
                <c:pt idx="745">
                  <c:v>0.23849999999999999</c:v>
                </c:pt>
                <c:pt idx="746">
                  <c:v>0.25</c:v>
                </c:pt>
                <c:pt idx="747">
                  <c:v>0.22950000000000001</c:v>
                </c:pt>
                <c:pt idx="748">
                  <c:v>0.26500000000000001</c:v>
                </c:pt>
                <c:pt idx="749">
                  <c:v>0.09</c:v>
                </c:pt>
                <c:pt idx="750">
                  <c:v>0.105</c:v>
                </c:pt>
                <c:pt idx="751">
                  <c:v>0.105</c:v>
                </c:pt>
                <c:pt idx="752">
                  <c:v>0.20599999999999999</c:v>
                </c:pt>
                <c:pt idx="753">
                  <c:v>0.249</c:v>
                </c:pt>
                <c:pt idx="754">
                  <c:v>0.41</c:v>
                </c:pt>
                <c:pt idx="755">
                  <c:v>0.05</c:v>
                </c:pt>
                <c:pt idx="756">
                  <c:v>6.2E-2</c:v>
                </c:pt>
                <c:pt idx="757">
                  <c:v>0.4395</c:v>
                </c:pt>
                <c:pt idx="758">
                  <c:v>0.155</c:v>
                </c:pt>
                <c:pt idx="759">
                  <c:v>0.17</c:v>
                </c:pt>
                <c:pt idx="760">
                  <c:v>0.505</c:v>
                </c:pt>
                <c:pt idx="761">
                  <c:v>0.3135</c:v>
                </c:pt>
                <c:pt idx="762">
                  <c:v>0.62</c:v>
                </c:pt>
                <c:pt idx="763">
                  <c:v>0.17</c:v>
                </c:pt>
                <c:pt idx="764">
                  <c:v>6.5000000000000002E-2</c:v>
                </c:pt>
                <c:pt idx="765">
                  <c:v>0.2475</c:v>
                </c:pt>
                <c:pt idx="766">
                  <c:v>8.0000000000000002E-3</c:v>
                </c:pt>
                <c:pt idx="767">
                  <c:v>0.20150000000000001</c:v>
                </c:pt>
                <c:pt idx="768">
                  <c:v>0.2</c:v>
                </c:pt>
                <c:pt idx="769">
                  <c:v>0.435</c:v>
                </c:pt>
                <c:pt idx="770">
                  <c:v>3.3500000000000002E-2</c:v>
                </c:pt>
                <c:pt idx="771">
                  <c:v>0.17</c:v>
                </c:pt>
                <c:pt idx="772">
                  <c:v>7.7499999999999999E-2</c:v>
                </c:pt>
                <c:pt idx="773">
                  <c:v>0.36</c:v>
                </c:pt>
                <c:pt idx="774">
                  <c:v>3.3000000000000002E-2</c:v>
                </c:pt>
                <c:pt idx="775">
                  <c:v>8.6499999999999994E-2</c:v>
                </c:pt>
                <c:pt idx="776">
                  <c:v>0.185</c:v>
                </c:pt>
                <c:pt idx="777">
                  <c:v>0.309</c:v>
                </c:pt>
                <c:pt idx="778">
                  <c:v>0.28000000000000003</c:v>
                </c:pt>
                <c:pt idx="779">
                  <c:v>0.33150000000000002</c:v>
                </c:pt>
                <c:pt idx="780">
                  <c:v>3.5000000000000003E-2</c:v>
                </c:pt>
                <c:pt idx="781">
                  <c:v>0.24</c:v>
                </c:pt>
                <c:pt idx="782">
                  <c:v>0.1255</c:v>
                </c:pt>
                <c:pt idx="783">
                  <c:v>0.14549999999999999</c:v>
                </c:pt>
                <c:pt idx="784">
                  <c:v>0.19</c:v>
                </c:pt>
                <c:pt idx="785">
                  <c:v>7.4999999999999997E-2</c:v>
                </c:pt>
                <c:pt idx="786">
                  <c:v>0.12</c:v>
                </c:pt>
                <c:pt idx="787">
                  <c:v>0.46500000000000002</c:v>
                </c:pt>
                <c:pt idx="788">
                  <c:v>0.05</c:v>
                </c:pt>
                <c:pt idx="789">
                  <c:v>0.315</c:v>
                </c:pt>
                <c:pt idx="790">
                  <c:v>0.46899999999999997</c:v>
                </c:pt>
                <c:pt idx="791">
                  <c:v>4.2500000000000003E-2</c:v>
                </c:pt>
                <c:pt idx="792">
                  <c:v>7.0000000000000007E-2</c:v>
                </c:pt>
                <c:pt idx="793">
                  <c:v>0.27500000000000002</c:v>
                </c:pt>
                <c:pt idx="794">
                  <c:v>5.5E-2</c:v>
                </c:pt>
                <c:pt idx="795">
                  <c:v>0.35</c:v>
                </c:pt>
                <c:pt idx="796">
                  <c:v>0.04</c:v>
                </c:pt>
                <c:pt idx="797">
                  <c:v>0.28349999999999997</c:v>
                </c:pt>
                <c:pt idx="798">
                  <c:v>0.29499999999999998</c:v>
                </c:pt>
                <c:pt idx="799">
                  <c:v>0.48249999999999998</c:v>
                </c:pt>
                <c:pt idx="800">
                  <c:v>0.03</c:v>
                </c:pt>
                <c:pt idx="801">
                  <c:v>0.155</c:v>
                </c:pt>
                <c:pt idx="802">
                  <c:v>0.125</c:v>
                </c:pt>
                <c:pt idx="803">
                  <c:v>0.215</c:v>
                </c:pt>
                <c:pt idx="804">
                  <c:v>0.14299999999999999</c:v>
                </c:pt>
                <c:pt idx="805">
                  <c:v>0.19500000000000001</c:v>
                </c:pt>
                <c:pt idx="806">
                  <c:v>0.55500000000000005</c:v>
                </c:pt>
                <c:pt idx="807">
                  <c:v>0.15</c:v>
                </c:pt>
                <c:pt idx="808">
                  <c:v>0.46500000000000002</c:v>
                </c:pt>
                <c:pt idx="809">
                  <c:v>0.28899999999999998</c:v>
                </c:pt>
                <c:pt idx="810">
                  <c:v>0.375</c:v>
                </c:pt>
                <c:pt idx="811">
                  <c:v>0.109</c:v>
                </c:pt>
                <c:pt idx="812">
                  <c:v>0.13900000000000001</c:v>
                </c:pt>
                <c:pt idx="813">
                  <c:v>0.32650000000000001</c:v>
                </c:pt>
                <c:pt idx="814">
                  <c:v>3.7999999999999999E-2</c:v>
                </c:pt>
                <c:pt idx="815">
                  <c:v>9.5000000000000001E-2</c:v>
                </c:pt>
                <c:pt idx="816">
                  <c:v>0.17499999999999999</c:v>
                </c:pt>
                <c:pt idx="817">
                  <c:v>0.36499999999999999</c:v>
                </c:pt>
                <c:pt idx="818">
                  <c:v>5.6000000000000001E-2</c:v>
                </c:pt>
                <c:pt idx="819">
                  <c:v>0.3725</c:v>
                </c:pt>
                <c:pt idx="820">
                  <c:v>0.17499999999999999</c:v>
                </c:pt>
                <c:pt idx="821">
                  <c:v>7.4999999999999997E-2</c:v>
                </c:pt>
                <c:pt idx="822">
                  <c:v>0.1535</c:v>
                </c:pt>
                <c:pt idx="823">
                  <c:v>0.317</c:v>
                </c:pt>
                <c:pt idx="824">
                  <c:v>0.4</c:v>
                </c:pt>
                <c:pt idx="825">
                  <c:v>0.33500000000000002</c:v>
                </c:pt>
                <c:pt idx="826">
                  <c:v>7.4999999999999997E-2</c:v>
                </c:pt>
                <c:pt idx="827">
                  <c:v>0.27500000000000002</c:v>
                </c:pt>
                <c:pt idx="828">
                  <c:v>0.20499999999999999</c:v>
                </c:pt>
                <c:pt idx="829">
                  <c:v>0.38</c:v>
                </c:pt>
                <c:pt idx="830">
                  <c:v>0.27</c:v>
                </c:pt>
                <c:pt idx="831">
                  <c:v>0.1895</c:v>
                </c:pt>
                <c:pt idx="832">
                  <c:v>0.14649999999999999</c:v>
                </c:pt>
                <c:pt idx="833">
                  <c:v>0.1515</c:v>
                </c:pt>
                <c:pt idx="834">
                  <c:v>0.38500000000000001</c:v>
                </c:pt>
                <c:pt idx="835">
                  <c:v>0.41</c:v>
                </c:pt>
                <c:pt idx="836">
                  <c:v>0.08</c:v>
                </c:pt>
                <c:pt idx="837">
                  <c:v>8.7999999999999995E-2</c:v>
                </c:pt>
                <c:pt idx="838">
                  <c:v>0.255</c:v>
                </c:pt>
                <c:pt idx="839">
                  <c:v>0.19500000000000001</c:v>
                </c:pt>
                <c:pt idx="840">
                  <c:v>0.40899999999999997</c:v>
                </c:pt>
                <c:pt idx="841">
                  <c:v>0.29599999999999999</c:v>
                </c:pt>
                <c:pt idx="842">
                  <c:v>0.105</c:v>
                </c:pt>
                <c:pt idx="843">
                  <c:v>0.28999999999999998</c:v>
                </c:pt>
                <c:pt idx="844">
                  <c:v>0.21</c:v>
                </c:pt>
                <c:pt idx="845">
                  <c:v>3.5999999999999997E-2</c:v>
                </c:pt>
                <c:pt idx="846">
                  <c:v>0.23899999999999999</c:v>
                </c:pt>
                <c:pt idx="847">
                  <c:v>0.03</c:v>
                </c:pt>
                <c:pt idx="848">
                  <c:v>0.435</c:v>
                </c:pt>
                <c:pt idx="849">
                  <c:v>0.34</c:v>
                </c:pt>
                <c:pt idx="850">
                  <c:v>0.22800000000000001</c:v>
                </c:pt>
                <c:pt idx="851">
                  <c:v>0.23300000000000001</c:v>
                </c:pt>
                <c:pt idx="852">
                  <c:v>0.3705</c:v>
                </c:pt>
                <c:pt idx="853">
                  <c:v>0.34499999999999997</c:v>
                </c:pt>
                <c:pt idx="854">
                  <c:v>7.6999999999999999E-2</c:v>
                </c:pt>
                <c:pt idx="855">
                  <c:v>0.1295</c:v>
                </c:pt>
                <c:pt idx="856">
                  <c:v>0.26150000000000001</c:v>
                </c:pt>
                <c:pt idx="857">
                  <c:v>0.29499999999999998</c:v>
                </c:pt>
                <c:pt idx="858">
                  <c:v>0.1565</c:v>
                </c:pt>
                <c:pt idx="859">
                  <c:v>0.185</c:v>
                </c:pt>
                <c:pt idx="860">
                  <c:v>0.18</c:v>
                </c:pt>
                <c:pt idx="861">
                  <c:v>0.39</c:v>
                </c:pt>
                <c:pt idx="862">
                  <c:v>0.63</c:v>
                </c:pt>
                <c:pt idx="863">
                  <c:v>0.12</c:v>
                </c:pt>
                <c:pt idx="864">
                  <c:v>0.23899999999999999</c:v>
                </c:pt>
                <c:pt idx="865">
                  <c:v>3.1E-2</c:v>
                </c:pt>
                <c:pt idx="866">
                  <c:v>0.16800000000000001</c:v>
                </c:pt>
                <c:pt idx="867">
                  <c:v>0.497</c:v>
                </c:pt>
                <c:pt idx="868">
                  <c:v>0.4</c:v>
                </c:pt>
                <c:pt idx="869">
                  <c:v>0.58499999999999996</c:v>
                </c:pt>
                <c:pt idx="870">
                  <c:v>0.14000000000000001</c:v>
                </c:pt>
                <c:pt idx="871">
                  <c:v>0.22450000000000001</c:v>
                </c:pt>
                <c:pt idx="872">
                  <c:v>0.28999999999999998</c:v>
                </c:pt>
                <c:pt idx="873">
                  <c:v>0.315</c:v>
                </c:pt>
                <c:pt idx="874">
                  <c:v>0.26900000000000002</c:v>
                </c:pt>
                <c:pt idx="875">
                  <c:v>0.22</c:v>
                </c:pt>
                <c:pt idx="876">
                  <c:v>6.1499999999999999E-2</c:v>
                </c:pt>
                <c:pt idx="877">
                  <c:v>0.31850000000000001</c:v>
                </c:pt>
                <c:pt idx="878">
                  <c:v>0.26</c:v>
                </c:pt>
                <c:pt idx="879">
                  <c:v>0.38900000000000001</c:v>
                </c:pt>
                <c:pt idx="880">
                  <c:v>0.25650000000000001</c:v>
                </c:pt>
                <c:pt idx="881">
                  <c:v>0.46100000000000002</c:v>
                </c:pt>
                <c:pt idx="882">
                  <c:v>0.14549999999999999</c:v>
                </c:pt>
                <c:pt idx="883">
                  <c:v>0.185</c:v>
                </c:pt>
                <c:pt idx="884">
                  <c:v>0.17499999999999999</c:v>
                </c:pt>
                <c:pt idx="885">
                  <c:v>5.0000000000000001E-3</c:v>
                </c:pt>
                <c:pt idx="886">
                  <c:v>0.3755</c:v>
                </c:pt>
                <c:pt idx="887">
                  <c:v>0.23599999999999999</c:v>
                </c:pt>
                <c:pt idx="888">
                  <c:v>0.25600000000000001</c:v>
                </c:pt>
                <c:pt idx="889">
                  <c:v>0.34499999999999997</c:v>
                </c:pt>
                <c:pt idx="890">
                  <c:v>0.14099999999999999</c:v>
                </c:pt>
                <c:pt idx="891">
                  <c:v>0.14899999999999999</c:v>
                </c:pt>
                <c:pt idx="892">
                  <c:v>0.11</c:v>
                </c:pt>
                <c:pt idx="893">
                  <c:v>0.33</c:v>
                </c:pt>
                <c:pt idx="894">
                  <c:v>0.19500000000000001</c:v>
                </c:pt>
                <c:pt idx="895">
                  <c:v>0.35499999999999998</c:v>
                </c:pt>
                <c:pt idx="896">
                  <c:v>0.56299999999999994</c:v>
                </c:pt>
                <c:pt idx="897">
                  <c:v>5.2499999999999998E-2</c:v>
                </c:pt>
                <c:pt idx="898">
                  <c:v>6.0999999999999999E-2</c:v>
                </c:pt>
                <c:pt idx="899">
                  <c:v>0.14000000000000001</c:v>
                </c:pt>
                <c:pt idx="900">
                  <c:v>0.159</c:v>
                </c:pt>
                <c:pt idx="901">
                  <c:v>0.34499999999999997</c:v>
                </c:pt>
                <c:pt idx="902">
                  <c:v>0.17649999999999999</c:v>
                </c:pt>
                <c:pt idx="903">
                  <c:v>0.41</c:v>
                </c:pt>
                <c:pt idx="904">
                  <c:v>0.09</c:v>
                </c:pt>
                <c:pt idx="905">
                  <c:v>0.125</c:v>
                </c:pt>
                <c:pt idx="906">
                  <c:v>0.25900000000000001</c:v>
                </c:pt>
                <c:pt idx="907">
                  <c:v>0.26</c:v>
                </c:pt>
                <c:pt idx="908">
                  <c:v>0.28349999999999997</c:v>
                </c:pt>
                <c:pt idx="909">
                  <c:v>0.35449999999999998</c:v>
                </c:pt>
                <c:pt idx="910">
                  <c:v>0.17499999999999999</c:v>
                </c:pt>
                <c:pt idx="911">
                  <c:v>0.11849999999999999</c:v>
                </c:pt>
                <c:pt idx="912">
                  <c:v>0.26400000000000001</c:v>
                </c:pt>
                <c:pt idx="913">
                  <c:v>7.2999999999999995E-2</c:v>
                </c:pt>
                <c:pt idx="914">
                  <c:v>0.31900000000000001</c:v>
                </c:pt>
                <c:pt idx="915">
                  <c:v>0.12</c:v>
                </c:pt>
                <c:pt idx="916">
                  <c:v>0.27150000000000002</c:v>
                </c:pt>
                <c:pt idx="917">
                  <c:v>0.30499999999999999</c:v>
                </c:pt>
                <c:pt idx="918">
                  <c:v>0.30499999999999999</c:v>
                </c:pt>
                <c:pt idx="919">
                  <c:v>0.30499999999999999</c:v>
                </c:pt>
                <c:pt idx="920">
                  <c:v>0.31</c:v>
                </c:pt>
                <c:pt idx="921">
                  <c:v>0.432</c:v>
                </c:pt>
                <c:pt idx="922">
                  <c:v>0.03</c:v>
                </c:pt>
                <c:pt idx="923">
                  <c:v>0.28000000000000003</c:v>
                </c:pt>
                <c:pt idx="924">
                  <c:v>0.15049999999999999</c:v>
                </c:pt>
                <c:pt idx="925">
                  <c:v>0.13450000000000001</c:v>
                </c:pt>
                <c:pt idx="926">
                  <c:v>0.35499999999999998</c:v>
                </c:pt>
                <c:pt idx="927">
                  <c:v>0.13</c:v>
                </c:pt>
                <c:pt idx="928">
                  <c:v>0.24</c:v>
                </c:pt>
                <c:pt idx="929">
                  <c:v>0.17499999999999999</c:v>
                </c:pt>
                <c:pt idx="930">
                  <c:v>0.33500000000000002</c:v>
                </c:pt>
                <c:pt idx="931">
                  <c:v>0.105</c:v>
                </c:pt>
                <c:pt idx="932">
                  <c:v>0.13600000000000001</c:v>
                </c:pt>
                <c:pt idx="933">
                  <c:v>0.18</c:v>
                </c:pt>
                <c:pt idx="934">
                  <c:v>0.33550000000000002</c:v>
                </c:pt>
                <c:pt idx="935">
                  <c:v>0.498</c:v>
                </c:pt>
                <c:pt idx="936">
                  <c:v>1.2500000000000001E-2</c:v>
                </c:pt>
                <c:pt idx="937">
                  <c:v>0.1</c:v>
                </c:pt>
                <c:pt idx="938">
                  <c:v>0.53500000000000003</c:v>
                </c:pt>
                <c:pt idx="939">
                  <c:v>7.2499999999999995E-2</c:v>
                </c:pt>
                <c:pt idx="940">
                  <c:v>0.24249999999999999</c:v>
                </c:pt>
                <c:pt idx="941">
                  <c:v>0.123</c:v>
                </c:pt>
                <c:pt idx="942">
                  <c:v>0.13500000000000001</c:v>
                </c:pt>
                <c:pt idx="943">
                  <c:v>0.1305</c:v>
                </c:pt>
                <c:pt idx="944">
                  <c:v>8.5000000000000006E-2</c:v>
                </c:pt>
                <c:pt idx="945">
                  <c:v>7.2499999999999995E-2</c:v>
                </c:pt>
                <c:pt idx="946">
                  <c:v>0.193</c:v>
                </c:pt>
                <c:pt idx="947">
                  <c:v>0.4</c:v>
                </c:pt>
                <c:pt idx="948">
                  <c:v>0.215</c:v>
                </c:pt>
                <c:pt idx="949">
                  <c:v>4.4999999999999998E-2</c:v>
                </c:pt>
                <c:pt idx="950">
                  <c:v>0.19500000000000001</c:v>
                </c:pt>
                <c:pt idx="951">
                  <c:v>0.28000000000000003</c:v>
                </c:pt>
                <c:pt idx="952">
                  <c:v>0.24149999999999999</c:v>
                </c:pt>
                <c:pt idx="953">
                  <c:v>0.42499999999999999</c:v>
                </c:pt>
                <c:pt idx="954">
                  <c:v>0.13250000000000001</c:v>
                </c:pt>
                <c:pt idx="955">
                  <c:v>0.32</c:v>
                </c:pt>
                <c:pt idx="956">
                  <c:v>0.13250000000000001</c:v>
                </c:pt>
                <c:pt idx="957">
                  <c:v>0.1565</c:v>
                </c:pt>
                <c:pt idx="958">
                  <c:v>3.5000000000000003E-2</c:v>
                </c:pt>
                <c:pt idx="959">
                  <c:v>8.4000000000000005E-2</c:v>
                </c:pt>
                <c:pt idx="960">
                  <c:v>0.22850000000000001</c:v>
                </c:pt>
                <c:pt idx="961">
                  <c:v>0.185</c:v>
                </c:pt>
                <c:pt idx="962">
                  <c:v>0.19800000000000001</c:v>
                </c:pt>
                <c:pt idx="963">
                  <c:v>0.17799999999999999</c:v>
                </c:pt>
                <c:pt idx="964">
                  <c:v>0.20549999999999999</c:v>
                </c:pt>
                <c:pt idx="965">
                  <c:v>5.5E-2</c:v>
                </c:pt>
                <c:pt idx="966">
                  <c:v>0.125</c:v>
                </c:pt>
                <c:pt idx="967">
                  <c:v>5.0000000000000001E-3</c:v>
                </c:pt>
                <c:pt idx="968">
                  <c:v>0.16700000000000001</c:v>
                </c:pt>
                <c:pt idx="969">
                  <c:v>0.28799999999999998</c:v>
                </c:pt>
                <c:pt idx="970">
                  <c:v>0.40250000000000002</c:v>
                </c:pt>
                <c:pt idx="971">
                  <c:v>8.5000000000000006E-2</c:v>
                </c:pt>
                <c:pt idx="972">
                  <c:v>0.33200000000000002</c:v>
                </c:pt>
                <c:pt idx="973">
                  <c:v>0.36499999999999999</c:v>
                </c:pt>
                <c:pt idx="974">
                  <c:v>0.56499999999999995</c:v>
                </c:pt>
                <c:pt idx="975">
                  <c:v>0.48</c:v>
                </c:pt>
                <c:pt idx="976">
                  <c:v>0.157</c:v>
                </c:pt>
                <c:pt idx="977">
                  <c:v>0.33950000000000002</c:v>
                </c:pt>
                <c:pt idx="978">
                  <c:v>0.16</c:v>
                </c:pt>
                <c:pt idx="979">
                  <c:v>0.14000000000000001</c:v>
                </c:pt>
                <c:pt idx="980">
                  <c:v>0.155</c:v>
                </c:pt>
                <c:pt idx="981">
                  <c:v>0.32350000000000001</c:v>
                </c:pt>
                <c:pt idx="982">
                  <c:v>0.10349999999999999</c:v>
                </c:pt>
                <c:pt idx="983">
                  <c:v>0.19850000000000001</c:v>
                </c:pt>
                <c:pt idx="984">
                  <c:v>0.27500000000000002</c:v>
                </c:pt>
                <c:pt idx="985">
                  <c:v>0.35799999999999998</c:v>
                </c:pt>
                <c:pt idx="986">
                  <c:v>0.49</c:v>
                </c:pt>
                <c:pt idx="987">
                  <c:v>0.28299999999999997</c:v>
                </c:pt>
                <c:pt idx="988">
                  <c:v>0.38</c:v>
                </c:pt>
                <c:pt idx="989">
                  <c:v>0.1</c:v>
                </c:pt>
                <c:pt idx="990">
                  <c:v>0.46500000000000002</c:v>
                </c:pt>
                <c:pt idx="991">
                  <c:v>5.3999999999999999E-2</c:v>
                </c:pt>
                <c:pt idx="992">
                  <c:v>0.04</c:v>
                </c:pt>
                <c:pt idx="993">
                  <c:v>0.36</c:v>
                </c:pt>
                <c:pt idx="994">
                  <c:v>0.155</c:v>
                </c:pt>
                <c:pt idx="995">
                  <c:v>0.34499999999999997</c:v>
                </c:pt>
                <c:pt idx="996">
                  <c:v>0.182</c:v>
                </c:pt>
                <c:pt idx="997">
                  <c:v>7.6999999999999999E-2</c:v>
                </c:pt>
                <c:pt idx="998">
                  <c:v>0.17499999999999999</c:v>
                </c:pt>
                <c:pt idx="999">
                  <c:v>0.28699999999999998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3-0941-8FFE-64D654B43F60}"/>
            </c:ext>
          </c:extLst>
        </c:ser>
        <c:ser>
          <c:idx val="1"/>
          <c:order val="1"/>
          <c:tx>
            <c:strRef>
              <c:f>'Personal Data'!$G$1</c:f>
              <c:strCache>
                <c:ptCount val="1"/>
                <c:pt idx="0">
                  <c:v>Shucked_weight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'Personal Data'!$G$3:$G$1001</c:f>
              <c:numCache>
                <c:formatCode>General</c:formatCode>
                <c:ptCount val="999"/>
                <c:pt idx="0">
                  <c:v>0.16600000000000001</c:v>
                </c:pt>
                <c:pt idx="1">
                  <c:v>0.69699999999999995</c:v>
                </c:pt>
                <c:pt idx="2">
                  <c:v>0.24249999999999999</c:v>
                </c:pt>
                <c:pt idx="3">
                  <c:v>0.59050000000000002</c:v>
                </c:pt>
                <c:pt idx="4">
                  <c:v>0.49349999999999999</c:v>
                </c:pt>
                <c:pt idx="5">
                  <c:v>6.5500000000000003E-2</c:v>
                </c:pt>
                <c:pt idx="6">
                  <c:v>0.17399999999999999</c:v>
                </c:pt>
                <c:pt idx="7">
                  <c:v>0.73199999999999998</c:v>
                </c:pt>
                <c:pt idx="8">
                  <c:v>0.27350000000000002</c:v>
                </c:pt>
                <c:pt idx="9">
                  <c:v>0.152</c:v>
                </c:pt>
                <c:pt idx="10">
                  <c:v>0.20250000000000001</c:v>
                </c:pt>
                <c:pt idx="11">
                  <c:v>0.14000000000000001</c:v>
                </c:pt>
                <c:pt idx="12">
                  <c:v>0.79700000000000004</c:v>
                </c:pt>
                <c:pt idx="13">
                  <c:v>0.60350000000000004</c:v>
                </c:pt>
                <c:pt idx="14">
                  <c:v>0.161</c:v>
                </c:pt>
                <c:pt idx="15">
                  <c:v>0.23849999999999999</c:v>
                </c:pt>
                <c:pt idx="16">
                  <c:v>0.58699999999999997</c:v>
                </c:pt>
                <c:pt idx="17">
                  <c:v>0.32350000000000001</c:v>
                </c:pt>
                <c:pt idx="18">
                  <c:v>0.22550000000000001</c:v>
                </c:pt>
                <c:pt idx="19">
                  <c:v>0.1615</c:v>
                </c:pt>
                <c:pt idx="20">
                  <c:v>0.26450000000000001</c:v>
                </c:pt>
                <c:pt idx="21">
                  <c:v>0.21149999999999999</c:v>
                </c:pt>
                <c:pt idx="22">
                  <c:v>0.19650000000000001</c:v>
                </c:pt>
                <c:pt idx="23">
                  <c:v>0.6895</c:v>
                </c:pt>
                <c:pt idx="24">
                  <c:v>0.1255</c:v>
                </c:pt>
                <c:pt idx="25">
                  <c:v>9.4500000000000001E-2</c:v>
                </c:pt>
                <c:pt idx="26">
                  <c:v>0.17849999999999999</c:v>
                </c:pt>
                <c:pt idx="27">
                  <c:v>0.216</c:v>
                </c:pt>
                <c:pt idx="28">
                  <c:v>0.30649999999999999</c:v>
                </c:pt>
                <c:pt idx="29">
                  <c:v>7.9000000000000001E-2</c:v>
                </c:pt>
                <c:pt idx="30">
                  <c:v>0.192</c:v>
                </c:pt>
                <c:pt idx="31">
                  <c:v>0.1255</c:v>
                </c:pt>
                <c:pt idx="32">
                  <c:v>0.42499999999999999</c:v>
                </c:pt>
                <c:pt idx="33">
                  <c:v>0.27350000000000002</c:v>
                </c:pt>
                <c:pt idx="34">
                  <c:v>0.42199999999999999</c:v>
                </c:pt>
                <c:pt idx="35">
                  <c:v>0.26950000000000002</c:v>
                </c:pt>
                <c:pt idx="36">
                  <c:v>0.222</c:v>
                </c:pt>
                <c:pt idx="37">
                  <c:v>0.44950000000000001</c:v>
                </c:pt>
                <c:pt idx="38">
                  <c:v>0.29549999999999998</c:v>
                </c:pt>
                <c:pt idx="39">
                  <c:v>0.16850000000000001</c:v>
                </c:pt>
                <c:pt idx="40">
                  <c:v>0.63249999999999995</c:v>
                </c:pt>
                <c:pt idx="41">
                  <c:v>9.0499999999999997E-2</c:v>
                </c:pt>
                <c:pt idx="42">
                  <c:v>0.2445</c:v>
                </c:pt>
                <c:pt idx="43">
                  <c:v>1.1705000000000001</c:v>
                </c:pt>
                <c:pt idx="44">
                  <c:v>0.16400000000000001</c:v>
                </c:pt>
                <c:pt idx="45">
                  <c:v>0.39350000000000002</c:v>
                </c:pt>
                <c:pt idx="46">
                  <c:v>0.74550000000000005</c:v>
                </c:pt>
                <c:pt idx="47">
                  <c:v>0.46450000000000002</c:v>
                </c:pt>
                <c:pt idx="48">
                  <c:v>0.34200000000000003</c:v>
                </c:pt>
                <c:pt idx="49">
                  <c:v>0.87350000000000005</c:v>
                </c:pt>
                <c:pt idx="50">
                  <c:v>0.52049999999999996</c:v>
                </c:pt>
                <c:pt idx="51">
                  <c:v>0.41199999999999998</c:v>
                </c:pt>
                <c:pt idx="52">
                  <c:v>0.94550000000000001</c:v>
                </c:pt>
                <c:pt idx="53">
                  <c:v>0.4955</c:v>
                </c:pt>
                <c:pt idx="54">
                  <c:v>7.2499999999999995E-2</c:v>
                </c:pt>
                <c:pt idx="55">
                  <c:v>0.40550000000000003</c:v>
                </c:pt>
                <c:pt idx="56">
                  <c:v>0.61350000000000005</c:v>
                </c:pt>
                <c:pt idx="57">
                  <c:v>0.41249999999999998</c:v>
                </c:pt>
                <c:pt idx="58">
                  <c:v>0.1265</c:v>
                </c:pt>
                <c:pt idx="59">
                  <c:v>0.17499999999999999</c:v>
                </c:pt>
                <c:pt idx="60">
                  <c:v>0.32</c:v>
                </c:pt>
                <c:pt idx="61">
                  <c:v>1.0500000000000001E-2</c:v>
                </c:pt>
                <c:pt idx="62">
                  <c:v>0.25950000000000001</c:v>
                </c:pt>
                <c:pt idx="63">
                  <c:v>0.70550000000000002</c:v>
                </c:pt>
                <c:pt idx="64">
                  <c:v>0.64249999999999996</c:v>
                </c:pt>
                <c:pt idx="65">
                  <c:v>0.44500000000000001</c:v>
                </c:pt>
                <c:pt idx="66">
                  <c:v>0.38</c:v>
                </c:pt>
                <c:pt idx="67">
                  <c:v>0.20250000000000001</c:v>
                </c:pt>
                <c:pt idx="68">
                  <c:v>0.65800000000000003</c:v>
                </c:pt>
                <c:pt idx="69">
                  <c:v>0.58599999999999997</c:v>
                </c:pt>
                <c:pt idx="70">
                  <c:v>0.111</c:v>
                </c:pt>
                <c:pt idx="71">
                  <c:v>0.26600000000000001</c:v>
                </c:pt>
                <c:pt idx="72">
                  <c:v>0.27</c:v>
                </c:pt>
                <c:pt idx="73">
                  <c:v>0.15049999999999999</c:v>
                </c:pt>
                <c:pt idx="74">
                  <c:v>0.46250000000000002</c:v>
                </c:pt>
                <c:pt idx="75">
                  <c:v>5.6500000000000002E-2</c:v>
                </c:pt>
                <c:pt idx="76">
                  <c:v>0.50149999999999995</c:v>
                </c:pt>
                <c:pt idx="77">
                  <c:v>0.44700000000000001</c:v>
                </c:pt>
                <c:pt idx="78">
                  <c:v>0.26400000000000001</c:v>
                </c:pt>
                <c:pt idx="79">
                  <c:v>0.57999999999999996</c:v>
                </c:pt>
                <c:pt idx="80">
                  <c:v>1.2999999999999999E-2</c:v>
                </c:pt>
                <c:pt idx="81">
                  <c:v>0.34200000000000003</c:v>
                </c:pt>
                <c:pt idx="82">
                  <c:v>0.32950000000000002</c:v>
                </c:pt>
                <c:pt idx="83">
                  <c:v>0.36149999999999999</c:v>
                </c:pt>
                <c:pt idx="84">
                  <c:v>0.41749999999999998</c:v>
                </c:pt>
                <c:pt idx="85">
                  <c:v>0.44450000000000001</c:v>
                </c:pt>
                <c:pt idx="86">
                  <c:v>0.55249999999999999</c:v>
                </c:pt>
                <c:pt idx="87">
                  <c:v>0.124</c:v>
                </c:pt>
                <c:pt idx="88">
                  <c:v>0.36099999999999999</c:v>
                </c:pt>
                <c:pt idx="89">
                  <c:v>0.52649999999999997</c:v>
                </c:pt>
                <c:pt idx="90">
                  <c:v>0.46700000000000003</c:v>
                </c:pt>
                <c:pt idx="91">
                  <c:v>0.25</c:v>
                </c:pt>
                <c:pt idx="92">
                  <c:v>0.69199999999999995</c:v>
                </c:pt>
                <c:pt idx="93">
                  <c:v>0.16500000000000001</c:v>
                </c:pt>
                <c:pt idx="94">
                  <c:v>0.60499999999999998</c:v>
                </c:pt>
                <c:pt idx="95">
                  <c:v>0.54</c:v>
                </c:pt>
                <c:pt idx="96">
                  <c:v>6.7500000000000004E-2</c:v>
                </c:pt>
                <c:pt idx="97">
                  <c:v>0.13600000000000001</c:v>
                </c:pt>
                <c:pt idx="98">
                  <c:v>0.88200000000000001</c:v>
                </c:pt>
                <c:pt idx="99">
                  <c:v>0.35049999999999998</c:v>
                </c:pt>
                <c:pt idx="100">
                  <c:v>7.0000000000000007E-2</c:v>
                </c:pt>
                <c:pt idx="101">
                  <c:v>0.28849999999999998</c:v>
                </c:pt>
                <c:pt idx="102">
                  <c:v>0.54549999999999998</c:v>
                </c:pt>
                <c:pt idx="103">
                  <c:v>0.64100000000000001</c:v>
                </c:pt>
                <c:pt idx="104">
                  <c:v>0.59599999999999997</c:v>
                </c:pt>
                <c:pt idx="105">
                  <c:v>0.53900000000000003</c:v>
                </c:pt>
                <c:pt idx="106">
                  <c:v>0.435</c:v>
                </c:pt>
                <c:pt idx="107">
                  <c:v>0.69499999999999995</c:v>
                </c:pt>
                <c:pt idx="108">
                  <c:v>0.33900000000000002</c:v>
                </c:pt>
                <c:pt idx="109">
                  <c:v>0.32700000000000001</c:v>
                </c:pt>
                <c:pt idx="110">
                  <c:v>1.7999999999999999E-2</c:v>
                </c:pt>
                <c:pt idx="111">
                  <c:v>0.3095</c:v>
                </c:pt>
                <c:pt idx="112">
                  <c:v>0.14000000000000001</c:v>
                </c:pt>
                <c:pt idx="113">
                  <c:v>0.20549999999999999</c:v>
                </c:pt>
                <c:pt idx="114">
                  <c:v>0.3135</c:v>
                </c:pt>
                <c:pt idx="115">
                  <c:v>0.49349999999999999</c:v>
                </c:pt>
                <c:pt idx="116">
                  <c:v>0.11550000000000001</c:v>
                </c:pt>
                <c:pt idx="117">
                  <c:v>0.74299999999999999</c:v>
                </c:pt>
                <c:pt idx="118">
                  <c:v>0.3795</c:v>
                </c:pt>
                <c:pt idx="119">
                  <c:v>0.66049999999999998</c:v>
                </c:pt>
                <c:pt idx="120">
                  <c:v>0.59499999999999997</c:v>
                </c:pt>
                <c:pt idx="121">
                  <c:v>0.122</c:v>
                </c:pt>
                <c:pt idx="122">
                  <c:v>0.41299999999999998</c:v>
                </c:pt>
                <c:pt idx="123">
                  <c:v>0.435</c:v>
                </c:pt>
                <c:pt idx="124">
                  <c:v>0.30299999999999999</c:v>
                </c:pt>
                <c:pt idx="125">
                  <c:v>0.54749999999999999</c:v>
                </c:pt>
                <c:pt idx="126">
                  <c:v>0.36799999999999999</c:v>
                </c:pt>
                <c:pt idx="127">
                  <c:v>0.152</c:v>
                </c:pt>
                <c:pt idx="128">
                  <c:v>0.4355</c:v>
                </c:pt>
                <c:pt idx="129">
                  <c:v>0.17349999999999999</c:v>
                </c:pt>
                <c:pt idx="130">
                  <c:v>0.42249999999999999</c:v>
                </c:pt>
                <c:pt idx="131">
                  <c:v>0.28649999999999998</c:v>
                </c:pt>
                <c:pt idx="132">
                  <c:v>0.17100000000000001</c:v>
                </c:pt>
                <c:pt idx="133">
                  <c:v>0.71050000000000002</c:v>
                </c:pt>
                <c:pt idx="134">
                  <c:v>0.35299999999999998</c:v>
                </c:pt>
                <c:pt idx="135">
                  <c:v>0.35899999999999999</c:v>
                </c:pt>
                <c:pt idx="136">
                  <c:v>0.106</c:v>
                </c:pt>
                <c:pt idx="137">
                  <c:v>0.89</c:v>
                </c:pt>
                <c:pt idx="138">
                  <c:v>0.22650000000000001</c:v>
                </c:pt>
                <c:pt idx="139">
                  <c:v>0.58599999999999997</c:v>
                </c:pt>
                <c:pt idx="140">
                  <c:v>0.60450000000000004</c:v>
                </c:pt>
                <c:pt idx="141">
                  <c:v>0.70899999999999996</c:v>
                </c:pt>
                <c:pt idx="142">
                  <c:v>0.4955</c:v>
                </c:pt>
                <c:pt idx="143">
                  <c:v>0.20150000000000001</c:v>
                </c:pt>
                <c:pt idx="144">
                  <c:v>0.45450000000000002</c:v>
                </c:pt>
                <c:pt idx="145">
                  <c:v>0.23899999999999999</c:v>
                </c:pt>
                <c:pt idx="146">
                  <c:v>0.38850000000000001</c:v>
                </c:pt>
                <c:pt idx="147">
                  <c:v>0.42249999999999999</c:v>
                </c:pt>
                <c:pt idx="148">
                  <c:v>0.82550000000000001</c:v>
                </c:pt>
                <c:pt idx="149">
                  <c:v>0.34699999999999998</c:v>
                </c:pt>
                <c:pt idx="150">
                  <c:v>0.77549999999999997</c:v>
                </c:pt>
                <c:pt idx="151">
                  <c:v>0.4995</c:v>
                </c:pt>
                <c:pt idx="152">
                  <c:v>0.58850000000000002</c:v>
                </c:pt>
                <c:pt idx="153">
                  <c:v>0.39300000000000002</c:v>
                </c:pt>
                <c:pt idx="154">
                  <c:v>0.41599999999999998</c:v>
                </c:pt>
                <c:pt idx="155">
                  <c:v>0.48499999999999999</c:v>
                </c:pt>
                <c:pt idx="156">
                  <c:v>9.4500000000000001E-2</c:v>
                </c:pt>
                <c:pt idx="157">
                  <c:v>0.52300000000000002</c:v>
                </c:pt>
                <c:pt idx="158">
                  <c:v>0.2525</c:v>
                </c:pt>
                <c:pt idx="159">
                  <c:v>0.53300000000000003</c:v>
                </c:pt>
                <c:pt idx="160">
                  <c:v>0.749</c:v>
                </c:pt>
                <c:pt idx="161">
                  <c:v>0.19350000000000001</c:v>
                </c:pt>
                <c:pt idx="162">
                  <c:v>0.31950000000000001</c:v>
                </c:pt>
                <c:pt idx="163">
                  <c:v>0.66700000000000004</c:v>
                </c:pt>
                <c:pt idx="164">
                  <c:v>0.42749999999999999</c:v>
                </c:pt>
                <c:pt idx="165">
                  <c:v>0.63900000000000001</c:v>
                </c:pt>
                <c:pt idx="166">
                  <c:v>0.36749999999999999</c:v>
                </c:pt>
                <c:pt idx="167">
                  <c:v>8.3500000000000005E-2</c:v>
                </c:pt>
                <c:pt idx="168">
                  <c:v>0.41149999999999998</c:v>
                </c:pt>
                <c:pt idx="169">
                  <c:v>0.2505</c:v>
                </c:pt>
                <c:pt idx="170">
                  <c:v>0.27550000000000002</c:v>
                </c:pt>
                <c:pt idx="171">
                  <c:v>0.43049999999999999</c:v>
                </c:pt>
                <c:pt idx="172">
                  <c:v>0.13</c:v>
                </c:pt>
                <c:pt idx="173">
                  <c:v>0.56399999999999995</c:v>
                </c:pt>
                <c:pt idx="174">
                  <c:v>0.56499999999999995</c:v>
                </c:pt>
                <c:pt idx="175">
                  <c:v>0.32800000000000001</c:v>
                </c:pt>
                <c:pt idx="176">
                  <c:v>0.3705</c:v>
                </c:pt>
                <c:pt idx="177">
                  <c:v>0.50749999999999995</c:v>
                </c:pt>
                <c:pt idx="178">
                  <c:v>0.26100000000000001</c:v>
                </c:pt>
                <c:pt idx="179">
                  <c:v>0.54500000000000004</c:v>
                </c:pt>
                <c:pt idx="180">
                  <c:v>0.39600000000000002</c:v>
                </c:pt>
                <c:pt idx="181">
                  <c:v>0.13900000000000001</c:v>
                </c:pt>
                <c:pt idx="182">
                  <c:v>0.16250000000000001</c:v>
                </c:pt>
                <c:pt idx="183">
                  <c:v>0.5635</c:v>
                </c:pt>
                <c:pt idx="184">
                  <c:v>0.28199999999999997</c:v>
                </c:pt>
                <c:pt idx="185">
                  <c:v>0.5675</c:v>
                </c:pt>
                <c:pt idx="186">
                  <c:v>0.49199999999999999</c:v>
                </c:pt>
                <c:pt idx="187">
                  <c:v>5.0000000000000001E-3</c:v>
                </c:pt>
                <c:pt idx="188">
                  <c:v>0.32200000000000001</c:v>
                </c:pt>
                <c:pt idx="189">
                  <c:v>0.151</c:v>
                </c:pt>
                <c:pt idx="190">
                  <c:v>0.51500000000000001</c:v>
                </c:pt>
                <c:pt idx="191">
                  <c:v>0.17499999999999999</c:v>
                </c:pt>
                <c:pt idx="192">
                  <c:v>0.28199999999999997</c:v>
                </c:pt>
                <c:pt idx="193">
                  <c:v>0.43149999999999999</c:v>
                </c:pt>
                <c:pt idx="194">
                  <c:v>0.108</c:v>
                </c:pt>
                <c:pt idx="195">
                  <c:v>0.14799999999999999</c:v>
                </c:pt>
                <c:pt idx="196">
                  <c:v>0.753</c:v>
                </c:pt>
                <c:pt idx="197">
                  <c:v>0.215</c:v>
                </c:pt>
                <c:pt idx="198">
                  <c:v>0.36549999999999999</c:v>
                </c:pt>
                <c:pt idx="199">
                  <c:v>0.58799999999999997</c:v>
                </c:pt>
                <c:pt idx="200">
                  <c:v>0.38350000000000001</c:v>
                </c:pt>
                <c:pt idx="201">
                  <c:v>3.1E-2</c:v>
                </c:pt>
                <c:pt idx="202">
                  <c:v>0.13200000000000001</c:v>
                </c:pt>
                <c:pt idx="203">
                  <c:v>0.40150000000000002</c:v>
                </c:pt>
                <c:pt idx="204">
                  <c:v>0.2</c:v>
                </c:pt>
                <c:pt idx="205">
                  <c:v>1.1465000000000001</c:v>
                </c:pt>
                <c:pt idx="206">
                  <c:v>1.1279999999999999</c:v>
                </c:pt>
                <c:pt idx="207">
                  <c:v>0.48299999999999998</c:v>
                </c:pt>
                <c:pt idx="208">
                  <c:v>0.47499999999999998</c:v>
                </c:pt>
                <c:pt idx="209">
                  <c:v>0.53249999999999997</c:v>
                </c:pt>
                <c:pt idx="210">
                  <c:v>0.24049999999999999</c:v>
                </c:pt>
                <c:pt idx="211">
                  <c:v>0.30549999999999999</c:v>
                </c:pt>
                <c:pt idx="212">
                  <c:v>3.7999999999999999E-2</c:v>
                </c:pt>
                <c:pt idx="213">
                  <c:v>0.55649999999999999</c:v>
                </c:pt>
                <c:pt idx="214">
                  <c:v>0.3105</c:v>
                </c:pt>
                <c:pt idx="215">
                  <c:v>0.42349999999999999</c:v>
                </c:pt>
                <c:pt idx="216">
                  <c:v>0.3695</c:v>
                </c:pt>
                <c:pt idx="217">
                  <c:v>0.45450000000000002</c:v>
                </c:pt>
                <c:pt idx="218">
                  <c:v>0.47949999999999998</c:v>
                </c:pt>
                <c:pt idx="219">
                  <c:v>0.53500000000000003</c:v>
                </c:pt>
                <c:pt idx="220">
                  <c:v>5.2999999999999999E-2</c:v>
                </c:pt>
                <c:pt idx="221">
                  <c:v>0.70699999999999996</c:v>
                </c:pt>
                <c:pt idx="222">
                  <c:v>0.57250000000000001</c:v>
                </c:pt>
                <c:pt idx="223">
                  <c:v>0.20100000000000001</c:v>
                </c:pt>
                <c:pt idx="224">
                  <c:v>0.69299999999999995</c:v>
                </c:pt>
                <c:pt idx="225">
                  <c:v>0.48449999999999999</c:v>
                </c:pt>
                <c:pt idx="226">
                  <c:v>0.34799999999999998</c:v>
                </c:pt>
                <c:pt idx="227">
                  <c:v>5.45E-2</c:v>
                </c:pt>
                <c:pt idx="228">
                  <c:v>6.5000000000000002E-2</c:v>
                </c:pt>
                <c:pt idx="229">
                  <c:v>5.7500000000000002E-2</c:v>
                </c:pt>
                <c:pt idx="230">
                  <c:v>0.26500000000000001</c:v>
                </c:pt>
                <c:pt idx="231">
                  <c:v>0.39700000000000002</c:v>
                </c:pt>
                <c:pt idx="232">
                  <c:v>0.40949999999999998</c:v>
                </c:pt>
                <c:pt idx="233">
                  <c:v>0.79900000000000004</c:v>
                </c:pt>
                <c:pt idx="234">
                  <c:v>0.15049999999999999</c:v>
                </c:pt>
                <c:pt idx="235">
                  <c:v>0.35199999999999998</c:v>
                </c:pt>
                <c:pt idx="236">
                  <c:v>0.34100000000000003</c:v>
                </c:pt>
                <c:pt idx="237">
                  <c:v>0.24099999999999999</c:v>
                </c:pt>
                <c:pt idx="238">
                  <c:v>4.1000000000000002E-2</c:v>
                </c:pt>
                <c:pt idx="239">
                  <c:v>0.34699999999999998</c:v>
                </c:pt>
                <c:pt idx="240">
                  <c:v>0.30599999999999999</c:v>
                </c:pt>
                <c:pt idx="241">
                  <c:v>0.37</c:v>
                </c:pt>
                <c:pt idx="242">
                  <c:v>0.122</c:v>
                </c:pt>
                <c:pt idx="243">
                  <c:v>0.28699999999999998</c:v>
                </c:pt>
                <c:pt idx="244">
                  <c:v>0.62749999999999995</c:v>
                </c:pt>
                <c:pt idx="245">
                  <c:v>0.22600000000000001</c:v>
                </c:pt>
                <c:pt idx="246">
                  <c:v>9.5000000000000001E-2</c:v>
                </c:pt>
                <c:pt idx="247">
                  <c:v>0.159</c:v>
                </c:pt>
                <c:pt idx="248">
                  <c:v>0.20150000000000001</c:v>
                </c:pt>
                <c:pt idx="249">
                  <c:v>0.73950000000000005</c:v>
                </c:pt>
                <c:pt idx="250">
                  <c:v>0.36649999999999999</c:v>
                </c:pt>
                <c:pt idx="251">
                  <c:v>0.72699999999999998</c:v>
                </c:pt>
                <c:pt idx="252">
                  <c:v>0.39100000000000001</c:v>
                </c:pt>
                <c:pt idx="253">
                  <c:v>0.52400000000000002</c:v>
                </c:pt>
                <c:pt idx="254">
                  <c:v>0.34599999999999997</c:v>
                </c:pt>
                <c:pt idx="255">
                  <c:v>0.41349999999999998</c:v>
                </c:pt>
                <c:pt idx="256">
                  <c:v>0.55300000000000005</c:v>
                </c:pt>
                <c:pt idx="257">
                  <c:v>0.51100000000000001</c:v>
                </c:pt>
                <c:pt idx="258">
                  <c:v>0.55649999999999999</c:v>
                </c:pt>
                <c:pt idx="259">
                  <c:v>1.15E-2</c:v>
                </c:pt>
                <c:pt idx="260">
                  <c:v>0.13850000000000001</c:v>
                </c:pt>
                <c:pt idx="261">
                  <c:v>0.48099999999999998</c:v>
                </c:pt>
                <c:pt idx="262">
                  <c:v>0.17849999999999999</c:v>
                </c:pt>
                <c:pt idx="263">
                  <c:v>0.58350000000000002</c:v>
                </c:pt>
                <c:pt idx="264">
                  <c:v>0.35949999999999999</c:v>
                </c:pt>
                <c:pt idx="265">
                  <c:v>0.53049999999999997</c:v>
                </c:pt>
                <c:pt idx="266">
                  <c:v>0.34250000000000003</c:v>
                </c:pt>
                <c:pt idx="267">
                  <c:v>1.095</c:v>
                </c:pt>
                <c:pt idx="268">
                  <c:v>0.38</c:v>
                </c:pt>
                <c:pt idx="269">
                  <c:v>0.51849999999999996</c:v>
                </c:pt>
                <c:pt idx="270">
                  <c:v>0.61199999999999999</c:v>
                </c:pt>
                <c:pt idx="271">
                  <c:v>6.4000000000000001E-2</c:v>
                </c:pt>
                <c:pt idx="272">
                  <c:v>0.1215</c:v>
                </c:pt>
                <c:pt idx="273">
                  <c:v>0.26550000000000001</c:v>
                </c:pt>
                <c:pt idx="274">
                  <c:v>0.40300000000000002</c:v>
                </c:pt>
                <c:pt idx="275">
                  <c:v>0.47899999999999998</c:v>
                </c:pt>
                <c:pt idx="276">
                  <c:v>0.441</c:v>
                </c:pt>
                <c:pt idx="277">
                  <c:v>0.40050000000000002</c:v>
                </c:pt>
                <c:pt idx="278">
                  <c:v>0.66149999999999998</c:v>
                </c:pt>
                <c:pt idx="279">
                  <c:v>0.23499999999999999</c:v>
                </c:pt>
                <c:pt idx="280">
                  <c:v>0.63700000000000001</c:v>
                </c:pt>
                <c:pt idx="281">
                  <c:v>0.2145</c:v>
                </c:pt>
                <c:pt idx="282">
                  <c:v>0.22950000000000001</c:v>
                </c:pt>
                <c:pt idx="283">
                  <c:v>0.40500000000000003</c:v>
                </c:pt>
                <c:pt idx="284">
                  <c:v>0.124</c:v>
                </c:pt>
                <c:pt idx="285">
                  <c:v>0.11650000000000001</c:v>
                </c:pt>
                <c:pt idx="286">
                  <c:v>0.36</c:v>
                </c:pt>
                <c:pt idx="287">
                  <c:v>0.89600000000000002</c:v>
                </c:pt>
                <c:pt idx="288">
                  <c:v>0.44500000000000001</c:v>
                </c:pt>
                <c:pt idx="289">
                  <c:v>0.58099999999999996</c:v>
                </c:pt>
                <c:pt idx="290">
                  <c:v>1.026</c:v>
                </c:pt>
                <c:pt idx="291">
                  <c:v>6.7500000000000004E-2</c:v>
                </c:pt>
                <c:pt idx="292">
                  <c:v>0.38</c:v>
                </c:pt>
                <c:pt idx="293">
                  <c:v>0.3145</c:v>
                </c:pt>
                <c:pt idx="294">
                  <c:v>0.23949999999999999</c:v>
                </c:pt>
                <c:pt idx="295">
                  <c:v>0.22850000000000001</c:v>
                </c:pt>
                <c:pt idx="296">
                  <c:v>0.52549999999999997</c:v>
                </c:pt>
                <c:pt idx="297">
                  <c:v>0.2</c:v>
                </c:pt>
                <c:pt idx="298">
                  <c:v>0.16450000000000001</c:v>
                </c:pt>
                <c:pt idx="299">
                  <c:v>0.2</c:v>
                </c:pt>
                <c:pt idx="300">
                  <c:v>0.313</c:v>
                </c:pt>
                <c:pt idx="301">
                  <c:v>0.87250000000000005</c:v>
                </c:pt>
                <c:pt idx="302">
                  <c:v>0.245</c:v>
                </c:pt>
                <c:pt idx="303">
                  <c:v>3.6999999999999998E-2</c:v>
                </c:pt>
                <c:pt idx="304">
                  <c:v>0.2165</c:v>
                </c:pt>
                <c:pt idx="305">
                  <c:v>0.2</c:v>
                </c:pt>
                <c:pt idx="306">
                  <c:v>0.4945</c:v>
                </c:pt>
                <c:pt idx="307">
                  <c:v>0.504</c:v>
                </c:pt>
                <c:pt idx="308">
                  <c:v>0.2495</c:v>
                </c:pt>
                <c:pt idx="309">
                  <c:v>0.14899999999999999</c:v>
                </c:pt>
                <c:pt idx="310">
                  <c:v>0.14299999999999999</c:v>
                </c:pt>
                <c:pt idx="311">
                  <c:v>8.5500000000000007E-2</c:v>
                </c:pt>
                <c:pt idx="312">
                  <c:v>0.26350000000000001</c:v>
                </c:pt>
                <c:pt idx="313">
                  <c:v>0.13850000000000001</c:v>
                </c:pt>
                <c:pt idx="314">
                  <c:v>0.377</c:v>
                </c:pt>
                <c:pt idx="315">
                  <c:v>0.13850000000000001</c:v>
                </c:pt>
                <c:pt idx="316">
                  <c:v>0.33950000000000002</c:v>
                </c:pt>
                <c:pt idx="317">
                  <c:v>0.2135</c:v>
                </c:pt>
                <c:pt idx="318">
                  <c:v>8.9999999999999993E-3</c:v>
                </c:pt>
                <c:pt idx="319">
                  <c:v>0.27450000000000002</c:v>
                </c:pt>
                <c:pt idx="320">
                  <c:v>0.63749999999999996</c:v>
                </c:pt>
                <c:pt idx="321">
                  <c:v>4.4999999999999998E-2</c:v>
                </c:pt>
                <c:pt idx="322">
                  <c:v>0.38100000000000001</c:v>
                </c:pt>
                <c:pt idx="323">
                  <c:v>0.2175</c:v>
                </c:pt>
                <c:pt idx="324">
                  <c:v>0.25950000000000001</c:v>
                </c:pt>
                <c:pt idx="325">
                  <c:v>0.1</c:v>
                </c:pt>
                <c:pt idx="326">
                  <c:v>0.32800000000000001</c:v>
                </c:pt>
                <c:pt idx="327">
                  <c:v>0.64300000000000002</c:v>
                </c:pt>
                <c:pt idx="328">
                  <c:v>5.8999999999999997E-2</c:v>
                </c:pt>
                <c:pt idx="329">
                  <c:v>0.17050000000000001</c:v>
                </c:pt>
                <c:pt idx="330">
                  <c:v>0.49</c:v>
                </c:pt>
                <c:pt idx="331">
                  <c:v>0.124</c:v>
                </c:pt>
                <c:pt idx="332">
                  <c:v>0.78400000000000003</c:v>
                </c:pt>
                <c:pt idx="333">
                  <c:v>0.52600000000000002</c:v>
                </c:pt>
                <c:pt idx="334">
                  <c:v>0.316</c:v>
                </c:pt>
                <c:pt idx="335">
                  <c:v>0.5585</c:v>
                </c:pt>
                <c:pt idx="336">
                  <c:v>6.4999999999999997E-3</c:v>
                </c:pt>
                <c:pt idx="337">
                  <c:v>0.63949999999999996</c:v>
                </c:pt>
                <c:pt idx="338">
                  <c:v>0.18149999999999999</c:v>
                </c:pt>
                <c:pt idx="339">
                  <c:v>0.60499999999999998</c:v>
                </c:pt>
                <c:pt idx="340">
                  <c:v>0.25600000000000001</c:v>
                </c:pt>
                <c:pt idx="341">
                  <c:v>0.747</c:v>
                </c:pt>
                <c:pt idx="342">
                  <c:v>0.4335</c:v>
                </c:pt>
                <c:pt idx="343">
                  <c:v>0.1845</c:v>
                </c:pt>
                <c:pt idx="344">
                  <c:v>0.34899999999999998</c:v>
                </c:pt>
                <c:pt idx="345">
                  <c:v>0.17399999999999999</c:v>
                </c:pt>
                <c:pt idx="346">
                  <c:v>6.2E-2</c:v>
                </c:pt>
                <c:pt idx="347">
                  <c:v>0.109</c:v>
                </c:pt>
                <c:pt idx="348">
                  <c:v>0.1925</c:v>
                </c:pt>
                <c:pt idx="349">
                  <c:v>0.6845</c:v>
                </c:pt>
                <c:pt idx="350">
                  <c:v>0.74399999999999999</c:v>
                </c:pt>
                <c:pt idx="351">
                  <c:v>0.502</c:v>
                </c:pt>
                <c:pt idx="352">
                  <c:v>0.34449999999999997</c:v>
                </c:pt>
                <c:pt idx="353">
                  <c:v>0.45800000000000002</c:v>
                </c:pt>
                <c:pt idx="354">
                  <c:v>0.43</c:v>
                </c:pt>
                <c:pt idx="355">
                  <c:v>0.28649999999999998</c:v>
                </c:pt>
                <c:pt idx="356">
                  <c:v>0.48099999999999998</c:v>
                </c:pt>
                <c:pt idx="357">
                  <c:v>0.21199999999999999</c:v>
                </c:pt>
                <c:pt idx="358">
                  <c:v>0.36799999999999999</c:v>
                </c:pt>
                <c:pt idx="359">
                  <c:v>8.2500000000000004E-2</c:v>
                </c:pt>
                <c:pt idx="360">
                  <c:v>8.4500000000000006E-2</c:v>
                </c:pt>
                <c:pt idx="361">
                  <c:v>0.25600000000000001</c:v>
                </c:pt>
                <c:pt idx="362">
                  <c:v>0.46600000000000003</c:v>
                </c:pt>
                <c:pt idx="363">
                  <c:v>0.45300000000000001</c:v>
                </c:pt>
                <c:pt idx="364">
                  <c:v>0.40550000000000003</c:v>
                </c:pt>
                <c:pt idx="365">
                  <c:v>0.60650000000000004</c:v>
                </c:pt>
                <c:pt idx="366">
                  <c:v>0.12</c:v>
                </c:pt>
                <c:pt idx="367">
                  <c:v>4.4499999999999998E-2</c:v>
                </c:pt>
                <c:pt idx="368">
                  <c:v>0.11849999999999999</c:v>
                </c:pt>
                <c:pt idx="369">
                  <c:v>0.24399999999999999</c:v>
                </c:pt>
                <c:pt idx="370">
                  <c:v>7.0499999999999993E-2</c:v>
                </c:pt>
                <c:pt idx="371">
                  <c:v>0.44950000000000001</c:v>
                </c:pt>
                <c:pt idx="372">
                  <c:v>0.59750000000000003</c:v>
                </c:pt>
                <c:pt idx="373">
                  <c:v>0.32150000000000001</c:v>
                </c:pt>
                <c:pt idx="374">
                  <c:v>9.7000000000000003E-2</c:v>
                </c:pt>
                <c:pt idx="375">
                  <c:v>0.33250000000000002</c:v>
                </c:pt>
                <c:pt idx="376">
                  <c:v>0.19550000000000001</c:v>
                </c:pt>
                <c:pt idx="377">
                  <c:v>0.104</c:v>
                </c:pt>
                <c:pt idx="378">
                  <c:v>0.32700000000000001</c:v>
                </c:pt>
                <c:pt idx="379">
                  <c:v>0.3695</c:v>
                </c:pt>
                <c:pt idx="380">
                  <c:v>0.38700000000000001</c:v>
                </c:pt>
                <c:pt idx="381">
                  <c:v>0.29699999999999999</c:v>
                </c:pt>
                <c:pt idx="382">
                  <c:v>0.41599999999999998</c:v>
                </c:pt>
                <c:pt idx="383">
                  <c:v>0.57350000000000001</c:v>
                </c:pt>
                <c:pt idx="384">
                  <c:v>0.1915</c:v>
                </c:pt>
                <c:pt idx="385">
                  <c:v>0.151</c:v>
                </c:pt>
                <c:pt idx="386">
                  <c:v>0.28649999999999998</c:v>
                </c:pt>
                <c:pt idx="387">
                  <c:v>0.54500000000000004</c:v>
                </c:pt>
                <c:pt idx="388">
                  <c:v>8.7999999999999995E-2</c:v>
                </c:pt>
                <c:pt idx="389">
                  <c:v>2.6499999999999999E-2</c:v>
                </c:pt>
                <c:pt idx="390">
                  <c:v>0.44650000000000001</c:v>
                </c:pt>
                <c:pt idx="391">
                  <c:v>0.14649999999999999</c:v>
                </c:pt>
                <c:pt idx="392">
                  <c:v>0.65349999999999997</c:v>
                </c:pt>
                <c:pt idx="393">
                  <c:v>0.13400000000000001</c:v>
                </c:pt>
                <c:pt idx="394">
                  <c:v>0.39450000000000002</c:v>
                </c:pt>
                <c:pt idx="395">
                  <c:v>0.60599999999999998</c:v>
                </c:pt>
                <c:pt idx="396">
                  <c:v>0.38</c:v>
                </c:pt>
                <c:pt idx="397">
                  <c:v>0.24199999999999999</c:v>
                </c:pt>
                <c:pt idx="398">
                  <c:v>0.64200000000000002</c:v>
                </c:pt>
                <c:pt idx="399">
                  <c:v>0.35349999999999998</c:v>
                </c:pt>
                <c:pt idx="400">
                  <c:v>0.88500000000000001</c:v>
                </c:pt>
                <c:pt idx="401">
                  <c:v>0.3695</c:v>
                </c:pt>
                <c:pt idx="402">
                  <c:v>0.18</c:v>
                </c:pt>
                <c:pt idx="403">
                  <c:v>0.11799999999999999</c:v>
                </c:pt>
                <c:pt idx="404">
                  <c:v>0.3155</c:v>
                </c:pt>
                <c:pt idx="405">
                  <c:v>0.374</c:v>
                </c:pt>
                <c:pt idx="406">
                  <c:v>0.47199999999999998</c:v>
                </c:pt>
                <c:pt idx="407">
                  <c:v>0.52</c:v>
                </c:pt>
                <c:pt idx="408">
                  <c:v>5.0999999999999997E-2</c:v>
                </c:pt>
                <c:pt idx="409">
                  <c:v>0.2205</c:v>
                </c:pt>
                <c:pt idx="410">
                  <c:v>0.66749999999999998</c:v>
                </c:pt>
                <c:pt idx="411">
                  <c:v>0.372</c:v>
                </c:pt>
                <c:pt idx="412">
                  <c:v>0.60699999999999998</c:v>
                </c:pt>
                <c:pt idx="413">
                  <c:v>0.2175</c:v>
                </c:pt>
                <c:pt idx="414">
                  <c:v>0.50049999999999994</c:v>
                </c:pt>
                <c:pt idx="415">
                  <c:v>0.2235</c:v>
                </c:pt>
                <c:pt idx="416">
                  <c:v>0.32250000000000001</c:v>
                </c:pt>
                <c:pt idx="417">
                  <c:v>0.79249999999999998</c:v>
                </c:pt>
                <c:pt idx="418">
                  <c:v>0.2</c:v>
                </c:pt>
                <c:pt idx="419">
                  <c:v>0.49099999999999999</c:v>
                </c:pt>
                <c:pt idx="420">
                  <c:v>4.7500000000000001E-2</c:v>
                </c:pt>
                <c:pt idx="421">
                  <c:v>0.4</c:v>
                </c:pt>
                <c:pt idx="422">
                  <c:v>0.40799999999999997</c:v>
                </c:pt>
                <c:pt idx="423">
                  <c:v>0.64400000000000002</c:v>
                </c:pt>
                <c:pt idx="424">
                  <c:v>0.59450000000000003</c:v>
                </c:pt>
                <c:pt idx="425">
                  <c:v>0.30199999999999999</c:v>
                </c:pt>
                <c:pt idx="426">
                  <c:v>0.47399999999999998</c:v>
                </c:pt>
                <c:pt idx="427">
                  <c:v>0.52400000000000002</c:v>
                </c:pt>
                <c:pt idx="428">
                  <c:v>0.108</c:v>
                </c:pt>
                <c:pt idx="429">
                  <c:v>0.22900000000000001</c:v>
                </c:pt>
                <c:pt idx="430">
                  <c:v>0.23150000000000001</c:v>
                </c:pt>
                <c:pt idx="431">
                  <c:v>0.378</c:v>
                </c:pt>
                <c:pt idx="432">
                  <c:v>0.17399999999999999</c:v>
                </c:pt>
                <c:pt idx="433">
                  <c:v>0.20250000000000001</c:v>
                </c:pt>
                <c:pt idx="434">
                  <c:v>0.3155</c:v>
                </c:pt>
                <c:pt idx="435">
                  <c:v>6.6000000000000003E-2</c:v>
                </c:pt>
                <c:pt idx="436">
                  <c:v>0.34100000000000003</c:v>
                </c:pt>
                <c:pt idx="437">
                  <c:v>0.35799999999999998</c:v>
                </c:pt>
                <c:pt idx="438">
                  <c:v>0.45650000000000002</c:v>
                </c:pt>
                <c:pt idx="439">
                  <c:v>0.38950000000000001</c:v>
                </c:pt>
                <c:pt idx="440">
                  <c:v>0.32650000000000001</c:v>
                </c:pt>
                <c:pt idx="441">
                  <c:v>0.25650000000000001</c:v>
                </c:pt>
                <c:pt idx="442">
                  <c:v>0.27600000000000002</c:v>
                </c:pt>
                <c:pt idx="443">
                  <c:v>0.55149999999999999</c:v>
                </c:pt>
                <c:pt idx="444">
                  <c:v>7.4499999999999997E-2</c:v>
                </c:pt>
                <c:pt idx="445">
                  <c:v>0.43049999999999999</c:v>
                </c:pt>
                <c:pt idx="446">
                  <c:v>0.2155</c:v>
                </c:pt>
                <c:pt idx="447">
                  <c:v>0.49049999999999999</c:v>
                </c:pt>
                <c:pt idx="448">
                  <c:v>0.629</c:v>
                </c:pt>
                <c:pt idx="449">
                  <c:v>7.5999999999999998E-2</c:v>
                </c:pt>
                <c:pt idx="450">
                  <c:v>0.22900000000000001</c:v>
                </c:pt>
                <c:pt idx="451">
                  <c:v>0.52600000000000002</c:v>
                </c:pt>
                <c:pt idx="452">
                  <c:v>0.3145</c:v>
                </c:pt>
                <c:pt idx="453">
                  <c:v>0.39100000000000001</c:v>
                </c:pt>
                <c:pt idx="454">
                  <c:v>0.46250000000000002</c:v>
                </c:pt>
                <c:pt idx="455">
                  <c:v>1.9E-2</c:v>
                </c:pt>
                <c:pt idx="456">
                  <c:v>0.497</c:v>
                </c:pt>
                <c:pt idx="457">
                  <c:v>0.44900000000000001</c:v>
                </c:pt>
                <c:pt idx="458">
                  <c:v>0.26150000000000001</c:v>
                </c:pt>
                <c:pt idx="459">
                  <c:v>0.26100000000000001</c:v>
                </c:pt>
                <c:pt idx="460">
                  <c:v>0.66649999999999998</c:v>
                </c:pt>
                <c:pt idx="461">
                  <c:v>0.27</c:v>
                </c:pt>
                <c:pt idx="462">
                  <c:v>0.5625</c:v>
                </c:pt>
                <c:pt idx="463">
                  <c:v>0.30449999999999999</c:v>
                </c:pt>
                <c:pt idx="464">
                  <c:v>0.185</c:v>
                </c:pt>
                <c:pt idx="465">
                  <c:v>0.192</c:v>
                </c:pt>
                <c:pt idx="466">
                  <c:v>0.46700000000000003</c:v>
                </c:pt>
                <c:pt idx="467">
                  <c:v>0.34849999999999998</c:v>
                </c:pt>
                <c:pt idx="468">
                  <c:v>0.42499999999999999</c:v>
                </c:pt>
                <c:pt idx="469">
                  <c:v>7.1999999999999995E-2</c:v>
                </c:pt>
                <c:pt idx="470">
                  <c:v>0.27150000000000002</c:v>
                </c:pt>
                <c:pt idx="471">
                  <c:v>0.20150000000000001</c:v>
                </c:pt>
                <c:pt idx="472">
                  <c:v>0.42599999999999999</c:v>
                </c:pt>
                <c:pt idx="473">
                  <c:v>0.23050000000000001</c:v>
                </c:pt>
                <c:pt idx="474">
                  <c:v>0.56399999999999995</c:v>
                </c:pt>
                <c:pt idx="475">
                  <c:v>0.45800000000000002</c:v>
                </c:pt>
                <c:pt idx="476">
                  <c:v>0.35599999999999998</c:v>
                </c:pt>
                <c:pt idx="477">
                  <c:v>0.83650000000000002</c:v>
                </c:pt>
                <c:pt idx="478">
                  <c:v>9.5000000000000001E-2</c:v>
                </c:pt>
                <c:pt idx="479">
                  <c:v>0.26450000000000001</c:v>
                </c:pt>
                <c:pt idx="480">
                  <c:v>0.442</c:v>
                </c:pt>
                <c:pt idx="481">
                  <c:v>0.105</c:v>
                </c:pt>
                <c:pt idx="482">
                  <c:v>0.45300000000000001</c:v>
                </c:pt>
                <c:pt idx="483">
                  <c:v>0.36699999999999999</c:v>
                </c:pt>
                <c:pt idx="484">
                  <c:v>0.27600000000000002</c:v>
                </c:pt>
                <c:pt idx="485">
                  <c:v>0.19650000000000001</c:v>
                </c:pt>
                <c:pt idx="486">
                  <c:v>0.128</c:v>
                </c:pt>
                <c:pt idx="487">
                  <c:v>0.88900000000000001</c:v>
                </c:pt>
                <c:pt idx="488">
                  <c:v>0.34549999999999997</c:v>
                </c:pt>
                <c:pt idx="489">
                  <c:v>0.27100000000000002</c:v>
                </c:pt>
                <c:pt idx="490">
                  <c:v>0.62749999999999995</c:v>
                </c:pt>
                <c:pt idx="491">
                  <c:v>0.1255</c:v>
                </c:pt>
                <c:pt idx="492">
                  <c:v>0.13350000000000001</c:v>
                </c:pt>
                <c:pt idx="493">
                  <c:v>0.57699999999999996</c:v>
                </c:pt>
                <c:pt idx="494">
                  <c:v>0.95</c:v>
                </c:pt>
                <c:pt idx="495">
                  <c:v>0.34649999999999997</c:v>
                </c:pt>
                <c:pt idx="496">
                  <c:v>0.54749999999999999</c:v>
                </c:pt>
                <c:pt idx="497">
                  <c:v>0.39900000000000002</c:v>
                </c:pt>
                <c:pt idx="498">
                  <c:v>0.63700000000000001</c:v>
                </c:pt>
                <c:pt idx="499">
                  <c:v>0.51249999999999996</c:v>
                </c:pt>
                <c:pt idx="500">
                  <c:v>1.2529999999999999</c:v>
                </c:pt>
                <c:pt idx="501">
                  <c:v>0.221</c:v>
                </c:pt>
                <c:pt idx="502">
                  <c:v>0.61799999999999999</c:v>
                </c:pt>
                <c:pt idx="503">
                  <c:v>0.46450000000000002</c:v>
                </c:pt>
                <c:pt idx="504">
                  <c:v>0.19700000000000001</c:v>
                </c:pt>
                <c:pt idx="505">
                  <c:v>0.34599999999999997</c:v>
                </c:pt>
                <c:pt idx="506">
                  <c:v>0.16550000000000001</c:v>
                </c:pt>
                <c:pt idx="507">
                  <c:v>0.51749999999999996</c:v>
                </c:pt>
                <c:pt idx="508">
                  <c:v>0.39400000000000002</c:v>
                </c:pt>
                <c:pt idx="509">
                  <c:v>0.14199999999999999</c:v>
                </c:pt>
                <c:pt idx="510">
                  <c:v>0.22</c:v>
                </c:pt>
                <c:pt idx="511">
                  <c:v>0.16300000000000001</c:v>
                </c:pt>
                <c:pt idx="512">
                  <c:v>0.16350000000000001</c:v>
                </c:pt>
                <c:pt idx="513">
                  <c:v>0.34749999999999998</c:v>
                </c:pt>
                <c:pt idx="514">
                  <c:v>0.36549999999999999</c:v>
                </c:pt>
                <c:pt idx="515">
                  <c:v>0.53</c:v>
                </c:pt>
                <c:pt idx="516">
                  <c:v>0.38450000000000001</c:v>
                </c:pt>
                <c:pt idx="517">
                  <c:v>0.55700000000000005</c:v>
                </c:pt>
                <c:pt idx="518">
                  <c:v>0.41499999999999998</c:v>
                </c:pt>
                <c:pt idx="519">
                  <c:v>0.37</c:v>
                </c:pt>
                <c:pt idx="520">
                  <c:v>0.64649999999999996</c:v>
                </c:pt>
                <c:pt idx="521">
                  <c:v>8.3500000000000005E-2</c:v>
                </c:pt>
                <c:pt idx="522">
                  <c:v>0.32450000000000001</c:v>
                </c:pt>
                <c:pt idx="523">
                  <c:v>0.372</c:v>
                </c:pt>
                <c:pt idx="524">
                  <c:v>0.57150000000000001</c:v>
                </c:pt>
                <c:pt idx="525">
                  <c:v>0.30049999999999999</c:v>
                </c:pt>
                <c:pt idx="526">
                  <c:v>0.23300000000000001</c:v>
                </c:pt>
                <c:pt idx="527">
                  <c:v>0.80449999999999999</c:v>
                </c:pt>
                <c:pt idx="528">
                  <c:v>0.35799999999999998</c:v>
                </c:pt>
                <c:pt idx="529">
                  <c:v>0.61650000000000005</c:v>
                </c:pt>
                <c:pt idx="530">
                  <c:v>0.46700000000000003</c:v>
                </c:pt>
                <c:pt idx="531">
                  <c:v>0.3695</c:v>
                </c:pt>
                <c:pt idx="532">
                  <c:v>9.2499999999999999E-2</c:v>
                </c:pt>
                <c:pt idx="533">
                  <c:v>0.33650000000000002</c:v>
                </c:pt>
                <c:pt idx="534">
                  <c:v>0.55500000000000005</c:v>
                </c:pt>
                <c:pt idx="535">
                  <c:v>0.53500000000000003</c:v>
                </c:pt>
                <c:pt idx="536">
                  <c:v>5.5E-2</c:v>
                </c:pt>
                <c:pt idx="537">
                  <c:v>0.36849999999999999</c:v>
                </c:pt>
                <c:pt idx="538">
                  <c:v>3.5999999999999997E-2</c:v>
                </c:pt>
                <c:pt idx="539">
                  <c:v>0.50349999999999995</c:v>
                </c:pt>
                <c:pt idx="540">
                  <c:v>0.33950000000000002</c:v>
                </c:pt>
                <c:pt idx="541">
                  <c:v>0.53900000000000003</c:v>
                </c:pt>
                <c:pt idx="542">
                  <c:v>0.40400000000000003</c:v>
                </c:pt>
                <c:pt idx="543">
                  <c:v>0.16850000000000001</c:v>
                </c:pt>
                <c:pt idx="544">
                  <c:v>0.30199999999999999</c:v>
                </c:pt>
                <c:pt idx="545">
                  <c:v>0.89049999999999996</c:v>
                </c:pt>
                <c:pt idx="546">
                  <c:v>7.85E-2</c:v>
                </c:pt>
                <c:pt idx="547">
                  <c:v>0.14050000000000001</c:v>
                </c:pt>
                <c:pt idx="548">
                  <c:v>0.09</c:v>
                </c:pt>
                <c:pt idx="549">
                  <c:v>0.4</c:v>
                </c:pt>
                <c:pt idx="550">
                  <c:v>0.54</c:v>
                </c:pt>
                <c:pt idx="551">
                  <c:v>0.54400000000000004</c:v>
                </c:pt>
                <c:pt idx="552">
                  <c:v>0.66449999999999998</c:v>
                </c:pt>
                <c:pt idx="553">
                  <c:v>5.7500000000000002E-2</c:v>
                </c:pt>
                <c:pt idx="554">
                  <c:v>0.44700000000000001</c:v>
                </c:pt>
                <c:pt idx="555">
                  <c:v>0.2165</c:v>
                </c:pt>
                <c:pt idx="556">
                  <c:v>0.40799999999999997</c:v>
                </c:pt>
                <c:pt idx="557">
                  <c:v>0.17349999999999999</c:v>
                </c:pt>
                <c:pt idx="558">
                  <c:v>0.92900000000000005</c:v>
                </c:pt>
                <c:pt idx="559">
                  <c:v>0.24349999999999999</c:v>
                </c:pt>
                <c:pt idx="560">
                  <c:v>0.53949999999999998</c:v>
                </c:pt>
                <c:pt idx="561">
                  <c:v>0.51349999999999996</c:v>
                </c:pt>
                <c:pt idx="562">
                  <c:v>0.56699999999999995</c:v>
                </c:pt>
                <c:pt idx="563">
                  <c:v>0.66049999999999998</c:v>
                </c:pt>
                <c:pt idx="564">
                  <c:v>0.1575</c:v>
                </c:pt>
                <c:pt idx="565">
                  <c:v>0.13400000000000001</c:v>
                </c:pt>
                <c:pt idx="566">
                  <c:v>0.13400000000000001</c:v>
                </c:pt>
                <c:pt idx="567">
                  <c:v>0.3755</c:v>
                </c:pt>
                <c:pt idx="568">
                  <c:v>0.33150000000000002</c:v>
                </c:pt>
                <c:pt idx="569">
                  <c:v>0.34150000000000003</c:v>
                </c:pt>
                <c:pt idx="570">
                  <c:v>0.39800000000000002</c:v>
                </c:pt>
                <c:pt idx="571">
                  <c:v>0.18149999999999999</c:v>
                </c:pt>
                <c:pt idx="572">
                  <c:v>0.13150000000000001</c:v>
                </c:pt>
                <c:pt idx="573">
                  <c:v>0.53949999999999998</c:v>
                </c:pt>
                <c:pt idx="574">
                  <c:v>0.11799999999999999</c:v>
                </c:pt>
                <c:pt idx="575">
                  <c:v>0.2</c:v>
                </c:pt>
                <c:pt idx="576">
                  <c:v>0.28100000000000003</c:v>
                </c:pt>
                <c:pt idx="577">
                  <c:v>0.17499999999999999</c:v>
                </c:pt>
                <c:pt idx="578">
                  <c:v>0.52800000000000002</c:v>
                </c:pt>
                <c:pt idx="579">
                  <c:v>0.19450000000000001</c:v>
                </c:pt>
                <c:pt idx="580">
                  <c:v>0.39100000000000001</c:v>
                </c:pt>
                <c:pt idx="581">
                  <c:v>0.17100000000000001</c:v>
                </c:pt>
                <c:pt idx="582">
                  <c:v>0.31</c:v>
                </c:pt>
                <c:pt idx="583">
                  <c:v>0.51300000000000001</c:v>
                </c:pt>
                <c:pt idx="584">
                  <c:v>0.17299999999999999</c:v>
                </c:pt>
                <c:pt idx="585">
                  <c:v>0.29349999999999998</c:v>
                </c:pt>
                <c:pt idx="586">
                  <c:v>0.47149999999999997</c:v>
                </c:pt>
                <c:pt idx="587">
                  <c:v>1.0169999999999999</c:v>
                </c:pt>
                <c:pt idx="588">
                  <c:v>0.09</c:v>
                </c:pt>
                <c:pt idx="589">
                  <c:v>0.1845</c:v>
                </c:pt>
                <c:pt idx="590">
                  <c:v>4.4999999999999997E-3</c:v>
                </c:pt>
                <c:pt idx="591">
                  <c:v>0.109</c:v>
                </c:pt>
                <c:pt idx="592">
                  <c:v>0.27400000000000002</c:v>
                </c:pt>
                <c:pt idx="593">
                  <c:v>0.19850000000000001</c:v>
                </c:pt>
                <c:pt idx="594">
                  <c:v>0.44900000000000001</c:v>
                </c:pt>
                <c:pt idx="595">
                  <c:v>0.48199999999999998</c:v>
                </c:pt>
                <c:pt idx="596">
                  <c:v>0.47549999999999998</c:v>
                </c:pt>
                <c:pt idx="597">
                  <c:v>0.36049999999999999</c:v>
                </c:pt>
                <c:pt idx="598">
                  <c:v>0.29349999999999998</c:v>
                </c:pt>
                <c:pt idx="599">
                  <c:v>0.29849999999999999</c:v>
                </c:pt>
                <c:pt idx="600">
                  <c:v>0.755</c:v>
                </c:pt>
                <c:pt idx="601">
                  <c:v>0.28199999999999997</c:v>
                </c:pt>
                <c:pt idx="602">
                  <c:v>0.32500000000000001</c:v>
                </c:pt>
                <c:pt idx="603">
                  <c:v>0.38950000000000001</c:v>
                </c:pt>
                <c:pt idx="604">
                  <c:v>0.27300000000000002</c:v>
                </c:pt>
                <c:pt idx="605">
                  <c:v>0.50849999999999995</c:v>
                </c:pt>
                <c:pt idx="606">
                  <c:v>0.115</c:v>
                </c:pt>
                <c:pt idx="607">
                  <c:v>0.23549999999999999</c:v>
                </c:pt>
                <c:pt idx="608">
                  <c:v>6.6500000000000004E-2</c:v>
                </c:pt>
                <c:pt idx="609">
                  <c:v>0.67549999999999999</c:v>
                </c:pt>
                <c:pt idx="610">
                  <c:v>0.154</c:v>
                </c:pt>
                <c:pt idx="611">
                  <c:v>7.4999999999999997E-2</c:v>
                </c:pt>
                <c:pt idx="612">
                  <c:v>0.45050000000000001</c:v>
                </c:pt>
                <c:pt idx="613">
                  <c:v>0.41</c:v>
                </c:pt>
                <c:pt idx="614">
                  <c:v>0.40250000000000002</c:v>
                </c:pt>
                <c:pt idx="615">
                  <c:v>0.32500000000000001</c:v>
                </c:pt>
                <c:pt idx="616">
                  <c:v>0.251</c:v>
                </c:pt>
                <c:pt idx="617">
                  <c:v>0.35449999999999998</c:v>
                </c:pt>
                <c:pt idx="618">
                  <c:v>0.33150000000000002</c:v>
                </c:pt>
                <c:pt idx="619">
                  <c:v>0.34699999999999998</c:v>
                </c:pt>
                <c:pt idx="620">
                  <c:v>0.21049999999999999</c:v>
                </c:pt>
                <c:pt idx="621">
                  <c:v>0.42499999999999999</c:v>
                </c:pt>
                <c:pt idx="622">
                  <c:v>0.312</c:v>
                </c:pt>
                <c:pt idx="623">
                  <c:v>0.2535</c:v>
                </c:pt>
                <c:pt idx="624">
                  <c:v>0.75</c:v>
                </c:pt>
                <c:pt idx="625">
                  <c:v>0.39600000000000002</c:v>
                </c:pt>
                <c:pt idx="626">
                  <c:v>0.87450000000000006</c:v>
                </c:pt>
                <c:pt idx="627">
                  <c:v>0.62949999999999995</c:v>
                </c:pt>
                <c:pt idx="628">
                  <c:v>0.59699999999999998</c:v>
                </c:pt>
                <c:pt idx="629">
                  <c:v>0.58599999999999997</c:v>
                </c:pt>
                <c:pt idx="630">
                  <c:v>0.56999999999999995</c:v>
                </c:pt>
                <c:pt idx="631">
                  <c:v>0.72599999999999998</c:v>
                </c:pt>
                <c:pt idx="632">
                  <c:v>0.46100000000000002</c:v>
                </c:pt>
                <c:pt idx="633">
                  <c:v>6.8000000000000005E-2</c:v>
                </c:pt>
                <c:pt idx="634">
                  <c:v>0.215</c:v>
                </c:pt>
                <c:pt idx="635">
                  <c:v>0.29199999999999998</c:v>
                </c:pt>
                <c:pt idx="636">
                  <c:v>0.68600000000000005</c:v>
                </c:pt>
                <c:pt idx="637">
                  <c:v>0.36799999999999999</c:v>
                </c:pt>
                <c:pt idx="638">
                  <c:v>0.28999999999999998</c:v>
                </c:pt>
                <c:pt idx="639">
                  <c:v>0.29249999999999998</c:v>
                </c:pt>
                <c:pt idx="640">
                  <c:v>0.36449999999999999</c:v>
                </c:pt>
                <c:pt idx="641">
                  <c:v>0.65400000000000003</c:v>
                </c:pt>
                <c:pt idx="642">
                  <c:v>0.56699999999999995</c:v>
                </c:pt>
                <c:pt idx="643">
                  <c:v>0.316</c:v>
                </c:pt>
                <c:pt idx="644">
                  <c:v>0.245</c:v>
                </c:pt>
                <c:pt idx="645">
                  <c:v>0.21</c:v>
                </c:pt>
                <c:pt idx="646">
                  <c:v>0.19500000000000001</c:v>
                </c:pt>
                <c:pt idx="647">
                  <c:v>0.46949999999999997</c:v>
                </c:pt>
                <c:pt idx="648">
                  <c:v>0.38500000000000001</c:v>
                </c:pt>
                <c:pt idx="649">
                  <c:v>0.42849999999999999</c:v>
                </c:pt>
                <c:pt idx="650">
                  <c:v>0.57599999999999996</c:v>
                </c:pt>
                <c:pt idx="651">
                  <c:v>0.36449999999999999</c:v>
                </c:pt>
                <c:pt idx="652">
                  <c:v>0.16550000000000001</c:v>
                </c:pt>
                <c:pt idx="653">
                  <c:v>0.38900000000000001</c:v>
                </c:pt>
                <c:pt idx="654">
                  <c:v>7.0000000000000001E-3</c:v>
                </c:pt>
                <c:pt idx="655">
                  <c:v>0.39050000000000001</c:v>
                </c:pt>
                <c:pt idx="656">
                  <c:v>0.23549999999999999</c:v>
                </c:pt>
                <c:pt idx="657">
                  <c:v>0.65649999999999997</c:v>
                </c:pt>
                <c:pt idx="658">
                  <c:v>0.51749999999999996</c:v>
                </c:pt>
                <c:pt idx="659">
                  <c:v>0.20150000000000001</c:v>
                </c:pt>
                <c:pt idx="660">
                  <c:v>0.61450000000000005</c:v>
                </c:pt>
                <c:pt idx="661">
                  <c:v>0.23849999999999999</c:v>
                </c:pt>
                <c:pt idx="662">
                  <c:v>4.4999999999999998E-2</c:v>
                </c:pt>
                <c:pt idx="663">
                  <c:v>0.30199999999999999</c:v>
                </c:pt>
                <c:pt idx="664">
                  <c:v>0.30149999999999999</c:v>
                </c:pt>
                <c:pt idx="665">
                  <c:v>0.32750000000000001</c:v>
                </c:pt>
                <c:pt idx="666">
                  <c:v>9.4999999999999998E-3</c:v>
                </c:pt>
                <c:pt idx="667">
                  <c:v>0.23949999999999999</c:v>
                </c:pt>
                <c:pt idx="668">
                  <c:v>0.65749999999999997</c:v>
                </c:pt>
                <c:pt idx="669">
                  <c:v>0.16500000000000001</c:v>
                </c:pt>
                <c:pt idx="670">
                  <c:v>2.0500000000000001E-2</c:v>
                </c:pt>
                <c:pt idx="671">
                  <c:v>0.245</c:v>
                </c:pt>
                <c:pt idx="672">
                  <c:v>8.9999999999999993E-3</c:v>
                </c:pt>
                <c:pt idx="673">
                  <c:v>0.11899999999999999</c:v>
                </c:pt>
                <c:pt idx="674">
                  <c:v>0.53149999999999997</c:v>
                </c:pt>
                <c:pt idx="675">
                  <c:v>3.6999999999999998E-2</c:v>
                </c:pt>
                <c:pt idx="676">
                  <c:v>4.5499999999999999E-2</c:v>
                </c:pt>
                <c:pt idx="677">
                  <c:v>8.6499999999999994E-2</c:v>
                </c:pt>
                <c:pt idx="678">
                  <c:v>0.20549999999999999</c:v>
                </c:pt>
                <c:pt idx="679">
                  <c:v>0.70350000000000001</c:v>
                </c:pt>
                <c:pt idx="680">
                  <c:v>7.2499999999999995E-2</c:v>
                </c:pt>
                <c:pt idx="681">
                  <c:v>0.38200000000000001</c:v>
                </c:pt>
                <c:pt idx="682">
                  <c:v>0.313</c:v>
                </c:pt>
                <c:pt idx="683">
                  <c:v>0.26700000000000002</c:v>
                </c:pt>
                <c:pt idx="684">
                  <c:v>0.53100000000000003</c:v>
                </c:pt>
                <c:pt idx="685">
                  <c:v>0.3155</c:v>
                </c:pt>
                <c:pt idx="686">
                  <c:v>0.75349999999999995</c:v>
                </c:pt>
                <c:pt idx="687">
                  <c:v>0.45350000000000001</c:v>
                </c:pt>
                <c:pt idx="688">
                  <c:v>0.42549999999999999</c:v>
                </c:pt>
                <c:pt idx="689">
                  <c:v>0.54549999999999998</c:v>
                </c:pt>
                <c:pt idx="690">
                  <c:v>4.9000000000000002E-2</c:v>
                </c:pt>
                <c:pt idx="691">
                  <c:v>0.73499999999999999</c:v>
                </c:pt>
                <c:pt idx="692">
                  <c:v>0.58450000000000002</c:v>
                </c:pt>
                <c:pt idx="693">
                  <c:v>0.26300000000000001</c:v>
                </c:pt>
                <c:pt idx="694">
                  <c:v>0.34849999999999998</c:v>
                </c:pt>
                <c:pt idx="695">
                  <c:v>0.29349999999999998</c:v>
                </c:pt>
                <c:pt idx="696">
                  <c:v>0.16900000000000001</c:v>
                </c:pt>
                <c:pt idx="697">
                  <c:v>0.2205</c:v>
                </c:pt>
                <c:pt idx="698">
                  <c:v>0.41249999999999998</c:v>
                </c:pt>
                <c:pt idx="699">
                  <c:v>0.63100000000000001</c:v>
                </c:pt>
                <c:pt idx="700">
                  <c:v>0.90900000000000003</c:v>
                </c:pt>
                <c:pt idx="701">
                  <c:v>0.29349999999999998</c:v>
                </c:pt>
                <c:pt idx="702">
                  <c:v>0.77549999999999997</c:v>
                </c:pt>
                <c:pt idx="703">
                  <c:v>0.58099999999999996</c:v>
                </c:pt>
                <c:pt idx="704">
                  <c:v>0.192</c:v>
                </c:pt>
                <c:pt idx="705">
                  <c:v>4.0500000000000001E-2</c:v>
                </c:pt>
                <c:pt idx="706">
                  <c:v>0.19950000000000001</c:v>
                </c:pt>
                <c:pt idx="707">
                  <c:v>2.5499999999999998E-2</c:v>
                </c:pt>
                <c:pt idx="708">
                  <c:v>0.41349999999999998</c:v>
                </c:pt>
                <c:pt idx="709">
                  <c:v>0.46050000000000002</c:v>
                </c:pt>
                <c:pt idx="710">
                  <c:v>0.1045</c:v>
                </c:pt>
                <c:pt idx="711">
                  <c:v>0.48049999999999998</c:v>
                </c:pt>
                <c:pt idx="712">
                  <c:v>0.16350000000000001</c:v>
                </c:pt>
                <c:pt idx="713">
                  <c:v>0.41499999999999998</c:v>
                </c:pt>
                <c:pt idx="714">
                  <c:v>0.13500000000000001</c:v>
                </c:pt>
                <c:pt idx="715">
                  <c:v>0.41199999999999998</c:v>
                </c:pt>
                <c:pt idx="716">
                  <c:v>0.67100000000000004</c:v>
                </c:pt>
                <c:pt idx="717">
                  <c:v>9.7500000000000003E-2</c:v>
                </c:pt>
                <c:pt idx="718">
                  <c:v>0.52349999999999997</c:v>
                </c:pt>
                <c:pt idx="719">
                  <c:v>0.59250000000000003</c:v>
                </c:pt>
                <c:pt idx="720">
                  <c:v>6.8500000000000005E-2</c:v>
                </c:pt>
                <c:pt idx="721">
                  <c:v>0.50649999999999995</c:v>
                </c:pt>
                <c:pt idx="722">
                  <c:v>0.28549999999999998</c:v>
                </c:pt>
                <c:pt idx="723">
                  <c:v>0.2455</c:v>
                </c:pt>
                <c:pt idx="724">
                  <c:v>0.72750000000000004</c:v>
                </c:pt>
                <c:pt idx="725">
                  <c:v>7.4999999999999997E-2</c:v>
                </c:pt>
                <c:pt idx="726">
                  <c:v>0.26400000000000001</c:v>
                </c:pt>
                <c:pt idx="727">
                  <c:v>0.49149999999999999</c:v>
                </c:pt>
                <c:pt idx="728">
                  <c:v>0.46750000000000003</c:v>
                </c:pt>
                <c:pt idx="729">
                  <c:v>0.28799999999999998</c:v>
                </c:pt>
                <c:pt idx="730">
                  <c:v>0.99250000000000005</c:v>
                </c:pt>
                <c:pt idx="731">
                  <c:v>0.22500000000000001</c:v>
                </c:pt>
                <c:pt idx="732">
                  <c:v>0.13800000000000001</c:v>
                </c:pt>
                <c:pt idx="733">
                  <c:v>7.8E-2</c:v>
                </c:pt>
                <c:pt idx="734">
                  <c:v>0.3765</c:v>
                </c:pt>
                <c:pt idx="735">
                  <c:v>0.34599999999999997</c:v>
                </c:pt>
                <c:pt idx="736">
                  <c:v>1.109</c:v>
                </c:pt>
                <c:pt idx="737">
                  <c:v>0.67149999999999999</c:v>
                </c:pt>
                <c:pt idx="738">
                  <c:v>0.40350000000000003</c:v>
                </c:pt>
                <c:pt idx="739">
                  <c:v>0.215</c:v>
                </c:pt>
                <c:pt idx="740">
                  <c:v>0.33400000000000002</c:v>
                </c:pt>
                <c:pt idx="741">
                  <c:v>0.20100000000000001</c:v>
                </c:pt>
                <c:pt idx="742">
                  <c:v>6.6000000000000003E-2</c:v>
                </c:pt>
                <c:pt idx="743">
                  <c:v>0.20349999999999999</c:v>
                </c:pt>
                <c:pt idx="744">
                  <c:v>0.4985</c:v>
                </c:pt>
                <c:pt idx="745">
                  <c:v>0.249</c:v>
                </c:pt>
                <c:pt idx="746">
                  <c:v>0.39350000000000002</c:v>
                </c:pt>
                <c:pt idx="747">
                  <c:v>0.45400000000000001</c:v>
                </c:pt>
                <c:pt idx="748">
                  <c:v>0.121</c:v>
                </c:pt>
                <c:pt idx="749">
                  <c:v>0.14849999999999999</c:v>
                </c:pt>
                <c:pt idx="750">
                  <c:v>0.1605</c:v>
                </c:pt>
                <c:pt idx="751">
                  <c:v>0.39450000000000002</c:v>
                </c:pt>
                <c:pt idx="752">
                  <c:v>0.37</c:v>
                </c:pt>
                <c:pt idx="753">
                  <c:v>0.41049999999999998</c:v>
                </c:pt>
                <c:pt idx="754">
                  <c:v>5.2999999999999999E-2</c:v>
                </c:pt>
                <c:pt idx="755">
                  <c:v>9.8000000000000004E-2</c:v>
                </c:pt>
                <c:pt idx="756">
                  <c:v>0.625</c:v>
                </c:pt>
                <c:pt idx="757">
                  <c:v>0.21</c:v>
                </c:pt>
                <c:pt idx="758">
                  <c:v>0.222</c:v>
                </c:pt>
                <c:pt idx="759">
                  <c:v>0.51800000000000002</c:v>
                </c:pt>
                <c:pt idx="760">
                  <c:v>0.45750000000000002</c:v>
                </c:pt>
                <c:pt idx="761">
                  <c:v>0.93300000000000005</c:v>
                </c:pt>
                <c:pt idx="762">
                  <c:v>0.191</c:v>
                </c:pt>
                <c:pt idx="763">
                  <c:v>0.11650000000000001</c:v>
                </c:pt>
                <c:pt idx="764">
                  <c:v>0.33050000000000002</c:v>
                </c:pt>
                <c:pt idx="765">
                  <c:v>9.4999999999999998E-3</c:v>
                </c:pt>
                <c:pt idx="766">
                  <c:v>0.35249999999999998</c:v>
                </c:pt>
                <c:pt idx="767">
                  <c:v>0.23599999999999999</c:v>
                </c:pt>
                <c:pt idx="768">
                  <c:v>0.73899999999999999</c:v>
                </c:pt>
                <c:pt idx="769">
                  <c:v>4.4999999999999998E-2</c:v>
                </c:pt>
                <c:pt idx="770">
                  <c:v>0.17949999999999999</c:v>
                </c:pt>
                <c:pt idx="771">
                  <c:v>0.11</c:v>
                </c:pt>
                <c:pt idx="772">
                  <c:v>0.378</c:v>
                </c:pt>
                <c:pt idx="773">
                  <c:v>7.1999999999999995E-2</c:v>
                </c:pt>
                <c:pt idx="774">
                  <c:v>0.17599999999999999</c:v>
                </c:pt>
                <c:pt idx="775">
                  <c:v>0.23400000000000001</c:v>
                </c:pt>
                <c:pt idx="776">
                  <c:v>0.62849999999999995</c:v>
                </c:pt>
                <c:pt idx="777">
                  <c:v>0.371</c:v>
                </c:pt>
                <c:pt idx="778">
                  <c:v>0.52549999999999997</c:v>
                </c:pt>
                <c:pt idx="779">
                  <c:v>4.4999999999999998E-2</c:v>
                </c:pt>
                <c:pt idx="780">
                  <c:v>0.48099999999999998</c:v>
                </c:pt>
                <c:pt idx="781">
                  <c:v>0.17249999999999999</c:v>
                </c:pt>
                <c:pt idx="782">
                  <c:v>0.1515</c:v>
                </c:pt>
                <c:pt idx="783">
                  <c:v>0.185</c:v>
                </c:pt>
                <c:pt idx="784">
                  <c:v>0.1265</c:v>
                </c:pt>
                <c:pt idx="785">
                  <c:v>0.14299999999999999</c:v>
                </c:pt>
                <c:pt idx="786">
                  <c:v>0.58250000000000002</c:v>
                </c:pt>
                <c:pt idx="787">
                  <c:v>6.3500000000000001E-2</c:v>
                </c:pt>
                <c:pt idx="788">
                  <c:v>0.45200000000000001</c:v>
                </c:pt>
                <c:pt idx="789">
                  <c:v>0.876</c:v>
                </c:pt>
                <c:pt idx="790">
                  <c:v>5.8500000000000003E-2</c:v>
                </c:pt>
                <c:pt idx="791">
                  <c:v>9.8500000000000004E-2</c:v>
                </c:pt>
                <c:pt idx="792">
                  <c:v>0.40250000000000002</c:v>
                </c:pt>
                <c:pt idx="793">
                  <c:v>6.5500000000000003E-2</c:v>
                </c:pt>
                <c:pt idx="794">
                  <c:v>0.29199999999999998</c:v>
                </c:pt>
                <c:pt idx="795">
                  <c:v>4.2999999999999997E-2</c:v>
                </c:pt>
                <c:pt idx="796">
                  <c:v>0.4985</c:v>
                </c:pt>
                <c:pt idx="797">
                  <c:v>0.47749999999999998</c:v>
                </c:pt>
                <c:pt idx="798">
                  <c:v>0.93100000000000005</c:v>
                </c:pt>
                <c:pt idx="799">
                  <c:v>4.2500000000000003E-2</c:v>
                </c:pt>
                <c:pt idx="800">
                  <c:v>0.20749999999999999</c:v>
                </c:pt>
                <c:pt idx="801">
                  <c:v>0.1525</c:v>
                </c:pt>
                <c:pt idx="802">
                  <c:v>0.315</c:v>
                </c:pt>
                <c:pt idx="803">
                  <c:v>0.2555</c:v>
                </c:pt>
                <c:pt idx="804">
                  <c:v>0.29249999999999998</c:v>
                </c:pt>
                <c:pt idx="805">
                  <c:v>0.53300000000000003</c:v>
                </c:pt>
                <c:pt idx="806">
                  <c:v>0.28000000000000003</c:v>
                </c:pt>
                <c:pt idx="807">
                  <c:v>0.44450000000000001</c:v>
                </c:pt>
                <c:pt idx="808">
                  <c:v>0.63</c:v>
                </c:pt>
                <c:pt idx="809">
                  <c:v>0.65749999999999997</c:v>
                </c:pt>
                <c:pt idx="810">
                  <c:v>0.24199999999999999</c:v>
                </c:pt>
                <c:pt idx="811">
                  <c:v>0.24049999999999999</c:v>
                </c:pt>
                <c:pt idx="812">
                  <c:v>0.54049999999999998</c:v>
                </c:pt>
                <c:pt idx="813">
                  <c:v>6.1499999999999999E-2</c:v>
                </c:pt>
                <c:pt idx="814">
                  <c:v>0.217</c:v>
                </c:pt>
                <c:pt idx="815">
                  <c:v>0.32</c:v>
                </c:pt>
                <c:pt idx="816">
                  <c:v>0.624</c:v>
                </c:pt>
                <c:pt idx="817">
                  <c:v>7.7499999999999999E-2</c:v>
                </c:pt>
                <c:pt idx="818">
                  <c:v>0.63149999999999995</c:v>
                </c:pt>
                <c:pt idx="819">
                  <c:v>0.23799999999999999</c:v>
                </c:pt>
                <c:pt idx="820">
                  <c:v>0.111</c:v>
                </c:pt>
                <c:pt idx="821">
                  <c:v>0.26900000000000002</c:v>
                </c:pt>
                <c:pt idx="822">
                  <c:v>0.57750000000000001</c:v>
                </c:pt>
                <c:pt idx="823">
                  <c:v>0.54249999999999998</c:v>
                </c:pt>
                <c:pt idx="824">
                  <c:v>0.49249999999999999</c:v>
                </c:pt>
                <c:pt idx="825">
                  <c:v>8.7999999999999995E-2</c:v>
                </c:pt>
                <c:pt idx="826">
                  <c:v>0.48299999999999998</c:v>
                </c:pt>
                <c:pt idx="827">
                  <c:v>0.24199999999999999</c:v>
                </c:pt>
                <c:pt idx="828">
                  <c:v>0.54</c:v>
                </c:pt>
                <c:pt idx="829">
                  <c:v>0.26250000000000001</c:v>
                </c:pt>
                <c:pt idx="830">
                  <c:v>0.23549999999999999</c:v>
                </c:pt>
                <c:pt idx="831">
                  <c:v>0.22500000000000001</c:v>
                </c:pt>
                <c:pt idx="832">
                  <c:v>0.3135</c:v>
                </c:pt>
                <c:pt idx="833">
                  <c:v>0.3755</c:v>
                </c:pt>
                <c:pt idx="834">
                  <c:v>0.501</c:v>
                </c:pt>
                <c:pt idx="835">
                  <c:v>0.1075</c:v>
                </c:pt>
                <c:pt idx="836">
                  <c:v>0.15</c:v>
                </c:pt>
                <c:pt idx="837">
                  <c:v>0.40150000000000002</c:v>
                </c:pt>
                <c:pt idx="838">
                  <c:v>0.2505</c:v>
                </c:pt>
                <c:pt idx="839">
                  <c:v>0.69299999999999995</c:v>
                </c:pt>
                <c:pt idx="840">
                  <c:v>0.53500000000000003</c:v>
                </c:pt>
                <c:pt idx="841">
                  <c:v>0.16450000000000001</c:v>
                </c:pt>
                <c:pt idx="842">
                  <c:v>0.39200000000000002</c:v>
                </c:pt>
                <c:pt idx="843">
                  <c:v>0.24299999999999999</c:v>
                </c:pt>
                <c:pt idx="844">
                  <c:v>4.65E-2</c:v>
                </c:pt>
                <c:pt idx="845">
                  <c:v>0.48599999999999999</c:v>
                </c:pt>
                <c:pt idx="846">
                  <c:v>4.2500000000000003E-2</c:v>
                </c:pt>
                <c:pt idx="847">
                  <c:v>0.873</c:v>
                </c:pt>
                <c:pt idx="848">
                  <c:v>0.35799999999999998</c:v>
                </c:pt>
                <c:pt idx="849">
                  <c:v>0.40899999999999997</c:v>
                </c:pt>
                <c:pt idx="850">
                  <c:v>0.28899999999999998</c:v>
                </c:pt>
                <c:pt idx="851">
                  <c:v>0.64500000000000002</c:v>
                </c:pt>
                <c:pt idx="852">
                  <c:v>0.59399999999999997</c:v>
                </c:pt>
                <c:pt idx="853">
                  <c:v>7.2999999999999995E-2</c:v>
                </c:pt>
                <c:pt idx="854">
                  <c:v>0.23549999999999999</c:v>
                </c:pt>
                <c:pt idx="855">
                  <c:v>0.38200000000000001</c:v>
                </c:pt>
                <c:pt idx="856">
                  <c:v>0.50600000000000001</c:v>
                </c:pt>
                <c:pt idx="857">
                  <c:v>0.224</c:v>
                </c:pt>
                <c:pt idx="858">
                  <c:v>0.35249999999999998</c:v>
                </c:pt>
                <c:pt idx="859">
                  <c:v>0.25950000000000001</c:v>
                </c:pt>
                <c:pt idx="860">
                  <c:v>0.32900000000000001</c:v>
                </c:pt>
                <c:pt idx="861">
                  <c:v>1.083</c:v>
                </c:pt>
                <c:pt idx="862">
                  <c:v>0.21149999999999999</c:v>
                </c:pt>
                <c:pt idx="863">
                  <c:v>0.33750000000000002</c:v>
                </c:pt>
                <c:pt idx="864">
                  <c:v>3.7999999999999999E-2</c:v>
                </c:pt>
                <c:pt idx="865">
                  <c:v>0.308</c:v>
                </c:pt>
                <c:pt idx="866">
                  <c:v>0.61950000000000005</c:v>
                </c:pt>
                <c:pt idx="867">
                  <c:v>0.70350000000000001</c:v>
                </c:pt>
                <c:pt idx="868">
                  <c:v>0.74250000000000005</c:v>
                </c:pt>
                <c:pt idx="869">
                  <c:v>0.155</c:v>
                </c:pt>
                <c:pt idx="870">
                  <c:v>0.3085</c:v>
                </c:pt>
                <c:pt idx="871">
                  <c:v>0.4955</c:v>
                </c:pt>
                <c:pt idx="872">
                  <c:v>0.60250000000000004</c:v>
                </c:pt>
                <c:pt idx="873">
                  <c:v>0.36649999999999999</c:v>
                </c:pt>
                <c:pt idx="874">
                  <c:v>0.29749999999999999</c:v>
                </c:pt>
                <c:pt idx="875">
                  <c:v>9.9500000000000005E-2</c:v>
                </c:pt>
                <c:pt idx="876">
                  <c:v>0.54149999999999998</c:v>
                </c:pt>
                <c:pt idx="877">
                  <c:v>0.307</c:v>
                </c:pt>
                <c:pt idx="878">
                  <c:v>0.67749999999999999</c:v>
                </c:pt>
                <c:pt idx="879">
                  <c:v>0.48499999999999999</c:v>
                </c:pt>
                <c:pt idx="880">
                  <c:v>0.8145</c:v>
                </c:pt>
                <c:pt idx="881">
                  <c:v>0.23300000000000001</c:v>
                </c:pt>
                <c:pt idx="882">
                  <c:v>0.17749999999999999</c:v>
                </c:pt>
                <c:pt idx="883">
                  <c:v>0.30499999999999999</c:v>
                </c:pt>
                <c:pt idx="884">
                  <c:v>9.4999999999999998E-3</c:v>
                </c:pt>
                <c:pt idx="885">
                  <c:v>0.69399999999999995</c:v>
                </c:pt>
                <c:pt idx="886">
                  <c:v>0.36849999999999999</c:v>
                </c:pt>
                <c:pt idx="887">
                  <c:v>0.32750000000000001</c:v>
                </c:pt>
                <c:pt idx="888">
                  <c:v>0.55600000000000005</c:v>
                </c:pt>
                <c:pt idx="889">
                  <c:v>0.23499999999999999</c:v>
                </c:pt>
                <c:pt idx="890">
                  <c:v>0.20349999999999999</c:v>
                </c:pt>
                <c:pt idx="891">
                  <c:v>0.18049999999999999</c:v>
                </c:pt>
                <c:pt idx="892">
                  <c:v>0.3705</c:v>
                </c:pt>
                <c:pt idx="893">
                  <c:v>0.17</c:v>
                </c:pt>
                <c:pt idx="894">
                  <c:v>0.501</c:v>
                </c:pt>
                <c:pt idx="895">
                  <c:v>1.2395</c:v>
                </c:pt>
                <c:pt idx="896">
                  <c:v>8.5500000000000007E-2</c:v>
                </c:pt>
                <c:pt idx="897">
                  <c:v>7.2999999999999995E-2</c:v>
                </c:pt>
                <c:pt idx="898">
                  <c:v>0.1905</c:v>
                </c:pt>
                <c:pt idx="899">
                  <c:v>0.3125</c:v>
                </c:pt>
                <c:pt idx="900">
                  <c:v>0.50549999999999995</c:v>
                </c:pt>
                <c:pt idx="901">
                  <c:v>0.34350000000000003</c:v>
                </c:pt>
                <c:pt idx="902">
                  <c:v>0.61</c:v>
                </c:pt>
                <c:pt idx="903">
                  <c:v>0.17</c:v>
                </c:pt>
                <c:pt idx="904">
                  <c:v>0.17749999999999999</c:v>
                </c:pt>
                <c:pt idx="905">
                  <c:v>0.42899999999999999</c:v>
                </c:pt>
                <c:pt idx="906">
                  <c:v>0.26300000000000001</c:v>
                </c:pt>
                <c:pt idx="907">
                  <c:v>0.45600000000000002</c:v>
                </c:pt>
                <c:pt idx="908">
                  <c:v>0.57199999999999995</c:v>
                </c:pt>
                <c:pt idx="909">
                  <c:v>0.20399999999999999</c:v>
                </c:pt>
                <c:pt idx="910">
                  <c:v>0.1525</c:v>
                </c:pt>
                <c:pt idx="911">
                  <c:v>0.38850000000000001</c:v>
                </c:pt>
                <c:pt idx="912">
                  <c:v>0.14099999999999999</c:v>
                </c:pt>
                <c:pt idx="913">
                  <c:v>0.3085</c:v>
                </c:pt>
                <c:pt idx="914">
                  <c:v>0.21049999999999999</c:v>
                </c:pt>
                <c:pt idx="915">
                  <c:v>0.66800000000000004</c:v>
                </c:pt>
                <c:pt idx="916">
                  <c:v>0.33250000000000002</c:v>
                </c:pt>
                <c:pt idx="917">
                  <c:v>0.34449999999999997</c:v>
                </c:pt>
                <c:pt idx="918">
                  <c:v>0.32750000000000001</c:v>
                </c:pt>
                <c:pt idx="919">
                  <c:v>0.64949999999999997</c:v>
                </c:pt>
                <c:pt idx="920">
                  <c:v>0.68899999999999995</c:v>
                </c:pt>
                <c:pt idx="921">
                  <c:v>3.3000000000000002E-2</c:v>
                </c:pt>
                <c:pt idx="922">
                  <c:v>0.437</c:v>
                </c:pt>
                <c:pt idx="923">
                  <c:v>0.18049999999999999</c:v>
                </c:pt>
                <c:pt idx="924">
                  <c:v>0.18099999999999999</c:v>
                </c:pt>
                <c:pt idx="925">
                  <c:v>0.42149999999999999</c:v>
                </c:pt>
                <c:pt idx="926">
                  <c:v>0.14399999999999999</c:v>
                </c:pt>
                <c:pt idx="927">
                  <c:v>0.34749999999999998</c:v>
                </c:pt>
                <c:pt idx="928">
                  <c:v>0.2505</c:v>
                </c:pt>
                <c:pt idx="929">
                  <c:v>0.45350000000000001</c:v>
                </c:pt>
                <c:pt idx="930">
                  <c:v>0.1535</c:v>
                </c:pt>
                <c:pt idx="931">
                  <c:v>0.311</c:v>
                </c:pt>
                <c:pt idx="932">
                  <c:v>0.2555</c:v>
                </c:pt>
                <c:pt idx="933">
                  <c:v>0.55900000000000005</c:v>
                </c:pt>
                <c:pt idx="934">
                  <c:v>0.72450000000000003</c:v>
                </c:pt>
                <c:pt idx="935">
                  <c:v>1.4999999999999999E-2</c:v>
                </c:pt>
                <c:pt idx="936">
                  <c:v>0.1605</c:v>
                </c:pt>
                <c:pt idx="937">
                  <c:v>0.67500000000000004</c:v>
                </c:pt>
                <c:pt idx="938">
                  <c:v>0.1235</c:v>
                </c:pt>
                <c:pt idx="939">
                  <c:v>0.42499999999999999</c:v>
                </c:pt>
                <c:pt idx="940">
                  <c:v>0.156</c:v>
                </c:pt>
                <c:pt idx="941">
                  <c:v>0.24299999999999999</c:v>
                </c:pt>
                <c:pt idx="942">
                  <c:v>0.26900000000000002</c:v>
                </c:pt>
                <c:pt idx="943">
                  <c:v>0.1145</c:v>
                </c:pt>
                <c:pt idx="944">
                  <c:v>0.11650000000000001</c:v>
                </c:pt>
                <c:pt idx="945">
                  <c:v>0.28449999999999998</c:v>
                </c:pt>
                <c:pt idx="946">
                  <c:v>0.58299999999999996</c:v>
                </c:pt>
                <c:pt idx="947">
                  <c:v>0.21299999999999999</c:v>
                </c:pt>
                <c:pt idx="948">
                  <c:v>5.8500000000000003E-2</c:v>
                </c:pt>
                <c:pt idx="949">
                  <c:v>0.34699999999999998</c:v>
                </c:pt>
                <c:pt idx="950">
                  <c:v>0.42349999999999999</c:v>
                </c:pt>
                <c:pt idx="951">
                  <c:v>0.53149999999999997</c:v>
                </c:pt>
                <c:pt idx="952">
                  <c:v>0.62549999999999994</c:v>
                </c:pt>
                <c:pt idx="953">
                  <c:v>0.218</c:v>
                </c:pt>
                <c:pt idx="954">
                  <c:v>0.437</c:v>
                </c:pt>
                <c:pt idx="955">
                  <c:v>0.20050000000000001</c:v>
                </c:pt>
                <c:pt idx="956">
                  <c:v>0.29449999999999998</c:v>
                </c:pt>
                <c:pt idx="957">
                  <c:v>5.1499999999999997E-2</c:v>
                </c:pt>
                <c:pt idx="958">
                  <c:v>0.1105</c:v>
                </c:pt>
                <c:pt idx="959">
                  <c:v>0.36499999999999999</c:v>
                </c:pt>
                <c:pt idx="960">
                  <c:v>0.2455</c:v>
                </c:pt>
                <c:pt idx="961">
                  <c:v>0.29449999999999998</c:v>
                </c:pt>
                <c:pt idx="962">
                  <c:v>0.26150000000000001</c:v>
                </c:pt>
                <c:pt idx="963">
                  <c:v>0.36799999999999999</c:v>
                </c:pt>
                <c:pt idx="964">
                  <c:v>0.08</c:v>
                </c:pt>
                <c:pt idx="965">
                  <c:v>0.158</c:v>
                </c:pt>
                <c:pt idx="966">
                  <c:v>5.0000000000000001E-3</c:v>
                </c:pt>
                <c:pt idx="967">
                  <c:v>0.224</c:v>
                </c:pt>
                <c:pt idx="968">
                  <c:v>0.58699999999999997</c:v>
                </c:pt>
                <c:pt idx="969">
                  <c:v>0.76349999999999996</c:v>
                </c:pt>
                <c:pt idx="970">
                  <c:v>0.11749999999999999</c:v>
                </c:pt>
                <c:pt idx="971">
                  <c:v>0.73350000000000004</c:v>
                </c:pt>
                <c:pt idx="972">
                  <c:v>0.46400000000000002</c:v>
                </c:pt>
                <c:pt idx="973">
                  <c:v>0.86550000000000005</c:v>
                </c:pt>
                <c:pt idx="974">
                  <c:v>0.77549999999999997</c:v>
                </c:pt>
                <c:pt idx="975">
                  <c:v>0.22950000000000001</c:v>
                </c:pt>
                <c:pt idx="976">
                  <c:v>0.5635</c:v>
                </c:pt>
                <c:pt idx="977">
                  <c:v>0.21049999999999999</c:v>
                </c:pt>
                <c:pt idx="978">
                  <c:v>0.17849999999999999</c:v>
                </c:pt>
                <c:pt idx="979">
                  <c:v>0.2185</c:v>
                </c:pt>
                <c:pt idx="980">
                  <c:v>0.69399999999999995</c:v>
                </c:pt>
                <c:pt idx="981">
                  <c:v>0.1255</c:v>
                </c:pt>
                <c:pt idx="982">
                  <c:v>0.45150000000000001</c:v>
                </c:pt>
                <c:pt idx="983">
                  <c:v>0.38700000000000001</c:v>
                </c:pt>
                <c:pt idx="984">
                  <c:v>0.5605</c:v>
                </c:pt>
                <c:pt idx="985">
                  <c:v>0.78500000000000003</c:v>
                </c:pt>
                <c:pt idx="986">
                  <c:v>0.47599999999999998</c:v>
                </c:pt>
                <c:pt idx="987">
                  <c:v>0.29299999999999998</c:v>
                </c:pt>
                <c:pt idx="988">
                  <c:v>0.13650000000000001</c:v>
                </c:pt>
                <c:pt idx="989">
                  <c:v>0.48299999999999998</c:v>
                </c:pt>
                <c:pt idx="990">
                  <c:v>7.9000000000000001E-2</c:v>
                </c:pt>
                <c:pt idx="991">
                  <c:v>5.1499999999999997E-2</c:v>
                </c:pt>
                <c:pt idx="992">
                  <c:v>0.52200000000000002</c:v>
                </c:pt>
                <c:pt idx="993">
                  <c:v>0.17150000000000001</c:v>
                </c:pt>
                <c:pt idx="994">
                  <c:v>0.71050000000000002</c:v>
                </c:pt>
                <c:pt idx="995">
                  <c:v>0.19500000000000001</c:v>
                </c:pt>
                <c:pt idx="996">
                  <c:v>0.127</c:v>
                </c:pt>
                <c:pt idx="997">
                  <c:v>0.26100000000000001</c:v>
                </c:pt>
                <c:pt idx="998">
                  <c:v>0.434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A3-0941-8FFE-64D654B43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1043215"/>
        <c:axId val="61169967"/>
      </c:barChart>
      <c:catAx>
        <c:axId val="6104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967"/>
        <c:crosses val="autoZero"/>
        <c:auto val="1"/>
        <c:lblAlgn val="ctr"/>
        <c:lblOffset val="100"/>
        <c:noMultiLvlLbl val="0"/>
      </c:catAx>
      <c:valAx>
        <c:axId val="6116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Distribution Of Diameter For Each Gender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'Personal Data'!$AD$1</c:f>
              <c:strCache>
                <c:ptCount val="1"/>
                <c:pt idx="0">
                  <c:v>Male2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Data'!$AD$2:$AD$1001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0.53</c:v>
                </c:pt>
                <c:pt idx="5">
                  <c:v>0.52500000000000002</c:v>
                </c:pt>
                <c:pt idx="6">
                  <c:v>0.24</c:v>
                </c:pt>
                <c:pt idx="7">
                  <c:v>#N/A</c:v>
                </c:pt>
                <c:pt idx="8">
                  <c:v>#N/A</c:v>
                </c:pt>
                <c:pt idx="9">
                  <c:v>0.4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0.56000000000000005</c:v>
                </c:pt>
                <c:pt idx="14">
                  <c:v>0.47499999999999998</c:v>
                </c:pt>
                <c:pt idx="15">
                  <c:v>#N/A</c:v>
                </c:pt>
                <c:pt idx="16">
                  <c:v>#N/A</c:v>
                </c:pt>
                <c:pt idx="17">
                  <c:v>0.48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0.36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0.45</c:v>
                </c:pt>
                <c:pt idx="34">
                  <c:v>0.31</c:v>
                </c:pt>
                <c:pt idx="35">
                  <c:v>0.49</c:v>
                </c:pt>
                <c:pt idx="36">
                  <c:v>#N/A</c:v>
                </c:pt>
                <c:pt idx="37">
                  <c:v>0.37</c:v>
                </c:pt>
                <c:pt idx="38">
                  <c:v>#N/A</c:v>
                </c:pt>
                <c:pt idx="39">
                  <c:v>0.4</c:v>
                </c:pt>
                <c:pt idx="40">
                  <c:v>0.375</c:v>
                </c:pt>
                <c:pt idx="41">
                  <c:v>0.42</c:v>
                </c:pt>
                <c:pt idx="42">
                  <c:v>#N/A</c:v>
                </c:pt>
                <c:pt idx="43">
                  <c:v>#N/A</c:v>
                </c:pt>
                <c:pt idx="44">
                  <c:v>0.56999999999999995</c:v>
                </c:pt>
                <c:pt idx="45">
                  <c:v>#N/A</c:v>
                </c:pt>
                <c:pt idx="46">
                  <c:v>0.45</c:v>
                </c:pt>
                <c:pt idx="47">
                  <c:v>0.52500000000000002</c:v>
                </c:pt>
                <c:pt idx="48">
                  <c:v>0.44</c:v>
                </c:pt>
                <c:pt idx="49">
                  <c:v>0.45</c:v>
                </c:pt>
                <c:pt idx="50">
                  <c:v>0.55000000000000004</c:v>
                </c:pt>
                <c:pt idx="51">
                  <c:v>#N/A</c:v>
                </c:pt>
                <c:pt idx="52">
                  <c:v>#N/A</c:v>
                </c:pt>
                <c:pt idx="53">
                  <c:v>0.55500000000000005</c:v>
                </c:pt>
                <c:pt idx="54">
                  <c:v>#N/A</c:v>
                </c:pt>
                <c:pt idx="55">
                  <c:v>#N/A</c:v>
                </c:pt>
                <c:pt idx="56">
                  <c:v>0.45</c:v>
                </c:pt>
                <c:pt idx="57">
                  <c:v>#N/A</c:v>
                </c:pt>
                <c:pt idx="58">
                  <c:v>0.51</c:v>
                </c:pt>
                <c:pt idx="59">
                  <c:v>#N/A</c:v>
                </c:pt>
                <c:pt idx="60">
                  <c:v>#N/A</c:v>
                </c:pt>
                <c:pt idx="61">
                  <c:v>0.40500000000000003</c:v>
                </c:pt>
                <c:pt idx="62">
                  <c:v>#N/A</c:v>
                </c:pt>
                <c:pt idx="63">
                  <c:v>0.39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0.46</c:v>
                </c:pt>
                <c:pt idx="68">
                  <c:v>#N/A</c:v>
                </c:pt>
                <c:pt idx="69">
                  <c:v>0.51500000000000001</c:v>
                </c:pt>
                <c:pt idx="70">
                  <c:v>0.55000000000000004</c:v>
                </c:pt>
                <c:pt idx="71">
                  <c:v>#N/A</c:v>
                </c:pt>
                <c:pt idx="72">
                  <c:v>#N/A</c:v>
                </c:pt>
                <c:pt idx="73">
                  <c:v>0.4</c:v>
                </c:pt>
                <c:pt idx="74">
                  <c:v>#N/A</c:v>
                </c:pt>
                <c:pt idx="75">
                  <c:v>0.47499999999999998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0.42499999999999999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0.41499999999999998</c:v>
                </c:pt>
                <c:pt idx="84">
                  <c:v>#N/A</c:v>
                </c:pt>
                <c:pt idx="85">
                  <c:v>#N/A</c:v>
                </c:pt>
                <c:pt idx="86">
                  <c:v>0.49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0.51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0.55000000000000004</c:v>
                </c:pt>
                <c:pt idx="100">
                  <c:v>0.41</c:v>
                </c:pt>
                <c:pt idx="101">
                  <c:v>#N/A</c:v>
                </c:pt>
                <c:pt idx="102">
                  <c:v>0.42499999999999999</c:v>
                </c:pt>
                <c:pt idx="103">
                  <c:v>0.49</c:v>
                </c:pt>
                <c:pt idx="104">
                  <c:v>#N/A</c:v>
                </c:pt>
                <c:pt idx="105">
                  <c:v>0.53500000000000003</c:v>
                </c:pt>
                <c:pt idx="106">
                  <c:v>0.45</c:v>
                </c:pt>
                <c:pt idx="107">
                  <c:v>0.40500000000000003</c:v>
                </c:pt>
                <c:pt idx="108">
                  <c:v>0.505</c:v>
                </c:pt>
                <c:pt idx="109">
                  <c:v>#N/A</c:v>
                </c:pt>
                <c:pt idx="110">
                  <c:v>0.40500000000000003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0.48</c:v>
                </c:pt>
                <c:pt idx="121">
                  <c:v>#N/A</c:v>
                </c:pt>
                <c:pt idx="122">
                  <c:v>#N/A</c:v>
                </c:pt>
                <c:pt idx="123">
                  <c:v>0.43</c:v>
                </c:pt>
                <c:pt idx="124">
                  <c:v>0.47499999999999998</c:v>
                </c:pt>
                <c:pt idx="125">
                  <c:v>0.38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0.39</c:v>
                </c:pt>
                <c:pt idx="132">
                  <c:v>#N/A</c:v>
                </c:pt>
                <c:pt idx="133">
                  <c:v>0.35</c:v>
                </c:pt>
                <c:pt idx="134">
                  <c:v>#N/A</c:v>
                </c:pt>
                <c:pt idx="135">
                  <c:v>0.42</c:v>
                </c:pt>
                <c:pt idx="136">
                  <c:v>0.47</c:v>
                </c:pt>
                <c:pt idx="137">
                  <c:v>0.3</c:v>
                </c:pt>
                <c:pt idx="138">
                  <c:v>0.55000000000000004</c:v>
                </c:pt>
                <c:pt idx="139">
                  <c:v>#N/A</c:v>
                </c:pt>
                <c:pt idx="140">
                  <c:v>0.49</c:v>
                </c:pt>
                <c:pt idx="141">
                  <c:v>0.47499999999999998</c:v>
                </c:pt>
                <c:pt idx="142">
                  <c:v>0.52</c:v>
                </c:pt>
                <c:pt idx="143">
                  <c:v>0.54</c:v>
                </c:pt>
                <c:pt idx="144">
                  <c:v>0.35</c:v>
                </c:pt>
                <c:pt idx="145">
                  <c:v>0.47</c:v>
                </c:pt>
                <c:pt idx="146">
                  <c:v>#N/A</c:v>
                </c:pt>
                <c:pt idx="147">
                  <c:v>#N/A</c:v>
                </c:pt>
                <c:pt idx="148">
                  <c:v>0.47</c:v>
                </c:pt>
                <c:pt idx="149">
                  <c:v>0.52500000000000002</c:v>
                </c:pt>
                <c:pt idx="150">
                  <c:v>0.40500000000000003</c:v>
                </c:pt>
                <c:pt idx="151">
                  <c:v>#N/A</c:v>
                </c:pt>
                <c:pt idx="152">
                  <c:v>#N/A</c:v>
                </c:pt>
                <c:pt idx="153">
                  <c:v>0.51</c:v>
                </c:pt>
                <c:pt idx="154">
                  <c:v>#N/A</c:v>
                </c:pt>
                <c:pt idx="155">
                  <c:v>#N/A</c:v>
                </c:pt>
                <c:pt idx="156">
                  <c:v>0.5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0.51500000000000001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0.27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0.35</c:v>
                </c:pt>
                <c:pt idx="174">
                  <c:v>#N/A</c:v>
                </c:pt>
                <c:pt idx="175">
                  <c:v>0.5</c:v>
                </c:pt>
                <c:pt idx="176">
                  <c:v>#N/A</c:v>
                </c:pt>
                <c:pt idx="177">
                  <c:v>#N/A</c:v>
                </c:pt>
                <c:pt idx="178">
                  <c:v>0.44</c:v>
                </c:pt>
                <c:pt idx="179">
                  <c:v>#N/A</c:v>
                </c:pt>
                <c:pt idx="180">
                  <c:v>0.55500000000000005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0.4</c:v>
                </c:pt>
                <c:pt idx="186">
                  <c:v>0.47</c:v>
                </c:pt>
                <c:pt idx="187">
                  <c:v>0.49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0.51500000000000001</c:v>
                </c:pt>
                <c:pt idx="192">
                  <c:v>#N/A</c:v>
                </c:pt>
                <c:pt idx="193">
                  <c:v>0.41</c:v>
                </c:pt>
                <c:pt idx="194">
                  <c:v>#N/A</c:v>
                </c:pt>
                <c:pt idx="195">
                  <c:v>0.30499999999999999</c:v>
                </c:pt>
                <c:pt idx="196">
                  <c:v>#N/A</c:v>
                </c:pt>
                <c:pt idx="197">
                  <c:v>#N/A</c:v>
                </c:pt>
                <c:pt idx="198">
                  <c:v>0.35499999999999998</c:v>
                </c:pt>
                <c:pt idx="199">
                  <c:v>#N/A</c:v>
                </c:pt>
                <c:pt idx="200">
                  <c:v>0.56000000000000005</c:v>
                </c:pt>
                <c:pt idx="201">
                  <c:v>0.435</c:v>
                </c:pt>
                <c:pt idx="202">
                  <c:v>#N/A</c:v>
                </c:pt>
                <c:pt idx="203">
                  <c:v>#N/A</c:v>
                </c:pt>
                <c:pt idx="204">
                  <c:v>0.46500000000000002</c:v>
                </c:pt>
                <c:pt idx="205">
                  <c:v>0.35</c:v>
                </c:pt>
                <c:pt idx="206">
                  <c:v>0.59499999999999997</c:v>
                </c:pt>
                <c:pt idx="207">
                  <c:v>0.58499999999999996</c:v>
                </c:pt>
                <c:pt idx="208">
                  <c:v>#N/A</c:v>
                </c:pt>
                <c:pt idx="209">
                  <c:v>0.48499999999999999</c:v>
                </c:pt>
                <c:pt idx="210">
                  <c:v>0.52500000000000002</c:v>
                </c:pt>
                <c:pt idx="211">
                  <c:v>#N/A</c:v>
                </c:pt>
                <c:pt idx="212">
                  <c:v>0.375</c:v>
                </c:pt>
                <c:pt idx="213">
                  <c:v>#N/A</c:v>
                </c:pt>
                <c:pt idx="214">
                  <c:v>0.505</c:v>
                </c:pt>
                <c:pt idx="215">
                  <c:v>0.41499999999999998</c:v>
                </c:pt>
                <c:pt idx="216">
                  <c:v>0.36499999999999999</c:v>
                </c:pt>
                <c:pt idx="217">
                  <c:v>#N/A</c:v>
                </c:pt>
                <c:pt idx="218">
                  <c:v>0.47499999999999998</c:v>
                </c:pt>
                <c:pt idx="219">
                  <c:v>0.47499999999999998</c:v>
                </c:pt>
                <c:pt idx="220">
                  <c:v>0.51500000000000001</c:v>
                </c:pt>
                <c:pt idx="221">
                  <c:v>#N/A</c:v>
                </c:pt>
                <c:pt idx="222">
                  <c:v>#N/A</c:v>
                </c:pt>
                <c:pt idx="223">
                  <c:v>0.51500000000000001</c:v>
                </c:pt>
                <c:pt idx="224">
                  <c:v>0.37</c:v>
                </c:pt>
                <c:pt idx="225">
                  <c:v>0.55000000000000004</c:v>
                </c:pt>
                <c:pt idx="226">
                  <c:v>0.48</c:v>
                </c:pt>
                <c:pt idx="227">
                  <c:v>0.44</c:v>
                </c:pt>
                <c:pt idx="228">
                  <c:v>#N/A</c:v>
                </c:pt>
                <c:pt idx="229">
                  <c:v>#N/A</c:v>
                </c:pt>
                <c:pt idx="230">
                  <c:v>0.26500000000000001</c:v>
                </c:pt>
                <c:pt idx="231">
                  <c:v>#N/A</c:v>
                </c:pt>
                <c:pt idx="232">
                  <c:v>#N/A</c:v>
                </c:pt>
                <c:pt idx="233">
                  <c:v>0.45500000000000002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0.46</c:v>
                </c:pt>
                <c:pt idx="238">
                  <c:v>0.36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0.48499999999999999</c:v>
                </c:pt>
                <c:pt idx="246">
                  <c:v>0.375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0.53</c:v>
                </c:pt>
                <c:pt idx="251">
                  <c:v>#N/A</c:v>
                </c:pt>
                <c:pt idx="252">
                  <c:v>0.55000000000000004</c:v>
                </c:pt>
                <c:pt idx="253">
                  <c:v>0.45500000000000002</c:v>
                </c:pt>
                <c:pt idx="254">
                  <c:v>#N/A</c:v>
                </c:pt>
                <c:pt idx="255">
                  <c:v>#N/A</c:v>
                </c:pt>
                <c:pt idx="256">
                  <c:v>0.48</c:v>
                </c:pt>
                <c:pt idx="257">
                  <c:v>#N/A</c:v>
                </c:pt>
                <c:pt idx="258">
                  <c:v>#N/A</c:v>
                </c:pt>
                <c:pt idx="259">
                  <c:v>0.54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0.57499999999999996</c:v>
                </c:pt>
                <c:pt idx="269">
                  <c:v>0.45</c:v>
                </c:pt>
                <c:pt idx="270">
                  <c:v>0.49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0.4</c:v>
                </c:pt>
                <c:pt idx="275">
                  <c:v>0.42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0.53500000000000003</c:v>
                </c:pt>
                <c:pt idx="280">
                  <c:v>0.38500000000000001</c:v>
                </c:pt>
                <c:pt idx="281">
                  <c:v>0.59</c:v>
                </c:pt>
                <c:pt idx="282">
                  <c:v>0.39500000000000002</c:v>
                </c:pt>
                <c:pt idx="283">
                  <c:v>0.38</c:v>
                </c:pt>
                <c:pt idx="284">
                  <c:v>0.51</c:v>
                </c:pt>
                <c:pt idx="285">
                  <c:v>0.3</c:v>
                </c:pt>
                <c:pt idx="286">
                  <c:v>#N/A</c:v>
                </c:pt>
                <c:pt idx="287">
                  <c:v>0.435</c:v>
                </c:pt>
                <c:pt idx="288">
                  <c:v>0.56499999999999995</c:v>
                </c:pt>
                <c:pt idx="289">
                  <c:v>#N/A</c:v>
                </c:pt>
                <c:pt idx="290">
                  <c:v>#N/A</c:v>
                </c:pt>
                <c:pt idx="291">
                  <c:v>0.505</c:v>
                </c:pt>
                <c:pt idx="292">
                  <c:v>#N/A</c:v>
                </c:pt>
                <c:pt idx="293">
                  <c:v>#N/A</c:v>
                </c:pt>
                <c:pt idx="294">
                  <c:v>0.39</c:v>
                </c:pt>
                <c:pt idx="295">
                  <c:v>#N/A</c:v>
                </c:pt>
                <c:pt idx="296">
                  <c:v>0.39500000000000002</c:v>
                </c:pt>
                <c:pt idx="297">
                  <c:v>0.49</c:v>
                </c:pt>
                <c:pt idx="298">
                  <c:v>0.38500000000000001</c:v>
                </c:pt>
                <c:pt idx="299">
                  <c:v>#N/A</c:v>
                </c:pt>
                <c:pt idx="300">
                  <c:v>0.38500000000000001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0.36</c:v>
                </c:pt>
                <c:pt idx="306">
                  <c:v>0.38</c:v>
                </c:pt>
                <c:pt idx="307">
                  <c:v>#N/A</c:v>
                </c:pt>
                <c:pt idx="308">
                  <c:v>0.47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0.435</c:v>
                </c:pt>
                <c:pt idx="316">
                  <c:v>#N/A</c:v>
                </c:pt>
                <c:pt idx="317">
                  <c:v>#N/A</c:v>
                </c:pt>
                <c:pt idx="318">
                  <c:v>0.38</c:v>
                </c:pt>
                <c:pt idx="319">
                  <c:v>#N/A</c:v>
                </c:pt>
                <c:pt idx="320">
                  <c:v>#N/A</c:v>
                </c:pt>
                <c:pt idx="321">
                  <c:v>0.53</c:v>
                </c:pt>
                <c:pt idx="322">
                  <c:v>0.215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0.32500000000000001</c:v>
                </c:pt>
                <c:pt idx="327">
                  <c:v>#N/A</c:v>
                </c:pt>
                <c:pt idx="328">
                  <c:v>0.495</c:v>
                </c:pt>
                <c:pt idx="329">
                  <c:v>#N/A</c:v>
                </c:pt>
                <c:pt idx="330">
                  <c:v>0.32500000000000001</c:v>
                </c:pt>
                <c:pt idx="331">
                  <c:v>0.44500000000000001</c:v>
                </c:pt>
                <c:pt idx="332">
                  <c:v>#N/A</c:v>
                </c:pt>
                <c:pt idx="333">
                  <c:v>#N/A</c:v>
                </c:pt>
                <c:pt idx="334">
                  <c:v>0.51500000000000001</c:v>
                </c:pt>
                <c:pt idx="335">
                  <c:v>0.40500000000000003</c:v>
                </c:pt>
                <c:pt idx="336">
                  <c:v>#N/A</c:v>
                </c:pt>
                <c:pt idx="337">
                  <c:v>#N/A</c:v>
                </c:pt>
                <c:pt idx="338">
                  <c:v>0.49</c:v>
                </c:pt>
                <c:pt idx="339">
                  <c:v>#N/A</c:v>
                </c:pt>
                <c:pt idx="340">
                  <c:v>0.495</c:v>
                </c:pt>
                <c:pt idx="341">
                  <c:v>#N/A</c:v>
                </c:pt>
                <c:pt idx="342">
                  <c:v>#N/A</c:v>
                </c:pt>
                <c:pt idx="343">
                  <c:v>0.46500000000000002</c:v>
                </c:pt>
                <c:pt idx="344">
                  <c:v>#N/A</c:v>
                </c:pt>
                <c:pt idx="345">
                  <c:v>0.37</c:v>
                </c:pt>
                <c:pt idx="346">
                  <c:v>0.36</c:v>
                </c:pt>
                <c:pt idx="347">
                  <c:v>#N/A</c:v>
                </c:pt>
                <c:pt idx="348">
                  <c:v>0.30499999999999999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0.47499999999999998</c:v>
                </c:pt>
                <c:pt idx="353">
                  <c:v>#N/A</c:v>
                </c:pt>
                <c:pt idx="354">
                  <c:v>0.49</c:v>
                </c:pt>
                <c:pt idx="355">
                  <c:v>#N/A</c:v>
                </c:pt>
                <c:pt idx="356">
                  <c:v>#N/A</c:v>
                </c:pt>
                <c:pt idx="357">
                  <c:v>0.48</c:v>
                </c:pt>
                <c:pt idx="358">
                  <c:v>#N/A</c:v>
                </c:pt>
                <c:pt idx="359">
                  <c:v>0.435</c:v>
                </c:pt>
                <c:pt idx="360">
                  <c:v>#N/A</c:v>
                </c:pt>
                <c:pt idx="361">
                  <c:v>#N/A</c:v>
                </c:pt>
                <c:pt idx="362">
                  <c:v>0.44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0.39500000000000002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0.47</c:v>
                </c:pt>
                <c:pt idx="375">
                  <c:v>#N/A</c:v>
                </c:pt>
                <c:pt idx="376">
                  <c:v>0.39500000000000002</c:v>
                </c:pt>
                <c:pt idx="377">
                  <c:v>#N/A</c:v>
                </c:pt>
                <c:pt idx="378">
                  <c:v>#N/A</c:v>
                </c:pt>
                <c:pt idx="379">
                  <c:v>0.46</c:v>
                </c:pt>
                <c:pt idx="380">
                  <c:v>#N/A</c:v>
                </c:pt>
                <c:pt idx="381">
                  <c:v>0.44</c:v>
                </c:pt>
                <c:pt idx="382">
                  <c:v>0.42499999999999999</c:v>
                </c:pt>
                <c:pt idx="383">
                  <c:v>0.44</c:v>
                </c:pt>
                <c:pt idx="384">
                  <c:v>#N/A</c:v>
                </c:pt>
                <c:pt idx="385">
                  <c:v>0.37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0.16</c:v>
                </c:pt>
                <c:pt idx="391">
                  <c:v>0.46</c:v>
                </c:pt>
                <c:pt idx="392">
                  <c:v>0.35</c:v>
                </c:pt>
                <c:pt idx="393">
                  <c:v>0.51</c:v>
                </c:pt>
                <c:pt idx="394">
                  <c:v>#N/A</c:v>
                </c:pt>
                <c:pt idx="395">
                  <c:v>0.44</c:v>
                </c:pt>
                <c:pt idx="396">
                  <c:v>0.52</c:v>
                </c:pt>
                <c:pt idx="397">
                  <c:v>#N/A</c:v>
                </c:pt>
                <c:pt idx="398">
                  <c:v>#N/A</c:v>
                </c:pt>
                <c:pt idx="399">
                  <c:v>0.5</c:v>
                </c:pt>
                <c:pt idx="400">
                  <c:v>#N/A</c:v>
                </c:pt>
                <c:pt idx="401">
                  <c:v>0.56000000000000005</c:v>
                </c:pt>
                <c:pt idx="402">
                  <c:v>#N/A</c:v>
                </c:pt>
                <c:pt idx="403">
                  <c:v>0.34499999999999997</c:v>
                </c:pt>
                <c:pt idx="404">
                  <c:v>#N/A</c:v>
                </c:pt>
                <c:pt idx="405">
                  <c:v>0.46</c:v>
                </c:pt>
                <c:pt idx="406">
                  <c:v>0.42</c:v>
                </c:pt>
                <c:pt idx="407">
                  <c:v>0.45</c:v>
                </c:pt>
                <c:pt idx="408">
                  <c:v>0.47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0.35</c:v>
                </c:pt>
                <c:pt idx="420">
                  <c:v>#N/A</c:v>
                </c:pt>
                <c:pt idx="421">
                  <c:v>#N/A</c:v>
                </c:pt>
                <c:pt idx="422">
                  <c:v>0.45</c:v>
                </c:pt>
                <c:pt idx="423">
                  <c:v>0.47499999999999998</c:v>
                </c:pt>
                <c:pt idx="424">
                  <c:v>0.56499999999999995</c:v>
                </c:pt>
                <c:pt idx="425">
                  <c:v>#N/A</c:v>
                </c:pt>
                <c:pt idx="426">
                  <c:v>0.41499999999999998</c:v>
                </c:pt>
                <c:pt idx="427">
                  <c:v>0.47499999999999998</c:v>
                </c:pt>
                <c:pt idx="428">
                  <c:v>0.5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0.45</c:v>
                </c:pt>
                <c:pt idx="433">
                  <c:v>#N/A</c:v>
                </c:pt>
                <c:pt idx="434">
                  <c:v>0.37</c:v>
                </c:pt>
                <c:pt idx="435">
                  <c:v>#N/A</c:v>
                </c:pt>
                <c:pt idx="436">
                  <c:v>0.29499999999999998</c:v>
                </c:pt>
                <c:pt idx="437">
                  <c:v>0.4</c:v>
                </c:pt>
                <c:pt idx="438">
                  <c:v>#N/A</c:v>
                </c:pt>
                <c:pt idx="439">
                  <c:v>0.47499999999999998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0.45500000000000002</c:v>
                </c:pt>
                <c:pt idx="445">
                  <c:v>#N/A</c:v>
                </c:pt>
                <c:pt idx="446">
                  <c:v>#N/A</c:v>
                </c:pt>
                <c:pt idx="447">
                  <c:v>0.36499999999999999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0.42499999999999999</c:v>
                </c:pt>
                <c:pt idx="456">
                  <c:v>#N/A</c:v>
                </c:pt>
                <c:pt idx="457">
                  <c:v>0.47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0.51</c:v>
                </c:pt>
                <c:pt idx="462">
                  <c:v>0.4</c:v>
                </c:pt>
                <c:pt idx="463">
                  <c:v>0.47</c:v>
                </c:pt>
                <c:pt idx="464">
                  <c:v>#N/A</c:v>
                </c:pt>
                <c:pt idx="465">
                  <c:v>#N/A</c:v>
                </c:pt>
                <c:pt idx="466">
                  <c:v>0.35</c:v>
                </c:pt>
                <c:pt idx="467">
                  <c:v>#N/A</c:v>
                </c:pt>
                <c:pt idx="468">
                  <c:v>#N/A</c:v>
                </c:pt>
                <c:pt idx="469">
                  <c:v>0.49</c:v>
                </c:pt>
                <c:pt idx="470">
                  <c:v>#N/A</c:v>
                </c:pt>
                <c:pt idx="471">
                  <c:v>0.4</c:v>
                </c:pt>
                <c:pt idx="472">
                  <c:v>#N/A</c:v>
                </c:pt>
                <c:pt idx="473">
                  <c:v>#N/A</c:v>
                </c:pt>
                <c:pt idx="474">
                  <c:v>0.38</c:v>
                </c:pt>
                <c:pt idx="475">
                  <c:v>0.495</c:v>
                </c:pt>
                <c:pt idx="476">
                  <c:v>#N/A</c:v>
                </c:pt>
                <c:pt idx="477">
                  <c:v>0.44500000000000001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0.53500000000000003</c:v>
                </c:pt>
                <c:pt idx="489">
                  <c:v>#N/A</c:v>
                </c:pt>
                <c:pt idx="490">
                  <c:v>#N/A</c:v>
                </c:pt>
                <c:pt idx="491">
                  <c:v>0.52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0.52500000000000002</c:v>
                </c:pt>
                <c:pt idx="496">
                  <c:v>0.45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0.56999999999999995</c:v>
                </c:pt>
                <c:pt idx="502">
                  <c:v>0.35499999999999998</c:v>
                </c:pt>
                <c:pt idx="503">
                  <c:v>0.53</c:v>
                </c:pt>
                <c:pt idx="504">
                  <c:v>0.5</c:v>
                </c:pt>
                <c:pt idx="505">
                  <c:v>#N/A</c:v>
                </c:pt>
                <c:pt idx="506">
                  <c:v>0.41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0.32500000000000001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0.435</c:v>
                </c:pt>
                <c:pt idx="515">
                  <c:v>#N/A</c:v>
                </c:pt>
                <c:pt idx="516">
                  <c:v>0.48</c:v>
                </c:pt>
                <c:pt idx="517">
                  <c:v>#N/A</c:v>
                </c:pt>
                <c:pt idx="518">
                  <c:v>0.52</c:v>
                </c:pt>
                <c:pt idx="519">
                  <c:v>0.44500000000000001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0.51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0.5</c:v>
                </c:pt>
                <c:pt idx="531">
                  <c:v>#N/A</c:v>
                </c:pt>
                <c:pt idx="532">
                  <c:v>0.45</c:v>
                </c:pt>
                <c:pt idx="533">
                  <c:v>#N/A</c:v>
                </c:pt>
                <c:pt idx="534">
                  <c:v>0.45</c:v>
                </c:pt>
                <c:pt idx="535">
                  <c:v>0.47499999999999998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0.435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0.43</c:v>
                </c:pt>
                <c:pt idx="551">
                  <c:v>#N/A</c:v>
                </c:pt>
                <c:pt idx="552">
                  <c:v>0.48499999999999999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0.33500000000000002</c:v>
                </c:pt>
                <c:pt idx="557">
                  <c:v>0.45500000000000002</c:v>
                </c:pt>
                <c:pt idx="558">
                  <c:v>#N/A</c:v>
                </c:pt>
                <c:pt idx="559">
                  <c:v>#N/A</c:v>
                </c:pt>
                <c:pt idx="560">
                  <c:v>0.32</c:v>
                </c:pt>
                <c:pt idx="561">
                  <c:v>0.495</c:v>
                </c:pt>
                <c:pt idx="562">
                  <c:v>#N/A</c:v>
                </c:pt>
                <c:pt idx="563">
                  <c:v>0.53</c:v>
                </c:pt>
                <c:pt idx="564">
                  <c:v>#N/A</c:v>
                </c:pt>
                <c:pt idx="565">
                  <c:v>0.35</c:v>
                </c:pt>
                <c:pt idx="566">
                  <c:v>0.28999999999999998</c:v>
                </c:pt>
                <c:pt idx="567">
                  <c:v>#N/A</c:v>
                </c:pt>
                <c:pt idx="568">
                  <c:v>#N/A</c:v>
                </c:pt>
                <c:pt idx="569">
                  <c:v>0.39</c:v>
                </c:pt>
                <c:pt idx="570">
                  <c:v>0.44</c:v>
                </c:pt>
                <c:pt idx="571">
                  <c:v>0.45</c:v>
                </c:pt>
                <c:pt idx="572">
                  <c:v>#N/A</c:v>
                </c:pt>
                <c:pt idx="573">
                  <c:v>#N/A</c:v>
                </c:pt>
                <c:pt idx="574">
                  <c:v>0.47499999999999998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0.44</c:v>
                </c:pt>
                <c:pt idx="584">
                  <c:v>#N/A</c:v>
                </c:pt>
                <c:pt idx="585">
                  <c:v>0.31</c:v>
                </c:pt>
                <c:pt idx="586">
                  <c:v>#N/A</c:v>
                </c:pt>
                <c:pt idx="587">
                  <c:v>#N/A</c:v>
                </c:pt>
                <c:pt idx="588">
                  <c:v>0.56499999999999995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0.47</c:v>
                </c:pt>
                <c:pt idx="596">
                  <c:v>#N/A</c:v>
                </c:pt>
                <c:pt idx="597">
                  <c:v>#N/A</c:v>
                </c:pt>
                <c:pt idx="598">
                  <c:v>0.45</c:v>
                </c:pt>
                <c:pt idx="599">
                  <c:v>#N/A</c:v>
                </c:pt>
                <c:pt idx="600">
                  <c:v>#N/A</c:v>
                </c:pt>
                <c:pt idx="601">
                  <c:v>0.52</c:v>
                </c:pt>
                <c:pt idx="602">
                  <c:v>#N/A</c:v>
                </c:pt>
                <c:pt idx="603">
                  <c:v>#N/A</c:v>
                </c:pt>
                <c:pt idx="604">
                  <c:v>0.45500000000000002</c:v>
                </c:pt>
                <c:pt idx="605">
                  <c:v>0.38</c:v>
                </c:pt>
                <c:pt idx="606">
                  <c:v>0.47</c:v>
                </c:pt>
                <c:pt idx="607">
                  <c:v>#N/A</c:v>
                </c:pt>
                <c:pt idx="608">
                  <c:v>#N/A</c:v>
                </c:pt>
                <c:pt idx="609">
                  <c:v>0.27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0.46500000000000002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0.37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0.375</c:v>
                </c:pt>
                <c:pt idx="625">
                  <c:v>0.54500000000000004</c:v>
                </c:pt>
                <c:pt idx="626">
                  <c:v>#N/A</c:v>
                </c:pt>
                <c:pt idx="627">
                  <c:v>0.52500000000000002</c:v>
                </c:pt>
                <c:pt idx="628">
                  <c:v>#N/A</c:v>
                </c:pt>
                <c:pt idx="629">
                  <c:v>0.49</c:v>
                </c:pt>
                <c:pt idx="630">
                  <c:v>0.52</c:v>
                </c:pt>
                <c:pt idx="631">
                  <c:v>#N/A</c:v>
                </c:pt>
                <c:pt idx="632">
                  <c:v>0.5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0.435</c:v>
                </c:pt>
                <c:pt idx="637">
                  <c:v>0.51</c:v>
                </c:pt>
                <c:pt idx="638">
                  <c:v>0.44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0.59</c:v>
                </c:pt>
                <c:pt idx="643">
                  <c:v>#N/A</c:v>
                </c:pt>
                <c:pt idx="644">
                  <c:v>0.435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0.47499999999999998</c:v>
                </c:pt>
                <c:pt idx="650">
                  <c:v>#N/A</c:v>
                </c:pt>
                <c:pt idx="651">
                  <c:v>0.5</c:v>
                </c:pt>
                <c:pt idx="652">
                  <c:v>0.44</c:v>
                </c:pt>
                <c:pt idx="653">
                  <c:v>0.34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0.48499999999999999</c:v>
                </c:pt>
                <c:pt idx="660">
                  <c:v>0.4</c:v>
                </c:pt>
                <c:pt idx="661">
                  <c:v>0.505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0.435</c:v>
                </c:pt>
                <c:pt idx="667">
                  <c:v>#N/A</c:v>
                </c:pt>
                <c:pt idx="668">
                  <c:v>#N/A</c:v>
                </c:pt>
                <c:pt idx="669">
                  <c:v>0.48</c:v>
                </c:pt>
                <c:pt idx="670">
                  <c:v>#N/A</c:v>
                </c:pt>
                <c:pt idx="671">
                  <c:v>#N/A</c:v>
                </c:pt>
                <c:pt idx="672">
                  <c:v>0.38</c:v>
                </c:pt>
                <c:pt idx="673">
                  <c:v>0.115</c:v>
                </c:pt>
                <c:pt idx="674">
                  <c:v>#N/A</c:v>
                </c:pt>
                <c:pt idx="675">
                  <c:v>0.505</c:v>
                </c:pt>
                <c:pt idx="676">
                  <c:v>#N/A</c:v>
                </c:pt>
                <c:pt idx="677">
                  <c:v>0.22500000000000001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0.4</c:v>
                </c:pt>
                <c:pt idx="684">
                  <c:v>#N/A</c:v>
                </c:pt>
                <c:pt idx="685">
                  <c:v>#N/A</c:v>
                </c:pt>
                <c:pt idx="686">
                  <c:v>0.43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0.56999999999999995</c:v>
                </c:pt>
                <c:pt idx="693">
                  <c:v>0.49</c:v>
                </c:pt>
                <c:pt idx="694">
                  <c:v>0.38</c:v>
                </c:pt>
                <c:pt idx="695">
                  <c:v>0.47</c:v>
                </c:pt>
                <c:pt idx="696">
                  <c:v>#N/A</c:v>
                </c:pt>
                <c:pt idx="697">
                  <c:v>0.34499999999999997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0.59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0.45</c:v>
                </c:pt>
                <c:pt idx="715">
                  <c:v>#N/A</c:v>
                </c:pt>
                <c:pt idx="716">
                  <c:v>#N/A</c:v>
                </c:pt>
                <c:pt idx="717">
                  <c:v>0.54</c:v>
                </c:pt>
                <c:pt idx="718">
                  <c:v>0.30499999999999999</c:v>
                </c:pt>
                <c:pt idx="719">
                  <c:v>0.48499999999999999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0.59</c:v>
                </c:pt>
                <c:pt idx="726">
                  <c:v>#N/A</c:v>
                </c:pt>
                <c:pt idx="727">
                  <c:v>#N/A</c:v>
                </c:pt>
                <c:pt idx="728">
                  <c:v>0.5</c:v>
                </c:pt>
                <c:pt idx="729">
                  <c:v>#N/A</c:v>
                </c:pt>
                <c:pt idx="730">
                  <c:v>0.435</c:v>
                </c:pt>
                <c:pt idx="731">
                  <c:v>#N/A</c:v>
                </c:pt>
                <c:pt idx="732">
                  <c:v>0.39</c:v>
                </c:pt>
                <c:pt idx="733">
                  <c:v>#N/A</c:v>
                </c:pt>
                <c:pt idx="734">
                  <c:v>#N/A</c:v>
                </c:pt>
                <c:pt idx="735">
                  <c:v>0.45500000000000002</c:v>
                </c:pt>
                <c:pt idx="736">
                  <c:v>#N/A</c:v>
                </c:pt>
                <c:pt idx="737">
                  <c:v>#N/A</c:v>
                </c:pt>
                <c:pt idx="738">
                  <c:v>0.46</c:v>
                </c:pt>
                <c:pt idx="739">
                  <c:v>#N/A</c:v>
                </c:pt>
                <c:pt idx="740">
                  <c:v>0.40500000000000003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0.435</c:v>
                </c:pt>
                <c:pt idx="746">
                  <c:v>0.41499999999999998</c:v>
                </c:pt>
                <c:pt idx="747">
                  <c:v>#N/A</c:v>
                </c:pt>
                <c:pt idx="748">
                  <c:v>0.46</c:v>
                </c:pt>
                <c:pt idx="749">
                  <c:v>#N/A</c:v>
                </c:pt>
                <c:pt idx="750">
                  <c:v>#N/A</c:v>
                </c:pt>
                <c:pt idx="751">
                  <c:v>0.34</c:v>
                </c:pt>
                <c:pt idx="752">
                  <c:v>#N/A</c:v>
                </c:pt>
                <c:pt idx="753">
                  <c:v>#N/A</c:v>
                </c:pt>
                <c:pt idx="754">
                  <c:v>0.51500000000000001</c:v>
                </c:pt>
                <c:pt idx="755">
                  <c:v>#N/A</c:v>
                </c:pt>
                <c:pt idx="756">
                  <c:v>#N/A</c:v>
                </c:pt>
                <c:pt idx="757">
                  <c:v>0.57499999999999996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0.125</c:v>
                </c:pt>
                <c:pt idx="767">
                  <c:v>#N/A</c:v>
                </c:pt>
                <c:pt idx="768">
                  <c:v>0.38500000000000001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0.4</c:v>
                </c:pt>
                <c:pt idx="777">
                  <c:v>0.48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0.47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0.53</c:v>
                </c:pt>
                <c:pt idx="788">
                  <c:v>#N/A</c:v>
                </c:pt>
                <c:pt idx="789">
                  <c:v>#N/A</c:v>
                </c:pt>
                <c:pt idx="790">
                  <c:v>0.54500000000000004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0.245</c:v>
                </c:pt>
                <c:pt idx="795">
                  <c:v>0.47</c:v>
                </c:pt>
                <c:pt idx="796">
                  <c:v>#N/A</c:v>
                </c:pt>
                <c:pt idx="797">
                  <c:v>0.45500000000000002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0.54</c:v>
                </c:pt>
                <c:pt idx="807">
                  <c:v>#N/A</c:v>
                </c:pt>
                <c:pt idx="808">
                  <c:v>0.5</c:v>
                </c:pt>
                <c:pt idx="809">
                  <c:v>0.49</c:v>
                </c:pt>
                <c:pt idx="810">
                  <c:v>0.51</c:v>
                </c:pt>
                <c:pt idx="811">
                  <c:v>#N/A</c:v>
                </c:pt>
                <c:pt idx="812">
                  <c:v>0.36499999999999999</c:v>
                </c:pt>
                <c:pt idx="813">
                  <c:v>0.44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0.52500000000000002</c:v>
                </c:pt>
                <c:pt idx="818">
                  <c:v>#N/A</c:v>
                </c:pt>
                <c:pt idx="819">
                  <c:v>0.51</c:v>
                </c:pt>
                <c:pt idx="820">
                  <c:v>#N/A</c:v>
                </c:pt>
                <c:pt idx="821">
                  <c:v>#N/A</c:v>
                </c:pt>
                <c:pt idx="822">
                  <c:v>0.38</c:v>
                </c:pt>
                <c:pt idx="823">
                  <c:v>#N/A</c:v>
                </c:pt>
                <c:pt idx="824">
                  <c:v>#N/A</c:v>
                </c:pt>
                <c:pt idx="825">
                  <c:v>0.45</c:v>
                </c:pt>
                <c:pt idx="826">
                  <c:v>#N/A</c:v>
                </c:pt>
                <c:pt idx="827">
                  <c:v>0.44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0.38500000000000001</c:v>
                </c:pt>
                <c:pt idx="834">
                  <c:v>0.47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0.375</c:v>
                </c:pt>
                <c:pt idx="840">
                  <c:v>#N/A</c:v>
                </c:pt>
                <c:pt idx="841">
                  <c:v>0.46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0.19500000000000001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0.43</c:v>
                </c:pt>
                <c:pt idx="851">
                  <c:v>#N/A</c:v>
                </c:pt>
                <c:pt idx="852">
                  <c:v>0.5</c:v>
                </c:pt>
                <c:pt idx="853">
                  <c:v>#N/A</c:v>
                </c:pt>
                <c:pt idx="854">
                  <c:v>0.26500000000000001</c:v>
                </c:pt>
                <c:pt idx="855">
                  <c:v>#N/A</c:v>
                </c:pt>
                <c:pt idx="856">
                  <c:v>0.45500000000000002</c:v>
                </c:pt>
                <c:pt idx="857">
                  <c:v>#N/A</c:v>
                </c:pt>
                <c:pt idx="858">
                  <c:v>0.35</c:v>
                </c:pt>
                <c:pt idx="859">
                  <c:v>0.4</c:v>
                </c:pt>
                <c:pt idx="860">
                  <c:v>#N/A</c:v>
                </c:pt>
                <c:pt idx="861">
                  <c:v>0.435</c:v>
                </c:pt>
                <c:pt idx="862">
                  <c:v>0.59499999999999997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0.54</c:v>
                </c:pt>
                <c:pt idx="870">
                  <c:v>#N/A</c:v>
                </c:pt>
                <c:pt idx="871">
                  <c:v>#N/A</c:v>
                </c:pt>
                <c:pt idx="872">
                  <c:v>0.47499999999999998</c:v>
                </c:pt>
                <c:pt idx="873">
                  <c:v>#N/A</c:v>
                </c:pt>
                <c:pt idx="874">
                  <c:v>0.47499999999999998</c:v>
                </c:pt>
                <c:pt idx="875">
                  <c:v>0.42499999999999999</c:v>
                </c:pt>
                <c:pt idx="876">
                  <c:v>#N/A</c:v>
                </c:pt>
                <c:pt idx="877">
                  <c:v>#N/A</c:v>
                </c:pt>
                <c:pt idx="878">
                  <c:v>0.44</c:v>
                </c:pt>
                <c:pt idx="879">
                  <c:v>#N/A</c:v>
                </c:pt>
                <c:pt idx="880">
                  <c:v>#N/A</c:v>
                </c:pt>
                <c:pt idx="881">
                  <c:v>0.54500000000000004</c:v>
                </c:pt>
                <c:pt idx="882">
                  <c:v>#N/A</c:v>
                </c:pt>
                <c:pt idx="883">
                  <c:v>#N/A</c:v>
                </c:pt>
                <c:pt idx="884">
                  <c:v>0.40500000000000003</c:v>
                </c:pt>
                <c:pt idx="885">
                  <c:v>0.125</c:v>
                </c:pt>
                <c:pt idx="886">
                  <c:v>0.51500000000000001</c:v>
                </c:pt>
                <c:pt idx="887">
                  <c:v>#N/A</c:v>
                </c:pt>
                <c:pt idx="888">
                  <c:v>0.45</c:v>
                </c:pt>
                <c:pt idx="889">
                  <c:v>0.51</c:v>
                </c:pt>
                <c:pt idx="890">
                  <c:v>0.46500000000000002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0.58499999999999996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0.41</c:v>
                </c:pt>
                <c:pt idx="901">
                  <c:v>0.495</c:v>
                </c:pt>
                <c:pt idx="902">
                  <c:v>0.41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0.45</c:v>
                </c:pt>
                <c:pt idx="907">
                  <c:v>0.41</c:v>
                </c:pt>
                <c:pt idx="908">
                  <c:v>0.48499999999999999</c:v>
                </c:pt>
                <c:pt idx="909">
                  <c:v>0.52500000000000002</c:v>
                </c:pt>
                <c:pt idx="910">
                  <c:v>0.37</c:v>
                </c:pt>
                <c:pt idx="911">
                  <c:v>#N/A</c:v>
                </c:pt>
                <c:pt idx="912">
                  <c:v>0.45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0.46</c:v>
                </c:pt>
                <c:pt idx="918">
                  <c:v>#N/A</c:v>
                </c:pt>
                <c:pt idx="919">
                  <c:v>0.45</c:v>
                </c:pt>
                <c:pt idx="920">
                  <c:v>#N/A</c:v>
                </c:pt>
                <c:pt idx="921">
                  <c:v>#N/A</c:v>
                </c:pt>
                <c:pt idx="922">
                  <c:v>0.2</c:v>
                </c:pt>
                <c:pt idx="923">
                  <c:v>#N/A</c:v>
                </c:pt>
                <c:pt idx="924">
                  <c:v>0.35499999999999998</c:v>
                </c:pt>
                <c:pt idx="925">
                  <c:v>#N/A</c:v>
                </c:pt>
                <c:pt idx="926">
                  <c:v>0.51500000000000001</c:v>
                </c:pt>
                <c:pt idx="927">
                  <c:v>0.32500000000000001</c:v>
                </c:pt>
                <c:pt idx="928">
                  <c:v>0.44</c:v>
                </c:pt>
                <c:pt idx="929">
                  <c:v>0.38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0.53500000000000003</c:v>
                </c:pt>
                <c:pt idx="936">
                  <c:v>#N/A</c:v>
                </c:pt>
                <c:pt idx="937">
                  <c:v>#N/A</c:v>
                </c:pt>
                <c:pt idx="938">
                  <c:v>0.55000000000000004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0.37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0.40500000000000003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0.46500000000000002</c:v>
                </c:pt>
                <c:pt idx="952">
                  <c:v>0.48499999999999999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0.43</c:v>
                </c:pt>
                <c:pt idx="961">
                  <c:v>0.4</c:v>
                </c:pt>
                <c:pt idx="962">
                  <c:v>0.39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0.32500000000000001</c:v>
                </c:pt>
                <c:pt idx="967">
                  <c:v>#N/A</c:v>
                </c:pt>
                <c:pt idx="968">
                  <c:v>0.39500000000000002</c:v>
                </c:pt>
                <c:pt idx="969">
                  <c:v>#N/A</c:v>
                </c:pt>
                <c:pt idx="970">
                  <c:v>0.53</c:v>
                </c:pt>
                <c:pt idx="971">
                  <c:v>0.28999999999999998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0.4</c:v>
                </c:pt>
                <c:pt idx="984">
                  <c:v>0.45500000000000002</c:v>
                </c:pt>
                <c:pt idx="985">
                  <c:v>#N/A</c:v>
                </c:pt>
                <c:pt idx="986">
                  <c:v>#N/A</c:v>
                </c:pt>
                <c:pt idx="987">
                  <c:v>0.47499999999999998</c:v>
                </c:pt>
                <c:pt idx="988">
                  <c:v>0.42</c:v>
                </c:pt>
                <c:pt idx="989">
                  <c:v>#N/A</c:v>
                </c:pt>
                <c:pt idx="990">
                  <c:v>0.52500000000000002</c:v>
                </c:pt>
                <c:pt idx="991">
                  <c:v>#N/A</c:v>
                </c:pt>
                <c:pt idx="992">
                  <c:v>#N/A</c:v>
                </c:pt>
                <c:pt idx="993">
                  <c:v>0.47499999999999998</c:v>
                </c:pt>
                <c:pt idx="994">
                  <c:v>#N/A</c:v>
                </c:pt>
                <c:pt idx="995">
                  <c:v>0.495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B-834D-9DE9-4F52878C16FC}"/>
            </c:ext>
          </c:extLst>
        </c:ser>
        <c:ser>
          <c:idx val="1"/>
          <c:order val="1"/>
          <c:tx>
            <c:strRef>
              <c:f>'Personal Data'!$AE$1</c:f>
              <c:strCache>
                <c:ptCount val="1"/>
                <c:pt idx="0">
                  <c:v>Female2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Data'!$AE$2:$AE$1001</c:f>
              <c:numCache>
                <c:formatCode>General</c:formatCode>
                <c:ptCount val="1000"/>
                <c:pt idx="0">
                  <c:v>0.5</c:v>
                </c:pt>
                <c:pt idx="1">
                  <c:v>0.36499999999999999</c:v>
                </c:pt>
                <c:pt idx="2">
                  <c:v>0.6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0.57499999999999996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0.36</c:v>
                </c:pt>
                <c:pt idx="16">
                  <c:v>#N/A</c:v>
                </c:pt>
                <c:pt idx="17">
                  <c:v>#N/A</c:v>
                </c:pt>
                <c:pt idx="18">
                  <c:v>0.39500000000000002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0.42499999999999999</c:v>
                </c:pt>
                <c:pt idx="23">
                  <c:v>#N/A</c:v>
                </c:pt>
                <c:pt idx="24">
                  <c:v>0.46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0.37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0.39500000000000002</c:v>
                </c:pt>
                <c:pt idx="37">
                  <c:v>#N/A</c:v>
                </c:pt>
                <c:pt idx="38">
                  <c:v>0.495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0.495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0.52500000000000002</c:v>
                </c:pt>
                <c:pt idx="58">
                  <c:v>#N/A</c:v>
                </c:pt>
                <c:pt idx="59">
                  <c:v>#N/A</c:v>
                </c:pt>
                <c:pt idx="60">
                  <c:v>0.35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0.58499999999999996</c:v>
                </c:pt>
                <c:pt idx="65">
                  <c:v>0.52500000000000002</c:v>
                </c:pt>
                <c:pt idx="66">
                  <c:v>0.46</c:v>
                </c:pt>
                <c:pt idx="67">
                  <c:v>#N/A</c:v>
                </c:pt>
                <c:pt idx="68">
                  <c:v>0.35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0.51</c:v>
                </c:pt>
                <c:pt idx="78">
                  <c:v>0.44</c:v>
                </c:pt>
                <c:pt idx="79">
                  <c:v>#N/A</c:v>
                </c:pt>
                <c:pt idx="80">
                  <c:v>0.47499999999999998</c:v>
                </c:pt>
                <c:pt idx="81">
                  <c:v>#N/A</c:v>
                </c:pt>
                <c:pt idx="82">
                  <c:v>0.41</c:v>
                </c:pt>
                <c:pt idx="83">
                  <c:v>#N/A</c:v>
                </c:pt>
                <c:pt idx="84">
                  <c:v>0.42499999999999999</c:v>
                </c:pt>
                <c:pt idx="85">
                  <c:v>0.435</c:v>
                </c:pt>
                <c:pt idx="86">
                  <c:v>#N/A</c:v>
                </c:pt>
                <c:pt idx="87">
                  <c:v>0.48499999999999999</c:v>
                </c:pt>
                <c:pt idx="88">
                  <c:v>#N/A</c:v>
                </c:pt>
                <c:pt idx="89">
                  <c:v>0.38</c:v>
                </c:pt>
                <c:pt idx="90">
                  <c:v>0.49</c:v>
                </c:pt>
                <c:pt idx="91">
                  <c:v>0.5</c:v>
                </c:pt>
                <c:pt idx="92">
                  <c:v>#N/A</c:v>
                </c:pt>
                <c:pt idx="93">
                  <c:v>0.56499999999999995</c:v>
                </c:pt>
                <c:pt idx="94">
                  <c:v>0.36499999999999999</c:v>
                </c:pt>
                <c:pt idx="95">
                  <c:v>#N/A</c:v>
                </c:pt>
                <c:pt idx="96">
                  <c:v>0.51500000000000001</c:v>
                </c:pt>
                <c:pt idx="97">
                  <c:v>0.23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0.47499999999999998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0.46500000000000002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0.45</c:v>
                </c:pt>
                <c:pt idx="116">
                  <c:v>0.46</c:v>
                </c:pt>
                <c:pt idx="117">
                  <c:v>#N/A</c:v>
                </c:pt>
                <c:pt idx="118">
                  <c:v>0.55000000000000004</c:v>
                </c:pt>
                <c:pt idx="119">
                  <c:v>#N/A</c:v>
                </c:pt>
                <c:pt idx="120">
                  <c:v>#N/A</c:v>
                </c:pt>
                <c:pt idx="121">
                  <c:v>0.5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0.5</c:v>
                </c:pt>
                <c:pt idx="127">
                  <c:v>0.4</c:v>
                </c:pt>
                <c:pt idx="128">
                  <c:v>0.32</c:v>
                </c:pt>
                <c:pt idx="129">
                  <c:v>0.47499999999999998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0.55000000000000004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0.39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0.40500000000000003</c:v>
                </c:pt>
                <c:pt idx="147">
                  <c:v>0.48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0.42</c:v>
                </c:pt>
                <c:pt idx="152">
                  <c:v>0.47</c:v>
                </c:pt>
                <c:pt idx="153">
                  <c:v>#N/A</c:v>
                </c:pt>
                <c:pt idx="154">
                  <c:v>0.44</c:v>
                </c:pt>
                <c:pt idx="155">
                  <c:v>0.495</c:v>
                </c:pt>
                <c:pt idx="156">
                  <c:v>#N/A</c:v>
                </c:pt>
                <c:pt idx="157">
                  <c:v>#N/A</c:v>
                </c:pt>
                <c:pt idx="158">
                  <c:v>0.46</c:v>
                </c:pt>
                <c:pt idx="159">
                  <c:v>#N/A</c:v>
                </c:pt>
                <c:pt idx="160">
                  <c:v>0.47499999999999998</c:v>
                </c:pt>
                <c:pt idx="161">
                  <c:v>#N/A</c:v>
                </c:pt>
                <c:pt idx="162">
                  <c:v>#N/A</c:v>
                </c:pt>
                <c:pt idx="163">
                  <c:v>0.47499999999999998</c:v>
                </c:pt>
                <c:pt idx="164">
                  <c:v>0.53500000000000003</c:v>
                </c:pt>
                <c:pt idx="165">
                  <c:v>0.44</c:v>
                </c:pt>
                <c:pt idx="166">
                  <c:v>0.5</c:v>
                </c:pt>
                <c:pt idx="167">
                  <c:v>0.44</c:v>
                </c:pt>
                <c:pt idx="168">
                  <c:v>#N/A</c:v>
                </c:pt>
                <c:pt idx="169">
                  <c:v>0.46500000000000002</c:v>
                </c:pt>
                <c:pt idx="170">
                  <c:v>0.39</c:v>
                </c:pt>
                <c:pt idx="171">
                  <c:v>#N/A</c:v>
                </c:pt>
                <c:pt idx="172">
                  <c:v>0.47499999999999998</c:v>
                </c:pt>
                <c:pt idx="173">
                  <c:v>#N/A</c:v>
                </c:pt>
                <c:pt idx="174">
                  <c:v>0.5</c:v>
                </c:pt>
                <c:pt idx="175">
                  <c:v>#N/A</c:v>
                </c:pt>
                <c:pt idx="176">
                  <c:v>0.42499999999999999</c:v>
                </c:pt>
                <c:pt idx="177">
                  <c:v>#N/A</c:v>
                </c:pt>
                <c:pt idx="178">
                  <c:v>#N/A</c:v>
                </c:pt>
                <c:pt idx="179">
                  <c:v>0.4</c:v>
                </c:pt>
                <c:pt idx="180">
                  <c:v>#N/A</c:v>
                </c:pt>
                <c:pt idx="181">
                  <c:v>0.51</c:v>
                </c:pt>
                <c:pt idx="182">
                  <c:v>#N/A</c:v>
                </c:pt>
                <c:pt idx="183">
                  <c:v>#N/A</c:v>
                </c:pt>
                <c:pt idx="184">
                  <c:v>0.48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0.45</c:v>
                </c:pt>
                <c:pt idx="190">
                  <c:v>0.32500000000000001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0.44</c:v>
                </c:pt>
                <c:pt idx="195">
                  <c:v>#N/A</c:v>
                </c:pt>
                <c:pt idx="196">
                  <c:v>0.34</c:v>
                </c:pt>
                <c:pt idx="197">
                  <c:v>0.56499999999999995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0.51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0.52500000000000002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0.40500000000000003</c:v>
                </c:pt>
                <c:pt idx="232">
                  <c:v>0.46</c:v>
                </c:pt>
                <c:pt idx="233">
                  <c:v>#N/A</c:v>
                </c:pt>
                <c:pt idx="234">
                  <c:v>0.56000000000000005</c:v>
                </c:pt>
                <c:pt idx="235">
                  <c:v>0.34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0.46</c:v>
                </c:pt>
                <c:pt idx="241">
                  <c:v>#N/A</c:v>
                </c:pt>
                <c:pt idx="242">
                  <c:v>0.5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0.44</c:v>
                </c:pt>
                <c:pt idx="252">
                  <c:v>#N/A</c:v>
                </c:pt>
                <c:pt idx="253">
                  <c:v>#N/A</c:v>
                </c:pt>
                <c:pt idx="254">
                  <c:v>0.51500000000000001</c:v>
                </c:pt>
                <c:pt idx="255">
                  <c:v>#N/A</c:v>
                </c:pt>
                <c:pt idx="256">
                  <c:v>#N/A</c:v>
                </c:pt>
                <c:pt idx="257">
                  <c:v>0.51500000000000001</c:v>
                </c:pt>
                <c:pt idx="258">
                  <c:v>0.48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0.45</c:v>
                </c:pt>
                <c:pt idx="263">
                  <c:v>#N/A</c:v>
                </c:pt>
                <c:pt idx="264">
                  <c:v>0.505</c:v>
                </c:pt>
                <c:pt idx="265">
                  <c:v>#N/A</c:v>
                </c:pt>
                <c:pt idx="266">
                  <c:v>0.45</c:v>
                </c:pt>
                <c:pt idx="267">
                  <c:v>0.45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0.53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0.46500000000000002</c:v>
                </c:pt>
                <c:pt idx="277">
                  <c:v>0.47499999999999998</c:v>
                </c:pt>
                <c:pt idx="278">
                  <c:v>0.46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0.51</c:v>
                </c:pt>
                <c:pt idx="291">
                  <c:v>#N/A</c:v>
                </c:pt>
                <c:pt idx="292">
                  <c:v>#N/A</c:v>
                </c:pt>
                <c:pt idx="293">
                  <c:v>0.42</c:v>
                </c:pt>
                <c:pt idx="294">
                  <c:v>#N/A</c:v>
                </c:pt>
                <c:pt idx="295">
                  <c:v>0.38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0.44</c:v>
                </c:pt>
                <c:pt idx="302">
                  <c:v>0.54500000000000004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0.51500000000000001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0.40500000000000003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0.42</c:v>
                </c:pt>
                <c:pt idx="321">
                  <c:v>#N/A</c:v>
                </c:pt>
                <c:pt idx="322">
                  <c:v>#N/A</c:v>
                </c:pt>
                <c:pt idx="323">
                  <c:v>0.44500000000000001</c:v>
                </c:pt>
                <c:pt idx="324">
                  <c:v>0.38500000000000001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0.52500000000000002</c:v>
                </c:pt>
                <c:pt idx="334">
                  <c:v>#N/A</c:v>
                </c:pt>
                <c:pt idx="335">
                  <c:v>#N/A</c:v>
                </c:pt>
                <c:pt idx="336">
                  <c:v>0.5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0.4</c:v>
                </c:pt>
                <c:pt idx="342">
                  <c:v>0.56999999999999995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0.375</c:v>
                </c:pt>
                <c:pt idx="350">
                  <c:v>0.54500000000000004</c:v>
                </c:pt>
                <c:pt idx="351">
                  <c:v>0.56999999999999995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0.44</c:v>
                </c:pt>
                <c:pt idx="356">
                  <c:v>0.375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0.27</c:v>
                </c:pt>
                <c:pt idx="362">
                  <c:v>#N/A</c:v>
                </c:pt>
                <c:pt idx="363">
                  <c:v>0.46500000000000002</c:v>
                </c:pt>
                <c:pt idx="364">
                  <c:v>0.43</c:v>
                </c:pt>
                <c:pt idx="365">
                  <c:v>0.43</c:v>
                </c:pt>
                <c:pt idx="366">
                  <c:v>0.52500000000000002</c:v>
                </c:pt>
                <c:pt idx="367">
                  <c:v>0.30499999999999999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0.48</c:v>
                </c:pt>
                <c:pt idx="373">
                  <c:v>0.55000000000000004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0.35</c:v>
                </c:pt>
                <c:pt idx="378">
                  <c:v>#N/A</c:v>
                </c:pt>
                <c:pt idx="379">
                  <c:v>#N/A</c:v>
                </c:pt>
                <c:pt idx="380">
                  <c:v>0.42499999999999999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0.51</c:v>
                </c:pt>
                <c:pt idx="385">
                  <c:v>#N/A</c:v>
                </c:pt>
                <c:pt idx="386">
                  <c:v>#N/A</c:v>
                </c:pt>
                <c:pt idx="387">
                  <c:v>0.4</c:v>
                </c:pt>
                <c:pt idx="388">
                  <c:v>0.49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0.45</c:v>
                </c:pt>
                <c:pt idx="398">
                  <c:v>0.375</c:v>
                </c:pt>
                <c:pt idx="399">
                  <c:v>#N/A</c:v>
                </c:pt>
                <c:pt idx="400">
                  <c:v>0.40500000000000003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0.54</c:v>
                </c:pt>
                <c:pt idx="412">
                  <c:v>0.495</c:v>
                </c:pt>
                <c:pt idx="413">
                  <c:v>0.56000000000000005</c:v>
                </c:pt>
                <c:pt idx="414">
                  <c:v>#N/A</c:v>
                </c:pt>
                <c:pt idx="415">
                  <c:v>0.52500000000000002</c:v>
                </c:pt>
                <c:pt idx="416">
                  <c:v>#N/A</c:v>
                </c:pt>
                <c:pt idx="417">
                  <c:v>#N/A</c:v>
                </c:pt>
                <c:pt idx="418">
                  <c:v>0.54500000000000004</c:v>
                </c:pt>
                <c:pt idx="419">
                  <c:v>#N/A</c:v>
                </c:pt>
                <c:pt idx="420">
                  <c:v>0.47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0.48499999999999999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0.38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0.43</c:v>
                </c:pt>
                <c:pt idx="441">
                  <c:v>#N/A</c:v>
                </c:pt>
                <c:pt idx="442">
                  <c:v>0.4</c:v>
                </c:pt>
                <c:pt idx="443">
                  <c:v>0.41499999999999998</c:v>
                </c:pt>
                <c:pt idx="444">
                  <c:v>#N/A</c:v>
                </c:pt>
                <c:pt idx="445">
                  <c:v>0.26500000000000001</c:v>
                </c:pt>
                <c:pt idx="446">
                  <c:v>0.44500000000000001</c:v>
                </c:pt>
                <c:pt idx="447">
                  <c:v>#N/A</c:v>
                </c:pt>
                <c:pt idx="448">
                  <c:v>0.47499999999999998</c:v>
                </c:pt>
                <c:pt idx="449">
                  <c:v>0.52</c:v>
                </c:pt>
                <c:pt idx="450">
                  <c:v>0.22</c:v>
                </c:pt>
                <c:pt idx="451">
                  <c:v>#N/A</c:v>
                </c:pt>
                <c:pt idx="452">
                  <c:v>0.52</c:v>
                </c:pt>
                <c:pt idx="453">
                  <c:v>0.46500000000000002</c:v>
                </c:pt>
                <c:pt idx="454">
                  <c:v>0.45500000000000002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0.48499999999999999</c:v>
                </c:pt>
                <c:pt idx="468">
                  <c:v>0.35499999999999998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0.39500000000000002</c:v>
                </c:pt>
                <c:pt idx="473">
                  <c:v>0.47</c:v>
                </c:pt>
                <c:pt idx="474">
                  <c:v>#N/A</c:v>
                </c:pt>
                <c:pt idx="475">
                  <c:v>#N/A</c:v>
                </c:pt>
                <c:pt idx="476">
                  <c:v>0.47499999999999998</c:v>
                </c:pt>
                <c:pt idx="477">
                  <c:v>#N/A</c:v>
                </c:pt>
                <c:pt idx="478">
                  <c:v>0.52500000000000002</c:v>
                </c:pt>
                <c:pt idx="479">
                  <c:v>#N/A</c:v>
                </c:pt>
                <c:pt idx="480">
                  <c:v>0.40500000000000003</c:v>
                </c:pt>
                <c:pt idx="481">
                  <c:v>0.46500000000000002</c:v>
                </c:pt>
                <c:pt idx="482">
                  <c:v>#N/A</c:v>
                </c:pt>
                <c:pt idx="483">
                  <c:v>0.46</c:v>
                </c:pt>
                <c:pt idx="484">
                  <c:v>0.5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0.505</c:v>
                </c:pt>
                <c:pt idx="495">
                  <c:v>#N/A</c:v>
                </c:pt>
                <c:pt idx="496">
                  <c:v>#N/A</c:v>
                </c:pt>
                <c:pt idx="497">
                  <c:v>0.5</c:v>
                </c:pt>
                <c:pt idx="498">
                  <c:v>0.45500000000000002</c:v>
                </c:pt>
                <c:pt idx="499">
                  <c:v>0.56000000000000005</c:v>
                </c:pt>
                <c:pt idx="500">
                  <c:v>0.51500000000000001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0.34499999999999997</c:v>
                </c:pt>
                <c:pt idx="508">
                  <c:v>0.46500000000000002</c:v>
                </c:pt>
                <c:pt idx="509">
                  <c:v>0.47499999999999998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0.36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0.45</c:v>
                </c:pt>
                <c:pt idx="521">
                  <c:v>0.57499999999999996</c:v>
                </c:pt>
                <c:pt idx="522">
                  <c:v>#N/A</c:v>
                </c:pt>
                <c:pt idx="523">
                  <c:v>0.46500000000000002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0.57999999999999996</c:v>
                </c:pt>
                <c:pt idx="529">
                  <c:v>#N/A</c:v>
                </c:pt>
                <c:pt idx="530">
                  <c:v>#N/A</c:v>
                </c:pt>
                <c:pt idx="531">
                  <c:v>0.45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0.48499999999999999</c:v>
                </c:pt>
                <c:pt idx="537">
                  <c:v>#N/A</c:v>
                </c:pt>
                <c:pt idx="538">
                  <c:v>0.44</c:v>
                </c:pt>
                <c:pt idx="539">
                  <c:v>#N/A</c:v>
                </c:pt>
                <c:pt idx="540">
                  <c:v>0.48499999999999999</c:v>
                </c:pt>
                <c:pt idx="541">
                  <c:v>#N/A</c:v>
                </c:pt>
                <c:pt idx="542">
                  <c:v>0.5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0.65</c:v>
                </c:pt>
                <c:pt idx="547">
                  <c:v>#N/A</c:v>
                </c:pt>
                <c:pt idx="548">
                  <c:v>0.32</c:v>
                </c:pt>
                <c:pt idx="549">
                  <c:v>#N/A</c:v>
                </c:pt>
                <c:pt idx="550">
                  <c:v>#N/A</c:v>
                </c:pt>
                <c:pt idx="551">
                  <c:v>0.45500000000000002</c:v>
                </c:pt>
                <c:pt idx="552">
                  <c:v>#N/A</c:v>
                </c:pt>
                <c:pt idx="553">
                  <c:v>0.54500000000000004</c:v>
                </c:pt>
                <c:pt idx="554">
                  <c:v>#N/A</c:v>
                </c:pt>
                <c:pt idx="555">
                  <c:v>0.45</c:v>
                </c:pt>
                <c:pt idx="556">
                  <c:v>#N/A</c:v>
                </c:pt>
                <c:pt idx="557">
                  <c:v>#N/A</c:v>
                </c:pt>
                <c:pt idx="558">
                  <c:v>0.30499999999999999</c:v>
                </c:pt>
                <c:pt idx="559">
                  <c:v>0.53500000000000003</c:v>
                </c:pt>
                <c:pt idx="560">
                  <c:v>#N/A</c:v>
                </c:pt>
                <c:pt idx="561">
                  <c:v>#N/A</c:v>
                </c:pt>
                <c:pt idx="562">
                  <c:v>0.47</c:v>
                </c:pt>
                <c:pt idx="563">
                  <c:v>#N/A</c:v>
                </c:pt>
                <c:pt idx="564">
                  <c:v>0.51500000000000001</c:v>
                </c:pt>
                <c:pt idx="565">
                  <c:v>#N/A</c:v>
                </c:pt>
                <c:pt idx="566">
                  <c:v>#N/A</c:v>
                </c:pt>
                <c:pt idx="567">
                  <c:v>0.32500000000000001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0.36499999999999999</c:v>
                </c:pt>
                <c:pt idx="578">
                  <c:v>#N/A</c:v>
                </c:pt>
                <c:pt idx="579">
                  <c:v>0.495</c:v>
                </c:pt>
                <c:pt idx="580">
                  <c:v>0.35</c:v>
                </c:pt>
                <c:pt idx="581">
                  <c:v>0.47499999999999998</c:v>
                </c:pt>
                <c:pt idx="582">
                  <c:v>#N/A</c:v>
                </c:pt>
                <c:pt idx="583">
                  <c:v>#N/A</c:v>
                </c:pt>
                <c:pt idx="584">
                  <c:v>0.48</c:v>
                </c:pt>
                <c:pt idx="585">
                  <c:v>#N/A</c:v>
                </c:pt>
                <c:pt idx="586">
                  <c:v>0.38</c:v>
                </c:pt>
                <c:pt idx="587">
                  <c:v>0.55500000000000005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0.46500000000000002</c:v>
                </c:pt>
                <c:pt idx="598">
                  <c:v>#N/A</c:v>
                </c:pt>
                <c:pt idx="599">
                  <c:v>0.41499999999999998</c:v>
                </c:pt>
                <c:pt idx="600">
                  <c:v>#N/A</c:v>
                </c:pt>
                <c:pt idx="601">
                  <c:v>#N/A</c:v>
                </c:pt>
                <c:pt idx="602">
                  <c:v>0.44500000000000001</c:v>
                </c:pt>
                <c:pt idx="603">
                  <c:v>0.43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0.53</c:v>
                </c:pt>
                <c:pt idx="611">
                  <c:v>0.34</c:v>
                </c:pt>
                <c:pt idx="612">
                  <c:v>#N/A</c:v>
                </c:pt>
                <c:pt idx="613">
                  <c:v>0.52500000000000002</c:v>
                </c:pt>
                <c:pt idx="614">
                  <c:v>0.42</c:v>
                </c:pt>
                <c:pt idx="615">
                  <c:v>#N/A</c:v>
                </c:pt>
                <c:pt idx="616">
                  <c:v>0.42499999999999999</c:v>
                </c:pt>
                <c:pt idx="617">
                  <c:v>#N/A</c:v>
                </c:pt>
                <c:pt idx="618">
                  <c:v>0.48499999999999999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0.45500000000000002</c:v>
                </c:pt>
                <c:pt idx="624">
                  <c:v>#N/A</c:v>
                </c:pt>
                <c:pt idx="625">
                  <c:v>#N/A</c:v>
                </c:pt>
                <c:pt idx="626">
                  <c:v>0.42499999999999999</c:v>
                </c:pt>
                <c:pt idx="627">
                  <c:v>#N/A</c:v>
                </c:pt>
                <c:pt idx="628">
                  <c:v>0.51</c:v>
                </c:pt>
                <c:pt idx="629">
                  <c:v>#N/A</c:v>
                </c:pt>
                <c:pt idx="630">
                  <c:v>#N/A</c:v>
                </c:pt>
                <c:pt idx="631">
                  <c:v>0.55000000000000004</c:v>
                </c:pt>
                <c:pt idx="632">
                  <c:v>#N/A</c:v>
                </c:pt>
                <c:pt idx="633">
                  <c:v>0.42</c:v>
                </c:pt>
                <c:pt idx="634">
                  <c:v>#N/A</c:v>
                </c:pt>
                <c:pt idx="635">
                  <c:v>0.39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0.36499999999999999</c:v>
                </c:pt>
                <c:pt idx="640">
                  <c:v>#N/A</c:v>
                </c:pt>
                <c:pt idx="641">
                  <c:v>0.42499999999999999</c:v>
                </c:pt>
                <c:pt idx="642">
                  <c:v>#N/A</c:v>
                </c:pt>
                <c:pt idx="643">
                  <c:v>0.41499999999999998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0.47499999999999998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0.45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0.54500000000000004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0.375</c:v>
                </c:pt>
                <c:pt idx="663">
                  <c:v>#N/A</c:v>
                </c:pt>
                <c:pt idx="664">
                  <c:v>0.42499999999999999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0.4</c:v>
                </c:pt>
                <c:pt idx="669">
                  <c:v>#N/A</c:v>
                </c:pt>
                <c:pt idx="670">
                  <c:v>0.36499999999999999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0.52500000000000002</c:v>
                </c:pt>
                <c:pt idx="681">
                  <c:v>#N/A</c:v>
                </c:pt>
                <c:pt idx="682">
                  <c:v>0.45500000000000002</c:v>
                </c:pt>
                <c:pt idx="683">
                  <c:v>#N/A</c:v>
                </c:pt>
                <c:pt idx="684">
                  <c:v>#N/A</c:v>
                </c:pt>
                <c:pt idx="685">
                  <c:v>0.48499999999999999</c:v>
                </c:pt>
                <c:pt idx="686">
                  <c:v>#N/A</c:v>
                </c:pt>
                <c:pt idx="687">
                  <c:v>0.55000000000000004</c:v>
                </c:pt>
                <c:pt idx="688">
                  <c:v>0.52500000000000002</c:v>
                </c:pt>
                <c:pt idx="689">
                  <c:v>0.46</c:v>
                </c:pt>
                <c:pt idx="690">
                  <c:v>0.49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0.35499999999999998</c:v>
                </c:pt>
                <c:pt idx="699">
                  <c:v>0.46</c:v>
                </c:pt>
                <c:pt idx="700">
                  <c:v>0.52500000000000002</c:v>
                </c:pt>
                <c:pt idx="701">
                  <c:v>#N/A</c:v>
                </c:pt>
                <c:pt idx="702">
                  <c:v>0.43</c:v>
                </c:pt>
                <c:pt idx="703">
                  <c:v>0.57499999999999996</c:v>
                </c:pt>
                <c:pt idx="704">
                  <c:v>0.55500000000000005</c:v>
                </c:pt>
                <c:pt idx="705">
                  <c:v>0.36</c:v>
                </c:pt>
                <c:pt idx="706">
                  <c:v>#N/A</c:v>
                </c:pt>
                <c:pt idx="707">
                  <c:v>0.37</c:v>
                </c:pt>
                <c:pt idx="708">
                  <c:v>#N/A</c:v>
                </c:pt>
                <c:pt idx="709">
                  <c:v>#N/A</c:v>
                </c:pt>
                <c:pt idx="710">
                  <c:v>0.49</c:v>
                </c:pt>
                <c:pt idx="711">
                  <c:v>#N/A</c:v>
                </c:pt>
                <c:pt idx="712">
                  <c:v>0.5</c:v>
                </c:pt>
                <c:pt idx="713">
                  <c:v>0.33</c:v>
                </c:pt>
                <c:pt idx="714">
                  <c:v>#N/A</c:v>
                </c:pt>
                <c:pt idx="715">
                  <c:v>#N/A</c:v>
                </c:pt>
                <c:pt idx="716">
                  <c:v>0.44500000000000001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0.53500000000000003</c:v>
                </c:pt>
                <c:pt idx="721">
                  <c:v>#N/A</c:v>
                </c:pt>
                <c:pt idx="722">
                  <c:v>0.51500000000000001</c:v>
                </c:pt>
                <c:pt idx="723">
                  <c:v>#N/A</c:v>
                </c:pt>
                <c:pt idx="724">
                  <c:v>0.38500000000000001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0.5</c:v>
                </c:pt>
                <c:pt idx="730">
                  <c:v>#N/A</c:v>
                </c:pt>
                <c:pt idx="731">
                  <c:v>0.56999999999999995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0.44</c:v>
                </c:pt>
                <c:pt idx="737">
                  <c:v>0.56999999999999995</c:v>
                </c:pt>
                <c:pt idx="738">
                  <c:v>#N/A</c:v>
                </c:pt>
                <c:pt idx="739">
                  <c:v>0.46500000000000002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0.36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0.28999999999999998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0.45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0.54</c:v>
                </c:pt>
                <c:pt idx="761">
                  <c:v>0.48</c:v>
                </c:pt>
                <c:pt idx="762">
                  <c:v>0.63</c:v>
                </c:pt>
                <c:pt idx="763">
                  <c:v>0.4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0.43</c:v>
                </c:pt>
                <c:pt idx="768">
                  <c:v>#N/A</c:v>
                </c:pt>
                <c:pt idx="769">
                  <c:v>0.56999999999999995</c:v>
                </c:pt>
                <c:pt idx="770">
                  <c:v>#N/A</c:v>
                </c:pt>
                <c:pt idx="771">
                  <c:v>0.38500000000000001</c:v>
                </c:pt>
                <c:pt idx="772">
                  <c:v>#N/A</c:v>
                </c:pt>
                <c:pt idx="773">
                  <c:v>0.47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0.47499999999999998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0.375</c:v>
                </c:pt>
                <c:pt idx="785">
                  <c:v>#N/A</c:v>
                </c:pt>
                <c:pt idx="786">
                  <c:v>0.33</c:v>
                </c:pt>
                <c:pt idx="787">
                  <c:v>#N/A</c:v>
                </c:pt>
                <c:pt idx="788">
                  <c:v>#N/A</c:v>
                </c:pt>
                <c:pt idx="789">
                  <c:v>0.495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0.46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0.47499999999999998</c:v>
                </c:pt>
                <c:pt idx="799">
                  <c:v>0.57499999999999996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0.28999999999999998</c:v>
                </c:pt>
                <c:pt idx="822">
                  <c:v>#N/A</c:v>
                </c:pt>
                <c:pt idx="823">
                  <c:v>0.52</c:v>
                </c:pt>
                <c:pt idx="824">
                  <c:v>0.55000000000000004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0.4</c:v>
                </c:pt>
                <c:pt idx="829">
                  <c:v>0.5</c:v>
                </c:pt>
                <c:pt idx="830">
                  <c:v>0.38500000000000001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0.505</c:v>
                </c:pt>
                <c:pt idx="836">
                  <c:v>#N/A</c:v>
                </c:pt>
                <c:pt idx="837">
                  <c:v>#N/A</c:v>
                </c:pt>
                <c:pt idx="838">
                  <c:v>0.45</c:v>
                </c:pt>
                <c:pt idx="839">
                  <c:v>#N/A</c:v>
                </c:pt>
                <c:pt idx="840">
                  <c:v>0.5</c:v>
                </c:pt>
                <c:pt idx="841">
                  <c:v>#N/A</c:v>
                </c:pt>
                <c:pt idx="842">
                  <c:v>#N/A</c:v>
                </c:pt>
                <c:pt idx="843">
                  <c:v>0.47</c:v>
                </c:pt>
                <c:pt idx="844">
                  <c:v>0.38500000000000001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0.56000000000000005</c:v>
                </c:pt>
                <c:pt idx="849">
                  <c:v>0.48</c:v>
                </c:pt>
                <c:pt idx="850">
                  <c:v>#N/A</c:v>
                </c:pt>
                <c:pt idx="851">
                  <c:v>0.43</c:v>
                </c:pt>
                <c:pt idx="852">
                  <c:v>#N/A</c:v>
                </c:pt>
                <c:pt idx="853">
                  <c:v>0.505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0.46500000000000002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0.51500000000000001</c:v>
                </c:pt>
                <c:pt idx="868">
                  <c:v>0.53500000000000003</c:v>
                </c:pt>
                <c:pt idx="869">
                  <c:v>#N/A</c:v>
                </c:pt>
                <c:pt idx="870">
                  <c:v>0.33500000000000002</c:v>
                </c:pt>
                <c:pt idx="871">
                  <c:v>0.435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0.495</c:v>
                </c:pt>
                <c:pt idx="878">
                  <c:v>#N/A</c:v>
                </c:pt>
                <c:pt idx="879">
                  <c:v>0.53</c:v>
                </c:pt>
                <c:pt idx="880">
                  <c:v>0.47499999999999998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0.36</c:v>
                </c:pt>
                <c:pt idx="892">
                  <c:v>0.32500000000000001</c:v>
                </c:pt>
                <c:pt idx="893">
                  <c:v>0.495</c:v>
                </c:pt>
                <c:pt idx="894">
                  <c:v>#N/A</c:v>
                </c:pt>
                <c:pt idx="895">
                  <c:v>0.505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0.34499999999999997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0.51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0.33500000000000002</c:v>
                </c:pt>
                <c:pt idx="916">
                  <c:v>0.48499999999999999</c:v>
                </c:pt>
                <c:pt idx="917">
                  <c:v>#N/A</c:v>
                </c:pt>
                <c:pt idx="918">
                  <c:v>0.5</c:v>
                </c:pt>
                <c:pt idx="919">
                  <c:v>#N/A</c:v>
                </c:pt>
                <c:pt idx="920">
                  <c:v>0.5</c:v>
                </c:pt>
                <c:pt idx="921">
                  <c:v>0.52</c:v>
                </c:pt>
                <c:pt idx="922">
                  <c:v>#N/A</c:v>
                </c:pt>
                <c:pt idx="923">
                  <c:v>0.49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0.48</c:v>
                </c:pt>
                <c:pt idx="931">
                  <c:v>#N/A</c:v>
                </c:pt>
                <c:pt idx="932">
                  <c:v>#N/A</c:v>
                </c:pt>
                <c:pt idx="933">
                  <c:v>0.4</c:v>
                </c:pt>
                <c:pt idx="934">
                  <c:v>0.5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0.435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0.53</c:v>
                </c:pt>
                <c:pt idx="948">
                  <c:v>0.39</c:v>
                </c:pt>
                <c:pt idx="949">
                  <c:v>0.22500000000000001</c:v>
                </c:pt>
                <c:pt idx="950">
                  <c:v>0.4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0.42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0.375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0.48499999999999999</c:v>
                </c:pt>
                <c:pt idx="970">
                  <c:v>#N/A</c:v>
                </c:pt>
                <c:pt idx="971">
                  <c:v>#N/A</c:v>
                </c:pt>
                <c:pt idx="972">
                  <c:v>0.48499999999999999</c:v>
                </c:pt>
                <c:pt idx="973">
                  <c:v>0.495</c:v>
                </c:pt>
                <c:pt idx="974">
                  <c:v>0.58499999999999996</c:v>
                </c:pt>
                <c:pt idx="975">
                  <c:v>0.59</c:v>
                </c:pt>
                <c:pt idx="976">
                  <c:v>#N/A</c:v>
                </c:pt>
                <c:pt idx="977">
                  <c:v>0.48499999999999999</c:v>
                </c:pt>
                <c:pt idx="978">
                  <c:v>0.36</c:v>
                </c:pt>
                <c:pt idx="979">
                  <c:v>0.32500000000000001</c:v>
                </c:pt>
                <c:pt idx="980">
                  <c:v>0.375</c:v>
                </c:pt>
                <c:pt idx="981">
                  <c:v>0.5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0.51</c:v>
                </c:pt>
                <c:pt idx="986">
                  <c:v>0.56499999999999995</c:v>
                </c:pt>
                <c:pt idx="987">
                  <c:v>#N/A</c:v>
                </c:pt>
                <c:pt idx="988">
                  <c:v>#N/A</c:v>
                </c:pt>
                <c:pt idx="989">
                  <c:v>0.30499999999999999</c:v>
                </c:pt>
                <c:pt idx="990">
                  <c:v>#N/A</c:v>
                </c:pt>
                <c:pt idx="991">
                  <c:v>#N/A</c:v>
                </c:pt>
                <c:pt idx="992">
                  <c:v>0.22500000000000001</c:v>
                </c:pt>
                <c:pt idx="993">
                  <c:v>#N/A</c:v>
                </c:pt>
                <c:pt idx="994">
                  <c:v>0.37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B-834D-9DE9-4F52878C16FC}"/>
            </c:ext>
          </c:extLst>
        </c:ser>
        <c:ser>
          <c:idx val="2"/>
          <c:order val="2"/>
          <c:tx>
            <c:strRef>
              <c:f>'Personal Data'!$AF$1</c:f>
              <c:strCache>
                <c:ptCount val="1"/>
                <c:pt idx="0">
                  <c:v>Infant2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'Personal Data'!$AF$2:$AF$1001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0.37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0.32</c:v>
                </c:pt>
                <c:pt idx="8">
                  <c:v>#N/A</c:v>
                </c:pt>
                <c:pt idx="9">
                  <c:v>#N/A</c:v>
                </c:pt>
                <c:pt idx="10">
                  <c:v>0.32</c:v>
                </c:pt>
                <c:pt idx="11">
                  <c:v>0.36499999999999999</c:v>
                </c:pt>
                <c:pt idx="12">
                  <c:v>0.29499999999999998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0.35499999999999998</c:v>
                </c:pt>
                <c:pt idx="17">
                  <c:v>#N/A</c:v>
                </c:pt>
                <c:pt idx="18">
                  <c:v>#N/A</c:v>
                </c:pt>
                <c:pt idx="19">
                  <c:v>0.4</c:v>
                </c:pt>
                <c:pt idx="20">
                  <c:v>0.4</c:v>
                </c:pt>
                <c:pt idx="21">
                  <c:v>0.37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0.28999999999999998</c:v>
                </c:pt>
                <c:pt idx="26">
                  <c:v>0.22500000000000001</c:v>
                </c:pt>
                <c:pt idx="27">
                  <c:v>0.38</c:v>
                </c:pt>
                <c:pt idx="28">
                  <c:v>#N/A</c:v>
                </c:pt>
                <c:pt idx="29">
                  <c:v>0.40500000000000003</c:v>
                </c:pt>
                <c:pt idx="30">
                  <c:v>0.23</c:v>
                </c:pt>
                <c:pt idx="31">
                  <c:v>0.32</c:v>
                </c:pt>
                <c:pt idx="32">
                  <c:v>0.3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0.28000000000000003</c:v>
                </c:pt>
                <c:pt idx="43">
                  <c:v>0.39500000000000002</c:v>
                </c:pt>
                <c:pt idx="44">
                  <c:v>#N/A</c:v>
                </c:pt>
                <c:pt idx="45">
                  <c:v>0.34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0.42499999999999999</c:v>
                </c:pt>
                <c:pt idx="53">
                  <c:v>#N/A</c:v>
                </c:pt>
                <c:pt idx="54">
                  <c:v>0.38500000000000001</c:v>
                </c:pt>
                <c:pt idx="55">
                  <c:v>0.23499999999999999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0.3</c:v>
                </c:pt>
                <c:pt idx="60">
                  <c:v>#N/A</c:v>
                </c:pt>
                <c:pt idx="61">
                  <c:v>#N/A</c:v>
                </c:pt>
                <c:pt idx="62">
                  <c:v>0.13500000000000001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0.32500000000000001</c:v>
                </c:pt>
                <c:pt idx="72">
                  <c:v>0.375</c:v>
                </c:pt>
                <c:pt idx="73">
                  <c:v>#N/A</c:v>
                </c:pt>
                <c:pt idx="74">
                  <c:v>0.28000000000000003</c:v>
                </c:pt>
                <c:pt idx="75">
                  <c:v>#N/A</c:v>
                </c:pt>
                <c:pt idx="76">
                  <c:v>0.24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0.13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0.31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0.35499999999999998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0.32500000000000001</c:v>
                </c:pt>
                <c:pt idx="99">
                  <c:v>#N/A</c:v>
                </c:pt>
                <c:pt idx="100">
                  <c:v>#N/A</c:v>
                </c:pt>
                <c:pt idx="101">
                  <c:v>0.27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0.15</c:v>
                </c:pt>
                <c:pt idx="112">
                  <c:v>0.38500000000000001</c:v>
                </c:pt>
                <c:pt idx="113">
                  <c:v>0.28999999999999998</c:v>
                </c:pt>
                <c:pt idx="114">
                  <c:v>0.35499999999999998</c:v>
                </c:pt>
                <c:pt idx="115">
                  <c:v>#N/A</c:v>
                </c:pt>
                <c:pt idx="116">
                  <c:v>#N/A</c:v>
                </c:pt>
                <c:pt idx="117">
                  <c:v>0.3</c:v>
                </c:pt>
                <c:pt idx="118">
                  <c:v>#N/A</c:v>
                </c:pt>
                <c:pt idx="119">
                  <c:v>0.38500000000000001</c:v>
                </c:pt>
                <c:pt idx="120">
                  <c:v>#N/A</c:v>
                </c:pt>
                <c:pt idx="121">
                  <c:v>#N/A</c:v>
                </c:pt>
                <c:pt idx="122">
                  <c:v>0.28000000000000003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0.34</c:v>
                </c:pt>
                <c:pt idx="131">
                  <c:v>#N/A</c:v>
                </c:pt>
                <c:pt idx="132">
                  <c:v>0.40500000000000003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0.27500000000000002</c:v>
                </c:pt>
                <c:pt idx="158">
                  <c:v>#N/A</c:v>
                </c:pt>
                <c:pt idx="159">
                  <c:v>0.39</c:v>
                </c:pt>
                <c:pt idx="160">
                  <c:v>#N/A</c:v>
                </c:pt>
                <c:pt idx="161">
                  <c:v>#N/A</c:v>
                </c:pt>
                <c:pt idx="162">
                  <c:v>0.4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0.41499999999999998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0.44500000000000001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0.32500000000000001</c:v>
                </c:pt>
                <c:pt idx="183">
                  <c:v>0.32500000000000001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9.5000000000000001E-2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0.32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0.45</c:v>
                </c:pt>
                <c:pt idx="200">
                  <c:v>#N/A</c:v>
                </c:pt>
                <c:pt idx="201">
                  <c:v>#N/A</c:v>
                </c:pt>
                <c:pt idx="202">
                  <c:v>0.17499999999999999</c:v>
                </c:pt>
                <c:pt idx="203">
                  <c:v>0.32500000000000001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0.4</c:v>
                </c:pt>
                <c:pt idx="212">
                  <c:v>#N/A</c:v>
                </c:pt>
                <c:pt idx="213">
                  <c:v>0.2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0.42499999999999999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0.215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0.23</c:v>
                </c:pt>
                <c:pt idx="229">
                  <c:v>0.23499999999999999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0.35</c:v>
                </c:pt>
                <c:pt idx="237">
                  <c:v>#N/A</c:v>
                </c:pt>
                <c:pt idx="238">
                  <c:v>#N/A</c:v>
                </c:pt>
                <c:pt idx="239">
                  <c:v>0.20499999999999999</c:v>
                </c:pt>
                <c:pt idx="240">
                  <c:v>#N/A</c:v>
                </c:pt>
                <c:pt idx="241">
                  <c:v>0.44500000000000001</c:v>
                </c:pt>
                <c:pt idx="242">
                  <c:v>#N/A</c:v>
                </c:pt>
                <c:pt idx="243">
                  <c:v>0.28999999999999998</c:v>
                </c:pt>
                <c:pt idx="244">
                  <c:v>0.39</c:v>
                </c:pt>
                <c:pt idx="245">
                  <c:v>#N/A</c:v>
                </c:pt>
                <c:pt idx="246">
                  <c:v>#N/A</c:v>
                </c:pt>
                <c:pt idx="247">
                  <c:v>0.28999999999999998</c:v>
                </c:pt>
                <c:pt idx="248">
                  <c:v>0.35499999999999998</c:v>
                </c:pt>
                <c:pt idx="249">
                  <c:v>0.35499999999999998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0.43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0.15</c:v>
                </c:pt>
                <c:pt idx="261">
                  <c:v>0.32500000000000001</c:v>
                </c:pt>
                <c:pt idx="262">
                  <c:v>#N/A</c:v>
                </c:pt>
                <c:pt idx="263">
                  <c:v>0.31</c:v>
                </c:pt>
                <c:pt idx="264">
                  <c:v>#N/A</c:v>
                </c:pt>
                <c:pt idx="265">
                  <c:v>0.47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0.23499999999999999</c:v>
                </c:pt>
                <c:pt idx="273">
                  <c:v>0.28499999999999998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0.28000000000000003</c:v>
                </c:pt>
                <c:pt idx="287">
                  <c:v>#N/A</c:v>
                </c:pt>
                <c:pt idx="288">
                  <c:v>#N/A</c:v>
                </c:pt>
                <c:pt idx="289">
                  <c:v>0.44500000000000001</c:v>
                </c:pt>
                <c:pt idx="290">
                  <c:v>#N/A</c:v>
                </c:pt>
                <c:pt idx="291">
                  <c:v>#N/A</c:v>
                </c:pt>
                <c:pt idx="292">
                  <c:v>0.22500000000000001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0.30499999999999999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0.38500000000000001</c:v>
                </c:pt>
                <c:pt idx="304">
                  <c:v>0.215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0.375</c:v>
                </c:pt>
                <c:pt idx="310">
                  <c:v>0.32</c:v>
                </c:pt>
                <c:pt idx="311">
                  <c:v>0.315</c:v>
                </c:pt>
                <c:pt idx="312">
                  <c:v>0.28000000000000003</c:v>
                </c:pt>
                <c:pt idx="313">
                  <c:v>#N/A</c:v>
                </c:pt>
                <c:pt idx="314">
                  <c:v>0.31</c:v>
                </c:pt>
                <c:pt idx="315">
                  <c:v>#N/A</c:v>
                </c:pt>
                <c:pt idx="316">
                  <c:v>0.3</c:v>
                </c:pt>
                <c:pt idx="317">
                  <c:v>0.41</c:v>
                </c:pt>
                <c:pt idx="318">
                  <c:v>#N/A</c:v>
                </c:pt>
                <c:pt idx="319">
                  <c:v>0.13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0.39</c:v>
                </c:pt>
                <c:pt idx="326">
                  <c:v>#N/A</c:v>
                </c:pt>
                <c:pt idx="327">
                  <c:v>0.44500000000000001</c:v>
                </c:pt>
                <c:pt idx="328">
                  <c:v>#N/A</c:v>
                </c:pt>
                <c:pt idx="329">
                  <c:v>0.3</c:v>
                </c:pt>
                <c:pt idx="330">
                  <c:v>#N/A</c:v>
                </c:pt>
                <c:pt idx="331">
                  <c:v>#N/A</c:v>
                </c:pt>
                <c:pt idx="332">
                  <c:v>0.315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0.11</c:v>
                </c:pt>
                <c:pt idx="338">
                  <c:v>#N/A</c:v>
                </c:pt>
                <c:pt idx="339">
                  <c:v>0.32500000000000001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0.37</c:v>
                </c:pt>
                <c:pt idx="345">
                  <c:v>#N/A</c:v>
                </c:pt>
                <c:pt idx="346">
                  <c:v>#N/A</c:v>
                </c:pt>
                <c:pt idx="347">
                  <c:v>0.22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0.45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0.34499999999999997</c:v>
                </c:pt>
                <c:pt idx="359">
                  <c:v>#N/A</c:v>
                </c:pt>
                <c:pt idx="360">
                  <c:v>0.24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0.19500000000000001</c:v>
                </c:pt>
                <c:pt idx="369">
                  <c:v>0.3</c:v>
                </c:pt>
                <c:pt idx="370">
                  <c:v>#N/A</c:v>
                </c:pt>
                <c:pt idx="371">
                  <c:v>0.26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0.3</c:v>
                </c:pt>
                <c:pt idx="376">
                  <c:v>#N/A</c:v>
                </c:pt>
                <c:pt idx="377">
                  <c:v>#N/A</c:v>
                </c:pt>
                <c:pt idx="378">
                  <c:v>0.28999999999999998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0.315</c:v>
                </c:pt>
                <c:pt idx="387">
                  <c:v>#N/A</c:v>
                </c:pt>
                <c:pt idx="388">
                  <c:v>#N/A</c:v>
                </c:pt>
                <c:pt idx="389">
                  <c:v>0.20499999999999999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0.31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0.47</c:v>
                </c:pt>
                <c:pt idx="403">
                  <c:v>#N/A</c:v>
                </c:pt>
                <c:pt idx="404">
                  <c:v>0.28999999999999998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0.23499999999999999</c:v>
                </c:pt>
                <c:pt idx="410">
                  <c:v>0.36499999999999999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0.35499999999999998</c:v>
                </c:pt>
                <c:pt idx="415">
                  <c:v>#N/A</c:v>
                </c:pt>
                <c:pt idx="416">
                  <c:v>0.375</c:v>
                </c:pt>
                <c:pt idx="417">
                  <c:v>0.43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0.2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0.27500000000000002</c:v>
                </c:pt>
                <c:pt idx="430">
                  <c:v>#N/A</c:v>
                </c:pt>
                <c:pt idx="431">
                  <c:v>0.36499999999999999</c:v>
                </c:pt>
                <c:pt idx="432">
                  <c:v>#N/A</c:v>
                </c:pt>
                <c:pt idx="433">
                  <c:v>0.32500000000000001</c:v>
                </c:pt>
                <c:pt idx="434">
                  <c:v>#N/A</c:v>
                </c:pt>
                <c:pt idx="435">
                  <c:v>0.39500000000000002</c:v>
                </c:pt>
                <c:pt idx="436">
                  <c:v>#N/A</c:v>
                </c:pt>
                <c:pt idx="437">
                  <c:v>#N/A</c:v>
                </c:pt>
                <c:pt idx="438">
                  <c:v>0.33</c:v>
                </c:pt>
                <c:pt idx="439">
                  <c:v>#N/A</c:v>
                </c:pt>
                <c:pt idx="440">
                  <c:v>#N/A</c:v>
                </c:pt>
                <c:pt idx="441">
                  <c:v>0.38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0.34499999999999997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0.16500000000000001</c:v>
                </c:pt>
                <c:pt idx="457">
                  <c:v>#N/A</c:v>
                </c:pt>
                <c:pt idx="458">
                  <c:v>0.45</c:v>
                </c:pt>
                <c:pt idx="459">
                  <c:v>0.4</c:v>
                </c:pt>
                <c:pt idx="460">
                  <c:v>0.37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0.375</c:v>
                </c:pt>
                <c:pt idx="465">
                  <c:v>0.37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0.24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0.27</c:v>
                </c:pt>
                <c:pt idx="480">
                  <c:v>#N/A</c:v>
                </c:pt>
                <c:pt idx="481">
                  <c:v>#N/A</c:v>
                </c:pt>
                <c:pt idx="482">
                  <c:v>0.28499999999999998</c:v>
                </c:pt>
                <c:pt idx="483">
                  <c:v>#N/A</c:v>
                </c:pt>
                <c:pt idx="484">
                  <c:v>#N/A</c:v>
                </c:pt>
                <c:pt idx="485">
                  <c:v>0.39</c:v>
                </c:pt>
                <c:pt idx="486">
                  <c:v>0.34499999999999997</c:v>
                </c:pt>
                <c:pt idx="487">
                  <c:v>0.25</c:v>
                </c:pt>
                <c:pt idx="488">
                  <c:v>#N/A</c:v>
                </c:pt>
                <c:pt idx="489">
                  <c:v>0.44500000000000001</c:v>
                </c:pt>
                <c:pt idx="490">
                  <c:v>0.37</c:v>
                </c:pt>
                <c:pt idx="491">
                  <c:v>#N/A</c:v>
                </c:pt>
                <c:pt idx="492">
                  <c:v>0.28000000000000003</c:v>
                </c:pt>
                <c:pt idx="493">
                  <c:v>0.3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0.33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0.36</c:v>
                </c:pt>
                <c:pt idx="512">
                  <c:v>0.36499999999999999</c:v>
                </c:pt>
                <c:pt idx="513">
                  <c:v>#N/A</c:v>
                </c:pt>
                <c:pt idx="514">
                  <c:v>#N/A</c:v>
                </c:pt>
                <c:pt idx="515">
                  <c:v>0.40500000000000003</c:v>
                </c:pt>
                <c:pt idx="516">
                  <c:v>#N/A</c:v>
                </c:pt>
                <c:pt idx="517">
                  <c:v>0.375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0.25</c:v>
                </c:pt>
                <c:pt idx="523">
                  <c:v>#N/A</c:v>
                </c:pt>
                <c:pt idx="524">
                  <c:v>0.435</c:v>
                </c:pt>
                <c:pt idx="525">
                  <c:v>#N/A</c:v>
                </c:pt>
                <c:pt idx="526">
                  <c:v>0.44500000000000001</c:v>
                </c:pt>
                <c:pt idx="527">
                  <c:v>0.38</c:v>
                </c:pt>
                <c:pt idx="528">
                  <c:v>#N/A</c:v>
                </c:pt>
                <c:pt idx="529">
                  <c:v>0.42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0.255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0.22</c:v>
                </c:pt>
                <c:pt idx="538">
                  <c:v>#N/A</c:v>
                </c:pt>
                <c:pt idx="539">
                  <c:v>0.20499999999999999</c:v>
                </c:pt>
                <c:pt idx="540">
                  <c:v>#N/A</c:v>
                </c:pt>
                <c:pt idx="541">
                  <c:v>0.38</c:v>
                </c:pt>
                <c:pt idx="542">
                  <c:v>#N/A</c:v>
                </c:pt>
                <c:pt idx="543">
                  <c:v>#N/A</c:v>
                </c:pt>
                <c:pt idx="544">
                  <c:v>0.35</c:v>
                </c:pt>
                <c:pt idx="545">
                  <c:v>0.43</c:v>
                </c:pt>
                <c:pt idx="546">
                  <c:v>#N/A</c:v>
                </c:pt>
                <c:pt idx="547">
                  <c:v>0.26</c:v>
                </c:pt>
                <c:pt idx="548">
                  <c:v>#N/A</c:v>
                </c:pt>
                <c:pt idx="549">
                  <c:v>0.26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0.23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0.46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0.35</c:v>
                </c:pt>
                <c:pt idx="573">
                  <c:v>0.33</c:v>
                </c:pt>
                <c:pt idx="574">
                  <c:v>#N/A</c:v>
                </c:pt>
                <c:pt idx="575">
                  <c:v>0.24</c:v>
                </c:pt>
                <c:pt idx="576">
                  <c:v>0.40500000000000003</c:v>
                </c:pt>
                <c:pt idx="577">
                  <c:v>#N/A</c:v>
                </c:pt>
                <c:pt idx="578">
                  <c:v>0.38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0.34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0.26</c:v>
                </c:pt>
                <c:pt idx="590">
                  <c:v>0.35</c:v>
                </c:pt>
                <c:pt idx="591">
                  <c:v>0.1</c:v>
                </c:pt>
                <c:pt idx="592">
                  <c:v>0.27500000000000002</c:v>
                </c:pt>
                <c:pt idx="593">
                  <c:v>0.33500000000000002</c:v>
                </c:pt>
                <c:pt idx="594">
                  <c:v>0.33500000000000002</c:v>
                </c:pt>
                <c:pt idx="595">
                  <c:v>#N/A</c:v>
                </c:pt>
                <c:pt idx="596">
                  <c:v>0.49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0.39500000000000002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0.28499999999999998</c:v>
                </c:pt>
                <c:pt idx="608">
                  <c:v>0.34499999999999997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0.27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0.37</c:v>
                </c:pt>
                <c:pt idx="618">
                  <c:v>#N/A</c:v>
                </c:pt>
                <c:pt idx="619">
                  <c:v>0.4</c:v>
                </c:pt>
                <c:pt idx="620">
                  <c:v>#N/A</c:v>
                </c:pt>
                <c:pt idx="621">
                  <c:v>0.41499999999999998</c:v>
                </c:pt>
                <c:pt idx="622">
                  <c:v>0.48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0.26500000000000001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0.42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0.35499999999999998</c:v>
                </c:pt>
                <c:pt idx="646">
                  <c:v>0.35</c:v>
                </c:pt>
                <c:pt idx="647">
                  <c:v>0.33500000000000002</c:v>
                </c:pt>
                <c:pt idx="648">
                  <c:v>#N/A</c:v>
                </c:pt>
                <c:pt idx="649">
                  <c:v>#N/A</c:v>
                </c:pt>
                <c:pt idx="650">
                  <c:v>0.435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0.12</c:v>
                </c:pt>
                <c:pt idx="656">
                  <c:v>0.42499999999999999</c:v>
                </c:pt>
                <c:pt idx="657">
                  <c:v>0.38500000000000001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0.19500000000000001</c:v>
                </c:pt>
                <c:pt idx="664">
                  <c:v>#N/A</c:v>
                </c:pt>
                <c:pt idx="665">
                  <c:v>0.40500000000000003</c:v>
                </c:pt>
                <c:pt idx="666">
                  <c:v>#N/A</c:v>
                </c:pt>
                <c:pt idx="667">
                  <c:v>0.125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0.17</c:v>
                </c:pt>
                <c:pt idx="672">
                  <c:v>#N/A</c:v>
                </c:pt>
                <c:pt idx="673">
                  <c:v>#N/A</c:v>
                </c:pt>
                <c:pt idx="674">
                  <c:v>0.28499999999999998</c:v>
                </c:pt>
                <c:pt idx="675">
                  <c:v>#N/A</c:v>
                </c:pt>
                <c:pt idx="676">
                  <c:v>0.215</c:v>
                </c:pt>
                <c:pt idx="677">
                  <c:v>#N/A</c:v>
                </c:pt>
                <c:pt idx="678">
                  <c:v>0.28499999999999998</c:v>
                </c:pt>
                <c:pt idx="679">
                  <c:v>0.33</c:v>
                </c:pt>
                <c:pt idx="680">
                  <c:v>#N/A</c:v>
                </c:pt>
                <c:pt idx="681">
                  <c:v>0.26500000000000001</c:v>
                </c:pt>
                <c:pt idx="682">
                  <c:v>#N/A</c:v>
                </c:pt>
                <c:pt idx="683">
                  <c:v>#N/A</c:v>
                </c:pt>
                <c:pt idx="684">
                  <c:v>0.4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0.215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0.375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0.22500000000000001</c:v>
                </c:pt>
                <c:pt idx="707">
                  <c:v>#N/A</c:v>
                </c:pt>
                <c:pt idx="708">
                  <c:v>0.15</c:v>
                </c:pt>
                <c:pt idx="709">
                  <c:v>0.46</c:v>
                </c:pt>
                <c:pt idx="710">
                  <c:v>#N/A</c:v>
                </c:pt>
                <c:pt idx="711">
                  <c:v>0.28999999999999998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0.32500000000000001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0.13</c:v>
                </c:pt>
                <c:pt idx="722">
                  <c:v>#N/A</c:v>
                </c:pt>
                <c:pt idx="723">
                  <c:v>0.35</c:v>
                </c:pt>
                <c:pt idx="724">
                  <c:v>#N/A</c:v>
                </c:pt>
                <c:pt idx="725">
                  <c:v>#N/A</c:v>
                </c:pt>
                <c:pt idx="726">
                  <c:v>0.25</c:v>
                </c:pt>
                <c:pt idx="727">
                  <c:v>0.38500000000000001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0.28999999999999998</c:v>
                </c:pt>
                <c:pt idx="734">
                  <c:v>0.27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0.4</c:v>
                </c:pt>
                <c:pt idx="742">
                  <c:v>0.35499999999999998</c:v>
                </c:pt>
                <c:pt idx="743">
                  <c:v>0.26500000000000001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0.43</c:v>
                </c:pt>
                <c:pt idx="748">
                  <c:v>#N/A</c:v>
                </c:pt>
                <c:pt idx="749">
                  <c:v>#N/A</c:v>
                </c:pt>
                <c:pt idx="750">
                  <c:v>0.32</c:v>
                </c:pt>
                <c:pt idx="751">
                  <c:v>#N/A</c:v>
                </c:pt>
                <c:pt idx="752">
                  <c:v>0.435</c:v>
                </c:pt>
                <c:pt idx="753">
                  <c:v>#N/A</c:v>
                </c:pt>
                <c:pt idx="754">
                  <c:v>#N/A</c:v>
                </c:pt>
                <c:pt idx="755">
                  <c:v>0.245</c:v>
                </c:pt>
                <c:pt idx="756">
                  <c:v>0.27</c:v>
                </c:pt>
                <c:pt idx="757">
                  <c:v>#N/A</c:v>
                </c:pt>
                <c:pt idx="758">
                  <c:v>0.35499999999999998</c:v>
                </c:pt>
                <c:pt idx="759">
                  <c:v>0.39500000000000002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0.27500000000000002</c:v>
                </c:pt>
                <c:pt idx="765">
                  <c:v>0.44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0.20499999999999999</c:v>
                </c:pt>
                <c:pt idx="771">
                  <c:v>#N/A</c:v>
                </c:pt>
                <c:pt idx="772">
                  <c:v>0.27500000000000002</c:v>
                </c:pt>
                <c:pt idx="773">
                  <c:v>#N/A</c:v>
                </c:pt>
                <c:pt idx="774">
                  <c:v>0.215</c:v>
                </c:pt>
                <c:pt idx="775">
                  <c:v>0.30499999999999999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0.48499999999999999</c:v>
                </c:pt>
                <c:pt idx="780">
                  <c:v>0.20499999999999999</c:v>
                </c:pt>
                <c:pt idx="781">
                  <c:v>#N/A</c:v>
                </c:pt>
                <c:pt idx="782">
                  <c:v>0.25</c:v>
                </c:pt>
                <c:pt idx="783">
                  <c:v>0.37</c:v>
                </c:pt>
                <c:pt idx="784">
                  <c:v>#N/A</c:v>
                </c:pt>
                <c:pt idx="785">
                  <c:v>0.28499999999999998</c:v>
                </c:pt>
                <c:pt idx="786">
                  <c:v>#N/A</c:v>
                </c:pt>
                <c:pt idx="787">
                  <c:v>#N/A</c:v>
                </c:pt>
                <c:pt idx="788">
                  <c:v>0.245</c:v>
                </c:pt>
                <c:pt idx="789">
                  <c:v>#N/A</c:v>
                </c:pt>
                <c:pt idx="790">
                  <c:v>#N/A</c:v>
                </c:pt>
                <c:pt idx="791">
                  <c:v>0.23499999999999999</c:v>
                </c:pt>
                <c:pt idx="792">
                  <c:v>0.26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0.23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0.21</c:v>
                </c:pt>
                <c:pt idx="801">
                  <c:v>0.37</c:v>
                </c:pt>
                <c:pt idx="802">
                  <c:v>0.34499999999999997</c:v>
                </c:pt>
                <c:pt idx="803">
                  <c:v>0.4</c:v>
                </c:pt>
                <c:pt idx="804">
                  <c:v>0.38500000000000001</c:v>
                </c:pt>
                <c:pt idx="805">
                  <c:v>0.39500000000000002</c:v>
                </c:pt>
                <c:pt idx="806">
                  <c:v>#N/A</c:v>
                </c:pt>
                <c:pt idx="807">
                  <c:v>0.38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0.34499999999999997</c:v>
                </c:pt>
                <c:pt idx="812">
                  <c:v>#N/A</c:v>
                </c:pt>
                <c:pt idx="813">
                  <c:v>#N/A</c:v>
                </c:pt>
                <c:pt idx="814">
                  <c:v>0.24</c:v>
                </c:pt>
                <c:pt idx="815">
                  <c:v>0.32500000000000001</c:v>
                </c:pt>
                <c:pt idx="816">
                  <c:v>0.4</c:v>
                </c:pt>
                <c:pt idx="817">
                  <c:v>#N/A</c:v>
                </c:pt>
                <c:pt idx="818">
                  <c:v>0.26500000000000001</c:v>
                </c:pt>
                <c:pt idx="819">
                  <c:v>#N/A</c:v>
                </c:pt>
                <c:pt idx="820">
                  <c:v>0.375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0.28999999999999998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0.39</c:v>
                </c:pt>
                <c:pt idx="832">
                  <c:v>0.35499999999999998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0.29499999999999998</c:v>
                </c:pt>
                <c:pt idx="837">
                  <c:v>0.3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0.315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0.44</c:v>
                </c:pt>
                <c:pt idx="847">
                  <c:v>0.21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0.375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0.38</c:v>
                </c:pt>
                <c:pt idx="861">
                  <c:v>#N/A</c:v>
                </c:pt>
                <c:pt idx="862">
                  <c:v>#N/A</c:v>
                </c:pt>
                <c:pt idx="863">
                  <c:v>0.34</c:v>
                </c:pt>
                <c:pt idx="864">
                  <c:v>0.45</c:v>
                </c:pt>
                <c:pt idx="865">
                  <c:v>0.21</c:v>
                </c:pt>
                <c:pt idx="866">
                  <c:v>0.41499999999999998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0.505</c:v>
                </c:pt>
                <c:pt idx="874">
                  <c:v>#N/A</c:v>
                </c:pt>
                <c:pt idx="875">
                  <c:v>#N/A</c:v>
                </c:pt>
                <c:pt idx="876">
                  <c:v>0.28000000000000003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0.375</c:v>
                </c:pt>
                <c:pt idx="883">
                  <c:v>0.38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0.44500000000000001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0.33</c:v>
                </c:pt>
                <c:pt idx="895">
                  <c:v>#N/A</c:v>
                </c:pt>
                <c:pt idx="896">
                  <c:v>#N/A</c:v>
                </c:pt>
                <c:pt idx="897">
                  <c:v>0.255</c:v>
                </c:pt>
                <c:pt idx="898">
                  <c:v>0.27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0.33</c:v>
                </c:pt>
                <c:pt idx="905">
                  <c:v>0.34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0.33</c:v>
                </c:pt>
                <c:pt idx="912">
                  <c:v>#N/A</c:v>
                </c:pt>
                <c:pt idx="913">
                  <c:v>0.32</c:v>
                </c:pt>
                <c:pt idx="914">
                  <c:v>0.34499999999999997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0.33500000000000002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0.32500000000000001</c:v>
                </c:pt>
                <c:pt idx="932">
                  <c:v>0.38500000000000001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0.15</c:v>
                </c:pt>
                <c:pt idx="937">
                  <c:v>0.315</c:v>
                </c:pt>
                <c:pt idx="938">
                  <c:v>#N/A</c:v>
                </c:pt>
                <c:pt idx="939">
                  <c:v>0.32</c:v>
                </c:pt>
                <c:pt idx="940">
                  <c:v>#N/A</c:v>
                </c:pt>
                <c:pt idx="941">
                  <c:v>0.35499999999999998</c:v>
                </c:pt>
                <c:pt idx="942">
                  <c:v>#N/A</c:v>
                </c:pt>
                <c:pt idx="943">
                  <c:v>0.34499999999999997</c:v>
                </c:pt>
                <c:pt idx="944">
                  <c:v>0.30499999999999999</c:v>
                </c:pt>
                <c:pt idx="945">
                  <c:v>0.28000000000000003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0.48</c:v>
                </c:pt>
                <c:pt idx="954">
                  <c:v>0.38</c:v>
                </c:pt>
                <c:pt idx="955">
                  <c:v>#N/A</c:v>
                </c:pt>
                <c:pt idx="956">
                  <c:v>0.35</c:v>
                </c:pt>
                <c:pt idx="957">
                  <c:v>0.38</c:v>
                </c:pt>
                <c:pt idx="958">
                  <c:v>0.22</c:v>
                </c:pt>
                <c:pt idx="959">
                  <c:v>0.3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0.4</c:v>
                </c:pt>
                <c:pt idx="965">
                  <c:v>0.26</c:v>
                </c:pt>
                <c:pt idx="966">
                  <c:v>#N/A</c:v>
                </c:pt>
                <c:pt idx="967">
                  <c:v>0.105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0.38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0.3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0.27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0.36499999999999999</c:v>
                </c:pt>
                <c:pt idx="997">
                  <c:v>0.28999999999999998</c:v>
                </c:pt>
                <c:pt idx="998">
                  <c:v>0.38</c:v>
                </c:pt>
                <c:pt idx="999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3B-834D-9DE9-4F52878C1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82847"/>
        <c:axId val="76821071"/>
      </c:lineChart>
      <c:catAx>
        <c:axId val="7738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1071"/>
        <c:crosses val="autoZero"/>
        <c:auto val="1"/>
        <c:lblAlgn val="ctr"/>
        <c:lblOffset val="100"/>
        <c:noMultiLvlLbl val="0"/>
      </c:catAx>
      <c:valAx>
        <c:axId val="768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_xlchart.v1.73</cx:f>
      </cx:numDim>
    </cx:data>
    <cx:data id="1">
      <cx:numDim type="val">
        <cx:f>_xlchart.v1.75</cx:f>
      </cx:numDim>
    </cx:data>
    <cx:data id="2">
      <cx:numDim type="val">
        <cx:f>_xlchart.v1.77</cx:f>
      </cx:numDim>
    </cx:data>
  </cx:chartData>
  <cx:chart>
    <cx:title pos="t" align="ctr" overlay="0">
      <cx:tx>
        <cx:txData>
          <cx:v>Relationship Between Whole Weight And Gender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US" sz="1600" b="1" i="0" u="none" strike="noStrike" kern="0" cap="none" spc="100" normalizeH="0" baseline="0" noProof="0">
              <a:ln>
                <a:noFill/>
              </a:ln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Relationship Between Whole Weight And Gender </a:t>
          </a:r>
        </a:p>
      </cx:txPr>
    </cx:title>
    <cx:plotArea>
      <cx:plotAreaRegion>
        <cx:series layoutId="boxWhisker" uniqueId="{91579A94-24B6-DD49-9A11-DEE389602002}">
          <cx:tx>
            <cx:txData>
              <cx:f>_xlchart.v1.72</cx:f>
              <cx:v>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0A634AB-6ED9-1846-83B0-C6C3A02BD626}">
          <cx:tx>
            <cx:txData>
              <cx:f>_xlchart.v1.74</cx:f>
              <cx:v>FEMALE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4A348C7-1BFC-E64B-ADFD-564A975B13EB}">
          <cx:tx>
            <cx:txData>
              <cx:f>_xlchart.v1.76</cx:f>
              <cx:v>INFANT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27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22188</xdr:rowOff>
    </xdr:from>
    <xdr:to>
      <xdr:col>27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27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49368</xdr:colOff>
      <xdr:row>0</xdr:row>
      <xdr:rowOff>0</xdr:rowOff>
    </xdr:from>
    <xdr:to>
      <xdr:col>19</xdr:col>
      <xdr:colOff>1226899</xdr:colOff>
      <xdr:row>20</xdr:row>
      <xdr:rowOff>156796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395A2-DE85-444C-A85D-6025AB7E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42838</xdr:colOff>
      <xdr:row>23</xdr:row>
      <xdr:rowOff>9944</xdr:rowOff>
    </xdr:from>
    <xdr:to>
      <xdr:col>19</xdr:col>
      <xdr:colOff>1246403</xdr:colOff>
      <xdr:row>94</xdr:row>
      <xdr:rowOff>179459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DBBD8-8006-564D-BBFE-C53633D29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38432</xdr:colOff>
      <xdr:row>0</xdr:row>
      <xdr:rowOff>0</xdr:rowOff>
    </xdr:from>
    <xdr:to>
      <xdr:col>46</xdr:col>
      <xdr:colOff>174123</xdr:colOff>
      <xdr:row>40</xdr:row>
      <xdr:rowOff>53662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E27823-3524-4BAD-BA3C-F12958EDD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115957</xdr:colOff>
      <xdr:row>5</xdr:row>
      <xdr:rowOff>143565</xdr:rowOff>
    </xdr:from>
    <xdr:to>
      <xdr:col>9</xdr:col>
      <xdr:colOff>596348</xdr:colOff>
      <xdr:row>24</xdr:row>
      <xdr:rowOff>140252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FDBFC6-D832-2B4D-B4BF-FC568E948D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957" y="1082261"/>
              <a:ext cx="7106478" cy="3563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115956</xdr:colOff>
      <xdr:row>25</xdr:row>
      <xdr:rowOff>22086</xdr:rowOff>
    </xdr:from>
    <xdr:to>
      <xdr:col>15</xdr:col>
      <xdr:colOff>677333</xdr:colOff>
      <xdr:row>51</xdr:row>
      <xdr:rowOff>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71D75F96-6A70-8940-BAF1-39783407D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115957</xdr:colOff>
      <xdr:row>52</xdr:row>
      <xdr:rowOff>0</xdr:rowOff>
    </xdr:from>
    <xdr:to>
      <xdr:col>16</xdr:col>
      <xdr:colOff>0</xdr:colOff>
      <xdr:row>74</xdr:row>
      <xdr:rowOff>0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F0FAE797-E33C-9645-9426-6DD24DA36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5.05887372685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5.068018518519" createdVersion="7" refreshedVersion="7" minRefreshableVersion="3" recordCount="1000" xr:uid="{D7A8A222-B4D4-9846-BF03-9AE6328B7FCB}">
  <cacheSource type="worksheet">
    <worksheetSource name="Table13"/>
  </cacheSource>
  <cacheFields count="26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/>
    </cacheField>
    <cacheField name="Category 2" numFmtId="0">
      <sharedItems/>
    </cacheField>
    <cacheField name="Category 3" numFmtId="0">
      <sharedItems/>
    </cacheField>
    <cacheField name="Base Abalone Value" numFmtId="0">
      <sharedItems containsSemiMixedTypes="0" containsString="0" containsNumber="1" minValue="0.77436125" maxValue="1.1319583333333332"/>
    </cacheField>
    <cacheField name="Value All" numFmtId="0">
      <sharedItems containsSemiMixedTypes="0" containsString="0" containsNumber="1" minValue="0.61948900000000007" maxValue="1.6310600000000002"/>
    </cacheField>
    <cacheField name="Value 1" numFmtId="0">
      <sharedItems containsMixedTypes="1" containsNumber="1" minValue="1.4004174999999999" maxValue="1.6310600000000002" count="12">
        <e v="#N/A"/>
        <n v="1.5924162499999999"/>
        <n v="1.5931099999999998"/>
        <n v="1.4219437499999998"/>
        <n v="1.4496718749999999"/>
        <n v="1.5751487499999999"/>
        <n v="1.498998125"/>
        <n v="1.4756625000000003"/>
        <n v="1.6310600000000002"/>
        <n v="1.4004174999999999"/>
        <n v="1.6099156249999997"/>
        <n v="1.5392249999999998"/>
      </sharedItems>
    </cacheField>
    <cacheField name="Value 2" numFmtId="0">
      <sharedItems containsMixedTypes="1" containsNumber="1" minValue="0.61948900000000007" maxValue="0.87236000000000002" count="632">
        <e v="#N/A"/>
        <n v="0.76378000000000001"/>
        <n v="0.77044133333333331"/>
        <n v="0.70219333333333334"/>
        <n v="0.74331666666666685"/>
        <n v="0.77310000000000001"/>
        <n v="0.74988800000000011"/>
        <n v="0.77873999999999999"/>
        <n v="0.73227999999999993"/>
        <n v="0.76731400000000005"/>
        <n v="0.76455333333333331"/>
        <n v="0.77485000000000004"/>
        <n v="0.78078166666666671"/>
        <n v="0.77568000000000004"/>
        <n v="0.76141600000000009"/>
        <n v="0.7888546666666667"/>
        <n v="0.76552666666666669"/>
        <n v="0.72995333333333345"/>
        <n v="0.69989666666666672"/>
        <n v="0.771536"/>
        <n v="0.76062833333333335"/>
        <n v="0.78243600000000013"/>
        <n v="0.7022143333333335"/>
        <n v="0.74458000000000002"/>
        <n v="0.73805333333333334"/>
        <n v="0.73398733333333332"/>
        <n v="0.77784900000000001"/>
        <n v="0.76467266666666678"/>
        <n v="0.77846799999999994"/>
        <n v="0.76912633333333336"/>
        <n v="0.72370266666666661"/>
        <n v="0.78271499999999994"/>
        <n v="0.74872000000000005"/>
        <n v="0.80690666666666666"/>
        <n v="0.80681666666666652"/>
        <n v="0.70874666666666664"/>
        <n v="0.82204200000000016"/>
        <n v="0.73415200000000003"/>
        <n v="0.74896666666666667"/>
        <n v="0.77934133333333333"/>
        <n v="0.64403733333333335"/>
        <n v="0.77288366666666675"/>
        <n v="0.85085166666666678"/>
        <n v="0.80841399999999997"/>
        <n v="0.75851999999999997"/>
        <n v="0.73996400000000007"/>
        <n v="0.76940733333333344"/>
        <n v="0.77950066666666684"/>
        <n v="0.72168233333333331"/>
        <n v="0.70397866666666664"/>
        <n v="0.79373933333333335"/>
        <n v="0.63878000000000013"/>
        <n v="0.79237866666666679"/>
        <n v="0.7811326666666667"/>
        <n v="0.79948199999999991"/>
        <n v="0.73981999999999992"/>
        <n v="0.77177899999999999"/>
        <n v="0.76068366666666665"/>
        <n v="0.76295700000000011"/>
        <n v="0.69601066666666678"/>
        <n v="0.74948999999999999"/>
        <n v="0.78952666666666671"/>
        <n v="0.72299933333333344"/>
        <n v="0.78895999999999999"/>
        <n v="0.77860833333333346"/>
        <n v="0.65022499999999994"/>
        <n v="0.77783333333333349"/>
        <n v="0.72693333333333332"/>
        <n v="0.76592000000000005"/>
        <n v="0.80205333333333328"/>
        <n v="0.73487599999999997"/>
        <n v="0.77110800000000002"/>
        <n v="0.81840666666666673"/>
        <n v="0.72253633333333334"/>
        <n v="0.77750000000000008"/>
        <n v="0.78502933333333347"/>
        <n v="0.74720266666666668"/>
        <n v="0.75005166666666667"/>
        <n v="0.78321466666666673"/>
        <n v="0.75503199999999993"/>
        <n v="0.78160166666666675"/>
        <n v="0.81428333333333347"/>
        <n v="0.73131333333333337"/>
        <n v="0.78278233333333336"/>
        <n v="0.84092333333333336"/>
        <n v="0.75738266666666665"/>
        <n v="0.78489066666666674"/>
        <n v="0.80995666666666666"/>
        <n v="0.78055000000000019"/>
        <n v="0.79867333333333346"/>
        <n v="0.72447966666666674"/>
        <n v="0.78506500000000001"/>
        <n v="0.78913000000000011"/>
        <n v="0.82239133333333347"/>
        <n v="0.79761666666666686"/>
        <n v="0.72442733333333331"/>
        <n v="0.7744553333333335"/>
        <n v="0.79073199999999999"/>
        <n v="0.75120866666666664"/>
        <n v="0.7863500000000001"/>
        <n v="0.80234466666666671"/>
        <n v="0.77552500000000002"/>
        <n v="0.84964000000000017"/>
        <n v="0.83572266666666684"/>
        <n v="0.74481333333333333"/>
        <n v="0.74521466666666669"/>
        <n v="0.7835713333333334"/>
        <n v="0.61948900000000007"/>
        <n v="0.80006966666666668"/>
        <n v="0.74092066666666678"/>
        <n v="0.74155800000000005"/>
        <n v="0.78983333333333339"/>
        <n v="0.73552600000000012"/>
        <n v="0.75368266666666672"/>
        <n v="0.76128666666666678"/>
        <n v="0.79628833333333338"/>
        <n v="0.79078400000000015"/>
        <n v="0.66769633333333345"/>
        <n v="0.74302000000000001"/>
        <n v="0.752938"/>
        <n v="0.78255600000000003"/>
        <n v="0.76737733333333347"/>
        <n v="0.68241166666666675"/>
        <n v="0.78690133333333323"/>
        <n v="0.79566666666666663"/>
        <n v="0.689612"/>
        <n v="0.76519000000000004"/>
        <n v="0.79964533333333343"/>
        <n v="0.69946666666666679"/>
        <n v="0.69972066666666666"/>
        <n v="0.71666333333333332"/>
        <n v="0.77798533333333342"/>
        <n v="0.80005766666666678"/>
        <n v="0.75395499999999993"/>
        <n v="0.75635666666666657"/>
        <n v="0.7992800000000001"/>
        <n v="0.7648653333333334"/>
        <n v="0.68348866666666686"/>
        <n v="0.80959199999999998"/>
        <n v="0.80548966666666666"/>
        <n v="0.81901666666666673"/>
        <n v="0.72939733333333345"/>
        <n v="0.77166333333333337"/>
        <n v="0.81972000000000012"/>
        <n v="0.75980133333333333"/>
        <n v="0.73243333333333338"/>
        <n v="0.76088066666666676"/>
        <n v="0.80694933333333341"/>
        <n v="0.7996766666666667"/>
        <n v="0.79063800000000006"/>
        <n v="0.65543400000000007"/>
        <n v="0.7451146666666667"/>
        <n v="0.73673833333333338"/>
        <n v="0.82097466666666685"/>
        <n v="0.80987466666666652"/>
        <n v="0.79954933333333322"/>
        <n v="0.70166399999999995"/>
        <n v="0.72841866666666677"/>
        <n v="0.78427466666666668"/>
        <n v="0.76833833333333335"/>
        <n v="0.87236000000000002"/>
        <n v="0.77061666666666673"/>
        <n v="0.77404966666666664"/>
        <n v="0.73729333333333336"/>
        <n v="0.72449333333333332"/>
        <n v="0.79925600000000008"/>
        <n v="0.69592333333333334"/>
        <n v="0.78814533333333348"/>
        <n v="0.77403100000000002"/>
        <n v="0.77311866666666673"/>
        <n v="0.77284400000000009"/>
        <n v="0.77228300000000005"/>
        <n v="0.7396733333333334"/>
        <n v="0.77449166666666669"/>
        <n v="0.79309733333333332"/>
        <n v="0.77548000000000006"/>
        <n v="0.69097333333333344"/>
        <n v="0.75861000000000001"/>
        <n v="0.77067733333333333"/>
        <n v="0.77478266666666662"/>
        <n v="0.73836666666666662"/>
        <n v="0.73776666666666668"/>
        <n v="0.72565766666666676"/>
        <n v="0.7864553333333334"/>
        <n v="0.7435586666666667"/>
        <n v="0.79368400000000006"/>
        <n v="0.73166000000000009"/>
        <n v="0.78376800000000002"/>
        <n v="0.77521366666666669"/>
        <n v="0.64407900000000007"/>
        <n v="0.78780799999999995"/>
        <n v="0.70037166666666673"/>
        <n v="0.80080066666666649"/>
        <n v="0.77355166666666675"/>
        <n v="0.78470333333333331"/>
        <n v="0.74770366666666677"/>
        <n v="0.80874033333333328"/>
        <n v="0.80315333333333339"/>
        <n v="0.73376000000000008"/>
        <n v="0.74460766666666667"/>
        <n v="0.7413333333333334"/>
        <n v="0.78265600000000002"/>
        <n v="0.63109999999999999"/>
        <n v="0.74775199999999997"/>
        <n v="0.77571133333333342"/>
        <n v="0.76643466666666671"/>
        <n v="0.76351866666666668"/>
        <n v="0.75785600000000009"/>
        <n v="0.69379600000000008"/>
        <n v="0.73253000000000001"/>
        <n v="0.76968800000000004"/>
        <n v="0.83792366666666673"/>
        <n v="0.80056266666666664"/>
        <n v="0.77355400000000019"/>
        <n v="0.75034566666666669"/>
        <n v="0.79295533333333335"/>
        <n v="0.70256333333333343"/>
        <n v="0.72020866666666672"/>
        <n v="0.7974500000000001"/>
        <n v="0.7378203333333333"/>
        <n v="0.67302666666666677"/>
        <n v="0.72466000000000008"/>
        <n v="0.78004833333333334"/>
        <n v="0.7153586666666667"/>
        <n v="0.81095399999999995"/>
        <n v="0.7394723333333334"/>
        <n v="0.77083733333333337"/>
        <n v="0.76016066666666671"/>
        <n v="0.73368"/>
        <n v="0.81040400000000012"/>
        <n v="0.79718133333333341"/>
        <n v="0.80558333333333343"/>
        <n v="0.78673233333333326"/>
        <n v="0.76903999999999995"/>
        <n v="0.73702666666666672"/>
        <n v="0.78144999999999998"/>
        <n v="0.69227733333333341"/>
        <n v="0.66286266666666671"/>
        <n v="0.75863333333333338"/>
        <n v="0.74622500000000003"/>
        <n v="0.80108666666666672"/>
        <n v="0.80333500000000013"/>
        <n v="0.77239466666666667"/>
        <n v="0.77848066666666671"/>
        <n v="0.81112666666666677"/>
        <n v="0.75581433333333337"/>
        <n v="0.72731633333333334"/>
        <n v="0.80326333333333333"/>
        <n v="0.78568933333333346"/>
        <n v="0.70109833333333338"/>
        <n v="0.76689333333333332"/>
        <n v="0.84187599999999996"/>
        <n v="0.82476533333333346"/>
        <n v="0.76441200000000009"/>
        <n v="0.77358400000000005"/>
        <n v="0.79011666666666669"/>
        <n v="0.75695733333333326"/>
        <n v="0.68204366666666683"/>
        <n v="0.80317333333333341"/>
        <n v="0.79687666666666668"/>
        <n v="0.83092133333333329"/>
        <n v="0.720974"/>
        <n v="0.77259600000000006"/>
        <n v="0.76358733333333328"/>
        <n v="0.79354666666666662"/>
        <n v="0.74802666666666662"/>
        <n v="0.76565100000000008"/>
        <n v="0.77950900000000001"/>
        <n v="0.72624666666666671"/>
        <n v="0.76898333333333335"/>
        <n v="0.75445333333333342"/>
        <n v="0.79346800000000006"/>
        <n v="0.77533333333333321"/>
        <n v="0.77706799999999998"/>
        <n v="0.78049599999999986"/>
        <n v="0.71633266666666673"/>
        <n v="0.75574666666666668"/>
        <n v="0.70052000000000003"/>
        <n v="0.76133466666666672"/>
        <n v="0.83025599999999999"/>
        <n v="0.80740800000000013"/>
        <n v="0.80968666666666678"/>
        <n v="0.66299866666666674"/>
        <n v="0.78222500000000006"/>
        <n v="0.76237466666666664"/>
        <n v="0.77809166666666663"/>
        <n v="0.776424"/>
        <n v="0.75548000000000004"/>
        <n v="0.75718933333333338"/>
        <n v="0.81656666666666666"/>
        <n v="0.70405833333333334"/>
        <n v="0.77384433333333336"/>
        <n v="0.78443466666666661"/>
        <n v="0.7698653333333334"/>
        <n v="0.80372533333333329"/>
        <n v="0.71973500000000001"/>
        <n v="0.78325866666666677"/>
        <n v="0.72644000000000009"/>
        <n v="0.82850333333333337"/>
        <n v="0.77108333333333334"/>
        <n v="0.75115200000000004"/>
        <n v="0.72278333333333344"/>
        <n v="0.80193066666666657"/>
        <n v="0.7685306666666667"/>
        <n v="0.72273133333333339"/>
        <n v="0.73458266666666672"/>
        <n v="0.80610133333333323"/>
        <n v="0.80090666666666666"/>
        <n v="0.76781866666666665"/>
        <n v="0.75064000000000008"/>
        <n v="0.78247000000000011"/>
        <n v="0.75645066666666683"/>
        <n v="0.80035200000000006"/>
        <n v="0.74598133333333339"/>
        <n v="0.76222133333333331"/>
        <n v="0.77104666666666666"/>
        <n v="0.76251333333333338"/>
        <n v="0.79476666666666684"/>
        <n v="0.77682866666666683"/>
        <n v="0.76795000000000013"/>
        <n v="0.81098399999999993"/>
        <n v="0.71265499999999993"/>
        <n v="0.80751466666666694"/>
        <n v="0.79407366666666679"/>
        <n v="0.77421866666666661"/>
        <n v="0.79104333333333343"/>
        <n v="0.8111166666666666"/>
        <n v="0.71209033333333338"/>
        <n v="0.79273333333333351"/>
        <n v="0.81793933333333335"/>
        <n v="0.69331200000000004"/>
        <n v="0.78925000000000001"/>
        <n v="0.68771000000000004"/>
        <n v="0.76643499999999998"/>
        <n v="0.76074600000000003"/>
        <n v="0.79571666666666685"/>
        <n v="0.71098666666666677"/>
        <n v="0.73835066666666671"/>
        <n v="0.71486666666666665"/>
        <n v="0.69818666666666673"/>
        <n v="0.75292500000000007"/>
        <n v="0.73614666666666662"/>
        <n v="0.74562400000000006"/>
        <n v="0.75889399999999996"/>
        <n v="0.71846333333333334"/>
        <n v="0.74144266666666669"/>
        <n v="0.80486433333333351"/>
        <n v="0.77428800000000009"/>
        <n v="0.78331333333333353"/>
        <n v="0.79614366666666669"/>
        <n v="0.75529666666666673"/>
        <n v="0.74892633333333336"/>
        <n v="0.69531900000000002"/>
        <n v="0.78664666666666672"/>
        <n v="0.76249199999999995"/>
        <n v="0.77582333333333331"/>
        <n v="0.7576613333333333"/>
        <n v="0.80864999999999998"/>
        <n v="0.75583500000000003"/>
        <n v="0.80092500000000022"/>
        <n v="0.73526666666666673"/>
        <n v="0.77386600000000005"/>
        <n v="0.85684000000000005"/>
        <n v="0.72048000000000012"/>
        <n v="0.7618906666666666"/>
        <n v="0.62069200000000002"/>
        <n v="0.72409333333333348"/>
        <n v="0.75296466666666673"/>
        <n v="0.752108"/>
        <n v="0.80439066666666648"/>
        <n v="0.78694399999999998"/>
        <n v="0.78163399999999994"/>
        <n v="0.80672200000000016"/>
        <n v="0.79130000000000011"/>
        <n v="0.80160000000000009"/>
        <n v="0.77314399999999994"/>
        <n v="0.72737933333333338"/>
        <n v="0.75382666666666676"/>
        <n v="0.71598866666666672"/>
        <n v="0.75056266666666671"/>
        <n v="0.71683933333333338"/>
        <n v="0.78736066666666671"/>
        <n v="0.766656"/>
        <n v="0.82294933333333331"/>
        <n v="0.78799933333333338"/>
        <n v="0.76153666666666675"/>
        <n v="0.79029333333333318"/>
        <n v="0.80651200000000012"/>
        <n v="0.76599200000000001"/>
        <n v="0.78102699999999992"/>
        <n v="0.71122666666666667"/>
        <n v="0.77382000000000017"/>
        <n v="0.78336233333333327"/>
        <n v="0.79294200000000004"/>
        <n v="0.76093866666666665"/>
        <n v="0.79328266666666658"/>
        <n v="0.79986666666666661"/>
        <n v="0.78907733333333341"/>
        <n v="0.7630840000000001"/>
        <n v="0.75394666666666665"/>
        <n v="0.75438033333333332"/>
        <n v="0.80899999999999983"/>
        <n v="0.7940936666666667"/>
        <n v="0.75584333333333342"/>
        <n v="0.81125666666666663"/>
        <n v="0.6349393333333333"/>
        <n v="0.78655066666666673"/>
        <n v="0.78081466666666677"/>
        <n v="0.77171333333333336"/>
        <n v="0.82010366666666656"/>
        <n v="0.76932433333333339"/>
        <n v="0.679512"/>
        <n v="0.79063433333333344"/>
        <n v="0.7810126666666668"/>
        <n v="0.79131033333333345"/>
        <n v="0.638656"/>
        <n v="0.77886166666666679"/>
        <n v="0.76339400000000002"/>
        <n v="0.65988366666666676"/>
        <n v="0.76563600000000009"/>
        <n v="0.63080000000000014"/>
        <n v="0.72548066666666677"/>
        <n v="0.68244266666666675"/>
        <n v="0.69705499999999998"/>
        <n v="0.71910000000000007"/>
        <n v="0.74803066666666673"/>
        <n v="0.71870766666666674"/>
        <n v="0.803844"/>
        <n v="0.77257400000000009"/>
        <n v="0.78289333333333333"/>
        <n v="0.79111133333333328"/>
        <n v="0.82678466666666672"/>
        <n v="0.69062400000000013"/>
        <n v="0.77109099999999997"/>
        <n v="0.80963333333333343"/>
        <n v="0.76764333333333346"/>
        <n v="0.7572000000000001"/>
        <n v="0.75872133333333336"/>
        <n v="0.79487066666666684"/>
        <n v="0.7622106666666667"/>
        <n v="0.6940993333333334"/>
        <n v="0.76981700000000008"/>
        <n v="0.65273466666666669"/>
        <n v="0.72587400000000002"/>
        <n v="0.74590533333333342"/>
        <n v="0.74774266666666667"/>
        <n v="0.73557466666666671"/>
        <n v="0.65046500000000007"/>
        <n v="0.75571033333333337"/>
        <n v="0.77234133333333332"/>
        <n v="0.70646500000000001"/>
        <n v="0.76686800000000011"/>
        <n v="0.79449933333333345"/>
        <n v="0.77556666666666674"/>
        <n v="0.72969399999999995"/>
        <n v="0.72072333333333338"/>
        <n v="0.80750066666666653"/>
        <n v="0.79600533333333345"/>
        <n v="0.78170333333333331"/>
        <n v="0.77738033333333334"/>
        <n v="0.76292533333333346"/>
        <n v="0.71591866666666659"/>
        <n v="0.75768500000000005"/>
        <n v="0.78242699999999998"/>
        <n v="0.79025733333333337"/>
        <n v="0.73013166666666685"/>
        <n v="0.74714666666666663"/>
        <n v="0.75729266666666673"/>
        <n v="0.79748000000000008"/>
        <n v="0.80287399999999998"/>
        <n v="0.70330633333333337"/>
        <n v="0.71942333333333341"/>
        <n v="0.7617033333333334"/>
        <n v="0.79322733333333328"/>
        <n v="0.87228933333333336"/>
        <n v="0.78203599999999995"/>
        <n v="0.72403333333333342"/>
        <n v="0.80086400000000024"/>
        <n v="0.63615733333333335"/>
        <n v="0.7965106666666667"/>
        <n v="0.77429833333333342"/>
        <n v="0.68411233333333332"/>
        <n v="0.7764120000000001"/>
        <n v="0.72330900000000009"/>
        <n v="0.82465000000000011"/>
        <n v="0.68636799999999998"/>
        <n v="0.7343400000000001"/>
        <n v="0.78367999999999993"/>
        <n v="0.81226433333333325"/>
        <n v="0.68321166666666677"/>
        <n v="0.70394000000000001"/>
        <n v="0.76718166666666665"/>
        <n v="0.77074233333333342"/>
        <n v="0.7330673333333334"/>
        <n v="0.75011433333333333"/>
        <n v="0.70390400000000009"/>
        <n v="0.7002316666666667"/>
        <n v="0.71367933333333333"/>
        <n v="0.70615133333333346"/>
        <n v="0.81193933333333335"/>
        <n v="0.70002200000000014"/>
        <n v="0.68229200000000001"/>
        <n v="0.76747733333333334"/>
        <n v="0.76357600000000003"/>
        <n v="0.78492866666666672"/>
        <n v="0.7792553333333333"/>
        <n v="0.77712133333333333"/>
        <n v="0.8415743333333332"/>
        <n v="0.77299400000000007"/>
        <n v="0.82663300000000006"/>
        <n v="0.76020766666666661"/>
        <n v="0.76623533333333338"/>
        <n v="0.70383133333333336"/>
        <n v="0.74376666666666669"/>
        <n v="0.7793903333333333"/>
        <n v="0.71671299999999993"/>
        <n v="0.7728600000000001"/>
        <n v="0.72650000000000003"/>
        <n v="0.77350999999999992"/>
        <n v="0.72906966666666673"/>
        <n v="0.777613"/>
        <n v="0.76835200000000003"/>
        <n v="0.7827046666666666"/>
        <n v="0.75647500000000001"/>
        <n v="0.77416733333333343"/>
        <n v="0.81321199999999993"/>
        <n v="0.72583333333333333"/>
        <n v="0.73525300000000016"/>
        <n v="0.76202066666666679"/>
        <n v="0.74225333333333332"/>
        <n v="0.81784000000000001"/>
        <n v="0.77392533333333347"/>
        <n v="0.67933600000000005"/>
        <n v="0.68570866666666674"/>
        <n v="0.82066666666666677"/>
        <n v="0.79569000000000001"/>
        <n v="0.71585733333333335"/>
        <n v="0.76277866666666672"/>
        <n v="0.8142166666666667"/>
        <n v="0.7567733333333333"/>
        <n v="0.77893233333333334"/>
        <n v="0.77382400000000007"/>
        <n v="0.79853033333333345"/>
        <n v="0.75164799999999998"/>
        <n v="0.80420099999999994"/>
        <n v="0.69040000000000001"/>
        <n v="0.78723333333333323"/>
        <n v="0.83318133333333333"/>
        <n v="0.74742400000000009"/>
        <n v="0.80788933333333335"/>
        <n v="0.81086199999999986"/>
        <n v="0.78939466666666669"/>
        <n v="0.72432266666666667"/>
        <n v="0.80016666666666669"/>
        <n v="0.76688766666666675"/>
        <n v="0.78179999999999994"/>
        <n v="0.77850000000000008"/>
        <n v="0.63884799999999997"/>
        <n v="0.80058333333333342"/>
        <n v="0.80445966666666657"/>
        <n v="0.79550833333333337"/>
        <n v="0.75745433333333345"/>
        <n v="0.75119066666666667"/>
        <n v="0.82288966666666674"/>
        <n v="0.71395533333333328"/>
        <n v="0.71986666666666677"/>
        <n v="0.75315200000000004"/>
        <n v="0.78648266666666677"/>
        <n v="0.78458333333333341"/>
        <n v="0.74380733333333338"/>
        <n v="0.75188266666666659"/>
        <n v="0.76815333333333335"/>
        <n v="0.75282400000000005"/>
        <n v="0.79893733333333339"/>
        <n v="0.7428530000000001"/>
        <n v="0.75352533333333338"/>
        <n v="0.73952700000000016"/>
        <n v="0.81353100000000012"/>
        <n v="0.8282333333333336"/>
        <n v="0.80177999999999994"/>
        <n v="0.68409600000000004"/>
        <n v="0.75626199999999999"/>
        <n v="0.75311266666666665"/>
        <n v="0.83282133333333341"/>
        <n v="0.74637866666666675"/>
        <n v="0.79069066666666687"/>
        <n v="0.77941833333333332"/>
        <n v="0.74447333333333343"/>
        <n v="0.76715800000000012"/>
        <n v="0.78274566666666667"/>
        <n v="0.65544733333333338"/>
        <n v="0.73835133333333347"/>
        <n v="0.7476626666666667"/>
        <n v="0.76475099999999996"/>
        <n v="0.76612666666666662"/>
        <n v="0.74862333333333342"/>
        <n v="0.73861333333333345"/>
        <n v="0.72440666666666675"/>
        <n v="0.78276533333333342"/>
        <n v="0.76874266666666669"/>
        <n v="0.69479933333333344"/>
        <n v="0.7765146666666668"/>
        <n v="0.77556533333333333"/>
        <n v="0.75586133333333339"/>
        <n v="0.77367866666666663"/>
        <n v="0.69178933333333337"/>
        <n v="0.7333400000000001"/>
        <n v="0.80060533333333339"/>
        <n v="0.7800813333333334"/>
        <n v="0.76630633333333342"/>
        <n v="0.77210000000000001"/>
        <n v="0.78195000000000014"/>
        <n v="0.71146666666666669"/>
        <n v="0.7420186666666666"/>
        <n v="0.62851666666666661"/>
        <n v="0.77668800000000005"/>
        <n v="0.72629333333333335"/>
        <n v="0.78093766666666664"/>
        <n v="0.76059766666666673"/>
        <n v="0.74865000000000004"/>
        <n v="0.76734999999999998"/>
        <n v="0.73957066666666682"/>
        <n v="0.80133333333333345"/>
        <n v="0.79680600000000013"/>
        <n v="0.73096099999999997"/>
        <n v="0.83794000000000013"/>
        <n v="0.71897500000000003"/>
        <n v="0.69126666666666658"/>
        <n v="0.77610000000000001"/>
        <n v="0.76619366666666666"/>
        <n v="0.73030399999999995"/>
        <n v="0.77960333333333343"/>
      </sharedItems>
    </cacheField>
    <cacheField name="Value 3" numFmtId="0">
      <sharedItems containsMixedTypes="1" containsNumber="1" minValue="0.94131583333333324" maxValue="1.1319583333333332" count="357">
        <n v="1.02825375"/>
        <e v="#N/A"/>
        <n v="1.0837666666666665"/>
        <n v="1.0433641666666666"/>
        <n v="1.0401220833333336"/>
        <n v="1.0704149999999999"/>
        <n v="1.0560624999999999"/>
        <n v="1.0174333333333332"/>
        <n v="1.0251004166666666"/>
        <n v="1.0119066666666667"/>
        <n v="1.0032833333333333"/>
        <n v="1.0154800000000002"/>
        <n v="1.0288733333333335"/>
        <n v="0.96971333333333321"/>
        <n v="1.0642091666666667"/>
        <n v="1.0297000000000001"/>
        <n v="0.99060000000000004"/>
        <n v="1.0746666666666667"/>
        <n v="1.0303354166666667"/>
        <n v="0.9893729166666666"/>
        <n v="1.0550929166666667"/>
        <n v="0.96693833333333346"/>
        <n v="1.0034583333333333"/>
        <n v="1.0374833333333333"/>
        <n v="1.05278"/>
        <n v="1.0095400000000001"/>
        <n v="1.0346900000000001"/>
        <n v="1.0549533333333334"/>
        <n v="1.0126633333333332"/>
        <n v="1.0388991666666667"/>
        <n v="1.0010366666666668"/>
        <n v="1.02065625"/>
        <n v="1.0058333333333334"/>
        <n v="1.0249266666666668"/>
        <n v="1.0268262500000001"/>
        <n v="1.0167600000000001"/>
        <n v="1.0350229166666667"/>
        <n v="1.0481829166666665"/>
        <n v="1.0333924999999999"/>
        <n v="1.0358233333333333"/>
        <n v="1.0565166666666668"/>
        <n v="1.0273700000000001"/>
        <n v="1.0281183333333332"/>
        <n v="1.0435274999999999"/>
        <n v="1.0043199999999999"/>
        <n v="0.97764583333333333"/>
        <n v="1.0252191666666666"/>
        <n v="0.99751666666666683"/>
        <n v="1.0155624999999999"/>
        <n v="1.05813"/>
        <n v="1.0170416666666666"/>
        <n v="0.9902291666666666"/>
        <n v="1.0223174999999998"/>
        <n v="1.0318066666666665"/>
        <n v="1.02688125"/>
        <n v="0.97706208333333333"/>
        <n v="1.0540483333333335"/>
        <n v="1.0456916666666669"/>
        <n v="1.0056591666666665"/>
        <n v="1.0175208333333332"/>
        <n v="1.0297958333333335"/>
        <n v="1.0140845833333332"/>
        <n v="1.018"/>
        <n v="1.0412312500000001"/>
        <n v="0.96563499999999991"/>
        <n v="1.0152475000000001"/>
        <n v="1.0431116666666667"/>
        <n v="1.0172875000000001"/>
        <n v="1.0157500000000002"/>
        <n v="0.98420833333333324"/>
        <n v="1.0206458333333333"/>
        <n v="1.0367833333333332"/>
        <n v="1.0571499999999998"/>
        <n v="0.99663708333333345"/>
        <n v="1.0340499999999999"/>
        <n v="1.0125000000000002"/>
        <n v="1.0118949999999998"/>
        <n v="1.0272625000000002"/>
        <n v="1.0342516666666668"/>
        <n v="1.0016041666666666"/>
        <n v="1.0221666666666667"/>
        <n v="1.0150916666666665"/>
        <n v="1.0209570833333332"/>
        <n v="1.0294266666666667"/>
        <n v="0.99370458333333345"/>
        <n v="1.0495166666666667"/>
        <n v="1.0660433333333332"/>
        <n v="1.0115208333333334"/>
        <n v="1.0381158333333333"/>
        <n v="1.0274166666666666"/>
        <n v="1.0412354166666666"/>
        <n v="1.0328504166666665"/>
        <n v="0.94131583333333324"/>
        <n v="1.0128174999999999"/>
        <n v="1.0200549999999999"/>
        <n v="1.0325458333333333"/>
        <n v="1.0522808333333333"/>
        <n v="1.0289783333333333"/>
        <n v="1.0659000000000001"/>
        <n v="1.0224849999999999"/>
        <n v="1.0089166666666667"/>
        <n v="1.0620124999999998"/>
        <n v="1.0373041666666667"/>
        <n v="1.0581295833333333"/>
        <n v="1.0365491666666669"/>
        <n v="1.0241037499999999"/>
        <n v="1.0282266666666668"/>
        <n v="1.0094449999999999"/>
        <n v="1.0457645833333333"/>
        <n v="1.0141516666666666"/>
        <n v="1.0331258333333333"/>
        <n v="0.99196458333333337"/>
        <n v="1.045445"/>
        <n v="1.0235975000000002"/>
        <n v="1.0517133333333335"/>
        <n v="0.98496333333333341"/>
        <n v="1.0178566666666669"/>
        <n v="1.0150908333333331"/>
        <n v="1.0148266666666668"/>
        <n v="1.0501329166666666"/>
        <n v="1.0414049999999999"/>
        <n v="1.0771274999999998"/>
        <n v="1.0076779166666665"/>
        <n v="1.016"/>
        <n v="1.0391216666666665"/>
        <n v="1.0283108333333335"/>
        <n v="1.0468208333333333"/>
        <n v="1.0336329166666667"/>
        <n v="1.0151891666666666"/>
        <n v="1.0467916666666668"/>
        <n v="1.0023066666666665"/>
        <n v="1.0306358333333334"/>
        <n v="1.0490379166666666"/>
        <n v="1.0200291666666668"/>
        <n v="1.0307229166666667"/>
        <n v="1.0273937500000001"/>
        <n v="1.0618974999999999"/>
        <n v="1.0150416666666668"/>
        <n v="1.0790329166666666"/>
        <n v="1.0118445833333332"/>
        <n v="1.0319"/>
        <n v="0.99420291666666671"/>
        <n v="1.0241512500000001"/>
        <n v="1.0096799999999999"/>
        <n v="0.99356250000000002"/>
        <n v="0.99246999999999996"/>
        <n v="1.051525"/>
        <n v="1.0209683333333333"/>
        <n v="1.0547575"/>
        <n v="0.98616666666666675"/>
        <n v="1.0361979166666666"/>
        <n v="1.0341850000000001"/>
        <n v="1.0020150000000001"/>
        <n v="1.0310633333333332"/>
        <n v="1.04353125"/>
        <n v="1.0242441666666668"/>
        <n v="1.0559833333333333"/>
        <n v="0.99766666666666659"/>
        <n v="1.0198954166666669"/>
        <n v="1.0657958333333333"/>
        <n v="1.05058875"/>
        <n v="1.0600870833333333"/>
        <n v="1.0152262500000002"/>
        <n v="0.99611249999999996"/>
        <n v="1.0585716666666665"/>
        <n v="1.0210475000000001"/>
        <n v="1.0180041666666666"/>
        <n v="1.0215274999999999"/>
        <n v="1.0004024999999999"/>
        <n v="1.0037699999999998"/>
        <n v="1.0232658333333333"/>
        <n v="1.0223541666666667"/>
        <n v="0.99029166666666657"/>
        <n v="1.0178395833333334"/>
        <n v="1.0059166666666666"/>
        <n v="1.0318000000000001"/>
        <n v="1.0089066666666666"/>
        <n v="1.0295191666666665"/>
        <n v="1.01932"/>
        <n v="1.0293666666666668"/>
        <n v="1.0120908333333332"/>
        <n v="1.0344116666666667"/>
        <n v="1.0051533333333333"/>
        <n v="1.0079037500000001"/>
        <n v="1.0580241666666668"/>
        <n v="1.0413354166666666"/>
        <n v="1.0310024999999998"/>
        <n v="1.0503333333333336"/>
        <n v="1.0293266666666665"/>
        <n v="1.0619229166666664"/>
        <n v="1.0376395833333334"/>
        <n v="1.0397516666666669"/>
        <n v="1.0328908333333335"/>
        <n v="1.0051033333333335"/>
        <n v="1.0266416666666667"/>
        <n v="1.0403420833333334"/>
        <n v="1.0040024999999999"/>
        <n v="1.0700208333333334"/>
        <n v="1.0286104166666667"/>
        <n v="1.0804258333333334"/>
        <n v="1.0337991666666666"/>
        <n v="1.0115749999999999"/>
        <n v="1.0068112500000002"/>
        <n v="1.0322616666666664"/>
        <n v="0.99087875000000003"/>
        <n v="1.1319583333333332"/>
        <n v="0.99457708333333339"/>
        <n v="0.99554166666666677"/>
        <n v="1.0183312499999999"/>
        <n v="1.0369983333333335"/>
        <n v="1.0004770833333334"/>
        <n v="1.00935"/>
        <n v="1.0573533333333334"/>
        <n v="1.0346716666666667"/>
        <n v="1.0129729166666666"/>
        <n v="1.0475766666666668"/>
        <n v="1.0403175"/>
        <n v="1.0149624999999998"/>
        <n v="1.0356541666666668"/>
        <n v="1.0195079166666665"/>
        <n v="1.0581499999999999"/>
        <n v="1.01912"/>
        <n v="1.0230524999999999"/>
        <n v="1.0125333333333333"/>
        <n v="1.0388033333333333"/>
        <n v="1.0126666666666666"/>
        <n v="1.0492879166666667"/>
        <n v="1.0371400000000002"/>
        <n v="0.98492666666666662"/>
        <n v="1.0153375"/>
        <n v="1.0208537499999999"/>
        <n v="1.0571829166666666"/>
        <n v="1.0423895833333334"/>
        <n v="1.0422175"/>
        <n v="1.0208266666666665"/>
        <n v="1.0364612500000001"/>
        <n v="1.0499020833333335"/>
        <n v="1.0223116666666665"/>
        <n v="0.99381583333333312"/>
        <n v="1.0378208333333334"/>
        <n v="1.0634833333333333"/>
        <n v="0.97473333333333334"/>
        <n v="1.0167137499999999"/>
        <n v="1.0476999999999999"/>
        <n v="1.0443862500000001"/>
        <n v="1.0260716666666667"/>
        <n v="1.0186733333333333"/>
        <n v="1.0208499999999998"/>
        <n v="1.0267025000000001"/>
        <n v="1.0243958333333334"/>
        <n v="1.0521133333333335"/>
        <n v="1.0175891666666665"/>
        <n v="1.0335066666666668"/>
        <n v="1.0235208333333334"/>
        <n v="1.0011666666666668"/>
        <n v="1.0620166666666666"/>
        <n v="1.0738391666666667"/>
        <n v="1.0671166666666667"/>
        <n v="1.0575179166666666"/>
        <n v="1.0065183333333334"/>
        <n v="1.0230816666666667"/>
        <n v="1.0362608333333332"/>
        <n v="1.0025333333333333"/>
        <n v="1.0010395833333334"/>
        <n v="1.0440283333333333"/>
        <n v="1.0239770833333333"/>
        <n v="1.0514845833333331"/>
        <n v="1.0353308333333333"/>
        <n v="1.0878008333333333"/>
        <n v="1.0201995833333333"/>
        <n v="1.0333749999999999"/>
        <n v="1.0589995833333334"/>
        <n v="1.0691933333333332"/>
        <n v="0.9878870833333333"/>
        <n v="1.0133595833333333"/>
        <n v="0.98883874999999999"/>
        <n v="1.0024795833333335"/>
        <n v="1.0302575"/>
        <n v="1.05030625"/>
        <n v="1.0445245833333332"/>
        <n v="1.0195199999999998"/>
        <n v="1.0687125"/>
        <n v="1.0139166666666666"/>
        <n v="1.024"/>
        <n v="1.0118541666666665"/>
        <n v="1.0547133333333334"/>
        <n v="1.0113400000000001"/>
        <n v="1.04440625"/>
        <n v="1.0057683333333334"/>
        <n v="1.0028333333333332"/>
        <n v="1.0109399999999999"/>
        <n v="1.0676512499999999"/>
        <n v="1.0221895833333334"/>
        <n v="1.0296937500000001"/>
        <n v="0.99404375"/>
        <n v="1.0419266666666669"/>
        <n v="1.0450016666666668"/>
        <n v="1.0412166666666667"/>
        <n v="1.0579991666666666"/>
        <n v="1.0027187499999999"/>
        <n v="0.99987333333333328"/>
        <n v="1.0271091666666667"/>
        <n v="1.0332912499999998"/>
        <n v="1.0067066666666666"/>
        <n v="1.0218291666666668"/>
        <n v="1.0167983333333335"/>
        <n v="0.99737500000000001"/>
        <n v="1.06412"/>
        <n v="0.99219041666666685"/>
        <n v="1.0247483333333336"/>
        <n v="1.0273454166666665"/>
        <n v="1.0076466666666668"/>
        <n v="1.0761670833333332"/>
        <n v="1.0382266666666669"/>
        <n v="1.0475229166666666"/>
        <n v="1.0054399999999999"/>
        <n v="1.0316933333333334"/>
        <n v="1.0230783333333333"/>
        <n v="1.0474229166666666"/>
        <n v="1.017273333333333"/>
        <n v="1.0517437500000002"/>
        <n v="1.0350120833333332"/>
        <n v="1.03766"/>
        <n v="1.0162441666666666"/>
        <n v="1.0252725"/>
        <n v="1.0369833333333331"/>
        <n v="1.0029566666666665"/>
        <n v="1.0347599999999999"/>
        <n v="1.0486600000000001"/>
        <n v="1.0226320833333333"/>
        <n v="1.0209999999999999"/>
        <n v="1.03439375"/>
        <n v="1.0325666666666669"/>
        <n v="1.0155654166666666"/>
        <n v="1.0299375000000002"/>
        <n v="1.0474158333333332"/>
        <n v="1.0611629166666667"/>
        <n v="1.0024612500000001"/>
        <n v="1.0447295833333334"/>
        <n v="1.00796375"/>
        <n v="1.0244199999999999"/>
        <n v="0.99277833333333321"/>
        <n v="1.0169970833333333"/>
        <n v="1.0472700000000001"/>
        <n v="1.0184562500000001"/>
        <n v="1.0258783333333334"/>
        <n v="1.0746125"/>
        <n v="1.0798079166666665"/>
        <n v="1.0236112499999999"/>
        <n v="1.0294941666666668"/>
        <n v="0.96379333333333328"/>
        <n v="1.0411483333333333"/>
        <n v="1.0629191666666666"/>
        <n v="1.0201041666666666"/>
        <n v="1.0255516666666664"/>
        <n v="1.0237579166666668"/>
        <n v="1.01363791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x v="0"/>
    <x v="0"/>
    <x v="0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x v="0"/>
    <x v="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x v="0"/>
    <x v="0"/>
    <x v="0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x v="0"/>
    <x v="0"/>
    <x v="0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x v="0"/>
    <x v="1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x v="0"/>
    <x v="0"/>
    <x v="0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x v="0"/>
    <x v="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x v="0"/>
    <x v="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x v="0"/>
    <x v="1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x v="0"/>
    <x v="1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x v="0"/>
    <x v="0"/>
    <x v="0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x v="0"/>
    <x v="0"/>
    <x v="0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x v="0"/>
    <x v="1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x v="0"/>
    <x v="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x v="0"/>
    <x v="0"/>
    <x v="0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x v="0"/>
    <x v="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x v="0"/>
    <x v="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x v="0"/>
    <x v="1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x v="0"/>
    <x v="1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x v="0"/>
    <x v="1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x v="0"/>
    <x v="1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x v="0"/>
    <x v="0"/>
    <x v="0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x v="0"/>
    <x v="1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x v="0"/>
    <x v="1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x v="0"/>
    <x v="1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x v="0"/>
    <x v="1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x v="0"/>
    <x v="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x v="0"/>
    <x v="1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x v="0"/>
    <x v="1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x v="0"/>
    <x v="1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x v="0"/>
    <x v="0"/>
    <x v="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x v="0"/>
    <x v="1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x v="0"/>
    <x v="0"/>
    <x v="0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x v="0"/>
    <x v="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x v="0"/>
    <x v="1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x v="0"/>
    <x v="0"/>
    <x v="0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x v="0"/>
    <x v="1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x v="0"/>
    <x v="1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x v="0"/>
    <x v="0"/>
    <x v="0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x v="0"/>
    <x v="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x v="0"/>
    <x v="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x v="0"/>
    <x v="0"/>
    <x v="0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x v="0"/>
    <x v="1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x v="0"/>
    <x v="1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x v="0"/>
    <x v="0"/>
    <x v="0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x v="0"/>
    <x v="0"/>
    <x v="0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x v="0"/>
    <x v="1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x v="0"/>
    <x v="0"/>
    <x v="0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x v="0"/>
    <x v="0"/>
    <x v="0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x v="0"/>
    <x v="0"/>
    <x v="0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x v="0"/>
    <x v="0"/>
    <x v="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x v="0"/>
    <x v="0"/>
    <x v="0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x v="0"/>
    <x v="1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x v="0"/>
    <x v="0"/>
    <x v="0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x v="0"/>
    <x v="1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x v="0"/>
    <x v="1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x v="0"/>
    <x v="1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x v="0"/>
    <x v="1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x v="0"/>
    <x v="1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x v="0"/>
    <x v="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x v="0"/>
    <x v="1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x v="0"/>
    <x v="0"/>
    <x v="0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x v="0"/>
    <x v="0"/>
    <x v="0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x v="0"/>
    <x v="1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x v="0"/>
    <x v="1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x v="0"/>
    <x v="0"/>
    <x v="0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x v="0"/>
    <x v="0"/>
    <x v="0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x v="0"/>
    <x v="1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x v="0"/>
    <x v="1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x v="0"/>
    <x v="1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x v="0"/>
    <x v="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x v="0"/>
    <x v="0"/>
    <x v="0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x v="0"/>
    <x v="1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x v="0"/>
    <x v="0"/>
    <x v="0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x v="0"/>
    <x v="0"/>
    <x v="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x v="0"/>
    <x v="1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x v="0"/>
    <x v="0"/>
    <x v="0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x v="0"/>
    <x v="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x v="0"/>
    <x v="1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x v="0"/>
    <x v="1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x v="0"/>
    <x v="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x v="0"/>
    <x v="0"/>
    <x v="0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x v="0"/>
    <x v="0"/>
    <x v="0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x v="0"/>
    <x v="0"/>
    <x v="0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x v="0"/>
    <x v="1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x v="0"/>
    <x v="1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x v="0"/>
    <x v="0"/>
    <x v="0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x v="0"/>
    <x v="0"/>
    <x v="0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x v="0"/>
    <x v="1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x v="0"/>
    <x v="0"/>
    <x v="0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x v="0"/>
    <x v="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x v="0"/>
    <x v="0"/>
    <x v="0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x v="0"/>
    <x v="0"/>
    <x v="0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x v="0"/>
    <x v="1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x v="0"/>
    <x v="1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x v="0"/>
    <x v="0"/>
    <x v="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x v="0"/>
    <x v="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x v="0"/>
    <x v="1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x v="0"/>
    <x v="1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x v="0"/>
    <x v="0"/>
    <x v="0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x v="0"/>
    <x v="0"/>
    <x v="0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x v="0"/>
    <x v="0"/>
    <x v="0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x v="0"/>
    <x v="0"/>
    <x v="0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x v="0"/>
    <x v="0"/>
    <x v="0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x v="0"/>
    <x v="0"/>
    <x v="0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x v="0"/>
    <x v="0"/>
    <x v="0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x v="0"/>
    <x v="1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x v="0"/>
    <x v="1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x v="0"/>
    <x v="1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x v="0"/>
    <x v="1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x v="0"/>
    <x v="1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x v="0"/>
    <x v="1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x v="0"/>
    <x v="0"/>
    <x v="0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x v="0"/>
    <x v="1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x v="0"/>
    <x v="0"/>
    <x v="0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x v="0"/>
    <x v="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x v="0"/>
    <x v="0"/>
    <x v="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x v="0"/>
    <x v="1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x v="0"/>
    <x v="1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x v="0"/>
    <x v="0"/>
    <x v="0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x v="0"/>
    <x v="0"/>
    <x v="0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x v="0"/>
    <x v="1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x v="0"/>
    <x v="1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x v="0"/>
    <x v="1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x v="0"/>
    <x v="0"/>
    <x v="0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x v="0"/>
    <x v="1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x v="0"/>
    <x v="0"/>
    <x v="0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x v="0"/>
    <x v="1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x v="0"/>
    <x v="1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x v="0"/>
    <x v="0"/>
    <x v="0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x v="0"/>
    <x v="1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x v="0"/>
    <x v="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x v="0"/>
    <x v="1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x v="0"/>
    <x v="0"/>
    <x v="0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x v="0"/>
    <x v="1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x v="0"/>
    <x v="0"/>
    <x v="0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x v="0"/>
    <x v="0"/>
    <x v="0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x v="0"/>
    <x v="0"/>
    <x v="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x v="0"/>
    <x v="1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x v="0"/>
    <x v="1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x v="0"/>
    <x v="0"/>
    <x v="0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x v="0"/>
    <x v="1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x v="0"/>
    <x v="1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x v="0"/>
    <x v="0"/>
    <x v="0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x v="0"/>
    <x v="0"/>
    <x v="0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x v="0"/>
    <x v="1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x v="0"/>
    <x v="0"/>
    <x v="0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x v="0"/>
    <x v="0"/>
    <x v="0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x v="0"/>
    <x v="0"/>
    <x v="0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x v="0"/>
    <x v="1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x v="0"/>
    <x v="0"/>
    <x v="0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x v="0"/>
    <x v="0"/>
    <x v="0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x v="0"/>
    <x v="1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x v="0"/>
    <x v="0"/>
    <x v="0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x v="0"/>
    <x v="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x v="0"/>
    <x v="0"/>
    <x v="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x v="0"/>
    <x v="0"/>
    <x v="0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x v="0"/>
    <x v="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x v="0"/>
    <x v="1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x v="0"/>
    <x v="0"/>
    <x v="0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x v="0"/>
    <x v="0"/>
    <x v="0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x v="0"/>
    <x v="0"/>
    <x v="0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x v="0"/>
    <x v="1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x v="0"/>
    <x v="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x v="0"/>
    <x v="0"/>
    <x v="0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x v="0"/>
    <x v="1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x v="0"/>
    <x v="1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x v="0"/>
    <x v="0"/>
    <x v="0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x v="0"/>
    <x v="1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x v="0"/>
    <x v="0"/>
    <x v="0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x v="0"/>
    <x v="0"/>
    <x v="0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x v="0"/>
    <x v="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x v="0"/>
    <x v="0"/>
    <x v="0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x v="0"/>
    <x v="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x v="0"/>
    <x v="1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x v="0"/>
    <x v="1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x v="0"/>
    <x v="1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x v="0"/>
    <x v="0"/>
    <x v="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x v="0"/>
    <x v="1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x v="0"/>
    <x v="0"/>
    <x v="0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x v="0"/>
    <x v="0"/>
    <x v="0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x v="0"/>
    <x v="1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x v="0"/>
    <x v="1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x v="0"/>
    <x v="1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x v="0"/>
    <x v="0"/>
    <x v="0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x v="0"/>
    <x v="1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x v="0"/>
    <x v="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x v="0"/>
    <x v="0"/>
    <x v="0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x v="0"/>
    <x v="1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x v="0"/>
    <x v="1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x v="0"/>
    <x v="0"/>
    <x v="0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x v="0"/>
    <x v="1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x v="0"/>
    <x v="1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x v="0"/>
    <x v="0"/>
    <x v="0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x v="0"/>
    <x v="1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x v="0"/>
    <x v="1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x v="0"/>
    <x v="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x v="0"/>
    <x v="0"/>
    <x v="0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x v="0"/>
    <x v="1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x v="1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x v="0"/>
    <x v="0"/>
    <x v="0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x v="0"/>
    <x v="0"/>
    <x v="0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x v="0"/>
    <x v="0"/>
    <x v="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x v="0"/>
    <x v="1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x v="0"/>
    <x v="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x v="0"/>
    <x v="1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x v="0"/>
    <x v="0"/>
    <x v="0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x v="0"/>
    <x v="1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x v="0"/>
    <x v="0"/>
    <x v="0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x v="0"/>
    <x v="1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x v="0"/>
    <x v="0"/>
    <x v="0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x v="0"/>
    <x v="0"/>
    <x v="0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x v="0"/>
    <x v="0"/>
    <x v="0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x v="0"/>
    <x v="1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x v="0"/>
    <x v="0"/>
    <x v="0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x v="0"/>
    <x v="0"/>
    <x v="0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x v="0"/>
    <x v="0"/>
    <x v="0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x v="0"/>
    <x v="0"/>
    <x v="0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x v="0"/>
    <x v="1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x v="0"/>
    <x v="1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x v="0"/>
    <x v="1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x v="0"/>
    <x v="1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x v="0"/>
    <x v="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x v="0"/>
    <x v="1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x v="0"/>
    <x v="0"/>
    <x v="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x v="0"/>
    <x v="0"/>
    <x v="0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x v="0"/>
    <x v="1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x v="0"/>
    <x v="1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x v="0"/>
    <x v="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x v="0"/>
    <x v="1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x v="0"/>
    <x v="1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x v="0"/>
    <x v="1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x v="0"/>
    <x v="1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x v="0"/>
    <x v="1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x v="0"/>
    <x v="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x v="0"/>
    <x v="1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x v="0"/>
    <x v="1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x v="0"/>
    <x v="1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x v="0"/>
    <x v="1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x v="1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x v="0"/>
    <x v="1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x v="0"/>
    <x v="0"/>
    <x v="0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x v="0"/>
    <x v="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x v="0"/>
    <x v="0"/>
    <x v="0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x v="0"/>
    <x v="1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x v="0"/>
    <x v="0"/>
    <x v="0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x v="0"/>
    <x v="1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x v="0"/>
    <x v="0"/>
    <x v="0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x v="0"/>
    <x v="0"/>
    <x v="0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x v="0"/>
    <x v="0"/>
    <x v="0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x v="0"/>
    <x v="1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x v="0"/>
    <x v="0"/>
    <x v="0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x v="0"/>
    <x v="1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x v="0"/>
    <x v="0"/>
    <x v="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x v="0"/>
    <x v="1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x v="0"/>
    <x v="0"/>
    <x v="0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x v="0"/>
    <x v="1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x v="0"/>
    <x v="0"/>
    <x v="0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x v="0"/>
    <x v="1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x v="0"/>
    <x v="0"/>
    <x v="0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x v="0"/>
    <x v="0"/>
    <x v="0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x v="0"/>
    <x v="1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x v="0"/>
    <x v="1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x v="0"/>
    <x v="1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x v="0"/>
    <x v="0"/>
    <x v="0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x v="0"/>
    <x v="0"/>
    <x v="0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x v="0"/>
    <x v="0"/>
    <x v="0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x v="0"/>
    <x v="0"/>
    <x v="0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x v="0"/>
    <x v="0"/>
    <x v="0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x v="0"/>
    <x v="1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x v="0"/>
    <x v="1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x v="0"/>
    <x v="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x v="0"/>
    <x v="1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x v="0"/>
    <x v="0"/>
    <x v="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x v="0"/>
    <x v="1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x v="0"/>
    <x v="1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x v="0"/>
    <x v="1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x v="0"/>
    <x v="0"/>
    <x v="0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x v="0"/>
    <x v="0"/>
    <x v="0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x v="0"/>
    <x v="0"/>
    <x v="0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x v="0"/>
    <x v="0"/>
    <x v="0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x v="0"/>
    <x v="1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x v="0"/>
    <x v="1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x v="0"/>
    <x v="1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x v="0"/>
    <x v="1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x v="0"/>
    <x v="1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x v="0"/>
    <x v="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x v="0"/>
    <x v="1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x v="0"/>
    <x v="1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x v="0"/>
    <x v="1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x v="0"/>
    <x v="0"/>
    <x v="0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x v="0"/>
    <x v="1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x v="0"/>
    <x v="1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x v="0"/>
    <x v="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x v="0"/>
    <x v="1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x v="0"/>
    <x v="0"/>
    <x v="0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x v="0"/>
    <x v="0"/>
    <x v="0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x v="0"/>
    <x v="1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x v="0"/>
    <x v="1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x v="0"/>
    <x v="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x v="0"/>
    <x v="1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x v="0"/>
    <x v="1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x v="0"/>
    <x v="1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x v="0"/>
    <x v="1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x v="0"/>
    <x v="1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x v="0"/>
    <x v="1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x v="0"/>
    <x v="1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x v="0"/>
    <x v="1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x v="0"/>
    <x v="1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x v="0"/>
    <x v="0"/>
    <x v="0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x v="0"/>
    <x v="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x v="0"/>
    <x v="1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x v="0"/>
    <x v="1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x v="0"/>
    <x v="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x v="0"/>
    <x v="1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x v="0"/>
    <x v="1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x v="0"/>
    <x v="1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x v="0"/>
    <x v="1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x v="0"/>
    <x v="1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x v="0"/>
    <x v="0"/>
    <x v="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x v="0"/>
    <x v="1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x v="0"/>
    <x v="0"/>
    <x v="0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x v="0"/>
    <x v="0"/>
    <x v="0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x v="0"/>
    <x v="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x v="0"/>
    <x v="0"/>
    <x v="0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x v="0"/>
    <x v="1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x v="0"/>
    <x v="0"/>
    <x v="0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x v="0"/>
    <x v="1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x v="0"/>
    <x v="0"/>
    <x v="0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x v="0"/>
    <x v="1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x v="0"/>
    <x v="0"/>
    <x v="0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x v="0"/>
    <x v="0"/>
    <x v="0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x v="0"/>
    <x v="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x v="0"/>
    <x v="1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x v="0"/>
    <x v="1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x v="0"/>
    <x v="1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x v="0"/>
    <x v="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x v="0"/>
    <x v="1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x v="0"/>
    <x v="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x v="0"/>
    <x v="0"/>
    <x v="0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x v="0"/>
    <x v="0"/>
    <x v="0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x v="0"/>
    <x v="1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x v="0"/>
    <x v="0"/>
    <x v="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x v="0"/>
    <x v="0"/>
    <x v="0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x v="0"/>
    <x v="1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x v="0"/>
    <x v="0"/>
    <x v="0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x v="0"/>
    <x v="1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x v="0"/>
    <x v="1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x v="0"/>
    <x v="1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x v="0"/>
    <x v="1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x v="0"/>
    <x v="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x v="0"/>
    <x v="0"/>
    <x v="0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x v="0"/>
    <x v="0"/>
    <x v="0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x v="0"/>
    <x v="0"/>
    <x v="0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x v="0"/>
    <x v="0"/>
    <x v="0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x v="0"/>
    <x v="1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x v="0"/>
    <x v="1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x v="0"/>
    <x v="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x v="0"/>
    <x v="1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x v="0"/>
    <x v="1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x v="0"/>
    <x v="0"/>
    <x v="0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x v="0"/>
    <x v="0"/>
    <x v="0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x v="0"/>
    <x v="1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x v="0"/>
    <x v="1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x v="0"/>
    <x v="1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x v="0"/>
    <x v="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x v="0"/>
    <x v="1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x v="0"/>
    <x v="1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x v="0"/>
    <x v="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x v="0"/>
    <x v="1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x v="0"/>
    <x v="0"/>
    <x v="0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x v="0"/>
    <x v="0"/>
    <x v="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x v="0"/>
    <x v="1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x v="0"/>
    <x v="1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x v="0"/>
    <x v="1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x v="0"/>
    <x v="0"/>
    <x v="0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x v="0"/>
    <x v="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x v="0"/>
    <x v="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x v="0"/>
    <x v="0"/>
    <x v="0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x v="0"/>
    <x v="1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x v="0"/>
    <x v="0"/>
    <x v="0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x v="0"/>
    <x v="1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x v="0"/>
    <x v="1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x v="0"/>
    <x v="0"/>
    <x v="0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x v="0"/>
    <x v="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x v="0"/>
    <x v="1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x v="0"/>
    <x v="0"/>
    <x v="0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x v="0"/>
    <x v="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x v="0"/>
    <x v="0"/>
    <x v="0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x v="0"/>
    <x v="1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x v="0"/>
    <x v="1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x v="0"/>
    <x v="1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x v="0"/>
    <x v="1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x v="0"/>
    <x v="0"/>
    <x v="0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x v="0"/>
    <x v="0"/>
    <x v="0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x v="0"/>
    <x v="1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x v="0"/>
    <x v="1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x v="0"/>
    <x v="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x v="0"/>
    <x v="1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x v="0"/>
    <x v="0"/>
    <x v="0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x v="0"/>
    <x v="1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x v="0"/>
    <x v="0"/>
    <x v="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x v="0"/>
    <x v="1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x v="0"/>
    <x v="1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x v="0"/>
    <x v="0"/>
    <x v="0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x v="0"/>
    <x v="1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x v="0"/>
    <x v="1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x v="0"/>
    <x v="0"/>
    <x v="0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x v="0"/>
    <x v="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x v="0"/>
    <x v="0"/>
    <x v="0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x v="0"/>
    <x v="0"/>
    <x v="0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x v="0"/>
    <x v="1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x v="0"/>
    <x v="0"/>
    <x v="0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x v="0"/>
    <x v="1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x v="0"/>
    <x v="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x v="0"/>
    <x v="1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x v="0"/>
    <x v="1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x v="0"/>
    <x v="1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x v="0"/>
    <x v="1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x v="0"/>
    <x v="1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x v="0"/>
    <x v="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x v="0"/>
    <x v="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x v="0"/>
    <x v="1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x v="0"/>
    <x v="1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x v="0"/>
    <x v="0"/>
    <x v="0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x v="0"/>
    <x v="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x v="0"/>
    <x v="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x v="0"/>
    <x v="1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x v="0"/>
    <x v="1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x v="0"/>
    <x v="0"/>
    <x v="0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x v="0"/>
    <x v="1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x v="0"/>
    <x v="0"/>
    <x v="0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x v="0"/>
    <x v="1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x v="0"/>
    <x v="0"/>
    <x v="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x v="0"/>
    <x v="0"/>
    <x v="0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x v="0"/>
    <x v="1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x v="0"/>
    <x v="1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x v="0"/>
    <x v="1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x v="0"/>
    <x v="1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x v="0"/>
    <x v="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x v="0"/>
    <x v="0"/>
    <x v="0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x v="0"/>
    <x v="1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x v="0"/>
    <x v="0"/>
    <x v="0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x v="0"/>
    <x v="0"/>
    <x v="0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x v="0"/>
    <x v="1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x v="0"/>
    <x v="1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x v="0"/>
    <x v="0"/>
    <x v="0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x v="0"/>
    <x v="1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x v="0"/>
    <x v="0"/>
    <x v="0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x v="0"/>
    <x v="1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x v="1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x v="0"/>
    <x v="1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x v="0"/>
    <x v="0"/>
    <x v="0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x v="0"/>
    <x v="1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x v="0"/>
    <x v="1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x v="0"/>
    <x v="1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x v="0"/>
    <x v="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x v="0"/>
    <x v="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x v="0"/>
    <x v="0"/>
    <x v="0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x v="0"/>
    <x v="1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x v="0"/>
    <x v="0"/>
    <x v="0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x v="0"/>
    <x v="0"/>
    <x v="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x v="0"/>
    <x v="1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x v="0"/>
    <x v="0"/>
    <x v="0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x v="0"/>
    <x v="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x v="0"/>
    <x v="1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x v="0"/>
    <x v="0"/>
    <x v="0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x v="0"/>
    <x v="1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x v="0"/>
    <x v="0"/>
    <x v="0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x v="0"/>
    <x v="1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x v="0"/>
    <x v="1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x v="0"/>
    <x v="1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x v="0"/>
    <x v="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x v="0"/>
    <x v="0"/>
    <x v="0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x v="0"/>
    <x v="1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x v="0"/>
    <x v="1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x v="0"/>
    <x v="0"/>
    <x v="0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x v="0"/>
    <x v="1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x v="0"/>
    <x v="1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x v="0"/>
    <x v="0"/>
    <x v="0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x v="0"/>
    <x v="0"/>
    <x v="0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x v="0"/>
    <x v="1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x v="0"/>
    <x v="0"/>
    <x v="0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x v="0"/>
    <x v="1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x v="0"/>
    <x v="0"/>
    <x v="0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x v="0"/>
    <x v="0"/>
    <x v="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x v="1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x v="0"/>
    <x v="1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x v="0"/>
    <x v="0"/>
    <x v="0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x v="0"/>
    <x v="0"/>
    <x v="0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x v="0"/>
    <x v="1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x v="0"/>
    <x v="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x v="0"/>
    <x v="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x v="0"/>
    <x v="0"/>
    <x v="0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x v="0"/>
    <x v="1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x v="0"/>
    <x v="1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x v="0"/>
    <x v="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x v="0"/>
    <x v="1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x v="0"/>
    <x v="1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x v="0"/>
    <x v="1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x v="0"/>
    <x v="1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x v="0"/>
    <x v="0"/>
    <x v="0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x v="0"/>
    <x v="1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x v="0"/>
    <x v="0"/>
    <x v="0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x v="0"/>
    <x v="0"/>
    <x v="0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x v="0"/>
    <x v="1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x v="0"/>
    <x v="0"/>
    <x v="0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x v="0"/>
    <x v="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x v="0"/>
    <x v="1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x v="0"/>
    <x v="1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x v="0"/>
    <x v="0"/>
    <x v="0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x v="1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x v="0"/>
    <x v="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x v="0"/>
    <x v="0"/>
    <x v="0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x v="0"/>
    <x v="1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x v="0"/>
    <x v="0"/>
    <x v="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x v="0"/>
    <x v="0"/>
    <x v="0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x v="0"/>
    <x v="1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x v="0"/>
    <x v="1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x v="0"/>
    <x v="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x v="0"/>
    <x v="0"/>
    <x v="0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x v="0"/>
    <x v="1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x v="0"/>
    <x v="1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x v="0"/>
    <x v="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x v="0"/>
    <x v="1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x v="0"/>
    <x v="0"/>
    <x v="0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x v="0"/>
    <x v="1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x v="0"/>
    <x v="0"/>
    <x v="0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x v="0"/>
    <x v="0"/>
    <x v="0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x v="0"/>
    <x v="1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x v="0"/>
    <x v="1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x v="0"/>
    <x v="0"/>
    <x v="0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x v="0"/>
    <x v="1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x v="0"/>
    <x v="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x v="0"/>
    <x v="1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x v="0"/>
    <x v="0"/>
    <x v="0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x v="0"/>
    <x v="0"/>
    <x v="0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x v="0"/>
    <x v="0"/>
    <x v="0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x v="0"/>
    <x v="0"/>
    <x v="0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x v="0"/>
    <x v="1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x v="0"/>
    <x v="0"/>
    <x v="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x v="0"/>
    <x v="1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x v="0"/>
    <x v="0"/>
    <x v="0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x v="0"/>
    <x v="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x v="0"/>
    <x v="0"/>
    <x v="0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x v="0"/>
    <x v="1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x v="0"/>
    <x v="0"/>
    <x v="0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x v="0"/>
    <x v="0"/>
    <x v="0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x v="0"/>
    <x v="0"/>
    <x v="0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x v="0"/>
    <x v="0"/>
    <x v="0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x v="0"/>
    <x v="1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x v="0"/>
    <x v="1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x v="0"/>
    <x v="1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x v="0"/>
    <x v="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x v="0"/>
    <x v="1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x v="0"/>
    <x v="1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x v="0"/>
    <x v="1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x v="0"/>
    <x v="1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x v="0"/>
    <x v="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x v="0"/>
    <x v="0"/>
    <x v="0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x v="0"/>
    <x v="1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x v="0"/>
    <x v="1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x v="0"/>
    <x v="1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x v="0"/>
    <x v="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x v="0"/>
    <x v="0"/>
    <x v="0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x v="0"/>
    <x v="1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x v="0"/>
    <x v="1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x v="0"/>
    <x v="1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x v="0"/>
    <x v="1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x v="0"/>
    <x v="0"/>
    <x v="0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x v="0"/>
    <x v="1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x v="0"/>
    <x v="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x v="0"/>
    <x v="1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x v="0"/>
    <x v="0"/>
    <x v="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x v="0"/>
    <x v="1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x v="0"/>
    <x v="1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x v="0"/>
    <x v="1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x v="0"/>
    <x v="1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x v="0"/>
    <x v="1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x v="0"/>
    <x v="1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x v="0"/>
    <x v="0"/>
    <x v="0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x v="0"/>
    <x v="0"/>
    <x v="0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x v="0"/>
    <x v="0"/>
    <x v="0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x v="0"/>
    <x v="1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x v="0"/>
    <x v="1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x v="0"/>
    <x v="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x v="0"/>
    <x v="1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x v="0"/>
    <x v="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x v="0"/>
    <x v="1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x v="0"/>
    <x v="1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x v="0"/>
    <x v="0"/>
    <x v="0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x v="0"/>
    <x v="1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x v="0"/>
    <x v="1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x v="0"/>
    <x v="1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x v="0"/>
    <x v="0"/>
    <x v="0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x v="0"/>
    <x v="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x v="0"/>
    <x v="1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x v="0"/>
    <x v="0"/>
    <x v="0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x v="0"/>
    <x v="0"/>
    <x v="0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x v="0"/>
    <x v="0"/>
    <x v="0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x v="0"/>
    <x v="1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x v="0"/>
    <x v="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x v="0"/>
    <x v="1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x v="0"/>
    <x v="1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x v="0"/>
    <x v="1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x v="0"/>
    <x v="0"/>
    <x v="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x v="0"/>
    <x v="1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x v="0"/>
    <x v="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x v="0"/>
    <x v="0"/>
    <x v="0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x v="0"/>
    <x v="1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x v="0"/>
    <x v="0"/>
    <x v="0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x v="0"/>
    <x v="0"/>
    <x v="0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x v="0"/>
    <x v="0"/>
    <x v="0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x v="0"/>
    <x v="0"/>
    <x v="0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x v="0"/>
    <x v="0"/>
    <x v="0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x v="0"/>
    <x v="0"/>
    <x v="0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x v="0"/>
    <x v="0"/>
    <x v="0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x v="0"/>
    <x v="1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x v="0"/>
    <x v="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x v="0"/>
    <x v="1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x v="0"/>
    <x v="0"/>
    <x v="0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x v="0"/>
    <x v="1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x v="0"/>
    <x v="1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x v="0"/>
    <x v="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x v="0"/>
    <x v="0"/>
    <x v="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x v="0"/>
    <x v="0"/>
    <x v="0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x v="0"/>
    <x v="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x v="0"/>
    <x v="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x v="0"/>
    <x v="1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x v="0"/>
    <x v="1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x v="0"/>
    <x v="0"/>
    <x v="0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x v="0"/>
    <x v="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x v="1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x v="0"/>
    <x v="0"/>
    <x v="0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x v="0"/>
    <x v="1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x v="0"/>
    <x v="1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x v="0"/>
    <x v="1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x v="0"/>
    <x v="1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x v="0"/>
    <x v="1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x v="0"/>
    <x v="1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x v="0"/>
    <x v="0"/>
    <x v="0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x v="0"/>
    <x v="0"/>
    <x v="0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x v="0"/>
    <x v="1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x v="0"/>
    <x v="1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x v="0"/>
    <x v="1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x v="0"/>
    <x v="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x v="0"/>
    <x v="1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x v="0"/>
    <x v="1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x v="0"/>
    <x v="1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x v="0"/>
    <x v="1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x v="0"/>
    <x v="1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x v="0"/>
    <x v="0"/>
    <x v="0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x v="0"/>
    <x v="1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x v="0"/>
    <x v="1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x v="0"/>
    <x v="1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x v="0"/>
    <x v="1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x v="0"/>
    <x v="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x v="0"/>
    <x v="0"/>
    <x v="0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x v="0"/>
    <x v="1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x v="0"/>
    <x v="1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x v="0"/>
    <x v="1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x v="0"/>
    <x v="1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x v="0"/>
    <x v="0"/>
    <x v="0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x v="0"/>
    <x v="1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x v="0"/>
    <x v="1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x v="0"/>
    <x v="1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x v="0"/>
    <x v="1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x v="0"/>
    <x v="0"/>
    <x v="0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x v="0"/>
    <x v="1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x v="0"/>
    <x v="0"/>
    <x v="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x v="0"/>
    <x v="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x v="0"/>
    <x v="0"/>
    <x v="0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x v="0"/>
    <x v="1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x v="1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x v="0"/>
    <x v="0"/>
    <x v="0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x v="0"/>
    <x v="1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x v="0"/>
    <x v="1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x v="0"/>
    <x v="1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x v="0"/>
    <x v="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x v="0"/>
    <x v="1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x v="0"/>
    <x v="0"/>
    <x v="0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x v="0"/>
    <x v="0"/>
    <x v="0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x v="0"/>
    <x v="0"/>
    <x v="0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x v="0"/>
    <x v="1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x v="0"/>
    <x v="0"/>
    <x v="0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x v="0"/>
    <x v="0"/>
    <x v="0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x v="0"/>
    <x v="1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x v="0"/>
    <x v="1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x v="0"/>
    <x v="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x v="0"/>
    <x v="1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x v="0"/>
    <x v="0"/>
    <x v="0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x v="0"/>
    <x v="0"/>
    <x v="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x v="0"/>
    <x v="1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x v="0"/>
    <x v="0"/>
    <x v="0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x v="0"/>
    <x v="1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x v="0"/>
    <x v="0"/>
    <x v="0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x v="0"/>
    <x v="1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x v="0"/>
    <x v="0"/>
    <x v="0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x v="0"/>
    <x v="0"/>
    <x v="0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x v="0"/>
    <x v="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x v="0"/>
    <x v="0"/>
    <x v="0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x v="0"/>
    <x v="0"/>
    <x v="0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x v="0"/>
    <x v="1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x v="0"/>
    <x v="0"/>
    <x v="0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x v="0"/>
    <x v="1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x v="0"/>
    <x v="0"/>
    <x v="0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x v="0"/>
    <x v="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x v="0"/>
    <x v="0"/>
    <x v="0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x v="0"/>
    <x v="0"/>
    <x v="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x v="0"/>
    <x v="1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x v="0"/>
    <x v="0"/>
    <x v="0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x v="0"/>
    <x v="1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x v="0"/>
    <x v="1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x v="0"/>
    <x v="1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x v="0"/>
    <x v="1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x v="0"/>
    <x v="1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x v="0"/>
    <x v="0"/>
    <x v="0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x v="0"/>
    <x v="0"/>
    <x v="0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x v="0"/>
    <x v="0"/>
    <x v="0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x v="0"/>
    <x v="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x v="0"/>
    <x v="1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x v="0"/>
    <x v="1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x v="0"/>
    <x v="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x v="0"/>
    <x v="1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x v="0"/>
    <x v="0"/>
    <x v="0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x v="0"/>
    <x v="1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x v="0"/>
    <x v="1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x v="0"/>
    <x v="0"/>
    <x v="0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x v="0"/>
    <x v="1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x v="0"/>
    <x v="1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x v="0"/>
    <x v="1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x v="0"/>
    <x v="1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x v="0"/>
    <x v="1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x v="0"/>
    <x v="0"/>
    <x v="0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x v="0"/>
    <x v="1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x v="0"/>
    <x v="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x v="0"/>
    <x v="0"/>
    <x v="0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x v="0"/>
    <x v="1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x v="0"/>
    <x v="1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x v="0"/>
    <x v="0"/>
    <x v="0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x v="0"/>
    <x v="0"/>
    <x v="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x v="0"/>
    <x v="1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x v="0"/>
    <x v="1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x v="0"/>
    <x v="1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x v="0"/>
    <x v="1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x v="0"/>
    <x v="1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x v="0"/>
    <x v="1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x v="0"/>
    <x v="1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x v="0"/>
    <x v="0"/>
    <x v="0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x v="0"/>
    <x v="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x v="0"/>
    <x v="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x v="0"/>
    <x v="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x v="0"/>
    <x v="1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x v="0"/>
    <x v="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x v="0"/>
    <x v="1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x v="0"/>
    <x v="0"/>
    <x v="0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x v="0"/>
    <x v="1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x v="0"/>
    <x v="0"/>
    <x v="0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x v="0"/>
    <x v="1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x v="0"/>
    <x v="0"/>
    <x v="0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x v="0"/>
    <x v="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x v="0"/>
    <x v="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x v="0"/>
    <x v="1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x v="0"/>
    <x v="1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x v="0"/>
    <x v="0"/>
    <x v="0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x v="0"/>
    <x v="1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x v="0"/>
    <x v="0"/>
    <x v="0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x v="0"/>
    <x v="0"/>
    <x v="0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x v="0"/>
    <x v="1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x v="0"/>
    <x v="1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x v="0"/>
    <x v="0"/>
    <x v="0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x v="0"/>
    <x v="1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x v="0"/>
    <x v="1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x v="0"/>
    <x v="1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x v="0"/>
    <x v="0"/>
    <x v="0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x v="0"/>
    <x v="0"/>
    <x v="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x v="0"/>
    <x v="0"/>
    <x v="0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x v="0"/>
    <x v="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x v="0"/>
    <x v="1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x v="0"/>
    <x v="1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x v="0"/>
    <x v="1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x v="0"/>
    <x v="1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x v="0"/>
    <x v="1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x v="0"/>
    <x v="1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x v="0"/>
    <x v="1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x v="0"/>
    <x v="1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x v="0"/>
    <x v="0"/>
    <x v="0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x v="0"/>
    <x v="0"/>
    <x v="0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x v="0"/>
    <x v="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x v="0"/>
    <x v="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x v="0"/>
    <x v="0"/>
    <x v="0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x v="0"/>
    <x v="1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x v="0"/>
    <x v="1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x v="0"/>
    <x v="1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x v="0"/>
    <x v="0"/>
    <x v="0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x v="0"/>
    <x v="1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x v="0"/>
    <x v="0"/>
    <x v="0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x v="0"/>
    <x v="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x v="0"/>
    <x v="1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x v="0"/>
    <x v="1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x v="0"/>
    <x v="0"/>
    <x v="0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x v="0"/>
    <x v="0"/>
    <x v="0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x v="0"/>
    <x v="0"/>
    <x v="0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x v="0"/>
    <x v="1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x v="0"/>
    <x v="0"/>
    <x v="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x v="0"/>
    <x v="1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x v="0"/>
    <x v="0"/>
    <x v="0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x v="0"/>
    <x v="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x v="0"/>
    <x v="1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x v="0"/>
    <x v="1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x v="0"/>
    <x v="1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x v="0"/>
    <x v="0"/>
    <x v="0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x v="0"/>
    <x v="1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x v="0"/>
    <x v="1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x v="0"/>
    <x v="0"/>
    <x v="0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x v="0"/>
    <x v="1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x v="0"/>
    <x v="0"/>
    <x v="0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x v="0"/>
    <x v="0"/>
    <x v="0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x v="0"/>
    <x v="1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x v="0"/>
    <x v="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x v="0"/>
    <x v="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x v="0"/>
    <x v="1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x v="0"/>
    <x v="0"/>
    <x v="0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x v="0"/>
    <x v="1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x v="0"/>
    <x v="0"/>
    <x v="0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x v="0"/>
    <x v="1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x v="0"/>
    <x v="0"/>
    <x v="0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x v="0"/>
    <x v="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x v="0"/>
    <x v="0"/>
    <x v="0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x v="0"/>
    <x v="0"/>
    <x v="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x v="0"/>
    <x v="1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x v="0"/>
    <x v="1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x v="0"/>
    <x v="1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x v="0"/>
    <x v="0"/>
    <x v="0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x v="0"/>
    <x v="1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x v="0"/>
    <x v="1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x v="0"/>
    <x v="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x v="0"/>
    <x v="1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x v="0"/>
    <x v="0"/>
    <x v="0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x v="0"/>
    <x v="1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x v="0"/>
    <x v="1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x v="0"/>
    <x v="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x v="0"/>
    <x v="1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x v="0"/>
    <x v="0"/>
    <x v="0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x v="0"/>
    <x v="1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x v="0"/>
    <x v="1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x v="0"/>
    <x v="1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x v="0"/>
    <x v="0"/>
    <x v="0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x v="0"/>
    <x v="0"/>
    <x v="0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x v="0"/>
    <x v="1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x v="0"/>
    <x v="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x v="0"/>
    <x v="1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x v="0"/>
    <x v="0"/>
    <x v="0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x v="0"/>
    <x v="1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x v="0"/>
    <x v="0"/>
    <x v="0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x v="0"/>
    <x v="0"/>
    <x v="0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x v="0"/>
    <x v="0"/>
    <x v="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x v="0"/>
    <x v="1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x v="0"/>
    <x v="1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x v="0"/>
    <x v="1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x v="0"/>
    <x v="1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x v="0"/>
    <x v="0"/>
    <x v="0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x v="0"/>
    <x v="1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x v="0"/>
    <x v="1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x v="0"/>
    <x v="0"/>
    <x v="0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x v="0"/>
    <x v="1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x v="0"/>
    <x v="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x v="0"/>
    <x v="1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x v="0"/>
    <x v="1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x v="1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x v="0"/>
    <x v="0"/>
    <x v="0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x v="1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x v="0"/>
    <x v="1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x v="0"/>
    <x v="1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x v="0"/>
    <x v="1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x v="0"/>
    <x v="1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x v="0"/>
    <x v="0"/>
    <x v="0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x v="0"/>
    <x v="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x v="0"/>
    <x v="0"/>
    <x v="0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x v="0"/>
    <x v="1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x v="0"/>
    <x v="1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x v="0"/>
    <x v="0"/>
    <x v="0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x v="0"/>
    <x v="1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x v="0"/>
    <x v="0"/>
    <x v="0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x v="0"/>
    <x v="0"/>
    <x v="0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x v="0"/>
    <x v="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x v="0"/>
    <x v="1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x v="0"/>
    <x v="1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x v="0"/>
    <x v="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x v="0"/>
    <x v="1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x v="0"/>
    <x v="1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x v="0"/>
    <x v="0"/>
    <x v="0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x v="0"/>
    <x v="1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x v="0"/>
    <x v="1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x v="0"/>
    <x v="1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x v="0"/>
    <x v="0"/>
    <x v="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x v="0"/>
    <x v="0"/>
    <x v="0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x v="0"/>
    <x v="1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x v="0"/>
    <x v="0"/>
    <x v="0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x v="0"/>
    <x v="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x v="0"/>
    <x v="1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x v="0"/>
    <x v="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x v="0"/>
    <x v="1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x v="0"/>
    <x v="1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x v="0"/>
    <x v="0"/>
    <x v="0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x v="0"/>
    <x v="1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x v="0"/>
    <x v="1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x v="0"/>
    <x v="1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x v="0"/>
    <x v="0"/>
    <x v="0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x v="0"/>
    <x v="0"/>
    <x v="0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x v="0"/>
    <x v="1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x v="0"/>
    <x v="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x v="0"/>
    <x v="0"/>
    <x v="0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x v="0"/>
    <x v="1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x v="0"/>
    <x v="0"/>
    <x v="0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x v="0"/>
    <x v="1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x v="0"/>
    <x v="1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x v="0"/>
    <x v="1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x v="0"/>
    <x v="1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x v="0"/>
    <x v="1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x v="0"/>
    <x v="0"/>
    <x v="0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x v="0"/>
    <x v="1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x v="0"/>
    <x v="1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x v="0"/>
    <x v="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x v="0"/>
    <x v="0"/>
    <x v="0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x v="0"/>
    <x v="0"/>
    <x v="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x v="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x v="0"/>
    <x v="1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x v="0"/>
    <x v="0"/>
    <x v="0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x v="0"/>
    <x v="1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x v="0"/>
    <x v="1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x v="0"/>
    <x v="1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x v="0"/>
    <x v="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x v="0"/>
    <x v="1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x v="0"/>
    <x v="1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x v="0"/>
    <x v="1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x v="0"/>
    <x v="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x v="0"/>
    <x v="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x v="0"/>
    <x v="1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x v="0"/>
    <x v="1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x v="0"/>
    <x v="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x v="0"/>
    <x v="1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x v="0"/>
    <x v="0"/>
    <x v="0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x v="0"/>
    <x v="0"/>
    <x v="0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x v="0"/>
    <x v="1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x v="0"/>
    <x v="0"/>
    <x v="0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x v="0"/>
    <x v="0"/>
    <x v="0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x v="0"/>
    <x v="0"/>
    <x v="0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x v="0"/>
    <x v="0"/>
    <x v="0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x v="0"/>
    <x v="1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x v="0"/>
    <x v="0"/>
    <x v="0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x v="0"/>
    <x v="1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x v="0"/>
    <x v="1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x v="0"/>
    <x v="1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x v="0"/>
    <x v="0"/>
    <x v="0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x v="0"/>
    <x v="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x v="0"/>
    <x v="0"/>
    <x v="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x v="0"/>
    <x v="1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x v="0"/>
    <x v="0"/>
    <x v="0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x v="0"/>
    <x v="0"/>
    <x v="0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x v="0"/>
    <x v="0"/>
    <x v="0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x v="0"/>
    <x v="1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x v="0"/>
    <x v="1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x v="0"/>
    <x v="1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x v="0"/>
    <x v="1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x v="0"/>
    <x v="0"/>
    <x v="0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x v="0"/>
    <x v="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x v="0"/>
    <x v="0"/>
    <x v="0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x v="0"/>
    <x v="1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x v="0"/>
    <x v="1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x v="0"/>
    <x v="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e v="#N/A"/>
    <e v="#N/A"/>
    <s v="Yes"/>
    <n v="1.02825375"/>
    <n v="1.02825375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e v="#N/A"/>
    <s v="Yes"/>
    <e v="#N/A"/>
    <n v="0.95472499999999993"/>
    <n v="0.76378000000000001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e v="#N/A"/>
    <e v="#N/A"/>
    <s v="Yes"/>
    <n v="1.0837666666666665"/>
    <n v="1.0837666666666665"/>
    <x v="0"/>
    <x v="0"/>
    <x v="2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e v="#N/A"/>
    <s v="Yes"/>
    <e v="#N/A"/>
    <n v="0.96305166666666664"/>
    <n v="0.77044133333333331"/>
    <x v="0"/>
    <x v="2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e v="#N/A"/>
    <e v="#N/A"/>
    <s v="Yes"/>
    <n v="1.0433641666666666"/>
    <n v="1.0433641666666666"/>
    <x v="0"/>
    <x v="0"/>
    <x v="3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e v="#N/A"/>
    <e v="#N/A"/>
    <s v="Yes"/>
    <n v="1.0401220833333336"/>
    <n v="1.0401220833333336"/>
    <x v="0"/>
    <x v="0"/>
    <x v="4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e v="#N/A"/>
    <s v="Yes"/>
    <e v="#N/A"/>
    <n v="0.87774166666666664"/>
    <n v="0.70219333333333334"/>
    <x v="0"/>
    <x v="3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e v="#N/A"/>
    <s v="Yes"/>
    <e v="#N/A"/>
    <n v="0.92914583333333345"/>
    <n v="0.74331666666666685"/>
    <x v="0"/>
    <x v="4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e v="#N/A"/>
    <e v="#N/A"/>
    <s v="Yes"/>
    <n v="1.0704149999999999"/>
    <n v="1.0704149999999999"/>
    <x v="0"/>
    <x v="0"/>
    <x v="5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e v="#N/A"/>
    <s v="Yes"/>
    <e v="#N/A"/>
    <n v="0.96637499999999998"/>
    <n v="0.77310000000000001"/>
    <x v="0"/>
    <x v="5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e v="#N/A"/>
    <s v="Yes"/>
    <e v="#N/A"/>
    <n v="0.93736000000000008"/>
    <n v="0.74988800000000011"/>
    <x v="0"/>
    <x v="6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e v="#N/A"/>
    <s v="Yes"/>
    <e v="#N/A"/>
    <n v="0.97342499999999998"/>
    <n v="0.77873999999999999"/>
    <x v="0"/>
    <x v="7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e v="#N/A"/>
    <s v="Yes"/>
    <e v="#N/A"/>
    <n v="0.91534999999999989"/>
    <n v="0.73227999999999993"/>
    <x v="0"/>
    <x v="8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e v="#N/A"/>
    <e v="#N/A"/>
    <s v="Yes"/>
    <n v="1.0560624999999999"/>
    <n v="1.0560624999999999"/>
    <x v="0"/>
    <x v="0"/>
    <x v="6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e v="#N/A"/>
    <e v="#N/A"/>
    <s v="Yes"/>
    <n v="1.0174333333333332"/>
    <n v="1.0174333333333332"/>
    <x v="0"/>
    <x v="0"/>
    <x v="7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e v="#N/A"/>
    <s v="Yes"/>
    <e v="#N/A"/>
    <n v="0.95914250000000001"/>
    <n v="0.76731400000000005"/>
    <x v="0"/>
    <x v="9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e v="#N/A"/>
    <s v="Yes"/>
    <e v="#N/A"/>
    <n v="0.95569166666666661"/>
    <n v="0.76455333333333331"/>
    <x v="0"/>
    <x v="10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e v="#N/A"/>
    <e v="#N/A"/>
    <s v="Yes"/>
    <n v="1.0251004166666666"/>
    <n v="1.0251004166666666"/>
    <x v="0"/>
    <x v="0"/>
    <x v="8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e v="#N/A"/>
    <s v="Yes"/>
    <e v="#N/A"/>
    <n v="0.96856249999999999"/>
    <n v="0.77485000000000004"/>
    <x v="0"/>
    <x v="1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e v="#N/A"/>
    <s v="Yes"/>
    <e v="#N/A"/>
    <n v="0.97597708333333333"/>
    <n v="0.78078166666666671"/>
    <x v="0"/>
    <x v="12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e v="#N/A"/>
    <s v="Yes"/>
    <e v="#N/A"/>
    <n v="0.96960000000000002"/>
    <n v="0.77568000000000004"/>
    <x v="0"/>
    <x v="13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e v="#N/A"/>
    <s v="Yes"/>
    <e v="#N/A"/>
    <n v="0.95177"/>
    <n v="0.76141600000000009"/>
    <x v="0"/>
    <x v="14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e v="#N/A"/>
    <s v="Yes"/>
    <e v="#N/A"/>
    <n v="0.98606833333333332"/>
    <n v="0.7888546666666667"/>
    <x v="0"/>
    <x v="15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e v="#N/A"/>
    <s v="Yes"/>
    <e v="#N/A"/>
    <n v="0.95690833333333336"/>
    <n v="0.76552666666666669"/>
    <x v="0"/>
    <x v="16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e v="#N/A"/>
    <e v="#N/A"/>
    <s v="Yes"/>
    <n v="1.0119066666666667"/>
    <n v="1.0119066666666667"/>
    <x v="0"/>
    <x v="0"/>
    <x v="9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e v="#N/A"/>
    <s v="Yes"/>
    <e v="#N/A"/>
    <n v="0.91244166666666671"/>
    <n v="0.72995333333333345"/>
    <x v="0"/>
    <x v="17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e v="#N/A"/>
    <s v="Yes"/>
    <e v="#N/A"/>
    <n v="0.87487083333333338"/>
    <n v="0.69989666666666672"/>
    <x v="0"/>
    <x v="18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e v="#N/A"/>
    <s v="Yes"/>
    <e v="#N/A"/>
    <n v="0.96441999999999994"/>
    <n v="0.771536"/>
    <x v="0"/>
    <x v="19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e v="#N/A"/>
    <s v="Yes"/>
    <e v="#N/A"/>
    <n v="0.95078541666666661"/>
    <n v="0.76062833333333335"/>
    <x v="0"/>
    <x v="20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e v="#N/A"/>
    <s v="Yes"/>
    <e v="#N/A"/>
    <n v="0.97804500000000016"/>
    <n v="0.78243600000000013"/>
    <x v="0"/>
    <x v="2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e v="#N/A"/>
    <s v="Yes"/>
    <e v="#N/A"/>
    <n v="0.87776791666666676"/>
    <n v="0.7022143333333335"/>
    <x v="0"/>
    <x v="22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e v="#N/A"/>
    <s v="Yes"/>
    <e v="#N/A"/>
    <n v="0.93072499999999991"/>
    <n v="0.74458000000000002"/>
    <x v="0"/>
    <x v="23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e v="#N/A"/>
    <s v="Yes"/>
    <e v="#N/A"/>
    <n v="0.92256666666666665"/>
    <n v="0.73805333333333334"/>
    <x v="0"/>
    <x v="24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e v="#N/A"/>
    <e v="#N/A"/>
    <s v="Yes"/>
    <n v="1.0032833333333333"/>
    <n v="1.0032833333333333"/>
    <x v="0"/>
    <x v="0"/>
    <x v="1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e v="#N/A"/>
    <s v="Yes"/>
    <e v="#N/A"/>
    <n v="0.91748416666666666"/>
    <n v="0.73398733333333332"/>
    <x v="0"/>
    <x v="25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e v="#N/A"/>
    <e v="#N/A"/>
    <s v="Yes"/>
    <n v="1.0154800000000002"/>
    <n v="1.0154800000000002"/>
    <x v="0"/>
    <x v="0"/>
    <x v="11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e v="#N/A"/>
    <s v="Yes"/>
    <e v="#N/A"/>
    <n v="0.97231124999999996"/>
    <n v="0.77784900000000001"/>
    <x v="0"/>
    <x v="26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e v="#N/A"/>
    <s v="Yes"/>
    <e v="#N/A"/>
    <n v="0.95584083333333336"/>
    <n v="0.76467266666666678"/>
    <x v="0"/>
    <x v="27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e v="#N/A"/>
    <e v="#N/A"/>
    <s v="Yes"/>
    <n v="1.0288733333333335"/>
    <n v="1.0288733333333335"/>
    <x v="0"/>
    <x v="0"/>
    <x v="12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e v="#N/A"/>
    <s v="Yes"/>
    <e v="#N/A"/>
    <n v="0.97308499999999987"/>
    <n v="0.77846799999999994"/>
    <x v="0"/>
    <x v="28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e v="#N/A"/>
    <s v="Yes"/>
    <e v="#N/A"/>
    <n v="0.9614079166666667"/>
    <n v="0.76912633333333336"/>
    <x v="0"/>
    <x v="29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e v="#N/A"/>
    <e v="#N/A"/>
    <s v="Yes"/>
    <n v="0.96971333333333321"/>
    <n v="0.96971333333333321"/>
    <x v="0"/>
    <x v="0"/>
    <x v="13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e v="#N/A"/>
    <s v="Yes"/>
    <e v="#N/A"/>
    <n v="0.90462833333333326"/>
    <n v="0.72370266666666661"/>
    <x v="0"/>
    <x v="30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e v="#N/A"/>
    <s v="Yes"/>
    <e v="#N/A"/>
    <n v="0.97839374999999984"/>
    <n v="0.78271499999999994"/>
    <x v="0"/>
    <x v="3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e v="#N/A"/>
    <e v="#N/A"/>
    <s v="Yes"/>
    <n v="1.0642091666666667"/>
    <n v="1.0642091666666667"/>
    <x v="0"/>
    <x v="0"/>
    <x v="14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e v="#N/A"/>
    <s v="Yes"/>
    <e v="#N/A"/>
    <n v="0.93589999999999995"/>
    <n v="0.74872000000000005"/>
    <x v="0"/>
    <x v="32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e v="#N/A"/>
    <s v="Yes"/>
    <e v="#N/A"/>
    <n v="1.0086333333333333"/>
    <n v="0.80690666666666666"/>
    <x v="0"/>
    <x v="33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e v="#N/A"/>
    <e v="#N/A"/>
    <s v="Yes"/>
    <n v="1.0297000000000001"/>
    <n v="1.0297000000000001"/>
    <x v="0"/>
    <x v="0"/>
    <x v="15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e v="#N/A"/>
    <e v="#N/A"/>
    <s v="Yes"/>
    <n v="0.99060000000000004"/>
    <n v="0.99060000000000004"/>
    <x v="0"/>
    <x v="0"/>
    <x v="16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e v="#N/A"/>
    <s v="Yes"/>
    <e v="#N/A"/>
    <n v="1.0085208333333331"/>
    <n v="0.80681666666666652"/>
    <x v="0"/>
    <x v="34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e v="#N/A"/>
    <e v="#N/A"/>
    <s v="Yes"/>
    <n v="1.0746666666666667"/>
    <n v="1.0746666666666667"/>
    <x v="0"/>
    <x v="0"/>
    <x v="17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e v="#N/A"/>
    <e v="#N/A"/>
    <s v="Yes"/>
    <n v="1.0303354166666667"/>
    <n v="1.0303354166666667"/>
    <x v="0"/>
    <x v="0"/>
    <x v="18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e v="#N/A"/>
    <e v="#N/A"/>
    <s v="Yes"/>
    <n v="0.9893729166666666"/>
    <n v="0.9893729166666666"/>
    <x v="0"/>
    <x v="0"/>
    <x v="19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e v="#N/A"/>
    <e v="#N/A"/>
    <s v="Yes"/>
    <n v="1.0550929166666667"/>
    <n v="1.0550929166666667"/>
    <x v="0"/>
    <x v="0"/>
    <x v="2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e v="#N/A"/>
    <e v="#N/A"/>
    <s v="Yes"/>
    <n v="0.96693833333333346"/>
    <n v="0.96693833333333346"/>
    <x v="0"/>
    <x v="0"/>
    <x v="21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e v="#N/A"/>
    <s v="Yes"/>
    <e v="#N/A"/>
    <n v="0.88593333333333324"/>
    <n v="0.70874666666666664"/>
    <x v="0"/>
    <x v="35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034583333333333"/>
    <n v="1.0034583333333333"/>
    <x v="0"/>
    <x v="0"/>
    <x v="22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e v="#N/A"/>
    <e v="#N/A"/>
    <s v="Yes"/>
    <n v="1.0374833333333333"/>
    <n v="1.0374833333333333"/>
    <x v="0"/>
    <x v="0"/>
    <x v="23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e v="#N/A"/>
    <s v="Yes"/>
    <e v="#N/A"/>
    <n v="1.0275525000000001"/>
    <n v="0.82204200000000016"/>
    <x v="0"/>
    <x v="36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e v="#N/A"/>
    <s v="Yes"/>
    <e v="#N/A"/>
    <n v="0.91769000000000001"/>
    <n v="0.73415200000000003"/>
    <x v="0"/>
    <x v="37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e v="#N/A"/>
    <s v="Yes"/>
    <e v="#N/A"/>
    <n v="0.93620833333333331"/>
    <n v="0.74896666666666667"/>
    <x v="0"/>
    <x v="38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e v="#N/A"/>
    <s v="Yes"/>
    <e v="#N/A"/>
    <n v="0.97417666666666658"/>
    <n v="0.77934133333333333"/>
    <x v="0"/>
    <x v="39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e v="#N/A"/>
    <s v="Yes"/>
    <e v="#N/A"/>
    <n v="0.80504666666666669"/>
    <n v="0.64403733333333335"/>
    <x v="0"/>
    <x v="40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e v="#N/A"/>
    <s v="Yes"/>
    <e v="#N/A"/>
    <n v="0.96610458333333338"/>
    <n v="0.77288366666666675"/>
    <x v="0"/>
    <x v="4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e v="#N/A"/>
    <s v="Yes"/>
    <e v="#N/A"/>
    <n v="1.0635645833333334"/>
    <n v="0.85085166666666678"/>
    <x v="0"/>
    <x v="42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e v="#N/A"/>
    <e v="#N/A"/>
    <s v="Yes"/>
    <n v="1.05278"/>
    <n v="1.05278"/>
    <x v="0"/>
    <x v="0"/>
    <x v="24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e v="#N/A"/>
    <e v="#N/A"/>
    <s v="Yes"/>
    <n v="1.0095400000000001"/>
    <n v="1.0095400000000001"/>
    <x v="0"/>
    <x v="0"/>
    <x v="25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e v="#N/A"/>
    <s v="Yes"/>
    <e v="#N/A"/>
    <n v="1.0105175"/>
    <n v="0.80841399999999997"/>
    <x v="0"/>
    <x v="43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e v="#N/A"/>
    <s v="Yes"/>
    <e v="#N/A"/>
    <n v="0.94814999999999994"/>
    <n v="0.75851999999999997"/>
    <x v="0"/>
    <x v="44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e v="#N/A"/>
    <e v="#N/A"/>
    <s v="Yes"/>
    <n v="1.0346900000000001"/>
    <n v="1.0346900000000001"/>
    <x v="0"/>
    <x v="0"/>
    <x v="26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e v="#N/A"/>
    <e v="#N/A"/>
    <s v="Yes"/>
    <n v="1.0549533333333334"/>
    <n v="1.0549533333333334"/>
    <x v="0"/>
    <x v="0"/>
    <x v="27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e v="#N/A"/>
    <s v="Yes"/>
    <e v="#N/A"/>
    <n v="0.92495499999999997"/>
    <n v="0.73996400000000007"/>
    <x v="0"/>
    <x v="45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e v="#N/A"/>
    <s v="Yes"/>
    <e v="#N/A"/>
    <n v="0.96175916666666672"/>
    <n v="0.76940733333333344"/>
    <x v="0"/>
    <x v="46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e v="#N/A"/>
    <s v="Yes"/>
    <e v="#N/A"/>
    <n v="0.97437583333333344"/>
    <n v="0.77950066666666684"/>
    <x v="0"/>
    <x v="47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e v="#N/A"/>
    <s v="Yes"/>
    <e v="#N/A"/>
    <n v="0.90210291666666664"/>
    <n v="0.72168233333333331"/>
    <x v="0"/>
    <x v="48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e v="#N/A"/>
    <e v="#N/A"/>
    <s v="Yes"/>
    <n v="1.0126633333333332"/>
    <n v="1.0126633333333332"/>
    <x v="0"/>
    <x v="0"/>
    <x v="28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e v="#N/A"/>
    <s v="Yes"/>
    <e v="#N/A"/>
    <n v="0.87997333333333327"/>
    <n v="0.70397866666666664"/>
    <x v="0"/>
    <x v="49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e v="#N/A"/>
    <e v="#N/A"/>
    <s v="Yes"/>
    <n v="1.0388991666666667"/>
    <n v="1.0388991666666667"/>
    <x v="0"/>
    <x v="0"/>
    <x v="29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e v="#N/A"/>
    <e v="#N/A"/>
    <s v="Yes"/>
    <n v="1.0010366666666668"/>
    <n v="1.0010366666666668"/>
    <x v="0"/>
    <x v="0"/>
    <x v="3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e v="#N/A"/>
    <s v="Yes"/>
    <e v="#N/A"/>
    <n v="0.99217416666666658"/>
    <n v="0.79373933333333335"/>
    <x v="0"/>
    <x v="50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e v="#N/A"/>
    <e v="#N/A"/>
    <s v="Yes"/>
    <n v="1.02065625"/>
    <n v="1.02065625"/>
    <x v="0"/>
    <x v="0"/>
    <x v="31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e v="#N/A"/>
    <s v="Yes"/>
    <e v="#N/A"/>
    <n v="0.79847500000000005"/>
    <n v="0.63878000000000013"/>
    <x v="0"/>
    <x v="5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e v="#N/A"/>
    <s v="Yes"/>
    <e v="#N/A"/>
    <n v="0.99047333333333343"/>
    <n v="0.79237866666666679"/>
    <x v="0"/>
    <x v="52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e v="#N/A"/>
    <s v="Yes"/>
    <e v="#N/A"/>
    <n v="0.97641583333333326"/>
    <n v="0.7811326666666667"/>
    <x v="0"/>
    <x v="53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e v="#N/A"/>
    <s v="Yes"/>
    <e v="#N/A"/>
    <n v="0.99935249999999987"/>
    <n v="0.79948199999999991"/>
    <x v="0"/>
    <x v="54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e v="#N/A"/>
    <e v="#N/A"/>
    <s v="Yes"/>
    <n v="1.0058333333333334"/>
    <n v="1.0058333333333334"/>
    <x v="0"/>
    <x v="0"/>
    <x v="32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e v="#N/A"/>
    <e v="#N/A"/>
    <s v="Yes"/>
    <n v="1.0249266666666668"/>
    <n v="1.0249266666666668"/>
    <x v="0"/>
    <x v="0"/>
    <x v="33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e v="#N/A"/>
    <e v="#N/A"/>
    <s v="Yes"/>
    <n v="1.0268262500000001"/>
    <n v="1.0268262500000001"/>
    <x v="0"/>
    <x v="0"/>
    <x v="34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e v="#N/A"/>
    <s v="Yes"/>
    <e v="#N/A"/>
    <n v="0.9247749999999999"/>
    <n v="0.73981999999999992"/>
    <x v="0"/>
    <x v="55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e v="#N/A"/>
    <s v="Yes"/>
    <e v="#N/A"/>
    <n v="0.96472374999999999"/>
    <n v="0.77177899999999999"/>
    <x v="0"/>
    <x v="56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e v="#N/A"/>
    <e v="#N/A"/>
    <s v="Yes"/>
    <n v="1.0167600000000001"/>
    <n v="1.0167600000000001"/>
    <x v="0"/>
    <x v="0"/>
    <x v="35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e v="#N/A"/>
    <e v="#N/A"/>
    <s v="Yes"/>
    <n v="1.0350229166666667"/>
    <n v="1.0350229166666667"/>
    <x v="0"/>
    <x v="0"/>
    <x v="36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e v="#N/A"/>
    <s v="Yes"/>
    <e v="#N/A"/>
    <n v="0.95085458333333328"/>
    <n v="0.76068366666666665"/>
    <x v="0"/>
    <x v="57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e v="#N/A"/>
    <e v="#N/A"/>
    <s v="Yes"/>
    <n v="1.0481829166666665"/>
    <n v="1.0481829166666665"/>
    <x v="0"/>
    <x v="0"/>
    <x v="37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e v="#N/A"/>
    <s v="Yes"/>
    <e v="#N/A"/>
    <n v="0.95369625000000002"/>
    <n v="0.76295700000000011"/>
    <x v="0"/>
    <x v="58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e v="#N/A"/>
    <e v="#N/A"/>
    <s v="Yes"/>
    <n v="1.0333924999999999"/>
    <n v="1.0333924999999999"/>
    <x v="0"/>
    <x v="0"/>
    <x v="38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e v="#N/A"/>
    <e v="#N/A"/>
    <s v="Yes"/>
    <n v="1.0358233333333333"/>
    <n v="1.0358233333333333"/>
    <x v="0"/>
    <x v="0"/>
    <x v="39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e v="#N/A"/>
    <s v="Yes"/>
    <e v="#N/A"/>
    <n v="0.87001333333333342"/>
    <n v="0.69601066666666678"/>
    <x v="0"/>
    <x v="59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e v="#N/A"/>
    <s v="Yes"/>
    <e v="#N/A"/>
    <n v="0.93686249999999993"/>
    <n v="0.74948999999999999"/>
    <x v="0"/>
    <x v="60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e v="#N/A"/>
    <e v="#N/A"/>
    <s v="Yes"/>
    <n v="1.0565166666666668"/>
    <n v="1.0565166666666668"/>
    <x v="0"/>
    <x v="0"/>
    <x v="4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e v="#N/A"/>
    <s v="Yes"/>
    <e v="#N/A"/>
    <n v="0.98690833333333339"/>
    <n v="0.78952666666666671"/>
    <x v="0"/>
    <x v="6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e v="#N/A"/>
    <s v="Yes"/>
    <e v="#N/A"/>
    <n v="0.90374916666666671"/>
    <n v="0.72299933333333344"/>
    <x v="0"/>
    <x v="62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e v="#N/A"/>
    <s v="Yes"/>
    <e v="#N/A"/>
    <n v="0.98619999999999997"/>
    <n v="0.78895999999999999"/>
    <x v="0"/>
    <x v="63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e v="#N/A"/>
    <e v="#N/A"/>
    <s v="Yes"/>
    <n v="1.0273700000000001"/>
    <n v="1.0273700000000001"/>
    <x v="0"/>
    <x v="0"/>
    <x v="41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e v="#N/A"/>
    <e v="#N/A"/>
    <s v="Yes"/>
    <n v="1.0281183333333332"/>
    <n v="1.0281183333333332"/>
    <x v="0"/>
    <x v="0"/>
    <x v="42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e v="#N/A"/>
    <e v="#N/A"/>
    <s v="Yes"/>
    <n v="1.0435274999999999"/>
    <n v="1.0435274999999999"/>
    <x v="0"/>
    <x v="0"/>
    <x v="43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e v="#N/A"/>
    <e v="#N/A"/>
    <s v="Yes"/>
    <n v="1.0043199999999999"/>
    <n v="1.0043199999999999"/>
    <x v="0"/>
    <x v="0"/>
    <x v="44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e v="#N/A"/>
    <e v="#N/A"/>
    <s v="Yes"/>
    <n v="0.97764583333333333"/>
    <n v="0.97764583333333333"/>
    <x v="0"/>
    <x v="0"/>
    <x v="45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e v="#N/A"/>
    <e v="#N/A"/>
    <s v="Yes"/>
    <n v="1.0252191666666666"/>
    <n v="1.0252191666666666"/>
    <x v="0"/>
    <x v="0"/>
    <x v="46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e v="#N/A"/>
    <e v="#N/A"/>
    <s v="Yes"/>
    <n v="0.99751666666666683"/>
    <n v="0.99751666666666683"/>
    <x v="0"/>
    <x v="0"/>
    <x v="47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e v="#N/A"/>
    <s v="Yes"/>
    <e v="#N/A"/>
    <n v="0.97326041666666674"/>
    <n v="0.77860833333333346"/>
    <x v="0"/>
    <x v="64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e v="#N/A"/>
    <s v="Yes"/>
    <e v="#N/A"/>
    <n v="0.8127812499999999"/>
    <n v="0.65022499999999994"/>
    <x v="0"/>
    <x v="65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e v="#N/A"/>
    <s v="Yes"/>
    <e v="#N/A"/>
    <n v="0.97229166666666678"/>
    <n v="0.77783333333333349"/>
    <x v="0"/>
    <x v="66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e v="#N/A"/>
    <s v="Yes"/>
    <e v="#N/A"/>
    <n v="0.90866666666666662"/>
    <n v="0.72693333333333332"/>
    <x v="0"/>
    <x v="67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e v="#N/A"/>
    <s v="Yes"/>
    <e v="#N/A"/>
    <n v="0.95740000000000003"/>
    <n v="0.76592000000000005"/>
    <x v="0"/>
    <x v="68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e v="#N/A"/>
    <s v="Yes"/>
    <e v="#N/A"/>
    <n v="1.0025666666666666"/>
    <n v="0.80205333333333328"/>
    <x v="0"/>
    <x v="69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e v="#N/A"/>
    <e v="#N/A"/>
    <s v="Yes"/>
    <n v="1.0155624999999999"/>
    <n v="1.0155624999999999"/>
    <x v="0"/>
    <x v="0"/>
    <x v="48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e v="#N/A"/>
    <s v="Yes"/>
    <e v="#N/A"/>
    <n v="0.91859499999999994"/>
    <n v="0.73487599999999997"/>
    <x v="0"/>
    <x v="70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e v="#N/A"/>
    <e v="#N/A"/>
    <s v="Yes"/>
    <n v="1.05813"/>
    <n v="1.05813"/>
    <x v="0"/>
    <x v="0"/>
    <x v="49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e v="#N/A"/>
    <s v="Yes"/>
    <e v="#N/A"/>
    <n v="0.96388499999999999"/>
    <n v="0.77110800000000002"/>
    <x v="0"/>
    <x v="7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e v="#N/A"/>
    <e v="#N/A"/>
    <s v="Yes"/>
    <n v="1.0170416666666666"/>
    <n v="1.0170416666666666"/>
    <x v="0"/>
    <x v="0"/>
    <x v="5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e v="#N/A"/>
    <s v="Yes"/>
    <e v="#N/A"/>
    <n v="1.0230083333333333"/>
    <n v="0.81840666666666673"/>
    <x v="0"/>
    <x v="72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e v="#N/A"/>
    <s v="Yes"/>
    <e v="#N/A"/>
    <n v="0.90317041666666664"/>
    <n v="0.72253633333333334"/>
    <x v="0"/>
    <x v="73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e v="#N/A"/>
    <e v="#N/A"/>
    <s v="Yes"/>
    <n v="0.9902291666666666"/>
    <n v="0.9902291666666666"/>
    <x v="0"/>
    <x v="0"/>
    <x v="51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e v="#N/A"/>
    <e v="#N/A"/>
    <s v="Yes"/>
    <n v="1.0223174999999998"/>
    <n v="1.0223174999999998"/>
    <x v="0"/>
    <x v="0"/>
    <x v="52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e v="#N/A"/>
    <s v="Yes"/>
    <e v="#N/A"/>
    <n v="0.97187500000000004"/>
    <n v="0.77750000000000008"/>
    <x v="0"/>
    <x v="74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18066666666665"/>
    <n v="1.0318066666666665"/>
    <x v="0"/>
    <x v="0"/>
    <x v="53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e v="#N/A"/>
    <s v="Yes"/>
    <e v="#N/A"/>
    <n v="0.98128666666666675"/>
    <n v="0.78502933333333347"/>
    <x v="0"/>
    <x v="75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e v="#N/A"/>
    <s v="Yes"/>
    <e v="#N/A"/>
    <n v="0.9340033333333333"/>
    <n v="0.74720266666666668"/>
    <x v="0"/>
    <x v="76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e v="#N/A"/>
    <e v="#N/A"/>
    <s v="Yes"/>
    <n v="1.02688125"/>
    <n v="1.02688125"/>
    <x v="0"/>
    <x v="0"/>
    <x v="54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e v="#N/A"/>
    <s v="Yes"/>
    <e v="#N/A"/>
    <n v="0.93756458333333326"/>
    <n v="0.75005166666666667"/>
    <x v="0"/>
    <x v="77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e v="#N/A"/>
    <e v="#N/A"/>
    <s v="Yes"/>
    <n v="0.97706208333333333"/>
    <n v="0.97706208333333333"/>
    <x v="0"/>
    <x v="0"/>
    <x v="55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e v="#N/A"/>
    <s v="Yes"/>
    <e v="#N/A"/>
    <n v="0.97901833333333332"/>
    <n v="0.78321466666666673"/>
    <x v="0"/>
    <x v="78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e v="#N/A"/>
    <s v="Yes"/>
    <e v="#N/A"/>
    <n v="0.94378999999999991"/>
    <n v="0.75503199999999993"/>
    <x v="0"/>
    <x v="79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e v="#N/A"/>
    <e v="#N/A"/>
    <s v="Yes"/>
    <n v="1.0540483333333335"/>
    <n v="1.0540483333333335"/>
    <x v="0"/>
    <x v="0"/>
    <x v="56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e v="#N/A"/>
    <s v="Yes"/>
    <e v="#N/A"/>
    <n v="0.97700208333333338"/>
    <n v="0.78160166666666675"/>
    <x v="0"/>
    <x v="80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e v="#N/A"/>
    <s v="Yes"/>
    <e v="#N/A"/>
    <n v="1.0178541666666667"/>
    <n v="0.81428333333333347"/>
    <x v="0"/>
    <x v="8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e v="#N/A"/>
    <s v="Yes"/>
    <e v="#N/A"/>
    <n v="0.91414166666666663"/>
    <n v="0.73131333333333337"/>
    <x v="0"/>
    <x v="82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e v="#N/A"/>
    <e v="#N/A"/>
    <s v="Yes"/>
    <n v="1.0456916666666669"/>
    <n v="1.0456916666666669"/>
    <x v="0"/>
    <x v="0"/>
    <x v="57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e v="#N/A"/>
    <s v="Yes"/>
    <e v="#N/A"/>
    <n v="0.97847791666666661"/>
    <n v="0.78278233333333336"/>
    <x v="0"/>
    <x v="83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e v="#N/A"/>
    <e v="#N/A"/>
    <s v="Yes"/>
    <n v="1.0056591666666665"/>
    <n v="1.0056591666666665"/>
    <x v="0"/>
    <x v="0"/>
    <x v="58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e v="#N/A"/>
    <e v="#N/A"/>
    <s v="Yes"/>
    <n v="1.0175208333333332"/>
    <n v="1.0175208333333332"/>
    <x v="0"/>
    <x v="0"/>
    <x v="59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e v="#N/A"/>
    <e v="#N/A"/>
    <s v="Yes"/>
    <n v="1.0297958333333335"/>
    <n v="1.0297958333333335"/>
    <x v="0"/>
    <x v="0"/>
    <x v="6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e v="#N/A"/>
    <s v="Yes"/>
    <e v="#N/A"/>
    <n v="1.0511541666666666"/>
    <n v="0.84092333333333336"/>
    <x v="0"/>
    <x v="84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e v="#N/A"/>
    <s v="Yes"/>
    <e v="#N/A"/>
    <n v="0.94672833333333328"/>
    <n v="0.75738266666666665"/>
    <x v="0"/>
    <x v="85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e v="#N/A"/>
    <e v="#N/A"/>
    <s v="Yes"/>
    <n v="1.0140845833333332"/>
    <n v="1.0140845833333332"/>
    <x v="0"/>
    <x v="0"/>
    <x v="61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e v="#N/A"/>
    <s v="Yes"/>
    <e v="#N/A"/>
    <n v="0.98111333333333339"/>
    <n v="0.78489066666666674"/>
    <x v="0"/>
    <x v="86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e v="#N/A"/>
    <s v="Yes"/>
    <e v="#N/A"/>
    <n v="1.0124458333333333"/>
    <n v="0.80995666666666666"/>
    <x v="0"/>
    <x v="87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e v="#N/A"/>
    <e v="#N/A"/>
    <s v="Yes"/>
    <n v="1.018"/>
    <n v="1.018"/>
    <x v="0"/>
    <x v="0"/>
    <x v="62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e v="#N/A"/>
    <e v="#N/A"/>
    <s v="Yes"/>
    <n v="1.0412312500000001"/>
    <n v="1.0412312500000001"/>
    <x v="0"/>
    <x v="0"/>
    <x v="63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e v="#N/A"/>
    <s v="Yes"/>
    <e v="#N/A"/>
    <n v="0.97568750000000015"/>
    <n v="0.78055000000000019"/>
    <x v="0"/>
    <x v="88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e v="#N/A"/>
    <e v="#N/A"/>
    <s v="Yes"/>
    <n v="0.96563499999999991"/>
    <n v="0.96563499999999991"/>
    <x v="0"/>
    <x v="0"/>
    <x v="64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e v="#N/A"/>
    <e v="#N/A"/>
    <s v="Yes"/>
    <n v="1.0152475000000001"/>
    <n v="1.0152475000000001"/>
    <x v="0"/>
    <x v="0"/>
    <x v="65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e v="#N/A"/>
    <e v="#N/A"/>
    <s v="Yes"/>
    <n v="1.0431116666666667"/>
    <n v="1.0431116666666667"/>
    <x v="0"/>
    <x v="0"/>
    <x v="66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e v="#N/A"/>
    <s v="Yes"/>
    <e v="#N/A"/>
    <n v="0.99834166666666679"/>
    <n v="0.79867333333333346"/>
    <x v="0"/>
    <x v="89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e v="#N/A"/>
    <e v="#N/A"/>
    <s v="Yes"/>
    <n v="1.0172875000000001"/>
    <n v="1.0172875000000001"/>
    <x v="0"/>
    <x v="0"/>
    <x v="67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e v="#N/A"/>
    <e v="#N/A"/>
    <s v="Yes"/>
    <n v="1.0157500000000002"/>
    <n v="1.0157500000000002"/>
    <x v="0"/>
    <x v="0"/>
    <x v="68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e v="#N/A"/>
    <s v="Yes"/>
    <e v="#N/A"/>
    <n v="0.90559958333333335"/>
    <n v="0.72447966666666674"/>
    <x v="0"/>
    <x v="90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e v="#N/A"/>
    <e v="#N/A"/>
    <s v="Yes"/>
    <n v="0.98420833333333324"/>
    <n v="0.98420833333333324"/>
    <x v="0"/>
    <x v="0"/>
    <x v="69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e v="#N/A"/>
    <s v="Yes"/>
    <e v="#N/A"/>
    <n v="0.98133124999999999"/>
    <n v="0.78506500000000001"/>
    <x v="0"/>
    <x v="9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e v="#N/A"/>
    <e v="#N/A"/>
    <s v="Yes"/>
    <n v="1.0206458333333333"/>
    <n v="1.0206458333333333"/>
    <x v="0"/>
    <x v="0"/>
    <x v="7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e v="#N/A"/>
    <e v="#N/A"/>
    <s v="Yes"/>
    <n v="1.0367833333333332"/>
    <n v="1.0367833333333332"/>
    <x v="0"/>
    <x v="0"/>
    <x v="71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e v="#N/A"/>
    <s v="Yes"/>
    <e v="#N/A"/>
    <n v="0.98641250000000003"/>
    <n v="0.78913000000000011"/>
    <x v="0"/>
    <x v="92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e v="#N/A"/>
    <s v="Yes"/>
    <e v="#N/A"/>
    <n v="1.0279891666666667"/>
    <n v="0.82239133333333347"/>
    <x v="0"/>
    <x v="93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e v="#N/A"/>
    <e v="#N/A"/>
    <s v="Yes"/>
    <n v="1.0571499999999998"/>
    <n v="1.0571499999999998"/>
    <x v="0"/>
    <x v="0"/>
    <x v="72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e v="#N/A"/>
    <e v="#N/A"/>
    <s v="Yes"/>
    <n v="0.99663708333333345"/>
    <n v="0.99663708333333345"/>
    <x v="0"/>
    <x v="0"/>
    <x v="73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e v="#N/A"/>
    <e v="#N/A"/>
    <s v="Yes"/>
    <n v="1.0340499999999999"/>
    <n v="1.0340499999999999"/>
    <x v="0"/>
    <x v="0"/>
    <x v="74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e v="#N/A"/>
    <s v="Yes"/>
    <e v="#N/A"/>
    <n v="0.99702083333333347"/>
    <n v="0.79761666666666686"/>
    <x v="0"/>
    <x v="94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e v="#N/A"/>
    <s v="Yes"/>
    <e v="#N/A"/>
    <n v="0.90553416666666664"/>
    <n v="0.72442733333333331"/>
    <x v="0"/>
    <x v="95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e v="#N/A"/>
    <e v="#N/A"/>
    <s v="Yes"/>
    <n v="1.0125000000000002"/>
    <n v="1.0125000000000002"/>
    <x v="0"/>
    <x v="0"/>
    <x v="75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e v="#N/A"/>
    <s v="Yes"/>
    <e v="#N/A"/>
    <n v="0.96806916666666676"/>
    <n v="0.7744553333333335"/>
    <x v="0"/>
    <x v="96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e v="#N/A"/>
    <s v="Yes"/>
    <e v="#N/A"/>
    <n v="0.98841499999999993"/>
    <n v="0.79073199999999999"/>
    <x v="0"/>
    <x v="97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e v="#N/A"/>
    <e v="#N/A"/>
    <s v="Yes"/>
    <n v="1.0118949999999998"/>
    <n v="1.0118949999999998"/>
    <x v="0"/>
    <x v="0"/>
    <x v="76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e v="#N/A"/>
    <s v="Yes"/>
    <e v="#N/A"/>
    <n v="0.93901083333333324"/>
    <n v="0.75120866666666664"/>
    <x v="0"/>
    <x v="98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e v="#N/A"/>
    <e v="#N/A"/>
    <s v="Yes"/>
    <n v="1.0272625000000002"/>
    <n v="1.0272625000000002"/>
    <x v="0"/>
    <x v="0"/>
    <x v="77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e v="#N/A"/>
    <e v="#N/A"/>
    <s v="Yes"/>
    <n v="1.0342516666666668"/>
    <n v="1.0342516666666668"/>
    <x v="0"/>
    <x v="0"/>
    <x v="78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8293750000000002"/>
    <n v="0.7863500000000001"/>
    <x v="0"/>
    <x v="99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e v="#N/A"/>
    <s v="Yes"/>
    <e v="#N/A"/>
    <n v="1.0029308333333333"/>
    <n v="0.80234466666666671"/>
    <x v="0"/>
    <x v="100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e v="#N/A"/>
    <e v="#N/A"/>
    <s v="Yes"/>
    <n v="1.0016041666666666"/>
    <n v="1.0016041666666666"/>
    <x v="0"/>
    <x v="0"/>
    <x v="79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e v="#N/A"/>
    <s v="Yes"/>
    <e v="#N/A"/>
    <n v="0.96940625000000002"/>
    <n v="0.77552500000000002"/>
    <x v="0"/>
    <x v="10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e v="#N/A"/>
    <s v="Yes"/>
    <e v="#N/A"/>
    <n v="1.0620500000000002"/>
    <n v="0.84964000000000017"/>
    <x v="0"/>
    <x v="102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e v="#N/A"/>
    <s v="Yes"/>
    <e v="#N/A"/>
    <n v="1.0446533333333334"/>
    <n v="0.83572266666666684"/>
    <x v="0"/>
    <x v="103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e v="#N/A"/>
    <s v="Yes"/>
    <e v="#N/A"/>
    <n v="0.9310166666666666"/>
    <n v="0.74481333333333333"/>
    <x v="0"/>
    <x v="104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e v="#N/A"/>
    <s v="Yes"/>
    <e v="#N/A"/>
    <n v="0.93151833333333334"/>
    <n v="0.74521466666666669"/>
    <x v="0"/>
    <x v="105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e v="#N/A"/>
    <e v="#N/A"/>
    <s v="Yes"/>
    <n v="1.0221666666666667"/>
    <n v="1.0221666666666667"/>
    <x v="0"/>
    <x v="0"/>
    <x v="8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e v="#N/A"/>
    <s v="Yes"/>
    <e v="#N/A"/>
    <n v="0.97946416666666669"/>
    <n v="0.7835713333333334"/>
    <x v="0"/>
    <x v="106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e v="#N/A"/>
    <e v="#N/A"/>
    <s v="Yes"/>
    <n v="1.0150916666666665"/>
    <n v="1.0150916666666665"/>
    <x v="0"/>
    <x v="0"/>
    <x v="81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e v="#N/A"/>
    <e v="#N/A"/>
    <s v="Yes"/>
    <n v="1.0209570833333332"/>
    <n v="1.0209570833333332"/>
    <x v="0"/>
    <x v="0"/>
    <x v="82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e v="#N/A"/>
    <s v="Yes"/>
    <e v="#N/A"/>
    <n v="0.77436125"/>
    <n v="0.61948900000000007"/>
    <x v="0"/>
    <x v="107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e v="#N/A"/>
    <s v="Yes"/>
    <e v="#N/A"/>
    <n v="1.0000870833333333"/>
    <n v="0.80006966666666668"/>
    <x v="0"/>
    <x v="108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e v="#N/A"/>
    <s v="Yes"/>
    <e v="#N/A"/>
    <n v="0.92615083333333337"/>
    <n v="0.74092066666666678"/>
    <x v="0"/>
    <x v="109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e v="#N/A"/>
    <e v="#N/A"/>
    <s v="Yes"/>
    <n v="1.0294266666666667"/>
    <n v="1.0294266666666667"/>
    <x v="0"/>
    <x v="0"/>
    <x v="83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e v="#N/A"/>
    <s v="Yes"/>
    <e v="#N/A"/>
    <n v="0.92694750000000004"/>
    <n v="0.74155800000000005"/>
    <x v="0"/>
    <x v="110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e v="#N/A"/>
    <s v="Yes"/>
    <e v="#N/A"/>
    <n v="0.98729166666666668"/>
    <n v="0.78983333333333339"/>
    <x v="0"/>
    <x v="11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e v="#N/A"/>
    <e v="#N/A"/>
    <s v="Yes"/>
    <n v="0.99370458333333345"/>
    <n v="0.99370458333333345"/>
    <x v="0"/>
    <x v="0"/>
    <x v="84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e v="#N/A"/>
    <s v="Yes"/>
    <e v="#N/A"/>
    <n v="0.91940750000000004"/>
    <n v="0.73552600000000012"/>
    <x v="0"/>
    <x v="112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e v="#N/A"/>
    <s v="Yes"/>
    <e v="#N/A"/>
    <n v="0.94210333333333329"/>
    <n v="0.75368266666666672"/>
    <x v="0"/>
    <x v="113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e v="#N/A"/>
    <e v="#N/A"/>
    <s v="Yes"/>
    <n v="1.0495166666666667"/>
    <n v="1.0495166666666667"/>
    <x v="0"/>
    <x v="0"/>
    <x v="85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e v="#N/A"/>
    <s v="Yes"/>
    <e v="#N/A"/>
    <n v="0.95160833333333339"/>
    <n v="0.76128666666666678"/>
    <x v="0"/>
    <x v="114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e v="#N/A"/>
    <s v="Yes"/>
    <e v="#N/A"/>
    <n v="0.99536041666666664"/>
    <n v="0.79628833333333338"/>
    <x v="0"/>
    <x v="115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e v="#N/A"/>
    <e v="#N/A"/>
    <s v="Yes"/>
    <n v="1.0660433333333332"/>
    <n v="1.0660433333333332"/>
    <x v="0"/>
    <x v="0"/>
    <x v="86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e v="#N/A"/>
    <s v="Yes"/>
    <e v="#N/A"/>
    <n v="0.98848000000000014"/>
    <n v="0.79078400000000015"/>
    <x v="0"/>
    <x v="116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e v="#N/A"/>
    <s v="Yes"/>
    <e v="#N/A"/>
    <n v="0.83462041666666675"/>
    <n v="0.66769633333333345"/>
    <x v="0"/>
    <x v="117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e v="#N/A"/>
    <s v="Yes"/>
    <e v="#N/A"/>
    <n v="0.92877499999999991"/>
    <n v="0.74302000000000001"/>
    <x v="0"/>
    <x v="118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e v="#N/A"/>
    <e v="#N/A"/>
    <s v="Yes"/>
    <n v="1.0115208333333334"/>
    <n v="1.0115208333333334"/>
    <x v="0"/>
    <x v="0"/>
    <x v="87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e v="#N/A"/>
    <s v="Yes"/>
    <e v="#N/A"/>
    <n v="0.94117249999999997"/>
    <n v="0.752938"/>
    <x v="0"/>
    <x v="119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s v="Yes"/>
    <e v="#N/A"/>
    <e v="#N/A"/>
    <n v="1.0616108333333332"/>
    <n v="1.5924162499999999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s v="Yes"/>
    <e v="#N/A"/>
    <e v="#N/A"/>
    <n v="1.0620733333333332"/>
    <n v="1.5931099999999998"/>
    <x v="2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e v="#N/A"/>
    <e v="#N/A"/>
    <s v="Yes"/>
    <n v="1.0381158333333333"/>
    <n v="1.0381158333333333"/>
    <x v="0"/>
    <x v="0"/>
    <x v="88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e v="#N/A"/>
    <e v="#N/A"/>
    <s v="Yes"/>
    <n v="1.0274166666666666"/>
    <n v="1.0274166666666666"/>
    <x v="0"/>
    <x v="0"/>
    <x v="89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e v="#N/A"/>
    <e v="#N/A"/>
    <s v="Yes"/>
    <n v="1.0412354166666666"/>
    <n v="1.0412354166666666"/>
    <x v="0"/>
    <x v="0"/>
    <x v="9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e v="#N/A"/>
    <s v="Yes"/>
    <e v="#N/A"/>
    <n v="0.97819499999999993"/>
    <n v="0.78255600000000003"/>
    <x v="0"/>
    <x v="120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e v="#N/A"/>
    <s v="Yes"/>
    <e v="#N/A"/>
    <n v="0.95922166666666675"/>
    <n v="0.76737733333333347"/>
    <x v="0"/>
    <x v="12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e v="#N/A"/>
    <s v="Yes"/>
    <e v="#N/A"/>
    <n v="0.85301458333333335"/>
    <n v="0.68241166666666675"/>
    <x v="0"/>
    <x v="122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e v="#N/A"/>
    <e v="#N/A"/>
    <s v="Yes"/>
    <n v="1.0328504166666665"/>
    <n v="1.0328504166666665"/>
    <x v="0"/>
    <x v="0"/>
    <x v="91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e v="#N/A"/>
    <s v="Yes"/>
    <e v="#N/A"/>
    <n v="0.98362666666666654"/>
    <n v="0.78690133333333323"/>
    <x v="0"/>
    <x v="123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e v="#N/A"/>
    <e v="#N/A"/>
    <s v="Yes"/>
    <n v="0.94131583333333324"/>
    <n v="0.94131583333333324"/>
    <x v="0"/>
    <x v="0"/>
    <x v="92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e v="#N/A"/>
    <s v="Yes"/>
    <e v="#N/A"/>
    <n v="0.99458333333333326"/>
    <n v="0.79566666666666663"/>
    <x v="0"/>
    <x v="124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e v="#N/A"/>
    <e v="#N/A"/>
    <s v="Yes"/>
    <n v="1.0128174999999999"/>
    <n v="1.0128174999999999"/>
    <x v="0"/>
    <x v="0"/>
    <x v="93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e v="#N/A"/>
    <e v="#N/A"/>
    <s v="Yes"/>
    <n v="1.0200549999999999"/>
    <n v="1.0200549999999999"/>
    <x v="0"/>
    <x v="0"/>
    <x v="94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e v="#N/A"/>
    <e v="#N/A"/>
    <s v="Yes"/>
    <n v="1.0325458333333333"/>
    <n v="1.0325458333333333"/>
    <x v="0"/>
    <x v="0"/>
    <x v="95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e v="#N/A"/>
    <s v="Yes"/>
    <e v="#N/A"/>
    <n v="0.86201499999999998"/>
    <n v="0.689612"/>
    <x v="0"/>
    <x v="125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e v="#N/A"/>
    <e v="#N/A"/>
    <s v="Yes"/>
    <n v="1.0522808333333333"/>
    <n v="1.0522808333333333"/>
    <x v="0"/>
    <x v="0"/>
    <x v="96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e v="#N/A"/>
    <e v="#N/A"/>
    <s v="Yes"/>
    <n v="1.0289783333333333"/>
    <n v="1.0289783333333333"/>
    <x v="0"/>
    <x v="0"/>
    <x v="97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e v="#N/A"/>
    <s v="Yes"/>
    <e v="#N/A"/>
    <n v="0.95648749999999993"/>
    <n v="0.76519000000000004"/>
    <x v="0"/>
    <x v="126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e v="#N/A"/>
    <e v="#N/A"/>
    <s v="Yes"/>
    <n v="1.0659000000000001"/>
    <n v="1.0659000000000001"/>
    <x v="0"/>
    <x v="0"/>
    <x v="98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e v="#N/A"/>
    <e v="#N/A"/>
    <s v="Yes"/>
    <n v="1.0224849999999999"/>
    <n v="1.0224849999999999"/>
    <x v="0"/>
    <x v="0"/>
    <x v="99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e v="#N/A"/>
    <s v="Yes"/>
    <e v="#N/A"/>
    <n v="0.99955666666666676"/>
    <n v="0.79964533333333343"/>
    <x v="0"/>
    <x v="127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e v="#N/A"/>
    <s v="Yes"/>
    <e v="#N/A"/>
    <n v="0.87433333333333341"/>
    <n v="0.69946666666666679"/>
    <x v="0"/>
    <x v="128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e v="#N/A"/>
    <s v="Yes"/>
    <e v="#N/A"/>
    <n v="0.87465083333333327"/>
    <n v="0.69972066666666666"/>
    <x v="0"/>
    <x v="129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e v="#N/A"/>
    <s v="Yes"/>
    <e v="#N/A"/>
    <n v="0.89582916666666657"/>
    <n v="0.71666333333333332"/>
    <x v="0"/>
    <x v="130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e v="#N/A"/>
    <s v="Yes"/>
    <e v="#N/A"/>
    <n v="0.97248166666666669"/>
    <n v="0.77798533333333342"/>
    <x v="0"/>
    <x v="13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e v="#N/A"/>
    <s v="Yes"/>
    <e v="#N/A"/>
    <n v="1.0000720833333334"/>
    <n v="0.80005766666666678"/>
    <x v="0"/>
    <x v="132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e v="#N/A"/>
    <e v="#N/A"/>
    <s v="Yes"/>
    <n v="1.0089166666666667"/>
    <n v="1.0089166666666667"/>
    <x v="0"/>
    <x v="0"/>
    <x v="10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e v="#N/A"/>
    <e v="#N/A"/>
    <s v="Yes"/>
    <n v="1.0620124999999998"/>
    <n v="1.0620124999999998"/>
    <x v="0"/>
    <x v="0"/>
    <x v="101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e v="#N/A"/>
    <s v="Yes"/>
    <e v="#N/A"/>
    <n v="0.94244374999999991"/>
    <n v="0.75395499999999993"/>
    <x v="0"/>
    <x v="133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e v="#N/A"/>
    <s v="Yes"/>
    <e v="#N/A"/>
    <n v="0.94544583333333321"/>
    <n v="0.75635666666666657"/>
    <x v="0"/>
    <x v="134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e v="#N/A"/>
    <s v="Yes"/>
    <e v="#N/A"/>
    <n v="0.9991000000000001"/>
    <n v="0.7992800000000001"/>
    <x v="0"/>
    <x v="135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e v="#N/A"/>
    <s v="Yes"/>
    <e v="#N/A"/>
    <n v="0.95608166666666672"/>
    <n v="0.7648653333333334"/>
    <x v="0"/>
    <x v="136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e v="#N/A"/>
    <s v="Yes"/>
    <e v="#N/A"/>
    <n v="0.85436083333333346"/>
    <n v="0.68348866666666686"/>
    <x v="0"/>
    <x v="137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e v="#N/A"/>
    <s v="Yes"/>
    <e v="#N/A"/>
    <n v="1.0119899999999999"/>
    <n v="0.80959199999999998"/>
    <x v="0"/>
    <x v="138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e v="#N/A"/>
    <s v="Yes"/>
    <e v="#N/A"/>
    <n v="1.0068620833333333"/>
    <n v="0.80548966666666666"/>
    <x v="0"/>
    <x v="139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e v="#N/A"/>
    <s v="Yes"/>
    <e v="#N/A"/>
    <n v="1.0237708333333333"/>
    <n v="0.81901666666666673"/>
    <x v="0"/>
    <x v="140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e v="#N/A"/>
    <s v="Yes"/>
    <e v="#N/A"/>
    <n v="0.91174666666666671"/>
    <n v="0.72939733333333345"/>
    <x v="0"/>
    <x v="14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e v="#N/A"/>
    <s v="Yes"/>
    <e v="#N/A"/>
    <n v="0.96457916666666665"/>
    <n v="0.77166333333333337"/>
    <x v="0"/>
    <x v="142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e v="#N/A"/>
    <s v="Yes"/>
    <e v="#N/A"/>
    <n v="1.0246500000000001"/>
    <n v="0.81972000000000012"/>
    <x v="0"/>
    <x v="143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e v="#N/A"/>
    <s v="Yes"/>
    <e v="#N/A"/>
    <n v="0.94975166666666666"/>
    <n v="0.75980133333333333"/>
    <x v="0"/>
    <x v="144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e v="#N/A"/>
    <s v="Yes"/>
    <e v="#N/A"/>
    <n v="0.9155416666666667"/>
    <n v="0.73243333333333338"/>
    <x v="0"/>
    <x v="145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s v="Yes"/>
    <e v="#N/A"/>
    <e v="#N/A"/>
    <n v="0.94796249999999993"/>
    <n v="1.4219437499999998"/>
    <x v="3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e v="#N/A"/>
    <s v="Yes"/>
    <e v="#N/A"/>
    <n v="0.9511008333333334"/>
    <n v="0.76088066666666676"/>
    <x v="0"/>
    <x v="146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e v="#N/A"/>
    <e v="#N/A"/>
    <s v="Yes"/>
    <n v="1.0373041666666667"/>
    <n v="1.0373041666666667"/>
    <x v="0"/>
    <x v="0"/>
    <x v="102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e v="#N/A"/>
    <s v="Yes"/>
    <e v="#N/A"/>
    <n v="1.0086866666666667"/>
    <n v="0.80694933333333341"/>
    <x v="0"/>
    <x v="147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e v="#N/A"/>
    <e v="#N/A"/>
    <s v="Yes"/>
    <n v="1.0581295833333333"/>
    <n v="1.0581295833333333"/>
    <x v="0"/>
    <x v="0"/>
    <x v="103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e v="#N/A"/>
    <s v="Yes"/>
    <e v="#N/A"/>
    <n v="0.99959583333333335"/>
    <n v="0.7996766666666667"/>
    <x v="0"/>
    <x v="148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e v="#N/A"/>
    <e v="#N/A"/>
    <s v="Yes"/>
    <n v="1.0365491666666669"/>
    <n v="1.0365491666666669"/>
    <x v="0"/>
    <x v="0"/>
    <x v="104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e v="#N/A"/>
    <s v="Yes"/>
    <e v="#N/A"/>
    <n v="0.98829750000000005"/>
    <n v="0.79063800000000006"/>
    <x v="0"/>
    <x v="149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e v="#N/A"/>
    <e v="#N/A"/>
    <s v="Yes"/>
    <n v="1.0241037499999999"/>
    <n v="1.0241037499999999"/>
    <x v="0"/>
    <x v="0"/>
    <x v="105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e v="#N/A"/>
    <e v="#N/A"/>
    <s v="Yes"/>
    <n v="1.0282266666666668"/>
    <n v="1.0282266666666668"/>
    <x v="0"/>
    <x v="0"/>
    <x v="106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e v="#N/A"/>
    <e v="#N/A"/>
    <s v="Yes"/>
    <n v="1.0094449999999999"/>
    <n v="1.0094449999999999"/>
    <x v="0"/>
    <x v="0"/>
    <x v="107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457645833333333"/>
    <n v="1.0457645833333333"/>
    <x v="0"/>
    <x v="0"/>
    <x v="108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e v="#N/A"/>
    <s v="Yes"/>
    <e v="#N/A"/>
    <n v="0.81929249999999998"/>
    <n v="0.65543400000000007"/>
    <x v="0"/>
    <x v="150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e v="#N/A"/>
    <s v="Yes"/>
    <e v="#N/A"/>
    <n v="0.9313933333333333"/>
    <n v="0.7451146666666667"/>
    <x v="0"/>
    <x v="15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e v="#N/A"/>
    <e v="#N/A"/>
    <s v="Yes"/>
    <n v="1.0141516666666666"/>
    <n v="1.0141516666666666"/>
    <x v="0"/>
    <x v="0"/>
    <x v="109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e v="#N/A"/>
    <s v="Yes"/>
    <e v="#N/A"/>
    <n v="0.9209229166666667"/>
    <n v="0.73673833333333338"/>
    <x v="0"/>
    <x v="152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e v="#N/A"/>
    <e v="#N/A"/>
    <s v="Yes"/>
    <n v="1.0331258333333333"/>
    <n v="1.0331258333333333"/>
    <x v="0"/>
    <x v="0"/>
    <x v="11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e v="#N/A"/>
    <s v="Yes"/>
    <e v="#N/A"/>
    <n v="1.0262183333333335"/>
    <n v="0.82097466666666685"/>
    <x v="0"/>
    <x v="153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e v="#N/A"/>
    <e v="#N/A"/>
    <s v="Yes"/>
    <n v="0.99196458333333337"/>
    <n v="0.99196458333333337"/>
    <x v="0"/>
    <x v="0"/>
    <x v="111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e v="#N/A"/>
    <s v="Yes"/>
    <e v="#N/A"/>
    <n v="1.0123433333333332"/>
    <n v="0.80987466666666652"/>
    <x v="0"/>
    <x v="154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e v="#N/A"/>
    <e v="#N/A"/>
    <s v="Yes"/>
    <n v="1.045445"/>
    <n v="1.045445"/>
    <x v="0"/>
    <x v="0"/>
    <x v="112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e v="#N/A"/>
    <s v="Yes"/>
    <e v="#N/A"/>
    <n v="0.99943666666666653"/>
    <n v="0.79954933333333322"/>
    <x v="0"/>
    <x v="155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e v="#N/A"/>
    <e v="#N/A"/>
    <s v="Yes"/>
    <n v="1.0235975000000002"/>
    <n v="1.0235975000000002"/>
    <x v="0"/>
    <x v="0"/>
    <x v="113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e v="#N/A"/>
    <e v="#N/A"/>
    <s v="Yes"/>
    <n v="1.0517133333333335"/>
    <n v="1.0517133333333335"/>
    <x v="0"/>
    <x v="0"/>
    <x v="114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e v="#N/A"/>
    <s v="Yes"/>
    <e v="#N/A"/>
    <n v="0.87707999999999986"/>
    <n v="0.70166399999999995"/>
    <x v="0"/>
    <x v="156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e v="#N/A"/>
    <s v="Yes"/>
    <e v="#N/A"/>
    <n v="0.91052333333333335"/>
    <n v="0.72841866666666677"/>
    <x v="0"/>
    <x v="157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e v="#N/A"/>
    <s v="Yes"/>
    <e v="#N/A"/>
    <n v="0.98034333333333334"/>
    <n v="0.78427466666666668"/>
    <x v="0"/>
    <x v="158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e v="#N/A"/>
    <e v="#N/A"/>
    <s v="Yes"/>
    <n v="0.98496333333333341"/>
    <n v="0.98496333333333341"/>
    <x v="0"/>
    <x v="0"/>
    <x v="115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e v="#N/A"/>
    <e v="#N/A"/>
    <s v="Yes"/>
    <n v="1.0178566666666669"/>
    <n v="1.0178566666666669"/>
    <x v="0"/>
    <x v="0"/>
    <x v="116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e v="#N/A"/>
    <e v="#N/A"/>
    <s v="Yes"/>
    <n v="1.0150908333333331"/>
    <n v="1.0150908333333331"/>
    <x v="0"/>
    <x v="0"/>
    <x v="117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e v="#N/A"/>
    <e v="#N/A"/>
    <s v="Yes"/>
    <n v="1.0148266666666668"/>
    <n v="1.0148266666666668"/>
    <x v="0"/>
    <x v="0"/>
    <x v="118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e v="#N/A"/>
    <e v="#N/A"/>
    <s v="Yes"/>
    <n v="1.0501329166666666"/>
    <n v="1.0501329166666666"/>
    <x v="0"/>
    <x v="0"/>
    <x v="119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e v="#N/A"/>
    <s v="Yes"/>
    <e v="#N/A"/>
    <n v="0.96042291666666668"/>
    <n v="0.76833833333333335"/>
    <x v="0"/>
    <x v="159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e v="#N/A"/>
    <s v="Yes"/>
    <e v="#N/A"/>
    <n v="1.0904499999999999"/>
    <n v="0.87236000000000002"/>
    <x v="0"/>
    <x v="160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e v="#N/A"/>
    <s v="Yes"/>
    <e v="#N/A"/>
    <n v="0.9632708333333333"/>
    <n v="0.77061666666666673"/>
    <x v="0"/>
    <x v="16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e v="#N/A"/>
    <s v="Yes"/>
    <e v="#N/A"/>
    <n v="0.96756208333333327"/>
    <n v="0.77404966666666664"/>
    <x v="0"/>
    <x v="162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e v="#N/A"/>
    <e v="#N/A"/>
    <s v="Yes"/>
    <n v="1.0414049999999999"/>
    <n v="1.0414049999999999"/>
    <x v="0"/>
    <x v="0"/>
    <x v="12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e v="#N/A"/>
    <s v="Yes"/>
    <e v="#N/A"/>
    <n v="0.92161666666666664"/>
    <n v="0.73729333333333336"/>
    <x v="0"/>
    <x v="163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e v="#N/A"/>
    <s v="Yes"/>
    <e v="#N/A"/>
    <n v="0.90561666666666663"/>
    <n v="0.72449333333333332"/>
    <x v="0"/>
    <x v="164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e v="#N/A"/>
    <s v="Yes"/>
    <e v="#N/A"/>
    <n v="0.99907000000000001"/>
    <n v="0.79925600000000008"/>
    <x v="0"/>
    <x v="165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e v="#N/A"/>
    <e v="#N/A"/>
    <s v="Yes"/>
    <n v="1.0771274999999998"/>
    <n v="1.0771274999999998"/>
    <x v="0"/>
    <x v="0"/>
    <x v="121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e v="#N/A"/>
    <e v="#N/A"/>
    <s v="Yes"/>
    <n v="1.0076779166666665"/>
    <n v="1.0076779166666665"/>
    <x v="0"/>
    <x v="0"/>
    <x v="122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e v="#N/A"/>
    <e v="#N/A"/>
    <s v="Yes"/>
    <n v="1.016"/>
    <n v="1.016"/>
    <x v="0"/>
    <x v="0"/>
    <x v="123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e v="#N/A"/>
    <e v="#N/A"/>
    <s v="Yes"/>
    <n v="1.0391216666666665"/>
    <n v="1.0391216666666665"/>
    <x v="0"/>
    <x v="0"/>
    <x v="124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e v="#N/A"/>
    <s v="Yes"/>
    <e v="#N/A"/>
    <n v="0.86990416666666659"/>
    <n v="0.69592333333333334"/>
    <x v="0"/>
    <x v="166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e v="#N/A"/>
    <s v="Yes"/>
    <e v="#N/A"/>
    <n v="0.98518166666666673"/>
    <n v="0.78814533333333348"/>
    <x v="0"/>
    <x v="167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e v="#N/A"/>
    <s v="Yes"/>
    <e v="#N/A"/>
    <n v="0.96753875"/>
    <n v="0.77403100000000002"/>
    <x v="0"/>
    <x v="168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e v="#N/A"/>
    <s v="Yes"/>
    <e v="#N/A"/>
    <n v="0.96639833333333336"/>
    <n v="0.77311866666666673"/>
    <x v="0"/>
    <x v="169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e v="#N/A"/>
    <s v="Yes"/>
    <e v="#N/A"/>
    <n v="0.966055"/>
    <n v="0.77284400000000009"/>
    <x v="0"/>
    <x v="170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283108333333335"/>
    <n v="1.0283108333333335"/>
    <x v="0"/>
    <x v="0"/>
    <x v="125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e v="#N/A"/>
    <s v="Yes"/>
    <e v="#N/A"/>
    <n v="0.96535375000000001"/>
    <n v="0.77228300000000005"/>
    <x v="0"/>
    <x v="17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e v="#N/A"/>
    <s v="Yes"/>
    <e v="#N/A"/>
    <n v="0.9245916666666667"/>
    <n v="0.7396733333333334"/>
    <x v="0"/>
    <x v="172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e v="#N/A"/>
    <s v="Yes"/>
    <e v="#N/A"/>
    <n v="0.96811458333333333"/>
    <n v="0.77449166666666669"/>
    <x v="0"/>
    <x v="173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e v="#N/A"/>
    <s v="Yes"/>
    <e v="#N/A"/>
    <n v="0.99137166666666665"/>
    <n v="0.79309733333333332"/>
    <x v="0"/>
    <x v="174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e v="#N/A"/>
    <e v="#N/A"/>
    <s v="Yes"/>
    <n v="1.0468208333333333"/>
    <n v="1.0468208333333333"/>
    <x v="0"/>
    <x v="0"/>
    <x v="126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e v="#N/A"/>
    <s v="Yes"/>
    <e v="#N/A"/>
    <n v="0.96935000000000004"/>
    <n v="0.77548000000000006"/>
    <x v="0"/>
    <x v="175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e v="#N/A"/>
    <s v="Yes"/>
    <e v="#N/A"/>
    <n v="0.86371666666666669"/>
    <n v="0.69097333333333344"/>
    <x v="0"/>
    <x v="176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e v="#N/A"/>
    <s v="Yes"/>
    <e v="#N/A"/>
    <n v="0.94826250000000001"/>
    <n v="0.75861000000000001"/>
    <x v="0"/>
    <x v="177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e v="#N/A"/>
    <s v="Yes"/>
    <e v="#N/A"/>
    <n v="0.96334666666666657"/>
    <n v="0.77067733333333333"/>
    <x v="0"/>
    <x v="178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e v="#N/A"/>
    <e v="#N/A"/>
    <s v="Yes"/>
    <n v="1.0336329166666667"/>
    <n v="1.0336329166666667"/>
    <x v="0"/>
    <x v="0"/>
    <x v="127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e v="#N/A"/>
    <e v="#N/A"/>
    <s v="Yes"/>
    <n v="1.0151891666666666"/>
    <n v="1.0151891666666666"/>
    <x v="0"/>
    <x v="0"/>
    <x v="128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e v="#N/A"/>
    <s v="Yes"/>
    <e v="#N/A"/>
    <n v="0.96847833333333322"/>
    <n v="0.77478266666666662"/>
    <x v="0"/>
    <x v="179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e v="#N/A"/>
    <s v="Yes"/>
    <e v="#N/A"/>
    <n v="0.92295833333333321"/>
    <n v="0.73836666666666662"/>
    <x v="0"/>
    <x v="180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e v="#N/A"/>
    <s v="Yes"/>
    <e v="#N/A"/>
    <n v="0.9222083333333333"/>
    <n v="0.73776666666666668"/>
    <x v="0"/>
    <x v="18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e v="#N/A"/>
    <s v="Yes"/>
    <e v="#N/A"/>
    <n v="0.90707208333333333"/>
    <n v="0.72565766666666676"/>
    <x v="0"/>
    <x v="182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e v="#N/A"/>
    <s v="Yes"/>
    <e v="#N/A"/>
    <n v="0.98306916666666666"/>
    <n v="0.7864553333333334"/>
    <x v="0"/>
    <x v="183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e v="#N/A"/>
    <s v="Yes"/>
    <e v="#N/A"/>
    <n v="0.92944833333333332"/>
    <n v="0.7435586666666667"/>
    <x v="0"/>
    <x v="184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e v="#N/A"/>
    <s v="Yes"/>
    <e v="#N/A"/>
    <n v="0.99210500000000001"/>
    <n v="0.79368400000000006"/>
    <x v="0"/>
    <x v="185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e v="#N/A"/>
    <s v="Yes"/>
    <e v="#N/A"/>
    <n v="0.91457500000000003"/>
    <n v="0.73166000000000009"/>
    <x v="0"/>
    <x v="186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e v="#N/A"/>
    <s v="Yes"/>
    <e v="#N/A"/>
    <n v="0.97970999999999997"/>
    <n v="0.78376800000000002"/>
    <x v="0"/>
    <x v="187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e v="#N/A"/>
    <s v="Yes"/>
    <e v="#N/A"/>
    <n v="0.96901708333333325"/>
    <n v="0.77521366666666669"/>
    <x v="0"/>
    <x v="188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e v="#N/A"/>
    <s v="Yes"/>
    <e v="#N/A"/>
    <n v="0.80509875000000009"/>
    <n v="0.64407900000000007"/>
    <x v="0"/>
    <x v="189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e v="#N/A"/>
    <s v="Yes"/>
    <e v="#N/A"/>
    <n v="0.98475999999999986"/>
    <n v="0.78780799999999995"/>
    <x v="0"/>
    <x v="190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e v="#N/A"/>
    <e v="#N/A"/>
    <s v="Yes"/>
    <n v="1.0467916666666668"/>
    <n v="1.0467916666666668"/>
    <x v="0"/>
    <x v="0"/>
    <x v="129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e v="#N/A"/>
    <s v="Yes"/>
    <e v="#N/A"/>
    <n v="0.87546458333333332"/>
    <n v="0.70037166666666673"/>
    <x v="0"/>
    <x v="19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e v="#N/A"/>
    <s v="Yes"/>
    <e v="#N/A"/>
    <n v="1.0010008333333331"/>
    <n v="0.80080066666666649"/>
    <x v="0"/>
    <x v="192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e v="#N/A"/>
    <s v="Yes"/>
    <e v="#N/A"/>
    <n v="0.96693958333333341"/>
    <n v="0.77355166666666675"/>
    <x v="0"/>
    <x v="193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e v="#N/A"/>
    <s v="Yes"/>
    <e v="#N/A"/>
    <n v="0.98087916666666664"/>
    <n v="0.78470333333333331"/>
    <x v="0"/>
    <x v="194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e v="#N/A"/>
    <s v="Yes"/>
    <e v="#N/A"/>
    <n v="0.93462958333333335"/>
    <n v="0.74770366666666677"/>
    <x v="0"/>
    <x v="195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e v="#N/A"/>
    <s v="Yes"/>
    <e v="#N/A"/>
    <n v="1.0109254166666666"/>
    <n v="0.80874033333333328"/>
    <x v="0"/>
    <x v="196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e v="#N/A"/>
    <s v="Yes"/>
    <e v="#N/A"/>
    <n v="1.0039416666666667"/>
    <n v="0.80315333333333339"/>
    <x v="0"/>
    <x v="197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e v="#N/A"/>
    <s v="Yes"/>
    <e v="#N/A"/>
    <n v="0.91720000000000002"/>
    <n v="0.73376000000000008"/>
    <x v="0"/>
    <x v="198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e v="#N/A"/>
    <s v="Yes"/>
    <e v="#N/A"/>
    <n v="0.93075958333333331"/>
    <n v="0.74460766666666667"/>
    <x v="0"/>
    <x v="199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e v="#N/A"/>
    <e v="#N/A"/>
    <s v="Yes"/>
    <n v="1.0023066666666665"/>
    <n v="1.0023066666666665"/>
    <x v="0"/>
    <x v="0"/>
    <x v="13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e v="#N/A"/>
    <s v="Yes"/>
    <e v="#N/A"/>
    <n v="0.92666666666666664"/>
    <n v="0.7413333333333334"/>
    <x v="0"/>
    <x v="200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e v="#N/A"/>
    <e v="#N/A"/>
    <s v="Yes"/>
    <n v="1.0306358333333334"/>
    <n v="1.0306358333333334"/>
    <x v="0"/>
    <x v="0"/>
    <x v="131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e v="#N/A"/>
    <e v="#N/A"/>
    <s v="Yes"/>
    <n v="1.0490379166666666"/>
    <n v="1.0490379166666666"/>
    <x v="0"/>
    <x v="0"/>
    <x v="132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e v="#N/A"/>
    <s v="Yes"/>
    <e v="#N/A"/>
    <n v="0.97831999999999997"/>
    <n v="0.78265600000000002"/>
    <x v="0"/>
    <x v="20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e v="#N/A"/>
    <e v="#N/A"/>
    <s v="Yes"/>
    <n v="1.0200291666666668"/>
    <n v="1.0200291666666668"/>
    <x v="0"/>
    <x v="0"/>
    <x v="133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e v="#N/A"/>
    <s v="Yes"/>
    <e v="#N/A"/>
    <n v="0.78887499999999999"/>
    <n v="0.63109999999999999"/>
    <x v="0"/>
    <x v="202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e v="#N/A"/>
    <e v="#N/A"/>
    <s v="Yes"/>
    <n v="1.0307229166666667"/>
    <n v="1.0307229166666667"/>
    <x v="0"/>
    <x v="0"/>
    <x v="134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e v="#N/A"/>
    <s v="Yes"/>
    <e v="#N/A"/>
    <n v="0.93468999999999991"/>
    <n v="0.74775199999999997"/>
    <x v="0"/>
    <x v="203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e v="#N/A"/>
    <e v="#N/A"/>
    <s v="Yes"/>
    <n v="1.0273937500000001"/>
    <n v="1.0273937500000001"/>
    <x v="0"/>
    <x v="0"/>
    <x v="135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e v="#N/A"/>
    <s v="Yes"/>
    <e v="#N/A"/>
    <n v="0.96963916666666672"/>
    <n v="0.77571133333333342"/>
    <x v="0"/>
    <x v="204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e v="#N/A"/>
    <e v="#N/A"/>
    <s v="Yes"/>
    <n v="1.0618974999999999"/>
    <n v="1.0618974999999999"/>
    <x v="0"/>
    <x v="0"/>
    <x v="136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e v="#N/A"/>
    <e v="#N/A"/>
    <s v="Yes"/>
    <n v="1.0150416666666668"/>
    <n v="1.0150416666666668"/>
    <x v="0"/>
    <x v="0"/>
    <x v="137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e v="#N/A"/>
    <s v="Yes"/>
    <e v="#N/A"/>
    <n v="0.95804333333333336"/>
    <n v="0.76643466666666671"/>
    <x v="0"/>
    <x v="205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e v="#N/A"/>
    <s v="Yes"/>
    <e v="#N/A"/>
    <n v="0.95439833333333324"/>
    <n v="0.76351866666666668"/>
    <x v="0"/>
    <x v="206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e v="#N/A"/>
    <s v="Yes"/>
    <e v="#N/A"/>
    <n v="0.94732000000000005"/>
    <n v="0.75785600000000009"/>
    <x v="0"/>
    <x v="207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e v="#N/A"/>
    <s v="Yes"/>
    <e v="#N/A"/>
    <n v="0.86724500000000004"/>
    <n v="0.69379600000000008"/>
    <x v="0"/>
    <x v="208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e v="#N/A"/>
    <s v="Yes"/>
    <e v="#N/A"/>
    <n v="0.91566249999999993"/>
    <n v="0.73253000000000001"/>
    <x v="0"/>
    <x v="209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e v="#N/A"/>
    <s v="Yes"/>
    <e v="#N/A"/>
    <n v="0.96211000000000002"/>
    <n v="0.76968800000000004"/>
    <x v="0"/>
    <x v="210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e v="#N/A"/>
    <s v="Yes"/>
    <e v="#N/A"/>
    <n v="1.0474045833333334"/>
    <n v="0.83792366666666673"/>
    <x v="0"/>
    <x v="21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e v="#N/A"/>
    <e v="#N/A"/>
    <s v="Yes"/>
    <n v="1.0790329166666666"/>
    <n v="1.0790329166666666"/>
    <x v="0"/>
    <x v="0"/>
    <x v="138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e v="#N/A"/>
    <e v="#N/A"/>
    <s v="Yes"/>
    <n v="1.0118445833333332"/>
    <n v="1.0118445833333332"/>
    <x v="0"/>
    <x v="0"/>
    <x v="139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e v="#N/A"/>
    <s v="Yes"/>
    <e v="#N/A"/>
    <n v="1.0007033333333333"/>
    <n v="0.80056266666666664"/>
    <x v="0"/>
    <x v="212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e v="#N/A"/>
    <e v="#N/A"/>
    <s v="Yes"/>
    <n v="1.0319"/>
    <n v="1.0319"/>
    <x v="0"/>
    <x v="0"/>
    <x v="14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e v="#N/A"/>
    <e v="#N/A"/>
    <s v="Yes"/>
    <n v="0.99420291666666671"/>
    <n v="0.99420291666666671"/>
    <x v="0"/>
    <x v="0"/>
    <x v="141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e v="#N/A"/>
    <s v="Yes"/>
    <e v="#N/A"/>
    <n v="0.96694250000000015"/>
    <n v="0.77355400000000019"/>
    <x v="0"/>
    <x v="213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e v="#N/A"/>
    <e v="#N/A"/>
    <s v="Yes"/>
    <n v="1.0241512500000001"/>
    <n v="1.0241512500000001"/>
    <x v="0"/>
    <x v="0"/>
    <x v="142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e v="#N/A"/>
    <s v="Yes"/>
    <e v="#N/A"/>
    <n v="0.93793208333333333"/>
    <n v="0.75034566666666669"/>
    <x v="0"/>
    <x v="214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e v="#N/A"/>
    <s v="Yes"/>
    <e v="#N/A"/>
    <n v="0.9911941666666666"/>
    <n v="0.79295533333333335"/>
    <x v="0"/>
    <x v="215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e v="#N/A"/>
    <s v="Yes"/>
    <e v="#N/A"/>
    <n v="0.87820416666666667"/>
    <n v="0.70256333333333343"/>
    <x v="0"/>
    <x v="216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e v="#N/A"/>
    <s v="Yes"/>
    <e v="#N/A"/>
    <n v="0.9002608333333334"/>
    <n v="0.72020866666666672"/>
    <x v="0"/>
    <x v="217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e v="#N/A"/>
    <s v="Yes"/>
    <e v="#N/A"/>
    <n v="0.9968125000000001"/>
    <n v="0.7974500000000001"/>
    <x v="0"/>
    <x v="218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e v="#N/A"/>
    <e v="#N/A"/>
    <s v="Yes"/>
    <n v="1.0096799999999999"/>
    <n v="1.0096799999999999"/>
    <x v="0"/>
    <x v="0"/>
    <x v="143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e v="#N/A"/>
    <e v="#N/A"/>
    <s v="Yes"/>
    <n v="0.99356250000000002"/>
    <n v="0.99356250000000002"/>
    <x v="0"/>
    <x v="0"/>
    <x v="144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e v="#N/A"/>
    <e v="#N/A"/>
    <s v="Yes"/>
    <n v="0.99246999999999996"/>
    <n v="0.99246999999999996"/>
    <x v="0"/>
    <x v="0"/>
    <x v="145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e v="#N/A"/>
    <e v="#N/A"/>
    <s v="Yes"/>
    <n v="1.051525"/>
    <n v="1.051525"/>
    <x v="0"/>
    <x v="0"/>
    <x v="146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e v="#N/A"/>
    <s v="Yes"/>
    <e v="#N/A"/>
    <n v="0.92227541666666657"/>
    <n v="0.7378203333333333"/>
    <x v="0"/>
    <x v="219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e v="#N/A"/>
    <s v="Yes"/>
    <e v="#N/A"/>
    <n v="0.84128333333333338"/>
    <n v="0.67302666666666677"/>
    <x v="0"/>
    <x v="220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e v="#N/A"/>
    <s v="Yes"/>
    <e v="#N/A"/>
    <n v="0.90582499999999999"/>
    <n v="0.72466000000000008"/>
    <x v="0"/>
    <x v="22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e v="#N/A"/>
    <s v="Yes"/>
    <e v="#N/A"/>
    <n v="0.97506041666666665"/>
    <n v="0.78004833333333334"/>
    <x v="0"/>
    <x v="222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e v="#N/A"/>
    <s v="Yes"/>
    <e v="#N/A"/>
    <n v="0.89419833333333332"/>
    <n v="0.7153586666666667"/>
    <x v="0"/>
    <x v="223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e v="#N/A"/>
    <e v="#N/A"/>
    <s v="Yes"/>
    <n v="1.0209683333333333"/>
    <n v="1.0209683333333333"/>
    <x v="0"/>
    <x v="0"/>
    <x v="147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e v="#N/A"/>
    <e v="#N/A"/>
    <s v="Yes"/>
    <n v="1.0547575"/>
    <n v="1.0547575"/>
    <x v="0"/>
    <x v="0"/>
    <x v="148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e v="#N/A"/>
    <s v="Yes"/>
    <e v="#N/A"/>
    <n v="1.0136924999999999"/>
    <n v="0.81095399999999995"/>
    <x v="0"/>
    <x v="224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e v="#N/A"/>
    <s v="Yes"/>
    <e v="#N/A"/>
    <n v="0.92434041666666666"/>
    <n v="0.7394723333333334"/>
    <x v="0"/>
    <x v="225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e v="#N/A"/>
    <s v="Yes"/>
    <e v="#N/A"/>
    <n v="0.96354666666666666"/>
    <n v="0.77083733333333337"/>
    <x v="0"/>
    <x v="226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e v="#N/A"/>
    <s v="Yes"/>
    <e v="#N/A"/>
    <n v="0.95020083333333327"/>
    <n v="0.76016066666666671"/>
    <x v="0"/>
    <x v="227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e v="#N/A"/>
    <s v="Yes"/>
    <e v="#N/A"/>
    <n v="0.91709999999999992"/>
    <n v="0.73368"/>
    <x v="0"/>
    <x v="228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e v="#N/A"/>
    <s v="Yes"/>
    <e v="#N/A"/>
    <n v="1.0130050000000002"/>
    <n v="0.81040400000000012"/>
    <x v="0"/>
    <x v="229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e v="#N/A"/>
    <s v="Yes"/>
    <e v="#N/A"/>
    <n v="0.99647666666666668"/>
    <n v="0.79718133333333341"/>
    <x v="0"/>
    <x v="230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e v="#N/A"/>
    <s v="Yes"/>
    <e v="#N/A"/>
    <n v="1.0069791666666668"/>
    <n v="0.80558333333333343"/>
    <x v="0"/>
    <x v="23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e v="#N/A"/>
    <s v="Yes"/>
    <e v="#N/A"/>
    <n v="0.98341541666666654"/>
    <n v="0.78673233333333326"/>
    <x v="0"/>
    <x v="232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e v="#N/A"/>
    <e v="#N/A"/>
    <s v="Yes"/>
    <n v="0.98616666666666675"/>
    <n v="0.98616666666666675"/>
    <x v="0"/>
    <x v="0"/>
    <x v="149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e v="#N/A"/>
    <e v="#N/A"/>
    <s v="Yes"/>
    <n v="1.0361979166666666"/>
    <n v="1.0361979166666666"/>
    <x v="0"/>
    <x v="0"/>
    <x v="15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e v="#N/A"/>
    <s v="Yes"/>
    <e v="#N/A"/>
    <n v="0.96129999999999993"/>
    <n v="0.76903999999999995"/>
    <x v="0"/>
    <x v="233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e v="#N/A"/>
    <s v="Yes"/>
    <e v="#N/A"/>
    <n v="0.92128333333333334"/>
    <n v="0.73702666666666672"/>
    <x v="0"/>
    <x v="234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e v="#N/A"/>
    <s v="Yes"/>
    <e v="#N/A"/>
    <n v="0.97681249999999986"/>
    <n v="0.78144999999999998"/>
    <x v="0"/>
    <x v="235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e v="#N/A"/>
    <e v="#N/A"/>
    <s v="Yes"/>
    <n v="1.0341850000000001"/>
    <n v="1.0341850000000001"/>
    <x v="0"/>
    <x v="0"/>
    <x v="151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e v="#N/A"/>
    <s v="Yes"/>
    <e v="#N/A"/>
    <n v="0.86534666666666671"/>
    <n v="0.69227733333333341"/>
    <x v="0"/>
    <x v="236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e v="#N/A"/>
    <s v="Yes"/>
    <e v="#N/A"/>
    <n v="0.82857833333333331"/>
    <n v="0.66286266666666671"/>
    <x v="0"/>
    <x v="237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e v="#N/A"/>
    <e v="#N/A"/>
    <s v="Yes"/>
    <n v="1.0020150000000001"/>
    <n v="1.0020150000000001"/>
    <x v="0"/>
    <x v="0"/>
    <x v="152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e v="#N/A"/>
    <s v="Yes"/>
    <e v="#N/A"/>
    <n v="0.94829166666666664"/>
    <n v="0.75863333333333338"/>
    <x v="0"/>
    <x v="238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e v="#N/A"/>
    <e v="#N/A"/>
    <s v="Yes"/>
    <n v="1.0310633333333332"/>
    <n v="1.0310633333333332"/>
    <x v="0"/>
    <x v="0"/>
    <x v="153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e v="#N/A"/>
    <s v="Yes"/>
    <e v="#N/A"/>
    <n v="0.93278125000000001"/>
    <n v="0.74622500000000003"/>
    <x v="0"/>
    <x v="239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e v="#N/A"/>
    <s v="Yes"/>
    <e v="#N/A"/>
    <n v="1.0013583333333334"/>
    <n v="0.80108666666666672"/>
    <x v="0"/>
    <x v="240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e v="#N/A"/>
    <e v="#N/A"/>
    <s v="Yes"/>
    <n v="1.04353125"/>
    <n v="1.04353125"/>
    <x v="0"/>
    <x v="0"/>
    <x v="154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e v="#N/A"/>
    <s v="Yes"/>
    <e v="#N/A"/>
    <n v="1.0041687500000001"/>
    <n v="0.80333500000000013"/>
    <x v="0"/>
    <x v="24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e v="#N/A"/>
    <s v="Yes"/>
    <e v="#N/A"/>
    <n v="0.96549333333333331"/>
    <n v="0.77239466666666667"/>
    <x v="0"/>
    <x v="242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e v="#N/A"/>
    <e v="#N/A"/>
    <s v="Yes"/>
    <n v="1.0242441666666668"/>
    <n v="1.0242441666666668"/>
    <x v="0"/>
    <x v="0"/>
    <x v="155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e v="#N/A"/>
    <s v="Yes"/>
    <e v="#N/A"/>
    <n v="0.9731008333333333"/>
    <n v="0.77848066666666671"/>
    <x v="0"/>
    <x v="243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e v="#N/A"/>
    <e v="#N/A"/>
    <s v="Yes"/>
    <n v="1.0559833333333333"/>
    <n v="1.0559833333333333"/>
    <x v="0"/>
    <x v="0"/>
    <x v="156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e v="#N/A"/>
    <s v="Yes"/>
    <e v="#N/A"/>
    <n v="1.0139083333333334"/>
    <n v="0.81112666666666677"/>
    <x v="0"/>
    <x v="244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e v="#N/A"/>
    <s v="Yes"/>
    <e v="#N/A"/>
    <n v="0.94476791666666671"/>
    <n v="0.75581433333333337"/>
    <x v="0"/>
    <x v="245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e v="#N/A"/>
    <s v="Yes"/>
    <e v="#N/A"/>
    <n v="0.90914541666666659"/>
    <n v="0.72731633333333334"/>
    <x v="0"/>
    <x v="246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e v="#N/A"/>
    <s v="Yes"/>
    <e v="#N/A"/>
    <n v="1.0040791666666666"/>
    <n v="0.80326333333333333"/>
    <x v="0"/>
    <x v="247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e v="#N/A"/>
    <s v="Yes"/>
    <e v="#N/A"/>
    <n v="0.98211166666666672"/>
    <n v="0.78568933333333346"/>
    <x v="0"/>
    <x v="248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e v="#N/A"/>
    <e v="#N/A"/>
    <s v="Yes"/>
    <n v="0.99766666666666659"/>
    <n v="0.99766666666666659"/>
    <x v="0"/>
    <x v="0"/>
    <x v="157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e v="#N/A"/>
    <e v="#N/A"/>
    <s v="Yes"/>
    <n v="1.0198954166666669"/>
    <n v="1.0198954166666669"/>
    <x v="0"/>
    <x v="0"/>
    <x v="158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e v="#N/A"/>
    <s v="Yes"/>
    <e v="#N/A"/>
    <n v="0.87637291666666661"/>
    <n v="0.70109833333333338"/>
    <x v="0"/>
    <x v="249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e v="#N/A"/>
    <s v="Yes"/>
    <e v="#N/A"/>
    <n v="0.95861666666666656"/>
    <n v="0.76689333333333332"/>
    <x v="0"/>
    <x v="250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e v="#N/A"/>
    <s v="Yes"/>
    <e v="#N/A"/>
    <n v="1.0523449999999999"/>
    <n v="0.84187599999999996"/>
    <x v="0"/>
    <x v="25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e v="#N/A"/>
    <s v="Yes"/>
    <e v="#N/A"/>
    <n v="1.0309566666666667"/>
    <n v="0.82476533333333346"/>
    <x v="0"/>
    <x v="252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e v="#N/A"/>
    <e v="#N/A"/>
    <s v="Yes"/>
    <n v="1.0657958333333333"/>
    <n v="1.0657958333333333"/>
    <x v="0"/>
    <x v="0"/>
    <x v="159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e v="#N/A"/>
    <s v="Yes"/>
    <e v="#N/A"/>
    <n v="0.955515"/>
    <n v="0.76441200000000009"/>
    <x v="0"/>
    <x v="253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e v="#N/A"/>
    <e v="#N/A"/>
    <s v="Yes"/>
    <n v="1.05058875"/>
    <n v="1.05058875"/>
    <x v="0"/>
    <x v="0"/>
    <x v="16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e v="#N/A"/>
    <s v="Yes"/>
    <e v="#N/A"/>
    <n v="0.96698000000000006"/>
    <n v="0.77358400000000005"/>
    <x v="0"/>
    <x v="254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e v="#N/A"/>
    <s v="Yes"/>
    <e v="#N/A"/>
    <n v="0.98764583333333333"/>
    <n v="0.79011666666666669"/>
    <x v="0"/>
    <x v="255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e v="#N/A"/>
    <e v="#N/A"/>
    <s v="Yes"/>
    <n v="1.0600870833333333"/>
    <n v="1.0600870833333333"/>
    <x v="0"/>
    <x v="0"/>
    <x v="161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e v="#N/A"/>
    <s v="Yes"/>
    <e v="#N/A"/>
    <n v="0.94619666666666657"/>
    <n v="0.75695733333333326"/>
    <x v="0"/>
    <x v="256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e v="#N/A"/>
    <e v="#N/A"/>
    <s v="Yes"/>
    <n v="1.0152262500000002"/>
    <n v="1.0152262500000002"/>
    <x v="0"/>
    <x v="0"/>
    <x v="162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e v="#N/A"/>
    <s v="Yes"/>
    <e v="#N/A"/>
    <n v="0.85255458333333345"/>
    <n v="0.68204366666666683"/>
    <x v="0"/>
    <x v="257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e v="#N/A"/>
    <e v="#N/A"/>
    <s v="Yes"/>
    <n v="0.99611249999999996"/>
    <n v="0.99611249999999996"/>
    <x v="0"/>
    <x v="0"/>
    <x v="163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e v="#N/A"/>
    <s v="Yes"/>
    <e v="#N/A"/>
    <n v="1.0039666666666667"/>
    <n v="0.80317333333333341"/>
    <x v="0"/>
    <x v="258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e v="#N/A"/>
    <e v="#N/A"/>
    <s v="Yes"/>
    <n v="1.0585716666666665"/>
    <n v="1.0585716666666665"/>
    <x v="0"/>
    <x v="0"/>
    <x v="164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e v="#N/A"/>
    <e v="#N/A"/>
    <s v="Yes"/>
    <n v="1.0210475000000001"/>
    <n v="1.0210475000000001"/>
    <x v="0"/>
    <x v="0"/>
    <x v="165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e v="#N/A"/>
    <s v="Yes"/>
    <e v="#N/A"/>
    <n v="0.99609583333333329"/>
    <n v="0.79687666666666668"/>
    <x v="0"/>
    <x v="259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e v="#N/A"/>
    <e v="#N/A"/>
    <s v="Yes"/>
    <n v="1.0180041666666666"/>
    <n v="1.0180041666666666"/>
    <x v="0"/>
    <x v="0"/>
    <x v="166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e v="#N/A"/>
    <s v="Yes"/>
    <e v="#N/A"/>
    <n v="1.0386516666666665"/>
    <n v="0.83092133333333329"/>
    <x v="0"/>
    <x v="260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e v="#N/A"/>
    <s v="Yes"/>
    <e v="#N/A"/>
    <n v="0.9012175"/>
    <n v="0.720974"/>
    <x v="0"/>
    <x v="26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e v="#N/A"/>
    <s v="Yes"/>
    <e v="#N/A"/>
    <n v="0.96574499999999996"/>
    <n v="0.77259600000000006"/>
    <x v="0"/>
    <x v="262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e v="#N/A"/>
    <s v="Yes"/>
    <e v="#N/A"/>
    <n v="0.95448416666666658"/>
    <n v="0.76358733333333328"/>
    <x v="0"/>
    <x v="263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e v="#N/A"/>
    <s v="Yes"/>
    <e v="#N/A"/>
    <n v="0.99193333333333322"/>
    <n v="0.79354666666666662"/>
    <x v="0"/>
    <x v="264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e v="#N/A"/>
    <s v="Yes"/>
    <e v="#N/A"/>
    <n v="0.93503333333333327"/>
    <n v="0.74802666666666662"/>
    <x v="0"/>
    <x v="265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e v="#N/A"/>
    <s v="Yes"/>
    <e v="#N/A"/>
    <n v="0.95706374999999999"/>
    <n v="0.76565100000000008"/>
    <x v="0"/>
    <x v="266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e v="#N/A"/>
    <s v="Yes"/>
    <e v="#N/A"/>
    <n v="0.9743862499999999"/>
    <n v="0.77950900000000001"/>
    <x v="0"/>
    <x v="267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e v="#N/A"/>
    <s v="Yes"/>
    <e v="#N/A"/>
    <n v="0.90780833333333333"/>
    <n v="0.72624666666666671"/>
    <x v="0"/>
    <x v="268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e v="#N/A"/>
    <s v="Yes"/>
    <e v="#N/A"/>
    <n v="0.96122916666666658"/>
    <n v="0.76898333333333335"/>
    <x v="0"/>
    <x v="269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e v="#N/A"/>
    <s v="Yes"/>
    <e v="#N/A"/>
    <n v="0.94306666666666672"/>
    <n v="0.75445333333333342"/>
    <x v="0"/>
    <x v="270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e v="#N/A"/>
    <e v="#N/A"/>
    <s v="Yes"/>
    <n v="1.0215274999999999"/>
    <n v="1.0215274999999999"/>
    <x v="0"/>
    <x v="0"/>
    <x v="167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e v="#N/A"/>
    <s v="Yes"/>
    <e v="#N/A"/>
    <n v="0.99183500000000002"/>
    <n v="0.79346800000000006"/>
    <x v="0"/>
    <x v="27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e v="#N/A"/>
    <s v="Yes"/>
    <e v="#N/A"/>
    <n v="0.96916666666666651"/>
    <n v="0.77533333333333321"/>
    <x v="0"/>
    <x v="272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e v="#N/A"/>
    <s v="Yes"/>
    <e v="#N/A"/>
    <n v="0.97133499999999995"/>
    <n v="0.77706799999999998"/>
    <x v="0"/>
    <x v="273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e v="#N/A"/>
    <s v="Yes"/>
    <e v="#N/A"/>
    <n v="0.97561999999999982"/>
    <n v="0.78049599999999986"/>
    <x v="0"/>
    <x v="274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e v="#N/A"/>
    <e v="#N/A"/>
    <s v="Yes"/>
    <n v="1.0004024999999999"/>
    <n v="1.0004024999999999"/>
    <x v="0"/>
    <x v="0"/>
    <x v="168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e v="#N/A"/>
    <s v="Yes"/>
    <e v="#N/A"/>
    <n v="0.8954158333333333"/>
    <n v="0.71633266666666673"/>
    <x v="0"/>
    <x v="275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e v="#N/A"/>
    <e v="#N/A"/>
    <s v="Yes"/>
    <n v="1.0037699999999998"/>
    <n v="1.0037699999999998"/>
    <x v="0"/>
    <x v="0"/>
    <x v="169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e v="#N/A"/>
    <s v="Yes"/>
    <e v="#N/A"/>
    <n v="0.94468333333333332"/>
    <n v="0.75574666666666668"/>
    <x v="0"/>
    <x v="276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e v="#N/A"/>
    <e v="#N/A"/>
    <s v="Yes"/>
    <n v="1.0232658333333333"/>
    <n v="1.0232658333333333"/>
    <x v="0"/>
    <x v="0"/>
    <x v="17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e v="#N/A"/>
    <e v="#N/A"/>
    <s v="Yes"/>
    <n v="1.0223541666666667"/>
    <n v="1.0223541666666667"/>
    <x v="0"/>
    <x v="0"/>
    <x v="171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e v="#N/A"/>
    <s v="Yes"/>
    <e v="#N/A"/>
    <n v="0.87565000000000004"/>
    <n v="0.70052000000000003"/>
    <x v="0"/>
    <x v="277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e v="#N/A"/>
    <s v="Yes"/>
    <e v="#N/A"/>
    <n v="0.95166833333333334"/>
    <n v="0.76133466666666672"/>
    <x v="0"/>
    <x v="278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e v="#N/A"/>
    <s v="Yes"/>
    <e v="#N/A"/>
    <n v="1.03782"/>
    <n v="0.83025599999999999"/>
    <x v="0"/>
    <x v="279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e v="#N/A"/>
    <s v="Yes"/>
    <e v="#N/A"/>
    <n v="1.00926"/>
    <n v="0.80740800000000013"/>
    <x v="0"/>
    <x v="280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e v="#N/A"/>
    <s v="Yes"/>
    <e v="#N/A"/>
    <n v="1.0121083333333334"/>
    <n v="0.80968666666666678"/>
    <x v="0"/>
    <x v="28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e v="#N/A"/>
    <e v="#N/A"/>
    <s v="Yes"/>
    <n v="0.99029166666666657"/>
    <n v="0.99029166666666657"/>
    <x v="0"/>
    <x v="0"/>
    <x v="172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e v="#N/A"/>
    <s v="Yes"/>
    <e v="#N/A"/>
    <n v="0.82874833333333331"/>
    <n v="0.66299866666666674"/>
    <x v="0"/>
    <x v="282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e v="#N/A"/>
    <e v="#N/A"/>
    <s v="Yes"/>
    <n v="1.0178395833333334"/>
    <n v="1.0178395833333334"/>
    <x v="0"/>
    <x v="0"/>
    <x v="173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e v="#N/A"/>
    <e v="#N/A"/>
    <s v="Yes"/>
    <n v="1.0059166666666666"/>
    <n v="1.0059166666666666"/>
    <x v="0"/>
    <x v="0"/>
    <x v="174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e v="#N/A"/>
    <s v="Yes"/>
    <e v="#N/A"/>
    <n v="0.97778125000000005"/>
    <n v="0.78222500000000006"/>
    <x v="0"/>
    <x v="283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e v="#N/A"/>
    <s v="Yes"/>
    <e v="#N/A"/>
    <n v="0.95296833333333331"/>
    <n v="0.76237466666666664"/>
    <x v="0"/>
    <x v="284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e v="#N/A"/>
    <e v="#N/A"/>
    <s v="Yes"/>
    <n v="1.0318000000000001"/>
    <n v="1.0318000000000001"/>
    <x v="0"/>
    <x v="0"/>
    <x v="175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e v="#N/A"/>
    <s v="Yes"/>
    <e v="#N/A"/>
    <n v="0.97261458333333328"/>
    <n v="0.77809166666666663"/>
    <x v="0"/>
    <x v="285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e v="#N/A"/>
    <e v="#N/A"/>
    <s v="Yes"/>
    <n v="1.0089066666666666"/>
    <n v="1.0089066666666666"/>
    <x v="0"/>
    <x v="0"/>
    <x v="176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e v="#N/A"/>
    <s v="Yes"/>
    <e v="#N/A"/>
    <n v="0.97053"/>
    <n v="0.776424"/>
    <x v="0"/>
    <x v="286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s v="Yes"/>
    <e v="#N/A"/>
    <e v="#N/A"/>
    <n v="0.96644791666666663"/>
    <n v="1.4496718749999999"/>
    <x v="4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e v="#N/A"/>
    <s v="Yes"/>
    <e v="#N/A"/>
    <n v="0.94435000000000002"/>
    <n v="0.75548000000000004"/>
    <x v="0"/>
    <x v="287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e v="#N/A"/>
    <e v="#N/A"/>
    <s v="Yes"/>
    <n v="1.0295191666666665"/>
    <n v="1.0295191666666665"/>
    <x v="0"/>
    <x v="0"/>
    <x v="177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e v="#N/A"/>
    <s v="Yes"/>
    <e v="#N/A"/>
    <n v="0.9464866666666667"/>
    <n v="0.75718933333333338"/>
    <x v="0"/>
    <x v="288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e v="#N/A"/>
    <s v="Yes"/>
    <e v="#N/A"/>
    <n v="1.0207083333333333"/>
    <n v="0.81656666666666666"/>
    <x v="0"/>
    <x v="289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e v="#N/A"/>
    <s v="Yes"/>
    <e v="#N/A"/>
    <n v="0.88007291666666665"/>
    <n v="0.70405833333333334"/>
    <x v="0"/>
    <x v="290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e v="#N/A"/>
    <s v="Yes"/>
    <e v="#N/A"/>
    <n v="0.9673054166666667"/>
    <n v="0.77384433333333336"/>
    <x v="0"/>
    <x v="29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e v="#N/A"/>
    <s v="Yes"/>
    <e v="#N/A"/>
    <n v="0.98054333333333321"/>
    <n v="0.78443466666666661"/>
    <x v="0"/>
    <x v="292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e v="#N/A"/>
    <e v="#N/A"/>
    <s v="Yes"/>
    <n v="1.01932"/>
    <n v="1.01932"/>
    <x v="0"/>
    <x v="0"/>
    <x v="178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e v="#N/A"/>
    <s v="Yes"/>
    <e v="#N/A"/>
    <n v="0.9623316666666667"/>
    <n v="0.7698653333333334"/>
    <x v="0"/>
    <x v="293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e v="#N/A"/>
    <e v="#N/A"/>
    <s v="Yes"/>
    <n v="1.0293666666666668"/>
    <n v="1.0293666666666668"/>
    <x v="0"/>
    <x v="0"/>
    <x v="179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e v="#N/A"/>
    <e v="#N/A"/>
    <s v="Yes"/>
    <n v="1.0120908333333332"/>
    <n v="1.0120908333333332"/>
    <x v="0"/>
    <x v="0"/>
    <x v="18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e v="#N/A"/>
    <s v="Yes"/>
    <e v="#N/A"/>
    <n v="1.0046566666666665"/>
    <n v="0.80372533333333329"/>
    <x v="0"/>
    <x v="294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e v="#N/A"/>
    <e v="#N/A"/>
    <s v="Yes"/>
    <n v="1.0344116666666667"/>
    <n v="1.0344116666666667"/>
    <x v="0"/>
    <x v="0"/>
    <x v="181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e v="#N/A"/>
    <s v="Yes"/>
    <e v="#N/A"/>
    <n v="0.89966874999999991"/>
    <n v="0.71973500000000001"/>
    <x v="0"/>
    <x v="295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e v="#N/A"/>
    <s v="Yes"/>
    <e v="#N/A"/>
    <n v="0.97907333333333335"/>
    <n v="0.78325866666666677"/>
    <x v="0"/>
    <x v="296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e v="#N/A"/>
    <e v="#N/A"/>
    <s v="Yes"/>
    <n v="1.0051533333333333"/>
    <n v="1.0051533333333333"/>
    <x v="0"/>
    <x v="0"/>
    <x v="182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e v="#N/A"/>
    <s v="Yes"/>
    <e v="#N/A"/>
    <n v="0.90805000000000002"/>
    <n v="0.72644000000000009"/>
    <x v="0"/>
    <x v="297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e v="#N/A"/>
    <e v="#N/A"/>
    <s v="Yes"/>
    <n v="1.0079037500000001"/>
    <n v="1.0079037500000001"/>
    <x v="0"/>
    <x v="0"/>
    <x v="183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e v="#N/A"/>
    <s v="Yes"/>
    <e v="#N/A"/>
    <n v="1.0356291666666666"/>
    <n v="0.82850333333333337"/>
    <x v="0"/>
    <x v="298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e v="#N/A"/>
    <s v="Yes"/>
    <e v="#N/A"/>
    <n v="0.96385416666666668"/>
    <n v="0.77108333333333334"/>
    <x v="0"/>
    <x v="299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e v="#N/A"/>
    <s v="Yes"/>
    <e v="#N/A"/>
    <n v="0.93894"/>
    <n v="0.75115200000000004"/>
    <x v="0"/>
    <x v="300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e v="#N/A"/>
    <s v="Yes"/>
    <e v="#N/A"/>
    <n v="0.90347916666666672"/>
    <n v="0.72278333333333344"/>
    <x v="0"/>
    <x v="30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e v="#N/A"/>
    <e v="#N/A"/>
    <s v="Yes"/>
    <n v="1.0580241666666668"/>
    <n v="1.0580241666666668"/>
    <x v="0"/>
    <x v="0"/>
    <x v="184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e v="#N/A"/>
    <s v="Yes"/>
    <e v="#N/A"/>
    <n v="1.0024133333333332"/>
    <n v="0.80193066666666657"/>
    <x v="0"/>
    <x v="302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e v="#N/A"/>
    <s v="Yes"/>
    <e v="#N/A"/>
    <n v="0.96066333333333331"/>
    <n v="0.7685306666666667"/>
    <x v="0"/>
    <x v="303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e v="#N/A"/>
    <e v="#N/A"/>
    <s v="Yes"/>
    <n v="1.0413354166666666"/>
    <n v="1.0413354166666666"/>
    <x v="0"/>
    <x v="0"/>
    <x v="185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e v="#N/A"/>
    <s v="Yes"/>
    <e v="#N/A"/>
    <n v="0.90341416666666663"/>
    <n v="0.72273133333333339"/>
    <x v="0"/>
    <x v="304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e v="#N/A"/>
    <s v="Yes"/>
    <e v="#N/A"/>
    <n v="0.91822833333333331"/>
    <n v="0.73458266666666672"/>
    <x v="0"/>
    <x v="305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e v="#N/A"/>
    <e v="#N/A"/>
    <s v="Yes"/>
    <n v="1.0310024999999998"/>
    <n v="1.0310024999999998"/>
    <x v="0"/>
    <x v="0"/>
    <x v="186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e v="#N/A"/>
    <e v="#N/A"/>
    <s v="Yes"/>
    <n v="1.0503333333333336"/>
    <n v="1.0503333333333336"/>
    <x v="0"/>
    <x v="0"/>
    <x v="187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e v="#N/A"/>
    <s v="Yes"/>
    <e v="#N/A"/>
    <n v="1.0076266666666664"/>
    <n v="0.80610133333333323"/>
    <x v="0"/>
    <x v="306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e v="#N/A"/>
    <e v="#N/A"/>
    <s v="Yes"/>
    <n v="1.0293266666666665"/>
    <n v="1.0293266666666665"/>
    <x v="0"/>
    <x v="0"/>
    <x v="188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e v="#N/A"/>
    <s v="Yes"/>
    <e v="#N/A"/>
    <n v="1.0011333333333332"/>
    <n v="0.80090666666666666"/>
    <x v="0"/>
    <x v="307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e v="#N/A"/>
    <e v="#N/A"/>
    <s v="Yes"/>
    <n v="1.0619229166666664"/>
    <n v="1.0619229166666664"/>
    <x v="0"/>
    <x v="0"/>
    <x v="189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e v="#N/A"/>
    <e v="#N/A"/>
    <s v="Yes"/>
    <n v="1.0376395833333334"/>
    <n v="1.0376395833333334"/>
    <x v="0"/>
    <x v="0"/>
    <x v="19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s v="Yes"/>
    <e v="#N/A"/>
    <e v="#N/A"/>
    <n v="1.0500991666666666"/>
    <n v="1.5751487499999999"/>
    <x v="5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e v="#N/A"/>
    <s v="Yes"/>
    <e v="#N/A"/>
    <n v="0.95977333333333326"/>
    <n v="0.76781866666666665"/>
    <x v="0"/>
    <x v="308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e v="#N/A"/>
    <e v="#N/A"/>
    <s v="Yes"/>
    <n v="1.0397516666666669"/>
    <n v="1.0397516666666669"/>
    <x v="0"/>
    <x v="0"/>
    <x v="191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e v="#N/A"/>
    <e v="#N/A"/>
    <s v="Yes"/>
    <n v="1.0328908333333335"/>
    <n v="1.0328908333333335"/>
    <x v="0"/>
    <x v="0"/>
    <x v="192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e v="#N/A"/>
    <s v="Yes"/>
    <e v="#N/A"/>
    <n v="0.93830000000000002"/>
    <n v="0.75064000000000008"/>
    <x v="0"/>
    <x v="309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e v="#N/A"/>
    <s v="Yes"/>
    <e v="#N/A"/>
    <n v="0.97808750000000011"/>
    <n v="0.78247000000000011"/>
    <x v="0"/>
    <x v="310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e v="#N/A"/>
    <s v="Yes"/>
    <e v="#N/A"/>
    <n v="0.94556333333333342"/>
    <n v="0.75645066666666683"/>
    <x v="0"/>
    <x v="31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e v="#N/A"/>
    <e v="#N/A"/>
    <s v="Yes"/>
    <n v="1.0051033333333335"/>
    <n v="1.0051033333333335"/>
    <x v="0"/>
    <x v="0"/>
    <x v="193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e v="#N/A"/>
    <s v="Yes"/>
    <e v="#N/A"/>
    <n v="1.00044"/>
    <n v="0.80035200000000006"/>
    <x v="0"/>
    <x v="312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e v="#N/A"/>
    <s v="Yes"/>
    <e v="#N/A"/>
    <n v="0.93247666666666662"/>
    <n v="0.74598133333333339"/>
    <x v="0"/>
    <x v="313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e v="#N/A"/>
    <s v="Yes"/>
    <e v="#N/A"/>
    <n v="0.95277666666666661"/>
    <n v="0.76222133333333331"/>
    <x v="0"/>
    <x v="314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e v="#N/A"/>
    <s v="Yes"/>
    <e v="#N/A"/>
    <n v="0.96380833333333327"/>
    <n v="0.77104666666666666"/>
    <x v="0"/>
    <x v="315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e v="#N/A"/>
    <s v="Yes"/>
    <e v="#N/A"/>
    <n v="0.95314166666666666"/>
    <n v="0.76251333333333338"/>
    <x v="0"/>
    <x v="316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e v="#N/A"/>
    <s v="Yes"/>
    <e v="#N/A"/>
    <n v="0.99345833333333344"/>
    <n v="0.79476666666666684"/>
    <x v="0"/>
    <x v="317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e v="#N/A"/>
    <s v="Yes"/>
    <e v="#N/A"/>
    <n v="0.97103583333333343"/>
    <n v="0.77682866666666683"/>
    <x v="0"/>
    <x v="318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e v="#N/A"/>
    <e v="#N/A"/>
    <s v="Yes"/>
    <n v="1.0266416666666667"/>
    <n v="1.0266416666666667"/>
    <x v="0"/>
    <x v="0"/>
    <x v="194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e v="#N/A"/>
    <s v="Yes"/>
    <e v="#N/A"/>
    <n v="0.95993750000000011"/>
    <n v="0.76795000000000013"/>
    <x v="0"/>
    <x v="319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e v="#N/A"/>
    <e v="#N/A"/>
    <s v="Yes"/>
    <n v="1.0403420833333334"/>
    <n v="1.0403420833333334"/>
    <x v="0"/>
    <x v="0"/>
    <x v="195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e v="#N/A"/>
    <e v="#N/A"/>
    <s v="Yes"/>
    <n v="1.0040024999999999"/>
    <n v="1.0040024999999999"/>
    <x v="0"/>
    <x v="0"/>
    <x v="196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e v="#N/A"/>
    <s v="Yes"/>
    <e v="#N/A"/>
    <n v="1.0137299999999998"/>
    <n v="0.81098399999999993"/>
    <x v="0"/>
    <x v="320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e v="#N/A"/>
    <e v="#N/A"/>
    <s v="Yes"/>
    <n v="1.0700208333333334"/>
    <n v="1.0700208333333334"/>
    <x v="0"/>
    <x v="0"/>
    <x v="197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e v="#N/A"/>
    <s v="Yes"/>
    <e v="#N/A"/>
    <n v="0.89081874999999988"/>
    <n v="0.71265499999999993"/>
    <x v="0"/>
    <x v="32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e v="#N/A"/>
    <s v="Yes"/>
    <e v="#N/A"/>
    <n v="1.0093933333333336"/>
    <n v="0.80751466666666694"/>
    <x v="0"/>
    <x v="322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e v="#N/A"/>
    <s v="Yes"/>
    <e v="#N/A"/>
    <n v="0.99259208333333349"/>
    <n v="0.79407366666666679"/>
    <x v="0"/>
    <x v="323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e v="#N/A"/>
    <e v="#N/A"/>
    <s v="Yes"/>
    <n v="1.0286104166666667"/>
    <n v="1.0286104166666667"/>
    <x v="0"/>
    <x v="0"/>
    <x v="198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s v="Yes"/>
    <e v="#N/A"/>
    <e v="#N/A"/>
    <n v="0.99933208333333323"/>
    <n v="1.498998125"/>
    <x v="6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e v="#N/A"/>
    <s v="Yes"/>
    <e v="#N/A"/>
    <n v="0.96777333333333326"/>
    <n v="0.77421866666666661"/>
    <x v="0"/>
    <x v="324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e v="#N/A"/>
    <e v="#N/A"/>
    <s v="Yes"/>
    <n v="1.0804258333333334"/>
    <n v="1.0804258333333334"/>
    <x v="0"/>
    <x v="0"/>
    <x v="199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e v="#N/A"/>
    <s v="Yes"/>
    <e v="#N/A"/>
    <n v="0.98880416666666671"/>
    <n v="0.79104333333333343"/>
    <x v="0"/>
    <x v="325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e v="#N/A"/>
    <e v="#N/A"/>
    <s v="Yes"/>
    <n v="1.0337991666666666"/>
    <n v="1.0337991666666666"/>
    <x v="0"/>
    <x v="0"/>
    <x v="20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e v="#N/A"/>
    <e v="#N/A"/>
    <s v="Yes"/>
    <n v="1.0059166666666666"/>
    <n v="1.0059166666666666"/>
    <x v="0"/>
    <x v="0"/>
    <x v="174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e v="#N/A"/>
    <s v="Yes"/>
    <e v="#N/A"/>
    <n v="1.0138958333333332"/>
    <n v="0.8111166666666666"/>
    <x v="0"/>
    <x v="326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e v="#N/A"/>
    <s v="Yes"/>
    <e v="#N/A"/>
    <n v="0.8901129166666667"/>
    <n v="0.71209033333333338"/>
    <x v="0"/>
    <x v="327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e v="#N/A"/>
    <s v="Yes"/>
    <e v="#N/A"/>
    <n v="0.99091666666666678"/>
    <n v="0.79273333333333351"/>
    <x v="0"/>
    <x v="328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e v="#N/A"/>
    <e v="#N/A"/>
    <s v="Yes"/>
    <n v="1.0115749999999999"/>
    <n v="1.0115749999999999"/>
    <x v="0"/>
    <x v="0"/>
    <x v="201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e v="#N/A"/>
    <s v="Yes"/>
    <e v="#N/A"/>
    <n v="1.0224241666666667"/>
    <n v="0.81793933333333335"/>
    <x v="0"/>
    <x v="329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e v="#N/A"/>
    <s v="Yes"/>
    <e v="#N/A"/>
    <n v="0.86663999999999997"/>
    <n v="0.69331200000000004"/>
    <x v="0"/>
    <x v="330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e v="#N/A"/>
    <s v="Yes"/>
    <e v="#N/A"/>
    <n v="0.98656250000000001"/>
    <n v="0.78925000000000001"/>
    <x v="0"/>
    <x v="33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e v="#N/A"/>
    <s v="Yes"/>
    <e v="#N/A"/>
    <n v="0.85963749999999994"/>
    <n v="0.68771000000000004"/>
    <x v="0"/>
    <x v="332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e v="#N/A"/>
    <e v="#N/A"/>
    <s v="Yes"/>
    <n v="1.0068112500000002"/>
    <n v="1.0068112500000002"/>
    <x v="0"/>
    <x v="0"/>
    <x v="202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e v="#N/A"/>
    <s v="Yes"/>
    <e v="#N/A"/>
    <n v="0.95804374999999986"/>
    <n v="0.76643499999999998"/>
    <x v="0"/>
    <x v="333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e v="#N/A"/>
    <e v="#N/A"/>
    <s v="Yes"/>
    <n v="1.0322616666666664"/>
    <n v="1.0322616666666664"/>
    <x v="0"/>
    <x v="0"/>
    <x v="203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e v="#N/A"/>
    <e v="#N/A"/>
    <s v="Yes"/>
    <n v="0.99087875000000003"/>
    <n v="0.99087875000000003"/>
    <x v="0"/>
    <x v="0"/>
    <x v="204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e v="#N/A"/>
    <s v="Yes"/>
    <e v="#N/A"/>
    <n v="0.95093249999999996"/>
    <n v="0.76074600000000003"/>
    <x v="0"/>
    <x v="334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e v="#N/A"/>
    <s v="Yes"/>
    <e v="#N/A"/>
    <n v="0.99464583333333345"/>
    <n v="0.79571666666666685"/>
    <x v="0"/>
    <x v="335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e v="#N/A"/>
    <e v="#N/A"/>
    <s v="Yes"/>
    <n v="1.1319583333333332"/>
    <n v="1.1319583333333332"/>
    <x v="0"/>
    <x v="0"/>
    <x v="205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e v="#N/A"/>
    <s v="Yes"/>
    <e v="#N/A"/>
    <n v="0.88873333333333338"/>
    <n v="0.71098666666666677"/>
    <x v="0"/>
    <x v="336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e v="#N/A"/>
    <s v="Yes"/>
    <e v="#N/A"/>
    <n v="0.92293833333333331"/>
    <n v="0.73835066666666671"/>
    <x v="0"/>
    <x v="337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e v="#N/A"/>
    <s v="Yes"/>
    <e v="#N/A"/>
    <n v="0.89358333333333329"/>
    <n v="0.71486666666666665"/>
    <x v="0"/>
    <x v="338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e v="#N/A"/>
    <e v="#N/A"/>
    <s v="Yes"/>
    <n v="0.99457708333333339"/>
    <n v="0.99457708333333339"/>
    <x v="0"/>
    <x v="0"/>
    <x v="206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e v="#N/A"/>
    <e v="#N/A"/>
    <s v="Yes"/>
    <n v="0.99554166666666677"/>
    <n v="0.99554166666666677"/>
    <x v="0"/>
    <x v="0"/>
    <x v="207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e v="#N/A"/>
    <e v="#N/A"/>
    <s v="Yes"/>
    <n v="1.0183312499999999"/>
    <n v="1.0183312499999999"/>
    <x v="0"/>
    <x v="0"/>
    <x v="208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e v="#N/A"/>
    <e v="#N/A"/>
    <s v="Yes"/>
    <n v="1.0369983333333335"/>
    <n v="1.0369983333333335"/>
    <x v="0"/>
    <x v="0"/>
    <x v="209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e v="#N/A"/>
    <s v="Yes"/>
    <e v="#N/A"/>
    <n v="0.87273333333333336"/>
    <n v="0.69818666666666673"/>
    <x v="0"/>
    <x v="339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e v="#N/A"/>
    <e v="#N/A"/>
    <s v="Yes"/>
    <n v="1.0004770833333334"/>
    <n v="1.0004770833333334"/>
    <x v="0"/>
    <x v="0"/>
    <x v="21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e v="#N/A"/>
    <s v="Yes"/>
    <e v="#N/A"/>
    <n v="0.94115625000000003"/>
    <n v="0.75292500000000007"/>
    <x v="0"/>
    <x v="340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e v="#N/A"/>
    <e v="#N/A"/>
    <s v="Yes"/>
    <n v="1.00935"/>
    <n v="1.00935"/>
    <x v="0"/>
    <x v="0"/>
    <x v="211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e v="#N/A"/>
    <s v="Yes"/>
    <e v="#N/A"/>
    <n v="0.92018333333333324"/>
    <n v="0.73614666666666662"/>
    <x v="0"/>
    <x v="34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e v="#N/A"/>
    <e v="#N/A"/>
    <s v="Yes"/>
    <n v="1.0573533333333334"/>
    <n v="1.0573533333333334"/>
    <x v="0"/>
    <x v="0"/>
    <x v="212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e v="#N/A"/>
    <s v="Yes"/>
    <e v="#N/A"/>
    <n v="0.93203000000000003"/>
    <n v="0.74562400000000006"/>
    <x v="0"/>
    <x v="342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e v="#N/A"/>
    <e v="#N/A"/>
    <s v="Yes"/>
    <n v="1.0346716666666667"/>
    <n v="1.0346716666666667"/>
    <x v="0"/>
    <x v="0"/>
    <x v="213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e v="#N/A"/>
    <e v="#N/A"/>
    <s v="Yes"/>
    <n v="1.0129729166666666"/>
    <n v="1.0129729166666666"/>
    <x v="0"/>
    <x v="0"/>
    <x v="214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e v="#N/A"/>
    <e v="#N/A"/>
    <s v="Yes"/>
    <n v="1.0475766666666668"/>
    <n v="1.0475766666666668"/>
    <x v="0"/>
    <x v="0"/>
    <x v="215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e v="#N/A"/>
    <e v="#N/A"/>
    <s v="Yes"/>
    <n v="1.0403175"/>
    <n v="1.0403175"/>
    <x v="0"/>
    <x v="0"/>
    <x v="216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e v="#N/A"/>
    <s v="Yes"/>
    <e v="#N/A"/>
    <n v="0.94861749999999989"/>
    <n v="0.75889399999999996"/>
    <x v="0"/>
    <x v="343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e v="#N/A"/>
    <s v="Yes"/>
    <e v="#N/A"/>
    <n v="0.89807916666666665"/>
    <n v="0.71846333333333334"/>
    <x v="0"/>
    <x v="344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e v="#N/A"/>
    <s v="Yes"/>
    <e v="#N/A"/>
    <n v="0.92680333333333331"/>
    <n v="0.74144266666666669"/>
    <x v="0"/>
    <x v="345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e v="#N/A"/>
    <s v="Yes"/>
    <e v="#N/A"/>
    <n v="1.0060804166666668"/>
    <n v="0.80486433333333351"/>
    <x v="0"/>
    <x v="346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e v="#N/A"/>
    <s v="Yes"/>
    <e v="#N/A"/>
    <n v="0.96786000000000005"/>
    <n v="0.77428800000000009"/>
    <x v="0"/>
    <x v="347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e v="#N/A"/>
    <s v="Yes"/>
    <e v="#N/A"/>
    <n v="0.9791416666666668"/>
    <n v="0.78331333333333353"/>
    <x v="0"/>
    <x v="348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e v="#N/A"/>
    <s v="Yes"/>
    <e v="#N/A"/>
    <n v="0.99517958333333334"/>
    <n v="0.79614366666666669"/>
    <x v="0"/>
    <x v="349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e v="#N/A"/>
    <s v="Yes"/>
    <e v="#N/A"/>
    <n v="0.9441208333333333"/>
    <n v="0.75529666666666673"/>
    <x v="0"/>
    <x v="350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e v="#N/A"/>
    <s v="Yes"/>
    <e v="#N/A"/>
    <n v="0.9361579166666667"/>
    <n v="0.74892633333333336"/>
    <x v="0"/>
    <x v="35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e v="#N/A"/>
    <e v="#N/A"/>
    <s v="Yes"/>
    <n v="1.0149624999999998"/>
    <n v="1.0149624999999998"/>
    <x v="0"/>
    <x v="0"/>
    <x v="217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e v="#N/A"/>
    <s v="Yes"/>
    <e v="#N/A"/>
    <n v="0.86914874999999991"/>
    <n v="0.69531900000000002"/>
    <x v="0"/>
    <x v="352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e v="#N/A"/>
    <s v="Yes"/>
    <e v="#N/A"/>
    <n v="0.98330833333333334"/>
    <n v="0.78664666666666672"/>
    <x v="0"/>
    <x v="353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e v="#N/A"/>
    <s v="Yes"/>
    <e v="#N/A"/>
    <n v="0.95311499999999993"/>
    <n v="0.76249199999999995"/>
    <x v="0"/>
    <x v="354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e v="#N/A"/>
    <s v="Yes"/>
    <e v="#N/A"/>
    <n v="0.96977916666666664"/>
    <n v="0.77582333333333331"/>
    <x v="0"/>
    <x v="355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e v="#N/A"/>
    <e v="#N/A"/>
    <s v="Yes"/>
    <n v="1.0356541666666668"/>
    <n v="1.0356541666666668"/>
    <x v="0"/>
    <x v="0"/>
    <x v="218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e v="#N/A"/>
    <s v="Yes"/>
    <e v="#N/A"/>
    <n v="0.94707666666666657"/>
    <n v="0.7576613333333333"/>
    <x v="0"/>
    <x v="356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e v="#N/A"/>
    <s v="Yes"/>
    <e v="#N/A"/>
    <n v="1.0108124999999999"/>
    <n v="0.80864999999999998"/>
    <x v="0"/>
    <x v="357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e v="#N/A"/>
    <s v="Yes"/>
    <e v="#N/A"/>
    <n v="0.94479374999999999"/>
    <n v="0.75583500000000003"/>
    <x v="0"/>
    <x v="358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e v="#N/A"/>
    <s v="Yes"/>
    <e v="#N/A"/>
    <n v="1.0011562500000002"/>
    <n v="0.80092500000000022"/>
    <x v="0"/>
    <x v="359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e v="#N/A"/>
    <e v="#N/A"/>
    <s v="Yes"/>
    <n v="1.0195079166666665"/>
    <n v="1.0195079166666665"/>
    <x v="0"/>
    <x v="0"/>
    <x v="219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e v="#N/A"/>
    <s v="Yes"/>
    <e v="#N/A"/>
    <n v="0.91908333333333336"/>
    <n v="0.73526666666666673"/>
    <x v="0"/>
    <x v="360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e v="#N/A"/>
    <s v="Yes"/>
    <e v="#N/A"/>
    <n v="0.96733250000000004"/>
    <n v="0.77386600000000005"/>
    <x v="0"/>
    <x v="36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e v="#N/A"/>
    <s v="Yes"/>
    <e v="#N/A"/>
    <n v="1.0710500000000001"/>
    <n v="0.85684000000000005"/>
    <x v="0"/>
    <x v="362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e v="#N/A"/>
    <e v="#N/A"/>
    <s v="Yes"/>
    <n v="1.0581499999999999"/>
    <n v="1.0581499999999999"/>
    <x v="0"/>
    <x v="0"/>
    <x v="22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e v="#N/A"/>
    <s v="Yes"/>
    <e v="#N/A"/>
    <n v="0.90060000000000007"/>
    <n v="0.72048000000000012"/>
    <x v="0"/>
    <x v="363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e v="#N/A"/>
    <s v="Yes"/>
    <e v="#N/A"/>
    <n v="0.95236333333333323"/>
    <n v="0.7618906666666666"/>
    <x v="0"/>
    <x v="364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e v="#N/A"/>
    <s v="Yes"/>
    <e v="#N/A"/>
    <n v="0.77586500000000003"/>
    <n v="0.62069200000000002"/>
    <x v="0"/>
    <x v="365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e v="#N/A"/>
    <s v="Yes"/>
    <e v="#N/A"/>
    <n v="0.90511666666666679"/>
    <n v="0.72409333333333348"/>
    <x v="0"/>
    <x v="366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e v="#N/A"/>
    <s v="Yes"/>
    <e v="#N/A"/>
    <n v="0.94120583333333341"/>
    <n v="0.75296466666666673"/>
    <x v="0"/>
    <x v="367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e v="#N/A"/>
    <s v="Yes"/>
    <e v="#N/A"/>
    <n v="0.94013499999999994"/>
    <n v="0.752108"/>
    <x v="0"/>
    <x v="368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e v="#N/A"/>
    <e v="#N/A"/>
    <s v="Yes"/>
    <n v="1.01912"/>
    <n v="1.01912"/>
    <x v="0"/>
    <x v="0"/>
    <x v="221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e v="#N/A"/>
    <e v="#N/A"/>
    <s v="Yes"/>
    <n v="1.0230524999999999"/>
    <n v="1.0230524999999999"/>
    <x v="0"/>
    <x v="0"/>
    <x v="222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e v="#N/A"/>
    <e v="#N/A"/>
    <s v="Yes"/>
    <n v="1.0125333333333333"/>
    <n v="1.0125333333333333"/>
    <x v="0"/>
    <x v="0"/>
    <x v="223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e v="#N/A"/>
    <s v="Yes"/>
    <e v="#N/A"/>
    <n v="1.0054883333333331"/>
    <n v="0.80439066666666648"/>
    <x v="0"/>
    <x v="369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e v="#N/A"/>
    <s v="Yes"/>
    <e v="#N/A"/>
    <n v="0.98367999999999989"/>
    <n v="0.78694399999999998"/>
    <x v="0"/>
    <x v="370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e v="#N/A"/>
    <s v="Yes"/>
    <e v="#N/A"/>
    <n v="0.97704249999999992"/>
    <n v="0.78163399999999994"/>
    <x v="0"/>
    <x v="37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88033333333333"/>
    <n v="1.0388033333333333"/>
    <x v="0"/>
    <x v="0"/>
    <x v="224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e v="#N/A"/>
    <s v="Yes"/>
    <e v="#N/A"/>
    <n v="1.0084025000000001"/>
    <n v="0.80672200000000016"/>
    <x v="0"/>
    <x v="372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e v="#N/A"/>
    <s v="Yes"/>
    <e v="#N/A"/>
    <n v="0.98912500000000003"/>
    <n v="0.79130000000000011"/>
    <x v="0"/>
    <x v="373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e v="#N/A"/>
    <s v="Yes"/>
    <e v="#N/A"/>
    <n v="1.002"/>
    <n v="0.80160000000000009"/>
    <x v="0"/>
    <x v="374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e v="#N/A"/>
    <s v="Yes"/>
    <e v="#N/A"/>
    <n v="0.9664299999999999"/>
    <n v="0.77314399999999994"/>
    <x v="0"/>
    <x v="375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e v="#N/A"/>
    <e v="#N/A"/>
    <s v="Yes"/>
    <n v="1.0126666666666666"/>
    <n v="1.0126666666666666"/>
    <x v="0"/>
    <x v="0"/>
    <x v="225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e v="#N/A"/>
    <s v="Yes"/>
    <e v="#N/A"/>
    <n v="0.90922416666666661"/>
    <n v="0.72737933333333338"/>
    <x v="0"/>
    <x v="376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e v="#N/A"/>
    <s v="Yes"/>
    <e v="#N/A"/>
    <n v="0.94228333333333336"/>
    <n v="0.75382666666666676"/>
    <x v="0"/>
    <x v="377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e v="#N/A"/>
    <s v="Yes"/>
    <e v="#N/A"/>
    <n v="0.89498583333333337"/>
    <n v="0.71598866666666672"/>
    <x v="0"/>
    <x v="378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e v="#N/A"/>
    <e v="#N/A"/>
    <s v="Yes"/>
    <n v="1.0492879166666667"/>
    <n v="1.0492879166666667"/>
    <x v="0"/>
    <x v="0"/>
    <x v="226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e v="#N/A"/>
    <s v="Yes"/>
    <e v="#N/A"/>
    <n v="0.93820333333333328"/>
    <n v="0.75056266666666671"/>
    <x v="0"/>
    <x v="379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e v="#N/A"/>
    <s v="Yes"/>
    <e v="#N/A"/>
    <n v="0.89604916666666667"/>
    <n v="0.71683933333333338"/>
    <x v="0"/>
    <x v="380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e v="#N/A"/>
    <e v="#N/A"/>
    <s v="Yes"/>
    <n v="1.0371400000000002"/>
    <n v="1.0371400000000002"/>
    <x v="0"/>
    <x v="0"/>
    <x v="227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e v="#N/A"/>
    <e v="#N/A"/>
    <s v="Yes"/>
    <n v="0.98492666666666662"/>
    <n v="0.98492666666666662"/>
    <x v="0"/>
    <x v="0"/>
    <x v="228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e v="#N/A"/>
    <e v="#N/A"/>
    <s v="Yes"/>
    <n v="1.0153375"/>
    <n v="1.0153375"/>
    <x v="0"/>
    <x v="0"/>
    <x v="229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842008333333333"/>
    <n v="0.78736066666666671"/>
    <x v="0"/>
    <x v="38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e v="#N/A"/>
    <s v="Yes"/>
    <e v="#N/A"/>
    <n v="0.95831999999999995"/>
    <n v="0.766656"/>
    <x v="0"/>
    <x v="382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e v="#N/A"/>
    <s v="Yes"/>
    <e v="#N/A"/>
    <n v="1.0286866666666665"/>
    <n v="0.82294933333333331"/>
    <x v="0"/>
    <x v="383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e v="#N/A"/>
    <s v="Yes"/>
    <e v="#N/A"/>
    <n v="0.98499916666666665"/>
    <n v="0.78799933333333338"/>
    <x v="0"/>
    <x v="384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e v="#N/A"/>
    <s v="Yes"/>
    <e v="#N/A"/>
    <n v="0.95192083333333333"/>
    <n v="0.76153666666666675"/>
    <x v="0"/>
    <x v="385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e v="#N/A"/>
    <s v="Yes"/>
    <e v="#N/A"/>
    <n v="0.98786666666666645"/>
    <n v="0.79029333333333318"/>
    <x v="0"/>
    <x v="386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e v="#N/A"/>
    <e v="#N/A"/>
    <s v="Yes"/>
    <n v="1.0208537499999999"/>
    <n v="1.0208537499999999"/>
    <x v="0"/>
    <x v="0"/>
    <x v="23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e v="#N/A"/>
    <s v="Yes"/>
    <e v="#N/A"/>
    <n v="1.00814"/>
    <n v="0.80651200000000012"/>
    <x v="0"/>
    <x v="387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e v="#N/A"/>
    <s v="Yes"/>
    <e v="#N/A"/>
    <n v="0.95748999999999995"/>
    <n v="0.76599200000000001"/>
    <x v="0"/>
    <x v="388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e v="#N/A"/>
    <e v="#N/A"/>
    <s v="Yes"/>
    <n v="1.0571829166666666"/>
    <n v="1.0571829166666666"/>
    <x v="0"/>
    <x v="0"/>
    <x v="231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e v="#N/A"/>
    <s v="Yes"/>
    <e v="#N/A"/>
    <n v="0.97628374999999989"/>
    <n v="0.78102699999999992"/>
    <x v="0"/>
    <x v="389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e v="#N/A"/>
    <e v="#N/A"/>
    <s v="Yes"/>
    <n v="1.0423895833333334"/>
    <n v="1.0423895833333334"/>
    <x v="0"/>
    <x v="0"/>
    <x v="232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e v="#N/A"/>
    <e v="#N/A"/>
    <s v="Yes"/>
    <n v="1.0422175"/>
    <n v="1.0422175"/>
    <x v="0"/>
    <x v="0"/>
    <x v="233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e v="#N/A"/>
    <e v="#N/A"/>
    <s v="Yes"/>
    <n v="1.0208266666666665"/>
    <n v="1.0208266666666665"/>
    <x v="0"/>
    <x v="0"/>
    <x v="234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e v="#N/A"/>
    <e v="#N/A"/>
    <s v="Yes"/>
    <n v="1.0364612500000001"/>
    <n v="1.0364612500000001"/>
    <x v="0"/>
    <x v="0"/>
    <x v="235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e v="#N/A"/>
    <e v="#N/A"/>
    <s v="Yes"/>
    <n v="1.0499020833333335"/>
    <n v="1.0499020833333335"/>
    <x v="0"/>
    <x v="0"/>
    <x v="236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e v="#N/A"/>
    <e v="#N/A"/>
    <s v="Yes"/>
    <n v="1.0223116666666665"/>
    <n v="1.0223116666666665"/>
    <x v="0"/>
    <x v="0"/>
    <x v="237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e v="#N/A"/>
    <e v="#N/A"/>
    <s v="Yes"/>
    <n v="0.99381583333333312"/>
    <n v="0.99381583333333312"/>
    <x v="0"/>
    <x v="0"/>
    <x v="238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e v="#N/A"/>
    <s v="Yes"/>
    <e v="#N/A"/>
    <n v="0.88903333333333334"/>
    <n v="0.71122666666666667"/>
    <x v="0"/>
    <x v="390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e v="#N/A"/>
    <s v="Yes"/>
    <e v="#N/A"/>
    <n v="0.96727500000000011"/>
    <n v="0.77382000000000017"/>
    <x v="0"/>
    <x v="39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e v="#N/A"/>
    <s v="Yes"/>
    <e v="#N/A"/>
    <n v="0.97920291666666659"/>
    <n v="0.78336233333333327"/>
    <x v="0"/>
    <x v="392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e v="#N/A"/>
    <e v="#N/A"/>
    <s v="Yes"/>
    <n v="1.0378208333333334"/>
    <n v="1.0378208333333334"/>
    <x v="0"/>
    <x v="0"/>
    <x v="239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e v="#N/A"/>
    <s v="Yes"/>
    <e v="#N/A"/>
    <n v="0.99117750000000004"/>
    <n v="0.79294200000000004"/>
    <x v="0"/>
    <x v="393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e v="#N/A"/>
    <s v="Yes"/>
    <e v="#N/A"/>
    <n v="0.95117333333333332"/>
    <n v="0.76093866666666665"/>
    <x v="0"/>
    <x v="394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e v="#N/A"/>
    <s v="Yes"/>
    <e v="#N/A"/>
    <n v="0.99160333333333317"/>
    <n v="0.79328266666666658"/>
    <x v="0"/>
    <x v="395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e v="#N/A"/>
    <s v="Yes"/>
    <e v="#N/A"/>
    <n v="0.99983333333333324"/>
    <n v="0.79986666666666661"/>
    <x v="0"/>
    <x v="396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e v="#N/A"/>
    <e v="#N/A"/>
    <s v="Yes"/>
    <n v="1.0634833333333333"/>
    <n v="1.0634833333333333"/>
    <x v="0"/>
    <x v="0"/>
    <x v="24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e v="#N/A"/>
    <e v="#N/A"/>
    <s v="Yes"/>
    <n v="0.97473333333333334"/>
    <n v="0.97473333333333334"/>
    <x v="0"/>
    <x v="0"/>
    <x v="241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e v="#N/A"/>
    <s v="Yes"/>
    <e v="#N/A"/>
    <n v="0.9863466666666667"/>
    <n v="0.78907733333333341"/>
    <x v="0"/>
    <x v="397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e v="#N/A"/>
    <s v="Yes"/>
    <e v="#N/A"/>
    <n v="0.95385500000000001"/>
    <n v="0.7630840000000001"/>
    <x v="0"/>
    <x v="398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e v="#N/A"/>
    <s v="Yes"/>
    <e v="#N/A"/>
    <n v="0.94243333333333323"/>
    <n v="0.75394666666666665"/>
    <x v="0"/>
    <x v="399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e v="#N/A"/>
    <s v="Yes"/>
    <e v="#N/A"/>
    <n v="0.94297541666666662"/>
    <n v="0.75438033333333332"/>
    <x v="0"/>
    <x v="400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e v="#N/A"/>
    <e v="#N/A"/>
    <s v="Yes"/>
    <n v="1.0167137499999999"/>
    <n v="1.0167137499999999"/>
    <x v="0"/>
    <x v="0"/>
    <x v="242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e v="#N/A"/>
    <s v="Yes"/>
    <e v="#N/A"/>
    <n v="1.0112499999999998"/>
    <n v="0.80899999999999983"/>
    <x v="0"/>
    <x v="40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s v="Yes"/>
    <e v="#N/A"/>
    <e v="#N/A"/>
    <n v="0.98377500000000018"/>
    <n v="1.4756625000000003"/>
    <x v="7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e v="#N/A"/>
    <e v="#N/A"/>
    <s v="Yes"/>
    <n v="1.0476999999999999"/>
    <n v="1.0476999999999999"/>
    <x v="0"/>
    <x v="0"/>
    <x v="243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e v="#N/A"/>
    <s v="Yes"/>
    <e v="#N/A"/>
    <n v="0.99261708333333332"/>
    <n v="0.7940936666666667"/>
    <x v="0"/>
    <x v="402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e v="#N/A"/>
    <s v="Yes"/>
    <e v="#N/A"/>
    <n v="0.94480416666666667"/>
    <n v="0.75584333333333342"/>
    <x v="0"/>
    <x v="403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e v="#N/A"/>
    <s v="Yes"/>
    <e v="#N/A"/>
    <n v="1.0140708333333333"/>
    <n v="0.81125666666666663"/>
    <x v="0"/>
    <x v="404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e v="#N/A"/>
    <s v="Yes"/>
    <e v="#N/A"/>
    <n v="0.79367416666666657"/>
    <n v="0.6349393333333333"/>
    <x v="0"/>
    <x v="405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e v="#N/A"/>
    <s v="Yes"/>
    <e v="#N/A"/>
    <n v="0.98318833333333333"/>
    <n v="0.78655066666666673"/>
    <x v="0"/>
    <x v="406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e v="#N/A"/>
    <s v="Yes"/>
    <e v="#N/A"/>
    <n v="0.97601833333333343"/>
    <n v="0.78081466666666677"/>
    <x v="0"/>
    <x v="407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e v="#N/A"/>
    <e v="#N/A"/>
    <s v="Yes"/>
    <n v="1.0443862500000001"/>
    <n v="1.0443862500000001"/>
    <x v="0"/>
    <x v="0"/>
    <x v="244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e v="#N/A"/>
    <e v="#N/A"/>
    <s v="Yes"/>
    <n v="1.0260716666666667"/>
    <n v="1.0260716666666667"/>
    <x v="0"/>
    <x v="0"/>
    <x v="245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e v="#N/A"/>
    <s v="Yes"/>
    <e v="#N/A"/>
    <n v="0.96464166666666662"/>
    <n v="0.77171333333333336"/>
    <x v="0"/>
    <x v="408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e v="#N/A"/>
    <s v="Yes"/>
    <e v="#N/A"/>
    <n v="1.0251295833333331"/>
    <n v="0.82010366666666656"/>
    <x v="0"/>
    <x v="409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e v="#N/A"/>
    <s v="Yes"/>
    <e v="#N/A"/>
    <n v="0.96165541666666665"/>
    <n v="0.76932433333333339"/>
    <x v="0"/>
    <x v="410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e v="#N/A"/>
    <s v="Yes"/>
    <e v="#N/A"/>
    <n v="0.84938999999999998"/>
    <n v="0.679512"/>
    <x v="0"/>
    <x v="41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e v="#N/A"/>
    <s v="Yes"/>
    <e v="#N/A"/>
    <n v="0.98829291666666674"/>
    <n v="0.79063433333333344"/>
    <x v="0"/>
    <x v="412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e v="#N/A"/>
    <s v="Yes"/>
    <e v="#N/A"/>
    <n v="0.97626583333333339"/>
    <n v="0.7810126666666668"/>
    <x v="0"/>
    <x v="413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e v="#N/A"/>
    <s v="Yes"/>
    <e v="#N/A"/>
    <n v="0.98913791666666673"/>
    <n v="0.79131033333333345"/>
    <x v="0"/>
    <x v="414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e v="#N/A"/>
    <s v="Yes"/>
    <e v="#N/A"/>
    <n v="0.79831999999999992"/>
    <n v="0.638656"/>
    <x v="0"/>
    <x v="415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e v="#N/A"/>
    <s v="Yes"/>
    <e v="#N/A"/>
    <n v="0.97357708333333337"/>
    <n v="0.77886166666666679"/>
    <x v="0"/>
    <x v="416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e v="#N/A"/>
    <e v="#N/A"/>
    <s v="Yes"/>
    <n v="1.0186733333333333"/>
    <n v="1.0186733333333333"/>
    <x v="0"/>
    <x v="0"/>
    <x v="246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e v="#N/A"/>
    <s v="Yes"/>
    <e v="#N/A"/>
    <n v="0.95424249999999999"/>
    <n v="0.76339400000000002"/>
    <x v="0"/>
    <x v="417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e v="#N/A"/>
    <s v="Yes"/>
    <e v="#N/A"/>
    <n v="0.82485458333333339"/>
    <n v="0.65988366666666676"/>
    <x v="0"/>
    <x v="418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e v="#N/A"/>
    <s v="Yes"/>
    <e v="#N/A"/>
    <n v="0.95704500000000003"/>
    <n v="0.76563600000000009"/>
    <x v="0"/>
    <x v="419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e v="#N/A"/>
    <s v="Yes"/>
    <e v="#N/A"/>
    <n v="0.78850000000000009"/>
    <n v="0.63080000000000014"/>
    <x v="0"/>
    <x v="420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e v="#N/A"/>
    <s v="Yes"/>
    <e v="#N/A"/>
    <n v="0.90685083333333338"/>
    <n v="0.72548066666666677"/>
    <x v="0"/>
    <x v="42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e v="#N/A"/>
    <e v="#N/A"/>
    <s v="Yes"/>
    <n v="1.0208499999999998"/>
    <n v="1.0208499999999998"/>
    <x v="0"/>
    <x v="0"/>
    <x v="247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e v="#N/A"/>
    <s v="Yes"/>
    <e v="#N/A"/>
    <n v="0.85305333333333344"/>
    <n v="0.68244266666666675"/>
    <x v="0"/>
    <x v="422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e v="#N/A"/>
    <s v="Yes"/>
    <e v="#N/A"/>
    <n v="0.87131874999999992"/>
    <n v="0.69705499999999998"/>
    <x v="0"/>
    <x v="423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e v="#N/A"/>
    <s v="Yes"/>
    <e v="#N/A"/>
    <n v="0.89887499999999998"/>
    <n v="0.71910000000000007"/>
    <x v="0"/>
    <x v="424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e v="#N/A"/>
    <s v="Yes"/>
    <e v="#N/A"/>
    <n v="0.9350383333333333"/>
    <n v="0.74803066666666673"/>
    <x v="0"/>
    <x v="425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e v="#N/A"/>
    <e v="#N/A"/>
    <s v="Yes"/>
    <n v="1.0267025000000001"/>
    <n v="1.0267025000000001"/>
    <x v="0"/>
    <x v="0"/>
    <x v="248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e v="#N/A"/>
    <s v="Yes"/>
    <e v="#N/A"/>
    <n v="0.89838458333333338"/>
    <n v="0.71870766666666674"/>
    <x v="0"/>
    <x v="426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e v="#N/A"/>
    <s v="Yes"/>
    <e v="#N/A"/>
    <n v="1.0048049999999999"/>
    <n v="0.803844"/>
    <x v="0"/>
    <x v="427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e v="#N/A"/>
    <s v="Yes"/>
    <e v="#N/A"/>
    <n v="0.96571750000000001"/>
    <n v="0.77257400000000009"/>
    <x v="0"/>
    <x v="428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e v="#N/A"/>
    <s v="Yes"/>
    <e v="#N/A"/>
    <n v="0.97861666666666658"/>
    <n v="0.78289333333333333"/>
    <x v="0"/>
    <x v="429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e v="#N/A"/>
    <e v="#N/A"/>
    <s v="Yes"/>
    <n v="1.0243958333333334"/>
    <n v="1.0243958333333334"/>
    <x v="0"/>
    <x v="0"/>
    <x v="249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e v="#N/A"/>
    <s v="Yes"/>
    <e v="#N/A"/>
    <n v="0.9888891666666666"/>
    <n v="0.79111133333333328"/>
    <x v="0"/>
    <x v="430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e v="#N/A"/>
    <e v="#N/A"/>
    <s v="Yes"/>
    <n v="1.0521133333333335"/>
    <n v="1.0521133333333335"/>
    <x v="0"/>
    <x v="0"/>
    <x v="25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e v="#N/A"/>
    <s v="Yes"/>
    <e v="#N/A"/>
    <n v="1.0334808333333334"/>
    <n v="0.82678466666666672"/>
    <x v="0"/>
    <x v="43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e v="#N/A"/>
    <e v="#N/A"/>
    <s v="Yes"/>
    <n v="1.0175891666666665"/>
    <n v="1.0175891666666665"/>
    <x v="0"/>
    <x v="0"/>
    <x v="251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e v="#N/A"/>
    <e v="#N/A"/>
    <s v="Yes"/>
    <n v="1.0335066666666668"/>
    <n v="1.0335066666666668"/>
    <x v="0"/>
    <x v="0"/>
    <x v="252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e v="#N/A"/>
    <s v="Yes"/>
    <e v="#N/A"/>
    <n v="0.86328000000000005"/>
    <n v="0.69062400000000013"/>
    <x v="0"/>
    <x v="432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s v="Yes"/>
    <e v="#N/A"/>
    <e v="#N/A"/>
    <n v="1.0873733333333335"/>
    <n v="1.6310600000000002"/>
    <x v="8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e v="#N/A"/>
    <e v="#N/A"/>
    <s v="Yes"/>
    <n v="1.0235208333333334"/>
    <n v="1.0235208333333334"/>
    <x v="0"/>
    <x v="0"/>
    <x v="253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e v="#N/A"/>
    <s v="Yes"/>
    <e v="#N/A"/>
    <n v="0.96386374999999991"/>
    <n v="0.77109099999999997"/>
    <x v="0"/>
    <x v="433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e v="#N/A"/>
    <s v="Yes"/>
    <e v="#N/A"/>
    <n v="1.0120416666666667"/>
    <n v="0.80963333333333343"/>
    <x v="0"/>
    <x v="434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e v="#N/A"/>
    <s v="Yes"/>
    <e v="#N/A"/>
    <n v="0.95955416666666671"/>
    <n v="0.76764333333333346"/>
    <x v="0"/>
    <x v="435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e v="#N/A"/>
    <s v="Yes"/>
    <e v="#N/A"/>
    <n v="0.94650000000000001"/>
    <n v="0.7572000000000001"/>
    <x v="0"/>
    <x v="436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e v="#N/A"/>
    <s v="Yes"/>
    <e v="#N/A"/>
    <n v="0.9484016666666667"/>
    <n v="0.75872133333333336"/>
    <x v="0"/>
    <x v="437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e v="#N/A"/>
    <e v="#N/A"/>
    <s v="Yes"/>
    <n v="1.0011666666666668"/>
    <n v="1.0011666666666668"/>
    <x v="0"/>
    <x v="0"/>
    <x v="254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e v="#N/A"/>
    <e v="#N/A"/>
    <s v="Yes"/>
    <n v="1.0620166666666666"/>
    <n v="1.0620166666666666"/>
    <x v="0"/>
    <x v="0"/>
    <x v="255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e v="#N/A"/>
    <e v="#N/A"/>
    <s v="Yes"/>
    <n v="1.0738391666666667"/>
    <n v="1.0738391666666667"/>
    <x v="0"/>
    <x v="0"/>
    <x v="256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e v="#N/A"/>
    <s v="Yes"/>
    <e v="#N/A"/>
    <n v="0.99358833333333352"/>
    <n v="0.79487066666666684"/>
    <x v="0"/>
    <x v="438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e v="#N/A"/>
    <e v="#N/A"/>
    <s v="Yes"/>
    <n v="1.0671166666666667"/>
    <n v="1.0671166666666667"/>
    <x v="0"/>
    <x v="0"/>
    <x v="257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e v="#N/A"/>
    <e v="#N/A"/>
    <s v="Yes"/>
    <n v="1.0575179166666666"/>
    <n v="1.0575179166666666"/>
    <x v="0"/>
    <x v="0"/>
    <x v="258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e v="#N/A"/>
    <s v="Yes"/>
    <e v="#N/A"/>
    <n v="0.9527633333333333"/>
    <n v="0.7622106666666667"/>
    <x v="0"/>
    <x v="439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e v="#N/A"/>
    <s v="Yes"/>
    <e v="#N/A"/>
    <n v="0.86762416666666664"/>
    <n v="0.6940993333333334"/>
    <x v="0"/>
    <x v="440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e v="#N/A"/>
    <s v="Yes"/>
    <e v="#N/A"/>
    <n v="0.96227125000000002"/>
    <n v="0.76981700000000008"/>
    <x v="0"/>
    <x v="44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e v="#N/A"/>
    <s v="Yes"/>
    <e v="#N/A"/>
    <n v="0.8159183333333333"/>
    <n v="0.65273466666666669"/>
    <x v="0"/>
    <x v="442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e v="#N/A"/>
    <e v="#N/A"/>
    <s v="Yes"/>
    <n v="1.0065183333333334"/>
    <n v="1.0065183333333334"/>
    <x v="0"/>
    <x v="0"/>
    <x v="259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e v="#N/A"/>
    <e v="#N/A"/>
    <s v="Yes"/>
    <n v="1.0230816666666667"/>
    <n v="1.0230816666666667"/>
    <x v="0"/>
    <x v="0"/>
    <x v="26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e v="#N/A"/>
    <s v="Yes"/>
    <e v="#N/A"/>
    <n v="0.90734249999999994"/>
    <n v="0.72587400000000002"/>
    <x v="0"/>
    <x v="443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e v="#N/A"/>
    <e v="#N/A"/>
    <s v="Yes"/>
    <n v="1.0362608333333332"/>
    <n v="1.0362608333333332"/>
    <x v="0"/>
    <x v="0"/>
    <x v="261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e v="#N/A"/>
    <s v="Yes"/>
    <e v="#N/A"/>
    <n v="0.93238166666666666"/>
    <n v="0.74590533333333342"/>
    <x v="0"/>
    <x v="444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e v="#N/A"/>
    <e v="#N/A"/>
    <s v="Yes"/>
    <n v="1.0025333333333333"/>
    <n v="1.0025333333333333"/>
    <x v="0"/>
    <x v="0"/>
    <x v="262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e v="#N/A"/>
    <s v="Yes"/>
    <e v="#N/A"/>
    <n v="0.93467833333333328"/>
    <n v="0.74774266666666667"/>
    <x v="0"/>
    <x v="445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e v="#N/A"/>
    <e v="#N/A"/>
    <s v="Yes"/>
    <n v="1.0010395833333334"/>
    <n v="1.0010395833333334"/>
    <x v="0"/>
    <x v="0"/>
    <x v="263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e v="#N/A"/>
    <e v="#N/A"/>
    <s v="Yes"/>
    <n v="1.0440283333333333"/>
    <n v="1.0440283333333333"/>
    <x v="0"/>
    <x v="0"/>
    <x v="264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e v="#N/A"/>
    <s v="Yes"/>
    <e v="#N/A"/>
    <n v="0.91946833333333333"/>
    <n v="0.73557466666666671"/>
    <x v="0"/>
    <x v="446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e v="#N/A"/>
    <e v="#N/A"/>
    <s v="Yes"/>
    <n v="1.0239770833333333"/>
    <n v="1.0239770833333333"/>
    <x v="0"/>
    <x v="0"/>
    <x v="265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e v="#N/A"/>
    <e v="#N/A"/>
    <s v="Yes"/>
    <n v="1.0514845833333331"/>
    <n v="1.0514845833333331"/>
    <x v="0"/>
    <x v="0"/>
    <x v="266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e v="#N/A"/>
    <s v="Yes"/>
    <e v="#N/A"/>
    <n v="0.81308124999999998"/>
    <n v="0.65046500000000007"/>
    <x v="0"/>
    <x v="447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e v="#N/A"/>
    <e v="#N/A"/>
    <s v="Yes"/>
    <n v="1.0353308333333333"/>
    <n v="1.0353308333333333"/>
    <x v="0"/>
    <x v="0"/>
    <x v="267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e v="#N/A"/>
    <s v="Yes"/>
    <e v="#N/A"/>
    <n v="0.94463791666666663"/>
    <n v="0.75571033333333337"/>
    <x v="0"/>
    <x v="448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e v="#N/A"/>
    <s v="Yes"/>
    <e v="#N/A"/>
    <n v="0.96542666666666666"/>
    <n v="0.77234133333333332"/>
    <x v="0"/>
    <x v="449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e v="#N/A"/>
    <e v="#N/A"/>
    <s v="Yes"/>
    <n v="1.0878008333333333"/>
    <n v="1.0878008333333333"/>
    <x v="0"/>
    <x v="0"/>
    <x v="268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88308124999999993"/>
    <n v="0.70646500000000001"/>
    <x v="0"/>
    <x v="450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e v="#N/A"/>
    <s v="Yes"/>
    <e v="#N/A"/>
    <n v="0.95858500000000002"/>
    <n v="0.76686800000000011"/>
    <x v="0"/>
    <x v="45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e v="#N/A"/>
    <e v="#N/A"/>
    <s v="Yes"/>
    <n v="1.0201995833333333"/>
    <n v="1.0201995833333333"/>
    <x v="0"/>
    <x v="0"/>
    <x v="269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e v="#N/A"/>
    <e v="#N/A"/>
    <s v="Yes"/>
    <n v="1.0333749999999999"/>
    <n v="1.0333749999999999"/>
    <x v="0"/>
    <x v="0"/>
    <x v="27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e v="#N/A"/>
    <s v="Yes"/>
    <e v="#N/A"/>
    <n v="0.9931241666666667"/>
    <n v="0.79449933333333345"/>
    <x v="0"/>
    <x v="452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e v="#N/A"/>
    <e v="#N/A"/>
    <s v="Yes"/>
    <n v="1.0589995833333334"/>
    <n v="1.0589995833333334"/>
    <x v="0"/>
    <x v="0"/>
    <x v="271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e v="#N/A"/>
    <s v="Yes"/>
    <e v="#N/A"/>
    <n v="0.96945833333333342"/>
    <n v="0.77556666666666674"/>
    <x v="0"/>
    <x v="453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e v="#N/A"/>
    <s v="Yes"/>
    <e v="#N/A"/>
    <n v="0.91211749999999991"/>
    <n v="0.72969399999999995"/>
    <x v="0"/>
    <x v="454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e v="#N/A"/>
    <s v="Yes"/>
    <e v="#N/A"/>
    <n v="0.90090416666666662"/>
    <n v="0.72072333333333338"/>
    <x v="0"/>
    <x v="455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e v="#N/A"/>
    <s v="Yes"/>
    <e v="#N/A"/>
    <n v="1.0093758333333331"/>
    <n v="0.80750066666666653"/>
    <x v="0"/>
    <x v="456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e v="#N/A"/>
    <s v="Yes"/>
    <e v="#N/A"/>
    <n v="0.99500666666666671"/>
    <n v="0.79600533333333345"/>
    <x v="0"/>
    <x v="457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e v="#N/A"/>
    <e v="#N/A"/>
    <s v="Yes"/>
    <n v="1.0691933333333332"/>
    <n v="1.0691933333333332"/>
    <x v="0"/>
    <x v="0"/>
    <x v="272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e v="#N/A"/>
    <e v="#N/A"/>
    <s v="Yes"/>
    <n v="0.9878870833333333"/>
    <n v="0.9878870833333333"/>
    <x v="0"/>
    <x v="0"/>
    <x v="273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e v="#N/A"/>
    <e v="#N/A"/>
    <s v="Yes"/>
    <n v="1.0133595833333333"/>
    <n v="1.0133595833333333"/>
    <x v="0"/>
    <x v="0"/>
    <x v="274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e v="#N/A"/>
    <s v="Yes"/>
    <e v="#N/A"/>
    <n v="0.9771291666666666"/>
    <n v="0.78170333333333331"/>
    <x v="0"/>
    <x v="458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e v="#N/A"/>
    <s v="Yes"/>
    <e v="#N/A"/>
    <n v="0.97172541666666667"/>
    <n v="0.77738033333333334"/>
    <x v="0"/>
    <x v="459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e v="#N/A"/>
    <s v="Yes"/>
    <e v="#N/A"/>
    <n v="0.95365666666666671"/>
    <n v="0.76292533333333346"/>
    <x v="0"/>
    <x v="460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e v="#N/A"/>
    <s v="Yes"/>
    <e v="#N/A"/>
    <n v="0.89489833333333324"/>
    <n v="0.71591866666666659"/>
    <x v="0"/>
    <x v="46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e v="#N/A"/>
    <s v="Yes"/>
    <e v="#N/A"/>
    <n v="0.94710625000000004"/>
    <n v="0.75768500000000005"/>
    <x v="0"/>
    <x v="462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e v="#N/A"/>
    <e v="#N/A"/>
    <s v="Yes"/>
    <n v="0.98883874999999999"/>
    <n v="0.98883874999999999"/>
    <x v="0"/>
    <x v="0"/>
    <x v="275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e v="#N/A"/>
    <s v="Yes"/>
    <e v="#N/A"/>
    <n v="0.97803374999999992"/>
    <n v="0.78242699999999998"/>
    <x v="0"/>
    <x v="463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e v="#N/A"/>
    <s v="Yes"/>
    <e v="#N/A"/>
    <n v="0.98782166666666671"/>
    <n v="0.79025733333333337"/>
    <x v="0"/>
    <x v="464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e v="#N/A"/>
    <e v="#N/A"/>
    <s v="Yes"/>
    <n v="1.0024795833333335"/>
    <n v="1.0024795833333335"/>
    <x v="0"/>
    <x v="0"/>
    <x v="276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e v="#N/A"/>
    <s v="Yes"/>
    <e v="#N/A"/>
    <n v="0.91266458333333345"/>
    <n v="0.73013166666666685"/>
    <x v="0"/>
    <x v="465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e v="#N/A"/>
    <s v="Yes"/>
    <e v="#N/A"/>
    <n v="0.93393333333333328"/>
    <n v="0.74714666666666663"/>
    <x v="0"/>
    <x v="466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e v="#N/A"/>
    <s v="Yes"/>
    <e v="#N/A"/>
    <n v="0.94661583333333332"/>
    <n v="0.75729266666666673"/>
    <x v="0"/>
    <x v="467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e v="#N/A"/>
    <s v="Yes"/>
    <e v="#N/A"/>
    <n v="0.99685000000000001"/>
    <n v="0.79748000000000008"/>
    <x v="0"/>
    <x v="468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e v="#N/A"/>
    <s v="Yes"/>
    <e v="#N/A"/>
    <n v="1.0035924999999999"/>
    <n v="0.80287399999999998"/>
    <x v="0"/>
    <x v="469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e v="#N/A"/>
    <e v="#N/A"/>
    <s v="Yes"/>
    <n v="1.0302575"/>
    <n v="1.0302575"/>
    <x v="0"/>
    <x v="0"/>
    <x v="277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e v="#N/A"/>
    <s v="Yes"/>
    <e v="#N/A"/>
    <n v="0.87913291666666671"/>
    <n v="0.70330633333333337"/>
    <x v="0"/>
    <x v="470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e v="#N/A"/>
    <s v="Yes"/>
    <e v="#N/A"/>
    <n v="0.89927916666666674"/>
    <n v="0.71942333333333341"/>
    <x v="0"/>
    <x v="47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e v="#N/A"/>
    <e v="#N/A"/>
    <s v="Yes"/>
    <n v="1.05030625"/>
    <n v="1.05030625"/>
    <x v="0"/>
    <x v="0"/>
    <x v="278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e v="#N/A"/>
    <s v="Yes"/>
    <e v="#N/A"/>
    <n v="0.95212916666666669"/>
    <n v="0.7617033333333334"/>
    <x v="0"/>
    <x v="472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e v="#N/A"/>
    <s v="Yes"/>
    <e v="#N/A"/>
    <n v="0.99153416666666661"/>
    <n v="0.79322733333333328"/>
    <x v="0"/>
    <x v="473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e v="#N/A"/>
    <e v="#N/A"/>
    <s v="Yes"/>
    <n v="1.0445245833333332"/>
    <n v="1.0445245833333332"/>
    <x v="0"/>
    <x v="0"/>
    <x v="279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e v="#N/A"/>
    <e v="#N/A"/>
    <s v="Yes"/>
    <n v="1.0195199999999998"/>
    <n v="1.0195199999999998"/>
    <x v="0"/>
    <x v="0"/>
    <x v="28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e v="#N/A"/>
    <s v="Yes"/>
    <e v="#N/A"/>
    <n v="1.0903616666666667"/>
    <n v="0.87228933333333336"/>
    <x v="0"/>
    <x v="474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e v="#N/A"/>
    <s v="Yes"/>
    <e v="#N/A"/>
    <n v="0.97754499999999989"/>
    <n v="0.78203599999999995"/>
    <x v="0"/>
    <x v="475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e v="#N/A"/>
    <s v="Yes"/>
    <e v="#N/A"/>
    <n v="0.90504166666666674"/>
    <n v="0.72403333333333342"/>
    <x v="0"/>
    <x v="476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e v="#N/A"/>
    <s v="Yes"/>
    <e v="#N/A"/>
    <n v="1.0010800000000002"/>
    <n v="0.80086400000000024"/>
    <x v="0"/>
    <x v="477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e v="#N/A"/>
    <s v="Yes"/>
    <e v="#N/A"/>
    <n v="0.79519666666666666"/>
    <n v="0.63615733333333335"/>
    <x v="0"/>
    <x v="478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e v="#N/A"/>
    <s v="Yes"/>
    <e v="#N/A"/>
    <n v="0.99563833333333329"/>
    <n v="0.7965106666666667"/>
    <x v="0"/>
    <x v="479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e v="#N/A"/>
    <s v="Yes"/>
    <e v="#N/A"/>
    <n v="0.96787291666666675"/>
    <n v="0.77429833333333342"/>
    <x v="0"/>
    <x v="480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e v="#N/A"/>
    <e v="#N/A"/>
    <s v="Yes"/>
    <n v="1.0687125"/>
    <n v="1.0687125"/>
    <x v="0"/>
    <x v="0"/>
    <x v="281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e v="#N/A"/>
    <s v="Yes"/>
    <e v="#N/A"/>
    <n v="0.85514041666666663"/>
    <n v="0.68411233333333332"/>
    <x v="0"/>
    <x v="48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e v="#N/A"/>
    <s v="Yes"/>
    <e v="#N/A"/>
    <n v="0.97051500000000002"/>
    <n v="0.7764120000000001"/>
    <x v="0"/>
    <x v="482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90413625000000009"/>
    <n v="0.72330900000000009"/>
    <x v="0"/>
    <x v="483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e v="#N/A"/>
    <s v="Yes"/>
    <e v="#N/A"/>
    <n v="1.0308125000000001"/>
    <n v="0.82465000000000011"/>
    <x v="0"/>
    <x v="484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e v="#N/A"/>
    <s v="Yes"/>
    <e v="#N/A"/>
    <n v="0.85795999999999994"/>
    <n v="0.68636799999999998"/>
    <x v="0"/>
    <x v="485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e v="#N/A"/>
    <s v="Yes"/>
    <e v="#N/A"/>
    <n v="0.9179250000000001"/>
    <n v="0.7343400000000001"/>
    <x v="0"/>
    <x v="486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e v="#N/A"/>
    <s v="Yes"/>
    <e v="#N/A"/>
    <n v="0.97959999999999992"/>
    <n v="0.78367999999999993"/>
    <x v="0"/>
    <x v="487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e v="#N/A"/>
    <e v="#N/A"/>
    <s v="Yes"/>
    <n v="1.0139166666666666"/>
    <n v="1.0139166666666666"/>
    <x v="0"/>
    <x v="0"/>
    <x v="282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e v="#N/A"/>
    <s v="Yes"/>
    <e v="#N/A"/>
    <n v="1.0153304166666666"/>
    <n v="0.81226433333333325"/>
    <x v="0"/>
    <x v="488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e v="#N/A"/>
    <e v="#N/A"/>
    <s v="Yes"/>
    <n v="1.024"/>
    <n v="1.024"/>
    <x v="0"/>
    <x v="0"/>
    <x v="283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e v="#N/A"/>
    <s v="Yes"/>
    <e v="#N/A"/>
    <n v="0.85401458333333347"/>
    <n v="0.68321166666666677"/>
    <x v="0"/>
    <x v="489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e v="#N/A"/>
    <e v="#N/A"/>
    <s v="Yes"/>
    <n v="1.0118541666666665"/>
    <n v="1.0118541666666665"/>
    <x v="0"/>
    <x v="0"/>
    <x v="284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e v="#N/A"/>
    <s v="Yes"/>
    <e v="#N/A"/>
    <n v="0.87992499999999996"/>
    <n v="0.70394000000000001"/>
    <x v="0"/>
    <x v="490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e v="#N/A"/>
    <s v="Yes"/>
    <e v="#N/A"/>
    <n v="0.95897708333333331"/>
    <n v="0.76718166666666665"/>
    <x v="0"/>
    <x v="49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e v="#N/A"/>
    <s v="Yes"/>
    <e v="#N/A"/>
    <n v="0.96342791666666672"/>
    <n v="0.77074233333333342"/>
    <x v="0"/>
    <x v="492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e v="#N/A"/>
    <s v="Yes"/>
    <e v="#N/A"/>
    <n v="0.91633416666666667"/>
    <n v="0.7330673333333334"/>
    <x v="0"/>
    <x v="493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e v="#N/A"/>
    <s v="Yes"/>
    <e v="#N/A"/>
    <n v="0.93764291666666666"/>
    <n v="0.75011433333333333"/>
    <x v="0"/>
    <x v="494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e v="#N/A"/>
    <e v="#N/A"/>
    <s v="Yes"/>
    <n v="1.0547133333333334"/>
    <n v="1.0547133333333334"/>
    <x v="0"/>
    <x v="0"/>
    <x v="285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e v="#N/A"/>
    <s v="Yes"/>
    <e v="#N/A"/>
    <n v="0.87988"/>
    <n v="0.70390400000000009"/>
    <x v="0"/>
    <x v="495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e v="#N/A"/>
    <e v="#N/A"/>
    <s v="Yes"/>
    <n v="1.0113400000000001"/>
    <n v="1.0113400000000001"/>
    <x v="0"/>
    <x v="0"/>
    <x v="286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e v="#N/A"/>
    <e v="#N/A"/>
    <s v="Yes"/>
    <n v="1.04440625"/>
    <n v="1.04440625"/>
    <x v="0"/>
    <x v="0"/>
    <x v="287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e v="#N/A"/>
    <s v="Yes"/>
    <e v="#N/A"/>
    <n v="0.87528958333333329"/>
    <n v="0.7002316666666667"/>
    <x v="0"/>
    <x v="496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e v="#N/A"/>
    <s v="Yes"/>
    <e v="#N/A"/>
    <n v="0.89209916666666667"/>
    <n v="0.71367933333333333"/>
    <x v="0"/>
    <x v="497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e v="#N/A"/>
    <e v="#N/A"/>
    <s v="Yes"/>
    <n v="1.0057683333333334"/>
    <n v="1.0057683333333334"/>
    <x v="0"/>
    <x v="0"/>
    <x v="288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e v="#N/A"/>
    <s v="Yes"/>
    <e v="#N/A"/>
    <n v="0.88268916666666675"/>
    <n v="0.70615133333333346"/>
    <x v="0"/>
    <x v="498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e v="#N/A"/>
    <s v="Yes"/>
    <e v="#N/A"/>
    <n v="1.0149241666666666"/>
    <n v="0.81193933333333335"/>
    <x v="0"/>
    <x v="499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e v="#N/A"/>
    <s v="Yes"/>
    <e v="#N/A"/>
    <n v="0.87502750000000007"/>
    <n v="0.70002200000000014"/>
    <x v="0"/>
    <x v="500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e v="#N/A"/>
    <e v="#N/A"/>
    <s v="Yes"/>
    <n v="1.0028333333333332"/>
    <n v="1.0028333333333332"/>
    <x v="0"/>
    <x v="0"/>
    <x v="289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e v="#N/A"/>
    <e v="#N/A"/>
    <s v="Yes"/>
    <n v="1.0109399999999999"/>
    <n v="1.0109399999999999"/>
    <x v="0"/>
    <x v="0"/>
    <x v="29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e v="#N/A"/>
    <e v="#N/A"/>
    <s v="Yes"/>
    <n v="1.0676512499999999"/>
    <n v="1.0676512499999999"/>
    <x v="0"/>
    <x v="0"/>
    <x v="291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e v="#N/A"/>
    <s v="Yes"/>
    <e v="#N/A"/>
    <n v="0.85286499999999998"/>
    <n v="0.68229200000000001"/>
    <x v="0"/>
    <x v="50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e v="#N/A"/>
    <s v="Yes"/>
    <e v="#N/A"/>
    <n v="0.95934666666666657"/>
    <n v="0.76747733333333334"/>
    <x v="0"/>
    <x v="502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e v="#N/A"/>
    <s v="Yes"/>
    <e v="#N/A"/>
    <n v="0.95447000000000004"/>
    <n v="0.76357600000000003"/>
    <x v="0"/>
    <x v="503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e v="#N/A"/>
    <s v="Yes"/>
    <e v="#N/A"/>
    <n v="0.98116083333333337"/>
    <n v="0.78492866666666672"/>
    <x v="0"/>
    <x v="504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e v="#N/A"/>
    <s v="Yes"/>
    <e v="#N/A"/>
    <n v="0.97406916666666654"/>
    <n v="0.7792553333333333"/>
    <x v="0"/>
    <x v="505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e v="#N/A"/>
    <s v="Yes"/>
    <e v="#N/A"/>
    <n v="0.97140166666666661"/>
    <n v="0.77712133333333333"/>
    <x v="0"/>
    <x v="506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e v="#N/A"/>
    <s v="Yes"/>
    <e v="#N/A"/>
    <n v="1.0519679166666664"/>
    <n v="0.8415743333333332"/>
    <x v="0"/>
    <x v="507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e v="#N/A"/>
    <s v="Yes"/>
    <e v="#N/A"/>
    <n v="0.9662425"/>
    <n v="0.77299400000000007"/>
    <x v="0"/>
    <x v="508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e v="#N/A"/>
    <s v="Yes"/>
    <e v="#N/A"/>
    <n v="1.03329125"/>
    <n v="0.82663300000000006"/>
    <x v="0"/>
    <x v="509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e v="#N/A"/>
    <e v="#N/A"/>
    <s v="Yes"/>
    <n v="1.0221895833333334"/>
    <n v="1.0221895833333334"/>
    <x v="0"/>
    <x v="0"/>
    <x v="292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e v="#N/A"/>
    <e v="#N/A"/>
    <s v="Yes"/>
    <n v="1.0296937500000001"/>
    <n v="1.0296937500000001"/>
    <x v="0"/>
    <x v="0"/>
    <x v="293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e v="#N/A"/>
    <s v="Yes"/>
    <e v="#N/A"/>
    <n v="0.95025958333333327"/>
    <n v="0.76020766666666661"/>
    <x v="0"/>
    <x v="510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e v="#N/A"/>
    <s v="Yes"/>
    <e v="#N/A"/>
    <n v="0.95779416666666661"/>
    <n v="0.76623533333333338"/>
    <x v="0"/>
    <x v="51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e v="#N/A"/>
    <e v="#N/A"/>
    <s v="Yes"/>
    <n v="0.99404375"/>
    <n v="0.99404375"/>
    <x v="0"/>
    <x v="0"/>
    <x v="294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e v="#N/A"/>
    <s v="Yes"/>
    <e v="#N/A"/>
    <n v="0.87978916666666662"/>
    <n v="0.70383133333333336"/>
    <x v="0"/>
    <x v="512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e v="#N/A"/>
    <s v="Yes"/>
    <e v="#N/A"/>
    <n v="0.92970833333333336"/>
    <n v="0.74376666666666669"/>
    <x v="0"/>
    <x v="513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e v="#N/A"/>
    <s v="Yes"/>
    <e v="#N/A"/>
    <n v="0.97423791666666659"/>
    <n v="0.7793903333333333"/>
    <x v="0"/>
    <x v="514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e v="#N/A"/>
    <e v="#N/A"/>
    <s v="Yes"/>
    <n v="1.0419266666666669"/>
    <n v="1.0419266666666669"/>
    <x v="0"/>
    <x v="0"/>
    <x v="295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e v="#N/A"/>
    <s v="Yes"/>
    <e v="#N/A"/>
    <n v="0.89589124999999992"/>
    <n v="0.71671299999999993"/>
    <x v="0"/>
    <x v="515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e v="#N/A"/>
    <e v="#N/A"/>
    <s v="Yes"/>
    <n v="1.0450016666666668"/>
    <n v="1.0450016666666668"/>
    <x v="0"/>
    <x v="0"/>
    <x v="296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e v="#N/A"/>
    <s v="Yes"/>
    <e v="#N/A"/>
    <n v="0.96607500000000013"/>
    <n v="0.7728600000000001"/>
    <x v="0"/>
    <x v="516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e v="#N/A"/>
    <s v="Yes"/>
    <e v="#N/A"/>
    <n v="0.90812499999999996"/>
    <n v="0.72650000000000003"/>
    <x v="0"/>
    <x v="517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e v="#N/A"/>
    <s v="Yes"/>
    <e v="#N/A"/>
    <n v="0.9668874999999999"/>
    <n v="0.77350999999999992"/>
    <x v="0"/>
    <x v="518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e v="#N/A"/>
    <e v="#N/A"/>
    <s v="Yes"/>
    <n v="1.0412166666666667"/>
    <n v="1.0412166666666667"/>
    <x v="0"/>
    <x v="0"/>
    <x v="297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e v="#N/A"/>
    <e v="#N/A"/>
    <s v="Yes"/>
    <n v="1.0579991666666666"/>
    <n v="1.0579991666666666"/>
    <x v="0"/>
    <x v="0"/>
    <x v="298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e v="#N/A"/>
    <e v="#N/A"/>
    <s v="Yes"/>
    <n v="1.0027187499999999"/>
    <n v="1.0027187499999999"/>
    <x v="0"/>
    <x v="0"/>
    <x v="299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e v="#N/A"/>
    <s v="Yes"/>
    <e v="#N/A"/>
    <n v="0.9113370833333333"/>
    <n v="0.72906966666666673"/>
    <x v="0"/>
    <x v="519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e v="#N/A"/>
    <e v="#N/A"/>
    <s v="Yes"/>
    <n v="0.99987333333333328"/>
    <n v="0.99987333333333328"/>
    <x v="0"/>
    <x v="0"/>
    <x v="30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e v="#N/A"/>
    <s v="Yes"/>
    <e v="#N/A"/>
    <n v="0.97201624999999992"/>
    <n v="0.777613"/>
    <x v="0"/>
    <x v="520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e v="#N/A"/>
    <e v="#N/A"/>
    <s v="Yes"/>
    <n v="1.0271091666666667"/>
    <n v="1.0271091666666667"/>
    <x v="0"/>
    <x v="0"/>
    <x v="301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e v="#N/A"/>
    <s v="Yes"/>
    <e v="#N/A"/>
    <n v="0.96043999999999996"/>
    <n v="0.76835200000000003"/>
    <x v="0"/>
    <x v="52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e v="#N/A"/>
    <s v="Yes"/>
    <e v="#N/A"/>
    <n v="0.97838083333333314"/>
    <n v="0.7827046666666666"/>
    <x v="0"/>
    <x v="522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e v="#N/A"/>
    <s v="Yes"/>
    <e v="#N/A"/>
    <n v="0.94559375000000001"/>
    <n v="0.75647500000000001"/>
    <x v="0"/>
    <x v="523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e v="#N/A"/>
    <s v="Yes"/>
    <e v="#N/A"/>
    <n v="0.96770916666666673"/>
    <n v="0.77416733333333343"/>
    <x v="0"/>
    <x v="524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e v="#N/A"/>
    <s v="Yes"/>
    <e v="#N/A"/>
    <n v="1.0165149999999998"/>
    <n v="0.81321199999999993"/>
    <x v="0"/>
    <x v="525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e v="#N/A"/>
    <e v="#N/A"/>
    <s v="Yes"/>
    <n v="1.0332912499999998"/>
    <n v="1.0332912499999998"/>
    <x v="0"/>
    <x v="0"/>
    <x v="302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e v="#N/A"/>
    <s v="Yes"/>
    <e v="#N/A"/>
    <n v="0.90729166666666661"/>
    <n v="0.72583333333333333"/>
    <x v="0"/>
    <x v="526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e v="#N/A"/>
    <s v="Yes"/>
    <e v="#N/A"/>
    <n v="0.91906625000000008"/>
    <n v="0.73525300000000016"/>
    <x v="0"/>
    <x v="527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e v="#N/A"/>
    <e v="#N/A"/>
    <s v="Yes"/>
    <n v="1.0067066666666666"/>
    <n v="1.0067066666666666"/>
    <x v="0"/>
    <x v="0"/>
    <x v="303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e v="#N/A"/>
    <s v="Yes"/>
    <e v="#N/A"/>
    <n v="0.9525258333333334"/>
    <n v="0.76202066666666679"/>
    <x v="0"/>
    <x v="528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e v="#N/A"/>
    <e v="#N/A"/>
    <s v="Yes"/>
    <n v="1.0218291666666668"/>
    <n v="1.0218291666666668"/>
    <x v="0"/>
    <x v="0"/>
    <x v="304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e v="#N/A"/>
    <e v="#N/A"/>
    <s v="Yes"/>
    <n v="1.0167983333333335"/>
    <n v="1.0167983333333335"/>
    <x v="0"/>
    <x v="0"/>
    <x v="305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e v="#N/A"/>
    <s v="Yes"/>
    <e v="#N/A"/>
    <n v="0.92781666666666662"/>
    <n v="0.74225333333333332"/>
    <x v="0"/>
    <x v="529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e v="#N/A"/>
    <s v="Yes"/>
    <e v="#N/A"/>
    <n v="1.0223"/>
    <n v="0.81784000000000001"/>
    <x v="0"/>
    <x v="530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e v="#N/A"/>
    <s v="Yes"/>
    <e v="#N/A"/>
    <n v="0.96740666666666675"/>
    <n v="0.77392533333333347"/>
    <x v="0"/>
    <x v="53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e v="#N/A"/>
    <s v="Yes"/>
    <e v="#N/A"/>
    <n v="0.84916999999999998"/>
    <n v="0.67933600000000005"/>
    <x v="0"/>
    <x v="532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e v="#N/A"/>
    <e v="#N/A"/>
    <s v="Yes"/>
    <n v="0.99737500000000001"/>
    <n v="0.99737500000000001"/>
    <x v="0"/>
    <x v="0"/>
    <x v="306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e v="#N/A"/>
    <s v="Yes"/>
    <e v="#N/A"/>
    <n v="0.85713583333333332"/>
    <n v="0.68570866666666674"/>
    <x v="0"/>
    <x v="533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e v="#N/A"/>
    <e v="#N/A"/>
    <s v="Yes"/>
    <n v="1.06412"/>
    <n v="1.06412"/>
    <x v="0"/>
    <x v="0"/>
    <x v="307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e v="#N/A"/>
    <s v="Yes"/>
    <e v="#N/A"/>
    <n v="1.0258333333333334"/>
    <n v="0.82066666666666677"/>
    <x v="0"/>
    <x v="534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e v="#N/A"/>
    <e v="#N/A"/>
    <s v="Yes"/>
    <n v="0.99219041666666685"/>
    <n v="0.99219041666666685"/>
    <x v="0"/>
    <x v="0"/>
    <x v="308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e v="#N/A"/>
    <s v="Yes"/>
    <e v="#N/A"/>
    <n v="0.9946124999999999"/>
    <n v="0.79569000000000001"/>
    <x v="0"/>
    <x v="535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e v="#N/A"/>
    <e v="#N/A"/>
    <s v="Yes"/>
    <n v="1.0247483333333336"/>
    <n v="1.0247483333333336"/>
    <x v="0"/>
    <x v="0"/>
    <x v="309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e v="#N/A"/>
    <e v="#N/A"/>
    <s v="Yes"/>
    <n v="1.0273454166666665"/>
    <n v="1.0273454166666665"/>
    <x v="0"/>
    <x v="0"/>
    <x v="31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e v="#N/A"/>
    <s v="Yes"/>
    <e v="#N/A"/>
    <n v="0.89482166666666663"/>
    <n v="0.71585733333333335"/>
    <x v="0"/>
    <x v="536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e v="#N/A"/>
    <s v="Yes"/>
    <e v="#N/A"/>
    <n v="0.95347333333333339"/>
    <n v="0.76277866666666672"/>
    <x v="0"/>
    <x v="537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e v="#N/A"/>
    <s v="Yes"/>
    <e v="#N/A"/>
    <n v="1.0177708333333333"/>
    <n v="0.8142166666666667"/>
    <x v="0"/>
    <x v="538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e v="#N/A"/>
    <e v="#N/A"/>
    <s v="Yes"/>
    <n v="1.0076466666666668"/>
    <n v="1.0076466666666668"/>
    <x v="0"/>
    <x v="0"/>
    <x v="311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e v="#N/A"/>
    <s v="Yes"/>
    <e v="#N/A"/>
    <n v="0.94596666666666662"/>
    <n v="0.7567733333333333"/>
    <x v="0"/>
    <x v="539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e v="#N/A"/>
    <s v="Yes"/>
    <e v="#N/A"/>
    <n v="0.97366541666666662"/>
    <n v="0.77893233333333334"/>
    <x v="0"/>
    <x v="540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e v="#N/A"/>
    <s v="Yes"/>
    <e v="#N/A"/>
    <n v="0.96728000000000003"/>
    <n v="0.77382400000000007"/>
    <x v="0"/>
    <x v="54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e v="#N/A"/>
    <s v="Yes"/>
    <e v="#N/A"/>
    <n v="0.99816291666666679"/>
    <n v="0.79853033333333345"/>
    <x v="0"/>
    <x v="542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e v="#N/A"/>
    <e v="#N/A"/>
    <s v="Yes"/>
    <n v="1.0761670833333332"/>
    <n v="1.0761670833333332"/>
    <x v="0"/>
    <x v="0"/>
    <x v="312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e v="#N/A"/>
    <s v="Yes"/>
    <e v="#N/A"/>
    <n v="0.93955999999999995"/>
    <n v="0.75164799999999998"/>
    <x v="0"/>
    <x v="543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e v="#N/A"/>
    <s v="Yes"/>
    <e v="#N/A"/>
    <n v="1.0052512499999999"/>
    <n v="0.80420099999999994"/>
    <x v="0"/>
    <x v="544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e v="#N/A"/>
    <s v="Yes"/>
    <e v="#N/A"/>
    <n v="0.86299999999999999"/>
    <n v="0.69040000000000001"/>
    <x v="0"/>
    <x v="545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e v="#N/A"/>
    <s v="Yes"/>
    <e v="#N/A"/>
    <n v="0.98404166666666648"/>
    <n v="0.78723333333333323"/>
    <x v="0"/>
    <x v="546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382266666666669"/>
    <n v="1.0382266666666669"/>
    <x v="0"/>
    <x v="0"/>
    <x v="313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e v="#N/A"/>
    <e v="#N/A"/>
    <s v="Yes"/>
    <n v="1.0475229166666666"/>
    <n v="1.0475229166666666"/>
    <x v="0"/>
    <x v="0"/>
    <x v="314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e v="#N/A"/>
    <s v="Yes"/>
    <e v="#N/A"/>
    <n v="1.0414766666666666"/>
    <n v="0.83318133333333333"/>
    <x v="0"/>
    <x v="547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e v="#N/A"/>
    <s v="Yes"/>
    <e v="#N/A"/>
    <n v="0.93428000000000011"/>
    <n v="0.74742400000000009"/>
    <x v="0"/>
    <x v="548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e v="#N/A"/>
    <s v="Yes"/>
    <e v="#N/A"/>
    <n v="1.0098616666666667"/>
    <n v="0.80788933333333335"/>
    <x v="0"/>
    <x v="549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e v="#N/A"/>
    <e v="#N/A"/>
    <s v="Yes"/>
    <n v="1.0054399999999999"/>
    <n v="1.0054399999999999"/>
    <x v="0"/>
    <x v="0"/>
    <x v="315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e v="#N/A"/>
    <e v="#N/A"/>
    <s v="Yes"/>
    <n v="1.0316933333333334"/>
    <n v="1.0316933333333334"/>
    <x v="0"/>
    <x v="0"/>
    <x v="316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e v="#N/A"/>
    <s v="Yes"/>
    <e v="#N/A"/>
    <n v="1.0135774999999998"/>
    <n v="0.81086199999999986"/>
    <x v="0"/>
    <x v="550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e v="#N/A"/>
    <s v="Yes"/>
    <e v="#N/A"/>
    <n v="0.98674333333333331"/>
    <n v="0.78939466666666669"/>
    <x v="0"/>
    <x v="55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e v="#N/A"/>
    <s v="Yes"/>
    <e v="#N/A"/>
    <n v="0.90540333333333334"/>
    <n v="0.72432266666666667"/>
    <x v="0"/>
    <x v="552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e v="#N/A"/>
    <e v="#N/A"/>
    <s v="Yes"/>
    <n v="1.0230783333333333"/>
    <n v="1.0230783333333333"/>
    <x v="0"/>
    <x v="0"/>
    <x v="317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e v="#N/A"/>
    <s v="Yes"/>
    <e v="#N/A"/>
    <n v="1.0002083333333334"/>
    <n v="0.80016666666666669"/>
    <x v="0"/>
    <x v="553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e v="#N/A"/>
    <e v="#N/A"/>
    <s v="Yes"/>
    <n v="1.0474229166666666"/>
    <n v="1.0474229166666666"/>
    <x v="0"/>
    <x v="0"/>
    <x v="318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e v="#N/A"/>
    <e v="#N/A"/>
    <s v="Yes"/>
    <n v="1.017273333333333"/>
    <n v="1.017273333333333"/>
    <x v="0"/>
    <x v="0"/>
    <x v="319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e v="#N/A"/>
    <e v="#N/A"/>
    <s v="Yes"/>
    <n v="1.0517437500000002"/>
    <n v="1.0517437500000002"/>
    <x v="0"/>
    <x v="0"/>
    <x v="32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e v="#N/A"/>
    <s v="Yes"/>
    <e v="#N/A"/>
    <n v="0.95860958333333335"/>
    <n v="0.76688766666666675"/>
    <x v="0"/>
    <x v="554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e v="#N/A"/>
    <s v="Yes"/>
    <e v="#N/A"/>
    <n v="0.97724999999999984"/>
    <n v="0.78179999999999994"/>
    <x v="0"/>
    <x v="555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e v="#N/A"/>
    <s v="Yes"/>
    <e v="#N/A"/>
    <n v="0.97312500000000002"/>
    <n v="0.77850000000000008"/>
    <x v="0"/>
    <x v="556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e v="#N/A"/>
    <s v="Yes"/>
    <e v="#N/A"/>
    <n v="0.79855999999999994"/>
    <n v="0.63884799999999997"/>
    <x v="0"/>
    <x v="557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e v="#N/A"/>
    <e v="#N/A"/>
    <s v="Yes"/>
    <n v="1.0350120833333332"/>
    <n v="1.0350120833333332"/>
    <x v="0"/>
    <x v="0"/>
    <x v="321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e v="#N/A"/>
    <s v="Yes"/>
    <e v="#N/A"/>
    <n v="1.0007291666666667"/>
    <n v="0.80058333333333342"/>
    <x v="0"/>
    <x v="558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e v="#N/A"/>
    <s v="Yes"/>
    <e v="#N/A"/>
    <n v="1.0055745833333332"/>
    <n v="0.80445966666666657"/>
    <x v="0"/>
    <x v="559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e v="#N/A"/>
    <e v="#N/A"/>
    <s v="Yes"/>
    <n v="1.03766"/>
    <n v="1.03766"/>
    <x v="0"/>
    <x v="0"/>
    <x v="322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e v="#N/A"/>
    <s v="Yes"/>
    <e v="#N/A"/>
    <n v="0.99438541666666669"/>
    <n v="0.79550833333333337"/>
    <x v="0"/>
    <x v="560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e v="#N/A"/>
    <s v="Yes"/>
    <e v="#N/A"/>
    <n v="0.9468179166666667"/>
    <n v="0.75745433333333345"/>
    <x v="0"/>
    <x v="56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e v="#N/A"/>
    <s v="Yes"/>
    <e v="#N/A"/>
    <n v="0.93898833333333331"/>
    <n v="0.75119066666666667"/>
    <x v="0"/>
    <x v="562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e v="#N/A"/>
    <s v="Yes"/>
    <e v="#N/A"/>
    <n v="1.0286120833333334"/>
    <n v="0.82288966666666674"/>
    <x v="0"/>
    <x v="563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s v="Yes"/>
    <e v="#N/A"/>
    <e v="#N/A"/>
    <n v="0.93361166666666662"/>
    <n v="1.4004174999999999"/>
    <x v="9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e v="#N/A"/>
    <e v="#N/A"/>
    <s v="Yes"/>
    <n v="1.0162441666666666"/>
    <n v="1.0162441666666666"/>
    <x v="0"/>
    <x v="0"/>
    <x v="323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s v="Yes"/>
    <e v="#N/A"/>
    <e v="#N/A"/>
    <n v="1.0732770833333332"/>
    <n v="1.6099156249999997"/>
    <x v="10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e v="#N/A"/>
    <s v="Yes"/>
    <e v="#N/A"/>
    <n v="0.89244416666666659"/>
    <n v="0.71395533333333328"/>
    <x v="0"/>
    <x v="564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e v="#N/A"/>
    <s v="Yes"/>
    <e v="#N/A"/>
    <n v="0.89983333333333337"/>
    <n v="0.71986666666666677"/>
    <x v="0"/>
    <x v="565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e v="#N/A"/>
    <s v="Yes"/>
    <e v="#N/A"/>
    <n v="0.94144000000000005"/>
    <n v="0.75315200000000004"/>
    <x v="0"/>
    <x v="566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e v="#N/A"/>
    <s v="Yes"/>
    <e v="#N/A"/>
    <n v="0.98310333333333344"/>
    <n v="0.78648266666666677"/>
    <x v="0"/>
    <x v="567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e v="#N/A"/>
    <e v="#N/A"/>
    <s v="Yes"/>
    <n v="1.0252725"/>
    <n v="1.0252725"/>
    <x v="0"/>
    <x v="0"/>
    <x v="324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e v="#N/A"/>
    <s v="Yes"/>
    <e v="#N/A"/>
    <n v="0.98072916666666676"/>
    <n v="0.78458333333333341"/>
    <x v="0"/>
    <x v="568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e v="#N/A"/>
    <e v="#N/A"/>
    <s v="Yes"/>
    <n v="1.0369833333333331"/>
    <n v="1.0369833333333331"/>
    <x v="0"/>
    <x v="0"/>
    <x v="325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e v="#N/A"/>
    <s v="Yes"/>
    <e v="#N/A"/>
    <n v="0.92975916666666669"/>
    <n v="0.74380733333333338"/>
    <x v="0"/>
    <x v="569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e v="#N/A"/>
    <s v="Yes"/>
    <e v="#N/A"/>
    <n v="0.93985333333333321"/>
    <n v="0.75188266666666659"/>
    <x v="0"/>
    <x v="570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e v="#N/A"/>
    <e v="#N/A"/>
    <s v="Yes"/>
    <n v="1.0029566666666665"/>
    <n v="1.0029566666666665"/>
    <x v="0"/>
    <x v="0"/>
    <x v="326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e v="#N/A"/>
    <s v="Yes"/>
    <e v="#N/A"/>
    <n v="0.97342499999999998"/>
    <n v="0.77873999999999999"/>
    <x v="0"/>
    <x v="7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e v="#N/A"/>
    <e v="#N/A"/>
    <s v="Yes"/>
    <n v="1.0347599999999999"/>
    <n v="1.0347599999999999"/>
    <x v="0"/>
    <x v="0"/>
    <x v="327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e v="#N/A"/>
    <e v="#N/A"/>
    <s v="Yes"/>
    <n v="1.0486600000000001"/>
    <n v="1.0486600000000001"/>
    <x v="0"/>
    <x v="0"/>
    <x v="328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e v="#N/A"/>
    <s v="Yes"/>
    <e v="#N/A"/>
    <n v="0.96019166666666667"/>
    <n v="0.76815333333333335"/>
    <x v="0"/>
    <x v="57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e v="#N/A"/>
    <s v="Yes"/>
    <e v="#N/A"/>
    <n v="0.94103000000000003"/>
    <n v="0.75282400000000005"/>
    <x v="0"/>
    <x v="572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e v="#N/A"/>
    <s v="Yes"/>
    <e v="#N/A"/>
    <n v="0.99867166666666662"/>
    <n v="0.79893733333333339"/>
    <x v="0"/>
    <x v="573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e v="#N/A"/>
    <s v="Yes"/>
    <e v="#N/A"/>
    <n v="0.92856625000000004"/>
    <n v="0.7428530000000001"/>
    <x v="0"/>
    <x v="574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e v="#N/A"/>
    <s v="Yes"/>
    <e v="#N/A"/>
    <n v="0.94190666666666667"/>
    <n v="0.75352533333333338"/>
    <x v="0"/>
    <x v="575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e v="#N/A"/>
    <s v="Yes"/>
    <e v="#N/A"/>
    <n v="0.92440875000000011"/>
    <n v="0.73952700000000016"/>
    <x v="0"/>
    <x v="576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e v="#N/A"/>
    <e v="#N/A"/>
    <s v="Yes"/>
    <n v="1.0226320833333333"/>
    <n v="1.0226320833333333"/>
    <x v="0"/>
    <x v="0"/>
    <x v="329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e v="#N/A"/>
    <s v="Yes"/>
    <e v="#N/A"/>
    <n v="1.0169137500000001"/>
    <n v="0.81353100000000012"/>
    <x v="0"/>
    <x v="577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e v="#N/A"/>
    <s v="Yes"/>
    <e v="#N/A"/>
    <n v="1.0352916666666669"/>
    <n v="0.8282333333333336"/>
    <x v="0"/>
    <x v="578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e v="#N/A"/>
    <s v="Yes"/>
    <e v="#N/A"/>
    <n v="1.0022249999999999"/>
    <n v="0.80177999999999994"/>
    <x v="0"/>
    <x v="579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e v="#N/A"/>
    <e v="#N/A"/>
    <s v="Yes"/>
    <n v="1.0209999999999999"/>
    <n v="1.0209999999999999"/>
    <x v="0"/>
    <x v="0"/>
    <x v="33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e v="#N/A"/>
    <e v="#N/A"/>
    <s v="Yes"/>
    <n v="1.03439375"/>
    <n v="1.03439375"/>
    <x v="0"/>
    <x v="0"/>
    <x v="331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e v="#N/A"/>
    <s v="Yes"/>
    <e v="#N/A"/>
    <n v="0.85511999999999999"/>
    <n v="0.68409600000000004"/>
    <x v="0"/>
    <x v="580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e v="#N/A"/>
    <e v="#N/A"/>
    <s v="Yes"/>
    <n v="1.0325666666666669"/>
    <n v="1.0325666666666669"/>
    <x v="0"/>
    <x v="0"/>
    <x v="332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e v="#N/A"/>
    <s v="Yes"/>
    <e v="#N/A"/>
    <n v="0.94532749999999999"/>
    <n v="0.75626199999999999"/>
    <x v="0"/>
    <x v="58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e v="#N/A"/>
    <s v="Yes"/>
    <e v="#N/A"/>
    <n v="0.94139083333333329"/>
    <n v="0.75311266666666665"/>
    <x v="0"/>
    <x v="582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e v="#N/A"/>
    <s v="Yes"/>
    <e v="#N/A"/>
    <n v="1.0410266666666668"/>
    <n v="0.83282133333333341"/>
    <x v="0"/>
    <x v="583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e v="#N/A"/>
    <s v="Yes"/>
    <e v="#N/A"/>
    <n v="0.93297333333333332"/>
    <n v="0.74637866666666675"/>
    <x v="0"/>
    <x v="584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e v="#N/A"/>
    <s v="Yes"/>
    <e v="#N/A"/>
    <n v="0.98836333333333348"/>
    <n v="0.79069066666666687"/>
    <x v="0"/>
    <x v="585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742729166666666"/>
    <n v="0.77941833333333332"/>
    <x v="0"/>
    <x v="586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e v="#N/A"/>
    <e v="#N/A"/>
    <s v="Yes"/>
    <n v="1.0155654166666666"/>
    <n v="1.0155654166666666"/>
    <x v="0"/>
    <x v="0"/>
    <x v="333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e v="#N/A"/>
    <s v="Yes"/>
    <e v="#N/A"/>
    <n v="0.93059166666666671"/>
    <n v="0.74447333333333343"/>
    <x v="0"/>
    <x v="587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e v="#N/A"/>
    <s v="Yes"/>
    <e v="#N/A"/>
    <n v="0.95894750000000006"/>
    <n v="0.76715800000000012"/>
    <x v="0"/>
    <x v="588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e v="#N/A"/>
    <s v="Yes"/>
    <e v="#N/A"/>
    <n v="0.97843208333333331"/>
    <n v="0.78274566666666667"/>
    <x v="0"/>
    <x v="589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e v="#N/A"/>
    <e v="#N/A"/>
    <s v="Yes"/>
    <n v="1.0299375000000002"/>
    <n v="1.0299375000000002"/>
    <x v="0"/>
    <x v="0"/>
    <x v="334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e v="#N/A"/>
    <e v="#N/A"/>
    <s v="Yes"/>
    <n v="1.0474158333333332"/>
    <n v="1.0474158333333332"/>
    <x v="0"/>
    <x v="0"/>
    <x v="335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e v="#N/A"/>
    <s v="Yes"/>
    <e v="#N/A"/>
    <n v="0.81930916666666664"/>
    <n v="0.65544733333333338"/>
    <x v="0"/>
    <x v="590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e v="#N/A"/>
    <s v="Yes"/>
    <e v="#N/A"/>
    <n v="0.92293916666666675"/>
    <n v="0.73835133333333347"/>
    <x v="0"/>
    <x v="59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e v="#N/A"/>
    <e v="#N/A"/>
    <s v="Yes"/>
    <n v="1.0611629166666667"/>
    <n v="1.0611629166666667"/>
    <x v="0"/>
    <x v="0"/>
    <x v="336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e v="#N/A"/>
    <s v="Yes"/>
    <e v="#N/A"/>
    <n v="0.93457833333333329"/>
    <n v="0.7476626666666667"/>
    <x v="0"/>
    <x v="592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e v="#N/A"/>
    <e v="#N/A"/>
    <s v="Yes"/>
    <n v="1.0024612500000001"/>
    <n v="1.0024612500000001"/>
    <x v="0"/>
    <x v="0"/>
    <x v="337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e v="#N/A"/>
    <s v="Yes"/>
    <e v="#N/A"/>
    <n v="0.95593874999999995"/>
    <n v="0.76475099999999996"/>
    <x v="0"/>
    <x v="593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5765833333333328"/>
    <n v="0.76612666666666662"/>
    <x v="0"/>
    <x v="594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e v="#N/A"/>
    <s v="Yes"/>
    <e v="#N/A"/>
    <n v="0.93577916666666672"/>
    <n v="0.74862333333333342"/>
    <x v="0"/>
    <x v="595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e v="#N/A"/>
    <s v="Yes"/>
    <e v="#N/A"/>
    <n v="0.92326666666666679"/>
    <n v="0.73861333333333345"/>
    <x v="0"/>
    <x v="596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e v="#N/A"/>
    <s v="Yes"/>
    <e v="#N/A"/>
    <n v="0.90550833333333336"/>
    <n v="0.72440666666666675"/>
    <x v="0"/>
    <x v="597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e v="#N/A"/>
    <s v="Yes"/>
    <e v="#N/A"/>
    <n v="0.97845666666666675"/>
    <n v="0.78276533333333342"/>
    <x v="0"/>
    <x v="598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e v="#N/A"/>
    <e v="#N/A"/>
    <s v="Yes"/>
    <n v="1.0447295833333334"/>
    <n v="1.0447295833333334"/>
    <x v="0"/>
    <x v="0"/>
    <x v="338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e v="#N/A"/>
    <s v="Yes"/>
    <e v="#N/A"/>
    <n v="0.96092833333333327"/>
    <n v="0.76874266666666669"/>
    <x v="0"/>
    <x v="599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e v="#N/A"/>
    <s v="Yes"/>
    <e v="#N/A"/>
    <n v="0.86849916666666671"/>
    <n v="0.69479933333333344"/>
    <x v="0"/>
    <x v="600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e v="#N/A"/>
    <s v="Yes"/>
    <e v="#N/A"/>
    <n v="0.97064333333333341"/>
    <n v="0.7765146666666668"/>
    <x v="0"/>
    <x v="60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e v="#N/A"/>
    <e v="#N/A"/>
    <s v="Yes"/>
    <n v="1.00796375"/>
    <n v="1.00796375"/>
    <x v="0"/>
    <x v="0"/>
    <x v="339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e v="#N/A"/>
    <e v="#N/A"/>
    <s v="Yes"/>
    <n v="1.0244199999999999"/>
    <n v="1.0244199999999999"/>
    <x v="0"/>
    <x v="0"/>
    <x v="34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s v="Yes"/>
    <e v="#N/A"/>
    <e v="#N/A"/>
    <n v="1.0261499999999999"/>
    <n v="1.5392249999999998"/>
    <x v="1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e v="#N/A"/>
    <s v="Yes"/>
    <e v="#N/A"/>
    <n v="0.96945666666666663"/>
    <n v="0.77556533333333333"/>
    <x v="0"/>
    <x v="602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e v="#N/A"/>
    <e v="#N/A"/>
    <s v="Yes"/>
    <n v="0.99277833333333321"/>
    <n v="0.99277833333333321"/>
    <x v="0"/>
    <x v="0"/>
    <x v="341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e v="#N/A"/>
    <s v="Yes"/>
    <e v="#N/A"/>
    <n v="0.9448266666666667"/>
    <n v="0.75586133333333339"/>
    <x v="0"/>
    <x v="603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e v="#N/A"/>
    <s v="Yes"/>
    <e v="#N/A"/>
    <n v="0.96709833333333328"/>
    <n v="0.77367866666666663"/>
    <x v="0"/>
    <x v="604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e v="#N/A"/>
    <s v="Yes"/>
    <e v="#N/A"/>
    <n v="0.8647366666666666"/>
    <n v="0.69178933333333337"/>
    <x v="0"/>
    <x v="605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e v="#N/A"/>
    <s v="Yes"/>
    <e v="#N/A"/>
    <n v="0.91667500000000002"/>
    <n v="0.7333400000000001"/>
    <x v="0"/>
    <x v="606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e v="#N/A"/>
    <s v="Yes"/>
    <e v="#N/A"/>
    <n v="1.0007566666666667"/>
    <n v="0.80060533333333339"/>
    <x v="0"/>
    <x v="607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e v="#N/A"/>
    <s v="Yes"/>
    <e v="#N/A"/>
    <n v="0.97510166666666676"/>
    <n v="0.7800813333333334"/>
    <x v="0"/>
    <x v="608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e v="#N/A"/>
    <s v="Yes"/>
    <e v="#N/A"/>
    <n v="0.95788291666666669"/>
    <n v="0.76630633333333342"/>
    <x v="0"/>
    <x v="609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e v="#N/A"/>
    <s v="Yes"/>
    <e v="#N/A"/>
    <n v="0.96512500000000001"/>
    <n v="0.77210000000000001"/>
    <x v="0"/>
    <x v="610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e v="#N/A"/>
    <s v="Yes"/>
    <e v="#N/A"/>
    <n v="0.97743750000000007"/>
    <n v="0.78195000000000014"/>
    <x v="0"/>
    <x v="61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e v="#N/A"/>
    <s v="Yes"/>
    <e v="#N/A"/>
    <n v="0.88933333333333331"/>
    <n v="0.71146666666666669"/>
    <x v="0"/>
    <x v="612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e v="#N/A"/>
    <s v="Yes"/>
    <e v="#N/A"/>
    <n v="0.92752333333333326"/>
    <n v="0.7420186666666666"/>
    <x v="0"/>
    <x v="613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e v="#N/A"/>
    <s v="Yes"/>
    <e v="#N/A"/>
    <n v="0.78564583333333327"/>
    <n v="0.62851666666666661"/>
    <x v="0"/>
    <x v="614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e v="#N/A"/>
    <s v="Yes"/>
    <e v="#N/A"/>
    <n v="0.97085999999999995"/>
    <n v="0.77668800000000005"/>
    <x v="0"/>
    <x v="615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e v="#N/A"/>
    <e v="#N/A"/>
    <s v="Yes"/>
    <n v="1.0169970833333333"/>
    <n v="1.0169970833333333"/>
    <x v="0"/>
    <x v="0"/>
    <x v="342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e v="#N/A"/>
    <e v="#N/A"/>
    <s v="Yes"/>
    <n v="1.0472700000000001"/>
    <n v="1.0472700000000001"/>
    <x v="0"/>
    <x v="0"/>
    <x v="343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e v="#N/A"/>
    <s v="Yes"/>
    <e v="#N/A"/>
    <n v="0.9078666666666666"/>
    <n v="0.72629333333333335"/>
    <x v="0"/>
    <x v="616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e v="#N/A"/>
    <e v="#N/A"/>
    <s v="Yes"/>
    <n v="1.0184562500000001"/>
    <n v="1.0184562500000001"/>
    <x v="0"/>
    <x v="0"/>
    <x v="344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e v="#N/A"/>
    <e v="#N/A"/>
    <s v="Yes"/>
    <n v="1.0258783333333334"/>
    <n v="1.0258783333333334"/>
    <x v="0"/>
    <x v="0"/>
    <x v="345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e v="#N/A"/>
    <e v="#N/A"/>
    <s v="Yes"/>
    <n v="1.0746125"/>
    <n v="1.0746125"/>
    <x v="0"/>
    <x v="0"/>
    <x v="346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e v="#N/A"/>
    <e v="#N/A"/>
    <s v="Yes"/>
    <n v="1.0798079166666665"/>
    <n v="1.0798079166666665"/>
    <x v="0"/>
    <x v="0"/>
    <x v="347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e v="#N/A"/>
    <s v="Yes"/>
    <e v="#N/A"/>
    <n v="0.97617208333333327"/>
    <n v="0.78093766666666664"/>
    <x v="0"/>
    <x v="617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e v="#N/A"/>
    <e v="#N/A"/>
    <s v="Yes"/>
    <n v="1.0236112499999999"/>
    <n v="1.0236112499999999"/>
    <x v="0"/>
    <x v="0"/>
    <x v="348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e v="#N/A"/>
    <s v="Yes"/>
    <e v="#N/A"/>
    <n v="0.95074708333333335"/>
    <n v="0.76059766666666673"/>
    <x v="0"/>
    <x v="618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e v="#N/A"/>
    <s v="Yes"/>
    <e v="#N/A"/>
    <n v="0.93581250000000005"/>
    <n v="0.74865000000000004"/>
    <x v="0"/>
    <x v="619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e v="#N/A"/>
    <s v="Yes"/>
    <e v="#N/A"/>
    <n v="0.95918749999999997"/>
    <n v="0.76734999999999998"/>
    <x v="0"/>
    <x v="620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e v="#N/A"/>
    <e v="#N/A"/>
    <s v="Yes"/>
    <n v="1.0294941666666668"/>
    <n v="1.0294941666666668"/>
    <x v="0"/>
    <x v="0"/>
    <x v="349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e v="#N/A"/>
    <s v="Yes"/>
    <e v="#N/A"/>
    <n v="0.92446333333333341"/>
    <n v="0.73957066666666682"/>
    <x v="0"/>
    <x v="62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e v="#N/A"/>
    <e v="#N/A"/>
    <s v="Yes"/>
    <n v="0.96379333333333328"/>
    <n v="0.96379333333333328"/>
    <x v="0"/>
    <x v="0"/>
    <x v="35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e v="#N/A"/>
    <s v="Yes"/>
    <e v="#N/A"/>
    <n v="1.0016666666666667"/>
    <n v="0.80133333333333345"/>
    <x v="0"/>
    <x v="622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e v="#N/A"/>
    <e v="#N/A"/>
    <s v="Yes"/>
    <n v="1.0411483333333333"/>
    <n v="1.0411483333333333"/>
    <x v="0"/>
    <x v="0"/>
    <x v="351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e v="#N/A"/>
    <e v="#N/A"/>
    <s v="Yes"/>
    <n v="1.0629191666666666"/>
    <n v="1.0629191666666666"/>
    <x v="0"/>
    <x v="0"/>
    <x v="352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e v="#N/A"/>
    <e v="#N/A"/>
    <s v="Yes"/>
    <n v="1.0201041666666666"/>
    <n v="1.0201041666666666"/>
    <x v="0"/>
    <x v="0"/>
    <x v="353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e v="#N/A"/>
    <s v="Yes"/>
    <e v="#N/A"/>
    <n v="0.99600750000000005"/>
    <n v="0.79680600000000013"/>
    <x v="0"/>
    <x v="623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e v="#N/A"/>
    <s v="Yes"/>
    <e v="#N/A"/>
    <n v="0.91370124999999991"/>
    <n v="0.73096099999999997"/>
    <x v="0"/>
    <x v="624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e v="#N/A"/>
    <s v="Yes"/>
    <e v="#N/A"/>
    <n v="1.0474250000000001"/>
    <n v="0.83794000000000013"/>
    <x v="0"/>
    <x v="625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e v="#N/A"/>
    <s v="Yes"/>
    <e v="#N/A"/>
    <n v="0.89871875000000001"/>
    <n v="0.71897500000000003"/>
    <x v="0"/>
    <x v="626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e v="#N/A"/>
    <s v="Yes"/>
    <e v="#N/A"/>
    <n v="0.8640833333333332"/>
    <n v="0.69126666666666658"/>
    <x v="0"/>
    <x v="627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e v="#N/A"/>
    <e v="#N/A"/>
    <s v="Yes"/>
    <n v="1.0255516666666664"/>
    <n v="1.0255516666666664"/>
    <x v="0"/>
    <x v="0"/>
    <x v="354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e v="#N/A"/>
    <s v="Yes"/>
    <e v="#N/A"/>
    <n v="0.97012500000000002"/>
    <n v="0.77610000000000001"/>
    <x v="0"/>
    <x v="628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e v="#N/A"/>
    <e v="#N/A"/>
    <s v="Yes"/>
    <n v="1.0237579166666668"/>
    <n v="1.0237579166666668"/>
    <x v="0"/>
    <x v="0"/>
    <x v="355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e v="#N/A"/>
    <s v="Yes"/>
    <e v="#N/A"/>
    <n v="0.95774208333333333"/>
    <n v="0.76619366666666666"/>
    <x v="0"/>
    <x v="629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e v="#N/A"/>
    <s v="Yes"/>
    <e v="#N/A"/>
    <n v="0.91287999999999991"/>
    <n v="0.73030399999999995"/>
    <x v="0"/>
    <x v="630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e v="#N/A"/>
    <s v="Yes"/>
    <e v="#N/A"/>
    <n v="0.97450416666666673"/>
    <n v="0.77960333333333343"/>
    <x v="0"/>
    <x v="63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e v="#N/A"/>
    <e v="#N/A"/>
    <s v="Yes"/>
    <n v="1.0136379166666669"/>
    <n v="1.0136379166666669"/>
    <x v="0"/>
    <x v="0"/>
    <x v="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8:F40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1:F3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/>
    <pivotField multipleItemSelectionAllowed="1" showAll="0"/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6:F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6DCB7-9F45-EB4D-9026-EC88514F6FA0}" name="PivotTable7" cacheId="106" dataPosition="0" applyNumberFormats="0" applyBorderFormats="0" applyFontFormats="0" applyPatternFormats="0" applyAlignmentFormats="0" applyWidthHeightFormats="1" dataCaption="Values" updatedVersion="7" minRefreshableVersion="3" useAutoFormatting="1" itemPrintTitles="1" mergeItem="1" createdVersion="7" indent="0" outline="1" outlineData="1" chartFormat="1">
  <location ref="A24:F631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insertBlankRow="1" measureFilter="1">
      <items count="633">
        <item x="107"/>
        <item x="365"/>
        <item x="614"/>
        <item x="420"/>
        <item x="202"/>
        <item x="405"/>
        <item x="478"/>
        <item x="415"/>
        <item x="51"/>
        <item x="557"/>
        <item x="40"/>
        <item h="1" x="189"/>
        <item x="65"/>
        <item x="447"/>
        <item x="442"/>
        <item x="150"/>
        <item x="590"/>
        <item x="418"/>
        <item h="1" x="237"/>
        <item x="282"/>
        <item x="117"/>
        <item x="220"/>
        <item h="1" x="532"/>
        <item x="411"/>
        <item x="257"/>
        <item x="501"/>
        <item x="122"/>
        <item h="1" x="422"/>
        <item x="489"/>
        <item x="137"/>
        <item x="580"/>
        <item x="481"/>
        <item x="533"/>
        <item x="485"/>
        <item x="332"/>
        <item x="125"/>
        <item x="545"/>
        <item x="432"/>
        <item x="176"/>
        <item x="627"/>
        <item x="605"/>
        <item x="236"/>
        <item x="330"/>
        <item x="208"/>
        <item x="440"/>
        <item x="600"/>
        <item x="352"/>
        <item x="166"/>
        <item h="1" x="59"/>
        <item x="423"/>
        <item x="339"/>
        <item x="128"/>
        <item h="1" x="129"/>
        <item x="18"/>
        <item x="500"/>
        <item x="496"/>
        <item h="1" x="191"/>
        <item x="277"/>
        <item x="249"/>
        <item x="156"/>
        <item x="3"/>
        <item h="1" x="22"/>
        <item x="216"/>
        <item x="470"/>
        <item x="512"/>
        <item x="495"/>
        <item x="490"/>
        <item x="49"/>
        <item x="290"/>
        <item x="498"/>
        <item x="450"/>
        <item x="35"/>
        <item x="336"/>
        <item h="1" x="390"/>
        <item x="612"/>
        <item x="327"/>
        <item h="1" x="321"/>
        <item x="497"/>
        <item x="564"/>
        <item h="1" x="338"/>
        <item x="223"/>
        <item x="536"/>
        <item x="461"/>
        <item x="378"/>
        <item x="275"/>
        <item x="130"/>
        <item x="515"/>
        <item x="380"/>
        <item x="344"/>
        <item x="426"/>
        <item x="626"/>
        <item x="424"/>
        <item x="471"/>
        <item x="295"/>
        <item x="565"/>
        <item x="217"/>
        <item x="363"/>
        <item x="455"/>
        <item x="261"/>
        <item x="48"/>
        <item h="1" x="73"/>
        <item x="304"/>
        <item x="301"/>
        <item x="62"/>
        <item x="483"/>
        <item x="30"/>
        <item x="476"/>
        <item x="366"/>
        <item x="552"/>
        <item x="597"/>
        <item x="95"/>
        <item x="90"/>
        <item h="1" x="164"/>
        <item x="221"/>
        <item x="421"/>
        <item h="1" x="182"/>
        <item x="526"/>
        <item x="443"/>
        <item x="268"/>
        <item x="616"/>
        <item x="297"/>
        <item x="517"/>
        <item x="67"/>
        <item x="246"/>
        <item x="376"/>
        <item x="157"/>
        <item x="519"/>
        <item h="1" x="141"/>
        <item x="454"/>
        <item x="17"/>
        <item x="465"/>
        <item x="630"/>
        <item x="624"/>
        <item h="1" x="82"/>
        <item x="186"/>
        <item x="8"/>
        <item x="145"/>
        <item x="209"/>
        <item x="493"/>
        <item x="606"/>
        <item x="228"/>
        <item x="198"/>
        <item x="25"/>
        <item x="37"/>
        <item x="486"/>
        <item x="305"/>
        <item x="70"/>
        <item x="527"/>
        <item h="1" x="360"/>
        <item x="112"/>
        <item x="446"/>
        <item x="341"/>
        <item x="152"/>
        <item x="234"/>
        <item h="1" x="163"/>
        <item x="181"/>
        <item x="219"/>
        <item x="24"/>
        <item x="337"/>
        <item x="591"/>
        <item x="180"/>
        <item x="596"/>
        <item x="225"/>
        <item h="1" x="576"/>
        <item x="621"/>
        <item x="172"/>
        <item h="1" x="55"/>
        <item x="45"/>
        <item x="109"/>
        <item x="200"/>
        <item x="345"/>
        <item x="110"/>
        <item x="613"/>
        <item x="529"/>
        <item x="574"/>
        <item x="118"/>
        <item x="4"/>
        <item x="184"/>
        <item x="513"/>
        <item x="569"/>
        <item x="587"/>
        <item x="23"/>
        <item x="199"/>
        <item x="104"/>
        <item x="151"/>
        <item x="105"/>
        <item x="342"/>
        <item x="444"/>
        <item x="313"/>
        <item x="239"/>
        <item x="584"/>
        <item x="466"/>
        <item x="76"/>
        <item h="1" x="548"/>
        <item x="592"/>
        <item x="195"/>
        <item x="445"/>
        <item x="203"/>
        <item x="265"/>
        <item x="425"/>
        <item x="595"/>
        <item x="619"/>
        <item h="1" x="32"/>
        <item x="351"/>
        <item x="38"/>
        <item x="60"/>
        <item x="6"/>
        <item x="77"/>
        <item h="1" x="494"/>
        <item x="214"/>
        <item x="379"/>
        <item x="309"/>
        <item x="300"/>
        <item x="562"/>
        <item x="98"/>
        <item x="543"/>
        <item x="570"/>
        <item h="1" x="368"/>
        <item x="572"/>
        <item x="340"/>
        <item x="119"/>
        <item x="367"/>
        <item x="582"/>
        <item x="566"/>
        <item x="575"/>
        <item x="113"/>
        <item x="377"/>
        <item x="399"/>
        <item x="133"/>
        <item x="400"/>
        <item x="270"/>
        <item x="79"/>
        <item x="350"/>
        <item x="287"/>
        <item h="1" x="448"/>
        <item x="276"/>
        <item x="245"/>
        <item x="358"/>
        <item x="403"/>
        <item x="603"/>
        <item x="581"/>
        <item x="134"/>
        <item x="311"/>
        <item x="523"/>
        <item x="539"/>
        <item x="256"/>
        <item x="288"/>
        <item x="436"/>
        <item x="467"/>
        <item x="85"/>
        <item x="561"/>
        <item x="356"/>
        <item x="462"/>
        <item x="207"/>
        <item x="44"/>
        <item x="177"/>
        <item x="238"/>
        <item x="437"/>
        <item x="343"/>
        <item x="144"/>
        <item x="227"/>
        <item x="510"/>
        <item x="618"/>
        <item x="20"/>
        <item x="57"/>
        <item x="334"/>
        <item x="146"/>
        <item x="394"/>
        <item x="114"/>
        <item x="278"/>
        <item x="14"/>
        <item x="385"/>
        <item x="472"/>
        <item x="364"/>
        <item x="528"/>
        <item x="439"/>
        <item x="314"/>
        <item x="284"/>
        <item x="354"/>
        <item x="316"/>
        <item x="537"/>
        <item x="460"/>
        <item x="58"/>
        <item x="398"/>
        <item x="417"/>
        <item x="206"/>
        <item x="503"/>
        <item x="263"/>
        <item x="1"/>
        <item x="253"/>
        <item x="10"/>
        <item x="27"/>
        <item x="593"/>
        <item x="136"/>
        <item x="126"/>
        <item x="16"/>
        <item x="419"/>
        <item x="266"/>
        <item x="68"/>
        <item x="388"/>
        <item x="594"/>
        <item x="629"/>
        <item x="511"/>
        <item x="609"/>
        <item x="205"/>
        <item x="333"/>
        <item x="382"/>
        <item x="451"/>
        <item x="554"/>
        <item x="250"/>
        <item x="588"/>
        <item x="491"/>
        <item x="9"/>
        <item x="620"/>
        <item x="121"/>
        <item x="502"/>
        <item x="435"/>
        <item x="308"/>
        <item x="319"/>
        <item x="571"/>
        <item x="159"/>
        <item x="521"/>
        <item x="303"/>
        <item x="599"/>
        <item x="269"/>
        <item x="233"/>
        <item x="29"/>
        <item x="410"/>
        <item x="46"/>
        <item x="210"/>
        <item x="441"/>
        <item x="293"/>
        <item x="2"/>
        <item x="161"/>
        <item x="178"/>
        <item x="492"/>
        <item x="226"/>
        <item x="315"/>
        <item x="299"/>
        <item x="433"/>
        <item x="71"/>
        <item x="19"/>
        <item x="142"/>
        <item x="408"/>
        <item x="56"/>
        <item x="610"/>
        <item x="171"/>
        <item x="449"/>
        <item x="242"/>
        <item x="428"/>
        <item x="262"/>
        <item x="170"/>
        <item x="516"/>
        <item x="41"/>
        <item x="508"/>
        <item x="5"/>
        <item x="169"/>
        <item x="375"/>
        <item x="518"/>
        <item x="193"/>
        <item x="213"/>
        <item x="254"/>
        <item x="604"/>
        <item x="391"/>
        <item x="541"/>
        <item x="291"/>
        <item x="361"/>
        <item x="531"/>
        <item x="168"/>
        <item x="162"/>
        <item x="524"/>
        <item x="324"/>
        <item x="347"/>
        <item x="480"/>
        <item x="96"/>
        <item x="173"/>
        <item x="179"/>
        <item x="11"/>
        <item x="188"/>
        <item x="272"/>
        <item x="175"/>
        <item x="101"/>
        <item x="602"/>
        <item x="453"/>
        <item x="13"/>
        <item x="204"/>
        <item x="355"/>
        <item x="628"/>
        <item x="482"/>
        <item x="286"/>
        <item x="601"/>
        <item x="615"/>
        <item x="318"/>
        <item x="273"/>
        <item x="506"/>
        <item x="459"/>
        <item x="74"/>
        <item x="520"/>
        <item x="66"/>
        <item x="26"/>
        <item x="131"/>
        <item x="285"/>
        <item x="28"/>
        <item x="243"/>
        <item x="556"/>
        <item x="64"/>
        <item x="7"/>
        <item x="416"/>
        <item x="540"/>
        <item x="505"/>
        <item x="39"/>
        <item x="514"/>
        <item x="586"/>
        <item x="47"/>
        <item x="267"/>
        <item x="631"/>
        <item x="222"/>
        <item x="608"/>
        <item x="274"/>
        <item x="88"/>
        <item x="12"/>
        <item x="407"/>
        <item x="617"/>
        <item x="413"/>
        <item x="389"/>
        <item x="53"/>
        <item x="235"/>
        <item x="80"/>
        <item x="371"/>
        <item x="458"/>
        <item x="555"/>
        <item x="611"/>
        <item x="475"/>
        <item x="283"/>
        <item x="463"/>
        <item x="21"/>
        <item x="310"/>
        <item x="120"/>
        <item x="201"/>
        <item x="522"/>
        <item x="31"/>
        <item x="589"/>
        <item x="598"/>
        <item x="83"/>
        <item x="429"/>
        <item x="78"/>
        <item x="296"/>
        <item x="348"/>
        <item x="392"/>
        <item x="106"/>
        <item x="487"/>
        <item x="187"/>
        <item x="158"/>
        <item x="292"/>
        <item x="568"/>
        <item x="194"/>
        <item x="86"/>
        <item x="504"/>
        <item x="75"/>
        <item x="91"/>
        <item x="248"/>
        <item x="99"/>
        <item x="183"/>
        <item x="567"/>
        <item x="406"/>
        <item x="353"/>
        <item x="232"/>
        <item x="123"/>
        <item x="370"/>
        <item x="546"/>
        <item x="381"/>
        <item x="190"/>
        <item x="384"/>
        <item x="167"/>
        <item x="15"/>
        <item x="63"/>
        <item x="397"/>
        <item x="92"/>
        <item x="331"/>
        <item x="551"/>
        <item x="61"/>
        <item x="111"/>
        <item x="255"/>
        <item x="464"/>
        <item x="386"/>
        <item x="412"/>
        <item x="149"/>
        <item x="585"/>
        <item x="97"/>
        <item x="116"/>
        <item x="325"/>
        <item x="430"/>
        <item x="373"/>
        <item x="414"/>
        <item x="52"/>
        <item x="328"/>
        <item x="393"/>
        <item x="215"/>
        <item x="174"/>
        <item x="473"/>
        <item x="395"/>
        <item x="271"/>
        <item x="264"/>
        <item x="185"/>
        <item x="50"/>
        <item x="323"/>
        <item x="402"/>
        <item x="452"/>
        <item x="317"/>
        <item x="438"/>
        <item x="560"/>
        <item x="124"/>
        <item x="535"/>
        <item x="335"/>
        <item x="457"/>
        <item x="349"/>
        <item x="115"/>
        <item x="479"/>
        <item x="623"/>
        <item x="259"/>
        <item x="230"/>
        <item x="218"/>
        <item x="468"/>
        <item x="94"/>
        <item x="542"/>
        <item x="89"/>
        <item x="573"/>
        <item x="165"/>
        <item x="135"/>
        <item x="54"/>
        <item x="155"/>
        <item x="127"/>
        <item x="148"/>
        <item x="396"/>
        <item x="132"/>
        <item x="108"/>
        <item x="553"/>
        <item x="312"/>
        <item x="212"/>
        <item x="558"/>
        <item x="607"/>
        <item x="192"/>
        <item x="477"/>
        <item x="307"/>
        <item x="359"/>
        <item x="240"/>
        <item x="622"/>
        <item x="374"/>
        <item x="579"/>
        <item x="302"/>
        <item x="69"/>
        <item x="100"/>
        <item x="469"/>
        <item x="197"/>
        <item x="258"/>
        <item x="247"/>
        <item x="241"/>
        <item x="294"/>
        <item x="427"/>
        <item x="544"/>
        <item x="369"/>
        <item x="559"/>
        <item x="346"/>
        <item x="139"/>
        <item x="231"/>
        <item x="306"/>
        <item x="387"/>
        <item x="372"/>
        <item x="34"/>
        <item x="33"/>
        <item x="147"/>
        <item x="280"/>
        <item x="456"/>
        <item x="322"/>
        <item x="549"/>
        <item x="43"/>
        <item x="357"/>
        <item x="196"/>
        <item x="401"/>
        <item x="138"/>
        <item x="434"/>
        <item x="281"/>
        <item x="154"/>
        <item x="87"/>
        <item x="229"/>
        <item x="550"/>
        <item x="224"/>
        <item x="320"/>
        <item x="326"/>
        <item x="244"/>
        <item x="404"/>
        <item x="499"/>
        <item x="488"/>
        <item x="525"/>
        <item x="577"/>
        <item x="538"/>
        <item x="81"/>
        <item x="289"/>
        <item x="530"/>
        <item x="329"/>
        <item x="72"/>
        <item x="140"/>
        <item x="143"/>
        <item x="409"/>
        <item x="534"/>
        <item x="153"/>
        <item x="36"/>
        <item x="93"/>
        <item x="563"/>
        <item x="383"/>
        <item x="484"/>
        <item x="252"/>
        <item x="509"/>
        <item x="431"/>
        <item x="578"/>
        <item x="298"/>
        <item x="279"/>
        <item x="260"/>
        <item x="583"/>
        <item x="547"/>
        <item x="103"/>
        <item x="211"/>
        <item x="625"/>
        <item x="84"/>
        <item x="507"/>
        <item x="251"/>
        <item x="102"/>
        <item x="42"/>
        <item x="362"/>
        <item x="474"/>
        <item x="160"/>
        <item h="1" x="0"/>
        <item t="default"/>
      </items>
    </pivotField>
    <pivotField multipleItemSelectionAllowed="1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4"/>
  </rowFields>
  <rowItems count="6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" fld="1" subtotal="count" baseField="0" baseItem="0" numFmtId="2"/>
    <dataField name="Sum of Length" fld="2" baseField="0" baseItem="0" numFmtId="2"/>
    <dataField name="Sum of Diameter" fld="3" baseField="0" baseItem="0" numFmtId="2"/>
    <dataField name="Sum of Height" fld="4" baseField="0" baseItem="0" numFmtId="2"/>
    <dataField name="Sum of Whole_weight" fld="5" baseField="0" baseItem="0" numFmtId="2"/>
  </dataFields>
  <formats count="31">
    <format dxfId="45">
      <pivotArea field="25" type="button" dataOnly="0" labelOnly="1" outline="0"/>
    </format>
    <format dxfId="44">
      <pivotArea dataOnly="0" labelOnly="1" fieldPosition="0">
        <references count="1">
          <reference field="2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">
      <pivotArea dataOnly="0" labelOnly="1" fieldPosition="0">
        <references count="1">
          <reference field="2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2">
      <pivotArea dataOnly="0" labelOnly="1" fieldPosition="0">
        <references count="1">
          <reference field="2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1">
      <pivotArea dataOnly="0" labelOnly="1" fieldPosition="0">
        <references count="1">
          <reference field="2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0">
      <pivotArea dataOnly="0" labelOnly="1" fieldPosition="0">
        <references count="1">
          <reference field="2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">
      <pivotArea dataOnly="0" labelOnly="1" fieldPosition="0">
        <references count="1">
          <reference field="2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">
      <pivotArea dataOnly="0" labelOnly="1" fieldPosition="0">
        <references count="1">
          <reference field="2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7">
      <pivotArea dataOnly="0" labelOnly="1" fieldPosition="0">
        <references count="1">
          <reference field="2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6">
      <pivotArea dataOnly="0" labelOnly="1" fieldPosition="0">
        <references count="1">
          <reference field="2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5">
      <pivotArea dataOnly="0" labelOnly="1" fieldPosition="0">
        <references count="1">
          <reference field="2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34">
      <pivotArea dataOnly="0" labelOnly="1" fieldPosition="0">
        <references count="1">
          <reference field="2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33">
      <pivotArea dataOnly="0" labelOnly="1" fieldPosition="0">
        <references count="1">
          <reference field="24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32">
      <pivotArea dataOnly="0" labelOnly="1" fieldPosition="0">
        <references count="1">
          <reference field="24" count="31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</reference>
        </references>
      </pivotArea>
    </format>
    <format dxfId="31">
      <pivotArea dataOnly="0" labelOnly="1" fieldPosition="0">
        <references count="1">
          <reference field="2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9"/>
            <x v="50"/>
            <x v="51"/>
            <x v="53"/>
            <x v="54"/>
            <x v="55"/>
          </reference>
        </references>
      </pivotArea>
    </format>
    <format dxfId="30">
      <pivotArea dataOnly="0" labelOnly="1" fieldPosition="0">
        <references count="1">
          <reference field="24" count="50">
            <x v="57"/>
            <x v="58"/>
            <x v="59"/>
            <x v="60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4"/>
            <x v="75"/>
            <x v="77"/>
            <x v="78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29">
      <pivotArea dataOnly="0" labelOnly="1" fieldPosition="0">
        <references count="1">
          <reference field="24" count="50">
            <x v="113"/>
            <x v="114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8"/>
            <x v="129"/>
            <x v="130"/>
            <x v="131"/>
            <x v="132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9"/>
            <x v="150"/>
            <x v="151"/>
            <x v="152"/>
            <x v="153"/>
            <x v="155"/>
            <x v="156"/>
            <x v="157"/>
            <x v="158"/>
            <x v="159"/>
            <x v="160"/>
            <x v="161"/>
            <x v="162"/>
            <x v="164"/>
            <x v="165"/>
            <x v="167"/>
            <x v="168"/>
            <x v="169"/>
          </reference>
        </references>
      </pivotArea>
    </format>
    <format dxfId="28">
      <pivotArea dataOnly="0" labelOnly="1" fieldPosition="0">
        <references count="1">
          <reference field="24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4"/>
            <x v="195"/>
            <x v="196"/>
            <x v="197"/>
            <x v="198"/>
            <x v="199"/>
            <x v="200"/>
            <x v="201"/>
            <x v="203"/>
            <x v="204"/>
            <x v="205"/>
            <x v="206"/>
            <x v="207"/>
            <x v="209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3"/>
          </reference>
        </references>
      </pivotArea>
    </format>
    <format dxfId="27">
      <pivotArea dataOnly="0" labelOnly="1" fieldPosition="0">
        <references count="1">
          <reference field="24" count="50">
            <x v="224"/>
            <x v="225"/>
            <x v="226"/>
            <x v="227"/>
            <x v="228"/>
            <x v="229"/>
            <x v="230"/>
            <x v="231"/>
            <x v="232"/>
            <x v="233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</reference>
        </references>
      </pivotArea>
    </format>
    <format dxfId="26">
      <pivotArea dataOnly="0" labelOnly="1" fieldPosition="0">
        <references count="1">
          <reference field="24" count="50"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</reference>
        </references>
      </pivotArea>
    </format>
    <format dxfId="25">
      <pivotArea dataOnly="0" labelOnly="1" fieldPosition="0">
        <references count="1">
          <reference field="24" count="50"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</reference>
        </references>
      </pivotArea>
    </format>
    <format dxfId="24">
      <pivotArea dataOnly="0" labelOnly="1" fieldPosition="0">
        <references count="1">
          <reference field="24" count="50"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</reference>
        </references>
      </pivotArea>
    </format>
    <format dxfId="23">
      <pivotArea dataOnly="0" labelOnly="1" fieldPosition="0">
        <references count="1">
          <reference field="24" count="50"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</reference>
        </references>
      </pivotArea>
    </format>
    <format dxfId="22">
      <pivotArea dataOnly="0" labelOnly="1" fieldPosition="0">
        <references count="1">
          <reference field="24" count="50"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</reference>
        </references>
      </pivotArea>
    </format>
    <format dxfId="21">
      <pivotArea dataOnly="0" labelOnly="1" fieldPosition="0">
        <references count="1">
          <reference field="24" count="50"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</reference>
        </references>
      </pivotArea>
    </format>
    <format dxfId="20">
      <pivotArea dataOnly="0" labelOnly="1" fieldPosition="0">
        <references count="1">
          <reference field="24" count="50"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</reference>
        </references>
      </pivotArea>
    </format>
    <format dxfId="19">
      <pivotArea dataOnly="0" labelOnly="1" fieldPosition="0">
        <references count="1">
          <reference field="24" count="6">
            <x v="625"/>
            <x v="626"/>
            <x v="627"/>
            <x v="628"/>
            <x v="629"/>
            <x v="630"/>
          </reference>
        </references>
      </pivotArea>
    </format>
    <format dxfId="18">
      <pivotArea collapsedLevelsAreSubtotals="1" fieldPosition="0">
        <references count="1">
          <reference field="24" count="1">
            <x v="630"/>
          </reference>
        </references>
      </pivotArea>
    </format>
    <format dxfId="17">
      <pivotArea dataOnly="0" labelOnly="1" fieldPosition="0">
        <references count="1">
          <reference field="24" count="1">
            <x v="630"/>
          </reference>
        </references>
      </pivotArea>
    </format>
    <format dxfId="16">
      <pivotArea collapsedLevelsAreSubtotals="1" fieldPosition="0">
        <references count="1">
          <reference field="24" count="1">
            <x v="0"/>
          </reference>
        </references>
      </pivotArea>
    </format>
    <format dxfId="15">
      <pivotArea dataOnly="0" labelOnly="1" fieldPosition="0">
        <references count="1">
          <reference field="24" count="1">
            <x v="0"/>
          </reference>
        </references>
      </pivotArea>
    </format>
  </formats>
  <chartFormats count="11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</chartFormats>
  <pivotTableStyleInfo name="PivotStyleMedium3" showRowHeaders="1" showColHeaders="1" showRowStripes="0" showColStripes="0" showLastColumn="1"/>
  <filters count="1">
    <filter fld="2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FA9B-3D89-D645-B14C-037D04643ABE}" name="PivotTable6" cacheId="10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9:F21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9"/>
        <item x="3"/>
        <item x="4"/>
        <item x="7"/>
        <item x="6"/>
        <item x="11"/>
        <item x="5"/>
        <item x="1"/>
        <item x="2"/>
        <item x="10"/>
        <item x="8"/>
        <item h="1" x="0"/>
        <item t="default"/>
      </items>
    </pivotField>
    <pivotField showAll="0"/>
    <pivotField showAll="0"/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  <dataField name="Count of Gender" fld="1" subtotal="count" baseField="0" baseItem="0"/>
  </dataFields>
  <formats count="4">
    <format dxfId="49">
      <pivotArea collapsedLevelsAreSubtotals="1" fieldPosition="0">
        <references count="1">
          <reference field="23" count="1">
            <x v="10"/>
          </reference>
        </references>
      </pivotArea>
    </format>
    <format dxfId="48">
      <pivotArea dataOnly="0" labelOnly="1" fieldPosition="0">
        <references count="1">
          <reference field="23" count="1">
            <x v="10"/>
          </reference>
        </references>
      </pivotArea>
    </format>
    <format dxfId="47">
      <pivotArea collapsedLevelsAreSubtotals="1" fieldPosition="0">
        <references count="1">
          <reference field="23" count="1">
            <x v="0"/>
          </reference>
        </references>
      </pivotArea>
    </format>
    <format dxfId="46">
      <pivotArea dataOnly="0" labelOnly="1" fieldPosition="0">
        <references count="1">
          <reference field="23" count="1">
            <x v="0"/>
          </reference>
        </references>
      </pivotArea>
    </format>
  </formats>
  <chartFormats count="44">
    <chartFormat chart="0" format="49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5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56" series="1">
      <pivotArea type="data" outline="0" fieldPosition="0">
        <references count="1">
          <reference field="23" count="1" selected="0">
            <x v="7"/>
          </reference>
        </references>
      </pivotArea>
    </chartFormat>
    <chartFormat chart="0" format="57" series="1">
      <pivotArea type="data" outline="0" fieldPosition="0">
        <references count="1">
          <reference field="23" count="1" selected="0">
            <x v="8"/>
          </reference>
        </references>
      </pivotArea>
    </chartFormat>
    <chartFormat chart="0" format="58" series="1">
      <pivotArea type="data" outline="0" fieldPosition="0">
        <references count="1">
          <reference field="23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23" count="1" selected="0">
            <x v="10"/>
          </reference>
        </references>
      </pivotArea>
    </chartFormat>
    <chartFormat chart="0" format="60" series="1">
      <pivotArea type="data" outline="0" fieldPosition="0">
        <references count="1">
          <reference field="23" count="1" selected="0">
            <x v="1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1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8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9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1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1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1EA59-DCE8-4BD3-AE4C-094F902399F8}" name="PivotTable1" cacheId="106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1:AA358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5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" fld="1" subtotal="count" baseField="0" baseItem="0"/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</dataFields>
  <formats count="4">
    <format dxfId="53">
      <pivotArea collapsedLevelsAreSubtotals="1" fieldPosition="0">
        <references count="1">
          <reference field="25" count="1">
            <x v="355"/>
          </reference>
        </references>
      </pivotArea>
    </format>
    <format dxfId="52">
      <pivotArea dataOnly="0" labelOnly="1" fieldPosition="0">
        <references count="1">
          <reference field="25" count="1">
            <x v="355"/>
          </reference>
        </references>
      </pivotArea>
    </format>
    <format dxfId="51">
      <pivotArea collapsedLevelsAreSubtotals="1" fieldPosition="0">
        <references count="1">
          <reference field="25" count="1">
            <x v="0"/>
          </reference>
        </references>
      </pivotArea>
    </format>
    <format dxfId="50">
      <pivotArea dataOnly="0" labelOnly="1" fieldPosition="0">
        <references count="1">
          <reference field="25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AFCC6-BF61-894E-978E-0FC3C7181079}" name="Table13" displayName="Table13" ref="A1:AF1001" totalsRowShown="0">
  <autoFilter ref="A1:AF1001" xr:uid="{248AFCC6-BF61-894E-978E-0FC3C7181079}"/>
  <tableColumns count="32">
    <tableColumn id="1" xr3:uid="{C0483ECE-A46C-3C49-AB60-F9DBA40DDCD6}" name="Abalone_id"/>
    <tableColumn id="2" xr3:uid="{B4C55C0B-CA2E-FE45-8D43-55A6560A26A5}" name="Gender"/>
    <tableColumn id="3" xr3:uid="{6FBA6A1F-970E-804C-A3A8-C754CF9A611F}" name="Length"/>
    <tableColumn id="4" xr3:uid="{E2F34394-D78E-7941-8F17-C06D77E66DE3}" name="Diameter"/>
    <tableColumn id="5" xr3:uid="{BF76627D-FE70-7048-A94C-F9B9DEC578FC}" name="Height"/>
    <tableColumn id="6" xr3:uid="{26E98EC2-B8E4-4749-B435-D021332D1480}" name="Whole_weight"/>
    <tableColumn id="7" xr3:uid="{98D9124E-0175-B04F-BD90-F9C8E1E8B8EA}" name="Shucked_weight"/>
    <tableColumn id="8" xr3:uid="{987A9386-280F-914F-9000-CB3AE2398B12}" name="Viscera_weight"/>
    <tableColumn id="9" xr3:uid="{041947EE-E2D8-2F41-808F-662535F73FCC}" name="Shell_weight"/>
    <tableColumn id="10" xr3:uid="{77452394-62D6-2C48-9E6F-C7D753895468}" name="Rings"/>
    <tableColumn id="11" xr3:uid="{3F7E87AE-E980-EB46-8CF0-8139A88EAE87}" name="Collector"/>
    <tableColumn id="12" xr3:uid="{65C90BDD-DB0D-6346-B5BE-DA5C3D101DC8}" name="Collector_First"/>
    <tableColumn id="13" xr3:uid="{5ED3FC7A-8FDB-5C48-8374-CD9238BF78F5}" name="Collector_last"/>
    <tableColumn id="14" xr3:uid="{DE72E011-86E3-1447-9365-C12B9F131107}" name="Collector_organization"/>
    <tableColumn id="15" xr3:uid="{48234DBF-FB66-984A-981A-46F2C8B94434}" name="Water"/>
    <tableColumn id="16" xr3:uid="{D883AA7F-A682-374C-9956-6A6774FC72D7}" name="Water_region"/>
    <tableColumn id="17" xr3:uid="{9D58A683-F2F5-A542-8AAA-E17CA5F1BB8C}" name="Feb_temp"/>
    <tableColumn id="20" xr3:uid="{E79B763C-A6BA-C040-877A-04344AC1EEB5}" name="Category All" dataDxfId="14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1DF7FEC2-6112-9E4C-BC66-E3B44F7B4ABC}" name="Category 1" dataDxfId="13">
      <calculatedColumnFormula>IF(Table13[[#This Row],[Category All]]="Category 1", "Yes",NA())</calculatedColumnFormula>
    </tableColumn>
    <tableColumn id="22" xr3:uid="{3D6E64D1-40C2-4146-897F-819EC1ECFDAC}" name="Category 2" dataDxfId="12">
      <calculatedColumnFormula>IF(Table13[[#This Row],[Category All]]="Category 2", "Yes",NA())</calculatedColumnFormula>
    </tableColumn>
    <tableColumn id="23" xr3:uid="{E05ACA47-99D1-F94A-8C9B-59B715D77EF5}" name="Category 3" dataDxfId="11">
      <calculatedColumnFormula>IF(Table13[[#This Row],[Category All]]="Category 3", "Yes",NA())</calculatedColumnFormula>
    </tableColumn>
    <tableColumn id="18" xr3:uid="{978C205B-5D84-6F4B-A533-12697A8A1C55}" name="Base Abalone Value" dataDxfId="10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5EDC5C14-7A75-A547-A8F6-C45E78C9578C}" name="Value All" dataDxfId="9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5093FA5E-608A-2846-91BA-83AF13FB880B}" name="Value 1" dataDxfId="8">
      <calculatedColumnFormula>IF(Table13[[#This Row],[Category All]]="Category 1",Table13[[#This Row],[Base Abalone Value]]*1.5,NA())</calculatedColumnFormula>
    </tableColumn>
    <tableColumn id="27" xr3:uid="{69F06258-0F7C-6348-9652-BBB9C868D834}" name="Value 2" dataDxfId="7">
      <calculatedColumnFormula>IF(Table13[[#This Row],[Category All]]="Category 2",Table13[[#This Row],[Base Abalone Value]]*0.8,NA())</calculatedColumnFormula>
    </tableColumn>
    <tableColumn id="28" xr3:uid="{CB5A9896-993D-4349-8928-5BDB3D40F8B9}" name="Value 3" dataDxfId="6">
      <calculatedColumnFormula>IF(Table13[[#This Row],[Category All]]="Category 3",Table13[[#This Row],[Base Abalone Value]],NA())</calculatedColumnFormula>
    </tableColumn>
    <tableColumn id="24" xr3:uid="{590377C6-D107-DC4E-A7EA-F908464738EE}" name="MALE" dataDxfId="5">
      <calculatedColumnFormula>IF(Table13[[#This Row],[Gender]]="M",Table13[[#This Row],[Whole_weight]],NA())</calculatedColumnFormula>
    </tableColumn>
    <tableColumn id="25" xr3:uid="{5C968E0D-9DAB-774B-B303-611D5F9F92BF}" name="FEMALE" dataDxfId="4">
      <calculatedColumnFormula>IF(Table13[[#This Row],[Gender]]="F",Table13[[#This Row],[Whole_weight]],NA())</calculatedColumnFormula>
    </tableColumn>
    <tableColumn id="29" xr3:uid="{9F13CC2A-6B87-9B4B-A80A-39E40974EAD4}" name="INFANT" dataDxfId="3">
      <calculatedColumnFormula>IF(Table13[[#This Row],[Gender]]="I",Table13[[#This Row],[Whole_weight]],NA())</calculatedColumnFormula>
    </tableColumn>
    <tableColumn id="30" xr3:uid="{3800C984-D396-F740-AA94-02338BFFA4A4}" name="Male2" dataDxfId="2">
      <calculatedColumnFormula>IF(Table13[[#This Row],[Gender]]="M",Table13[[#This Row],[Diameter]],NA())</calculatedColumnFormula>
    </tableColumn>
    <tableColumn id="31" xr3:uid="{1BBD88B4-E0B0-C243-B81C-07DA77283200}" name="Female2" dataDxfId="1">
      <calculatedColumnFormula>IF(Table13[[#This Row],[Gender]]="F",Table13[[#This Row],[Diameter]],NA())</calculatedColumnFormula>
    </tableColumn>
    <tableColumn id="32" xr3:uid="{26479249-0D51-1642-B773-909B13C868F3}" name="Infant2" dataDxfId="0">
      <calculatedColumnFormula>IF(Table13[[#This Row],[Gender]]="I",Table13[[#This Row],[Diameter]],NA())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opLeftCell="T955" zoomScale="96" zoomScaleNormal="96" workbookViewId="0">
      <selection activeCell="AD1" sqref="AD1:AF1001"/>
    </sheetView>
  </sheetViews>
  <sheetFormatPr baseColWidth="10" defaultColWidth="8.83203125" defaultRowHeight="15"/>
  <cols>
    <col min="1" max="1" width="10" bestFit="1" customWidth="1"/>
    <col min="2" max="2" width="7" bestFit="1" customWidth="1"/>
    <col min="3" max="3" width="6.5" bestFit="1" customWidth="1"/>
  </cols>
  <sheetData>
    <row r="1" spans="1:3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55</v>
      </c>
      <c r="T1" t="s">
        <v>56</v>
      </c>
      <c r="U1" t="s">
        <v>57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s="3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</row>
    <row r="2" spans="1:32">
      <c r="A2">
        <v>152</v>
      </c>
      <c r="B2" t="s">
        <v>0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</v>
      </c>
      <c r="M2" t="s">
        <v>2</v>
      </c>
      <c r="N2" t="s">
        <v>3</v>
      </c>
      <c r="O2">
        <v>1</v>
      </c>
      <c r="P2" t="s">
        <v>4</v>
      </c>
      <c r="Q2">
        <v>22.1</v>
      </c>
      <c r="R2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>
        <f>SUM(1,(1/3)*(Table13[[#This Row],[Length]]-0.5),(1/3)*(Table13[[#This Row],[Diameter]]-0.4),(1/3)*(Table13[[#This Row],[Height]]-0.4)*Table13[[#This Row],[Whole_weight]]*0.5)</f>
        <v>1.02825375</v>
      </c>
      <c r="W2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t="e">
        <f>IF(Table13[[#This Row],[Category All]]="Category 1",Table13[[#This Row],[Base Abalone Value]]*1.5,NA())</f>
        <v>#N/A</v>
      </c>
      <c r="Y2" t="e">
        <f>IF(Table13[[#This Row],[Category All]]="Category 2",Table13[[#This Row],[Base Abalone Value]]*0.8,NA())</f>
        <v>#N/A</v>
      </c>
      <c r="Z2">
        <f>IF(Table13[[#This Row],[Category All]]="Category 3",Table13[[#This Row],[Base Abalone Value]],NA())</f>
        <v>1.02825375</v>
      </c>
      <c r="AA2" s="2" t="e">
        <f>IF(Table13[[#This Row],[Gender]]="M",Table13[[#This Row],[Whole_weight]],NA())</f>
        <v>#N/A</v>
      </c>
      <c r="AB2" s="2">
        <f>IF(Table13[[#This Row],[Gender]]="F",Table13[[#This Row],[Whole_weight]],NA())</f>
        <v>1.1185</v>
      </c>
      <c r="AC2" s="2" t="e">
        <f>IF(Table13[[#This Row],[Gender]]="I",Table13[[#This Row],[Whole_weight]],NA())</f>
        <v>#N/A</v>
      </c>
      <c r="AD2" s="2" t="e">
        <f>IF(Table13[[#This Row],[Gender]]="M",Table13[[#This Row],[Diameter]],NA())</f>
        <v>#N/A</v>
      </c>
      <c r="AE2" s="2">
        <f>IF(Table13[[#This Row],[Gender]]="F",Table13[[#This Row],[Diameter]],NA())</f>
        <v>0.5</v>
      </c>
      <c r="AF2" s="2" t="e">
        <f>IF(Table13[[#This Row],[Gender]]="I",Table13[[#This Row],[Diameter]],NA())</f>
        <v>#N/A</v>
      </c>
    </row>
    <row r="3" spans="1:32">
      <c r="A3">
        <v>3344</v>
      </c>
      <c r="B3" t="s">
        <v>0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5</v>
      </c>
      <c r="M3" t="s">
        <v>6</v>
      </c>
      <c r="N3" t="s">
        <v>3</v>
      </c>
      <c r="O3">
        <v>2</v>
      </c>
      <c r="P3" t="s">
        <v>7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>
        <f>SUM(1,(1/3)*(Table13[[#This Row],[Length]]-0.5),(1/3)*(Table13[[#This Row],[Diameter]]-0.4),(1/3)*(Table13[[#This Row],[Height]]-0.4)*Table13[[#This Row],[Whole_weight]]*0.5)</f>
        <v>0.95472499999999993</v>
      </c>
      <c r="W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t="e">
        <f>IF(Table13[[#This Row],[Category All]]="Category 1",Table13[[#This Row],[Base Abalone Value]]*1.5,NA())</f>
        <v>#N/A</v>
      </c>
      <c r="Y3">
        <f>IF(Table13[[#This Row],[Category All]]="Category 2",Table13[[#This Row],[Base Abalone Value]]*0.8,NA())</f>
        <v>0.76378000000000001</v>
      </c>
      <c r="Z3" t="e">
        <f>IF(Table13[[#This Row],[Category All]]="Category 3",Table13[[#This Row],[Base Abalone Value]],NA())</f>
        <v>#N/A</v>
      </c>
      <c r="AA3" s="2" t="e">
        <f>IF(Table13[[#This Row],[Gender]]="M",Table13[[#This Row],[Whole_weight]],NA())</f>
        <v>#N/A</v>
      </c>
      <c r="AB3" s="2">
        <f>IF(Table13[[#This Row],[Gender]]="F",Table13[[#This Row],[Whole_weight]],NA())</f>
        <v>0.38500000000000001</v>
      </c>
      <c r="AC3" s="2" t="e">
        <f>IF(Table13[[#This Row],[Gender]]="I",Table13[[#This Row],[Whole_weight]],NA())</f>
        <v>#N/A</v>
      </c>
      <c r="AD3" s="2" t="e">
        <f>IF(Table13[[#This Row],[Gender]]="M",Table13[[#This Row],[Diameter]],NA())</f>
        <v>#N/A</v>
      </c>
      <c r="AE3" s="2">
        <f>IF(Table13[[#This Row],[Gender]]="F",Table13[[#This Row],[Diameter]],NA())</f>
        <v>0.36499999999999999</v>
      </c>
      <c r="AF3" s="2" t="e">
        <f>IF(Table13[[#This Row],[Gender]]="I",Table13[[#This Row],[Diameter]],NA())</f>
        <v>#N/A</v>
      </c>
    </row>
    <row r="4" spans="1:32">
      <c r="A4">
        <v>1424</v>
      </c>
      <c r="B4" t="s">
        <v>0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8</v>
      </c>
      <c r="M4" t="s">
        <v>9</v>
      </c>
      <c r="N4" t="s">
        <v>3</v>
      </c>
      <c r="O4">
        <v>4</v>
      </c>
      <c r="P4" t="s">
        <v>10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>
        <f>SUM(1,(1/3)*(Table13[[#This Row],[Length]]-0.5),(1/3)*(Table13[[#This Row],[Diameter]]-0.4),(1/3)*(Table13[[#This Row],[Height]]-0.4)*Table13[[#This Row],[Whole_weight]]*0.5)</f>
        <v>1.0837666666666665</v>
      </c>
      <c r="W4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t="e">
        <f>IF(Table13[[#This Row],[Category All]]="Category 1",Table13[[#This Row],[Base Abalone Value]]*1.5,NA())</f>
        <v>#N/A</v>
      </c>
      <c r="Y4" t="e">
        <f>IF(Table13[[#This Row],[Category All]]="Category 2",Table13[[#This Row],[Base Abalone Value]]*0.8,NA())</f>
        <v>#N/A</v>
      </c>
      <c r="Z4">
        <f>IF(Table13[[#This Row],[Category All]]="Category 3",Table13[[#This Row],[Base Abalone Value]],NA())</f>
        <v>1.0837666666666665</v>
      </c>
      <c r="AA4" s="2" t="e">
        <f>IF(Table13[[#This Row],[Gender]]="M",Table13[[#This Row],[Whole_weight]],NA())</f>
        <v>#N/A</v>
      </c>
      <c r="AB4" s="2">
        <f>IF(Table13[[#This Row],[Gender]]="F",Table13[[#This Row],[Whole_weight]],NA())</f>
        <v>1.7370000000000001</v>
      </c>
      <c r="AC4" s="2" t="e">
        <f>IF(Table13[[#This Row],[Gender]]="I",Table13[[#This Row],[Whole_weight]],NA())</f>
        <v>#N/A</v>
      </c>
      <c r="AD4" s="2" t="e">
        <f>IF(Table13[[#This Row],[Gender]]="M",Table13[[#This Row],[Diameter]],NA())</f>
        <v>#N/A</v>
      </c>
      <c r="AE4" s="2">
        <f>IF(Table13[[#This Row],[Gender]]="F",Table13[[#This Row],[Diameter]],NA())</f>
        <v>0.6</v>
      </c>
      <c r="AF4" s="2" t="e">
        <f>IF(Table13[[#This Row],[Gender]]="I",Table13[[#This Row],[Diameter]],NA())</f>
        <v>#N/A</v>
      </c>
    </row>
    <row r="5" spans="1:32">
      <c r="A5">
        <v>3755</v>
      </c>
      <c r="B5" t="s">
        <v>11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12</v>
      </c>
      <c r="M5" t="s">
        <v>13</v>
      </c>
      <c r="N5" t="s">
        <v>3</v>
      </c>
      <c r="O5">
        <v>5</v>
      </c>
      <c r="P5" t="s">
        <v>14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>
        <f>SUM(1,(1/3)*(Table13[[#This Row],[Length]]-0.5),(1/3)*(Table13[[#This Row],[Diameter]]-0.4),(1/3)*(Table13[[#This Row],[Height]]-0.4)*Table13[[#This Row],[Whole_weight]]*0.5)</f>
        <v>0.96305166666666664</v>
      </c>
      <c r="W5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t="e">
        <f>IF(Table13[[#This Row],[Category All]]="Category 1",Table13[[#This Row],[Base Abalone Value]]*1.5,NA())</f>
        <v>#N/A</v>
      </c>
      <c r="Y5">
        <f>IF(Table13[[#This Row],[Category All]]="Category 2",Table13[[#This Row],[Base Abalone Value]]*0.8,NA())</f>
        <v>0.77044133333333331</v>
      </c>
      <c r="Z5" t="e">
        <f>IF(Table13[[#This Row],[Category All]]="Category 3",Table13[[#This Row],[Base Abalone Value]],NA())</f>
        <v>#N/A</v>
      </c>
      <c r="AA5" s="2" t="e">
        <f>IF(Table13[[#This Row],[Gender]]="M",Table13[[#This Row],[Whole_weight]],NA())</f>
        <v>#N/A</v>
      </c>
      <c r="AB5" s="2" t="e">
        <f>IF(Table13[[#This Row],[Gender]]="F",Table13[[#This Row],[Whole_weight]],NA())</f>
        <v>#N/A</v>
      </c>
      <c r="AC5" s="2">
        <f>IF(Table13[[#This Row],[Gender]]="I",Table13[[#This Row],[Whole_weight]],NA())</f>
        <v>0.50649999999999995</v>
      </c>
      <c r="AD5" s="2" t="e">
        <f>IF(Table13[[#This Row],[Gender]]="M",Table13[[#This Row],[Diameter]],NA())</f>
        <v>#N/A</v>
      </c>
      <c r="AE5" s="2" t="e">
        <f>IF(Table13[[#This Row],[Gender]]="F",Table13[[#This Row],[Diameter]],NA())</f>
        <v>#N/A</v>
      </c>
      <c r="AF5" s="2">
        <f>IF(Table13[[#This Row],[Gender]]="I",Table13[[#This Row],[Diameter]],NA())</f>
        <v>0.37</v>
      </c>
    </row>
    <row r="6" spans="1:32">
      <c r="A6">
        <v>884</v>
      </c>
      <c r="B6" t="s">
        <v>15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16</v>
      </c>
      <c r="M6" t="s">
        <v>17</v>
      </c>
      <c r="N6" t="s">
        <v>18</v>
      </c>
      <c r="O6">
        <v>8</v>
      </c>
      <c r="P6" t="s">
        <v>19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>
        <f>SUM(1,(1/3)*(Table13[[#This Row],[Length]]-0.5),(1/3)*(Table13[[#This Row],[Diameter]]-0.4),(1/3)*(Table13[[#This Row],[Height]]-0.4)*Table13[[#This Row],[Whole_weight]]*0.5)</f>
        <v>1.0433641666666666</v>
      </c>
      <c r="W6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t="e">
        <f>IF(Table13[[#This Row],[Category All]]="Category 1",Table13[[#This Row],[Base Abalone Value]]*1.5,NA())</f>
        <v>#N/A</v>
      </c>
      <c r="Y6" t="e">
        <f>IF(Table13[[#This Row],[Category All]]="Category 2",Table13[[#This Row],[Base Abalone Value]]*0.8,NA())</f>
        <v>#N/A</v>
      </c>
      <c r="Z6">
        <f>IF(Table13[[#This Row],[Category All]]="Category 3",Table13[[#This Row],[Base Abalone Value]],NA())</f>
        <v>1.0433641666666666</v>
      </c>
      <c r="AA6" s="2">
        <f>IF(Table13[[#This Row],[Gender]]="M",Table13[[#This Row],[Whole_weight]],NA())</f>
        <v>1.3905000000000001</v>
      </c>
      <c r="AB6" s="2" t="e">
        <f>IF(Table13[[#This Row],[Gender]]="F",Table13[[#This Row],[Whole_weight]],NA())</f>
        <v>#N/A</v>
      </c>
      <c r="AC6" s="2" t="e">
        <f>IF(Table13[[#This Row],[Gender]]="I",Table13[[#This Row],[Whole_weight]],NA())</f>
        <v>#N/A</v>
      </c>
      <c r="AD6" s="2">
        <f>IF(Table13[[#This Row],[Gender]]="M",Table13[[#This Row],[Diameter]],NA())</f>
        <v>0.53</v>
      </c>
      <c r="AE6" s="2" t="e">
        <f>IF(Table13[[#This Row],[Gender]]="F",Table13[[#This Row],[Diameter]],NA())</f>
        <v>#N/A</v>
      </c>
      <c r="AF6" s="2" t="e">
        <f>IF(Table13[[#This Row],[Gender]]="I",Table13[[#This Row],[Diameter]],NA())</f>
        <v>#N/A</v>
      </c>
    </row>
    <row r="7" spans="1:32">
      <c r="A7">
        <v>2797</v>
      </c>
      <c r="B7" t="s">
        <v>15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20</v>
      </c>
      <c r="M7" t="s">
        <v>21</v>
      </c>
      <c r="N7" t="s">
        <v>22</v>
      </c>
      <c r="O7">
        <v>2</v>
      </c>
      <c r="P7" t="s">
        <v>7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>
        <f>SUM(1,(1/3)*(Table13[[#This Row],[Length]]-0.5),(1/3)*(Table13[[#This Row],[Diameter]]-0.4),(1/3)*(Table13[[#This Row],[Height]]-0.4)*Table13[[#This Row],[Whole_weight]]*0.5)</f>
        <v>1.0401220833333336</v>
      </c>
      <c r="W7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t="e">
        <f>IF(Table13[[#This Row],[Category All]]="Category 1",Table13[[#This Row],[Base Abalone Value]]*1.5,NA())</f>
        <v>#N/A</v>
      </c>
      <c r="Y7" t="e">
        <f>IF(Table13[[#This Row],[Category All]]="Category 2",Table13[[#This Row],[Base Abalone Value]]*0.8,NA())</f>
        <v>#N/A</v>
      </c>
      <c r="Z7">
        <f>IF(Table13[[#This Row],[Category All]]="Category 3",Table13[[#This Row],[Base Abalone Value]],NA())</f>
        <v>1.0401220833333336</v>
      </c>
      <c r="AA7" s="2">
        <f>IF(Table13[[#This Row],[Gender]]="M",Table13[[#This Row],[Whole_weight]],NA())</f>
        <v>1.3134999999999999</v>
      </c>
      <c r="AB7" s="2" t="e">
        <f>IF(Table13[[#This Row],[Gender]]="F",Table13[[#This Row],[Whole_weight]],NA())</f>
        <v>#N/A</v>
      </c>
      <c r="AC7" s="2" t="e">
        <f>IF(Table13[[#This Row],[Gender]]="I",Table13[[#This Row],[Whole_weight]],NA())</f>
        <v>#N/A</v>
      </c>
      <c r="AD7" s="2">
        <f>IF(Table13[[#This Row],[Gender]]="M",Table13[[#This Row],[Diameter]],NA())</f>
        <v>0.52500000000000002</v>
      </c>
      <c r="AE7" s="2" t="e">
        <f>IF(Table13[[#This Row],[Gender]]="F",Table13[[#This Row],[Diameter]],NA())</f>
        <v>#N/A</v>
      </c>
      <c r="AF7" s="2" t="e">
        <f>IF(Table13[[#This Row],[Gender]]="I",Table13[[#This Row],[Diameter]],NA())</f>
        <v>#N/A</v>
      </c>
    </row>
    <row r="8" spans="1:32">
      <c r="A8">
        <v>618</v>
      </c>
      <c r="B8" t="s">
        <v>15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5</v>
      </c>
      <c r="M8" t="s">
        <v>6</v>
      </c>
      <c r="N8" t="s">
        <v>3</v>
      </c>
      <c r="O8">
        <v>4</v>
      </c>
      <c r="P8" t="s">
        <v>10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>
        <f>SUM(1,(1/3)*(Table13[[#This Row],[Length]]-0.5),(1/3)*(Table13[[#This Row],[Diameter]]-0.4),(1/3)*(Table13[[#This Row],[Height]]-0.4)*Table13[[#This Row],[Whole_weight]]*0.5)</f>
        <v>0.87774166666666664</v>
      </c>
      <c r="W8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t="e">
        <f>IF(Table13[[#This Row],[Category All]]="Category 1",Table13[[#This Row],[Base Abalone Value]]*1.5,NA())</f>
        <v>#N/A</v>
      </c>
      <c r="Y8">
        <f>IF(Table13[[#This Row],[Category All]]="Category 2",Table13[[#This Row],[Base Abalone Value]]*0.8,NA())</f>
        <v>0.70219333333333334</v>
      </c>
      <c r="Z8" t="e">
        <f>IF(Table13[[#This Row],[Category All]]="Category 3",Table13[[#This Row],[Base Abalone Value]],NA())</f>
        <v>#N/A</v>
      </c>
      <c r="AA8" s="2">
        <f>IF(Table13[[#This Row],[Gender]]="M",Table13[[#This Row],[Whole_weight]],NA())</f>
        <v>0.17</v>
      </c>
      <c r="AB8" s="2" t="e">
        <f>IF(Table13[[#This Row],[Gender]]="F",Table13[[#This Row],[Whole_weight]],NA())</f>
        <v>#N/A</v>
      </c>
      <c r="AC8" s="2" t="e">
        <f>IF(Table13[[#This Row],[Gender]]="I",Table13[[#This Row],[Whole_weight]],NA())</f>
        <v>#N/A</v>
      </c>
      <c r="AD8" s="2">
        <f>IF(Table13[[#This Row],[Gender]]="M",Table13[[#This Row],[Diameter]],NA())</f>
        <v>0.24</v>
      </c>
      <c r="AE8" s="2" t="e">
        <f>IF(Table13[[#This Row],[Gender]]="F",Table13[[#This Row],[Diameter]],NA())</f>
        <v>#N/A</v>
      </c>
      <c r="AF8" s="2" t="e">
        <f>IF(Table13[[#This Row],[Gender]]="I",Table13[[#This Row],[Diameter]],NA())</f>
        <v>#N/A</v>
      </c>
    </row>
    <row r="9" spans="1:32">
      <c r="A9">
        <v>1078</v>
      </c>
      <c r="B9" t="s">
        <v>11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23</v>
      </c>
      <c r="M9" t="s">
        <v>24</v>
      </c>
      <c r="N9" t="s">
        <v>25</v>
      </c>
      <c r="O9">
        <v>1</v>
      </c>
      <c r="P9" t="s">
        <v>4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>
        <f>SUM(1,(1/3)*(Table13[[#This Row],[Length]]-0.5),(1/3)*(Table13[[#This Row],[Diameter]]-0.4),(1/3)*(Table13[[#This Row],[Height]]-0.4)*Table13[[#This Row],[Whole_weight]]*0.5)</f>
        <v>0.92914583333333345</v>
      </c>
      <c r="W9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t="e">
        <f>IF(Table13[[#This Row],[Category All]]="Category 1",Table13[[#This Row],[Base Abalone Value]]*1.5,NA())</f>
        <v>#N/A</v>
      </c>
      <c r="Y9">
        <f>IF(Table13[[#This Row],[Category All]]="Category 2",Table13[[#This Row],[Base Abalone Value]]*0.8,NA())</f>
        <v>0.74331666666666685</v>
      </c>
      <c r="Z9" t="e">
        <f>IF(Table13[[#This Row],[Category All]]="Category 3",Table13[[#This Row],[Base Abalone Value]],NA())</f>
        <v>#N/A</v>
      </c>
      <c r="AA9" s="2" t="e">
        <f>IF(Table13[[#This Row],[Gender]]="M",Table13[[#This Row],[Whole_weight]],NA())</f>
        <v>#N/A</v>
      </c>
      <c r="AB9" s="2" t="e">
        <f>IF(Table13[[#This Row],[Gender]]="F",Table13[[#This Row],[Whole_weight]],NA())</f>
        <v>#N/A</v>
      </c>
      <c r="AC9" s="2">
        <f>IF(Table13[[#This Row],[Gender]]="I",Table13[[#This Row],[Whole_weight]],NA())</f>
        <v>0.36249999999999999</v>
      </c>
      <c r="AD9" s="2" t="e">
        <f>IF(Table13[[#This Row],[Gender]]="M",Table13[[#This Row],[Diameter]],NA())</f>
        <v>#N/A</v>
      </c>
      <c r="AE9" s="2" t="e">
        <f>IF(Table13[[#This Row],[Gender]]="F",Table13[[#This Row],[Diameter]],NA())</f>
        <v>#N/A</v>
      </c>
      <c r="AF9" s="2">
        <f>IF(Table13[[#This Row],[Gender]]="I",Table13[[#This Row],[Diameter]],NA())</f>
        <v>0.32</v>
      </c>
    </row>
    <row r="10" spans="1:32">
      <c r="A10">
        <v>1982</v>
      </c>
      <c r="B10" t="s">
        <v>0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26</v>
      </c>
      <c r="M10" t="s">
        <v>27</v>
      </c>
      <c r="N10" t="s">
        <v>28</v>
      </c>
      <c r="O10">
        <v>2</v>
      </c>
      <c r="P10" t="s">
        <v>7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>
        <f>SUM(1,(1/3)*(Table13[[#This Row],[Length]]-0.5),(1/3)*(Table13[[#This Row],[Diameter]]-0.4),(1/3)*(Table13[[#This Row],[Height]]-0.4)*Table13[[#This Row],[Whole_weight]]*0.5)</f>
        <v>1.0704149999999999</v>
      </c>
      <c r="W10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t="e">
        <f>IF(Table13[[#This Row],[Category All]]="Category 1",Table13[[#This Row],[Base Abalone Value]]*1.5,NA())</f>
        <v>#N/A</v>
      </c>
      <c r="Y10" t="e">
        <f>IF(Table13[[#This Row],[Category All]]="Category 2",Table13[[#This Row],[Base Abalone Value]]*0.8,NA())</f>
        <v>#N/A</v>
      </c>
      <c r="Z10">
        <f>IF(Table13[[#This Row],[Category All]]="Category 3",Table13[[#This Row],[Base Abalone Value]],NA())</f>
        <v>1.0704149999999999</v>
      </c>
      <c r="AA10" s="2" t="e">
        <f>IF(Table13[[#This Row],[Gender]]="M",Table13[[#This Row],[Whole_weight]],NA())</f>
        <v>#N/A</v>
      </c>
      <c r="AB10" s="2">
        <f>IF(Table13[[#This Row],[Gender]]="F",Table13[[#This Row],[Whole_weight]],NA())</f>
        <v>1.6705000000000001</v>
      </c>
      <c r="AC10" s="2" t="e">
        <f>IF(Table13[[#This Row],[Gender]]="I",Table13[[#This Row],[Whole_weight]],NA())</f>
        <v>#N/A</v>
      </c>
      <c r="AD10" s="2" t="e">
        <f>IF(Table13[[#This Row],[Gender]]="M",Table13[[#This Row],[Diameter]],NA())</f>
        <v>#N/A</v>
      </c>
      <c r="AE10" s="2">
        <f>IF(Table13[[#This Row],[Gender]]="F",Table13[[#This Row],[Diameter]],NA())</f>
        <v>0.57499999999999996</v>
      </c>
      <c r="AF10" s="2" t="e">
        <f>IF(Table13[[#This Row],[Gender]]="I",Table13[[#This Row],[Diameter]],NA())</f>
        <v>#N/A</v>
      </c>
    </row>
    <row r="11" spans="1:32">
      <c r="A11">
        <v>729</v>
      </c>
      <c r="B11" t="s">
        <v>15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5</v>
      </c>
      <c r="M11" t="s">
        <v>6</v>
      </c>
      <c r="N11" t="s">
        <v>3</v>
      </c>
      <c r="O11">
        <v>5</v>
      </c>
      <c r="P11" t="s">
        <v>14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>
        <f>SUM(1,(1/3)*(Table13[[#This Row],[Length]]-0.5),(1/3)*(Table13[[#This Row],[Diameter]]-0.4),(1/3)*(Table13[[#This Row],[Height]]-0.4)*Table13[[#This Row],[Whole_weight]]*0.5)</f>
        <v>0.96637499999999998</v>
      </c>
      <c r="W11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t="e">
        <f>IF(Table13[[#This Row],[Category All]]="Category 1",Table13[[#This Row],[Base Abalone Value]]*1.5,NA())</f>
        <v>#N/A</v>
      </c>
      <c r="Y11">
        <f>IF(Table13[[#This Row],[Category All]]="Category 2",Table13[[#This Row],[Base Abalone Value]]*0.8,NA())</f>
        <v>0.77310000000000001</v>
      </c>
      <c r="Z11" t="e">
        <f>IF(Table13[[#This Row],[Category All]]="Category 3",Table13[[#This Row],[Base Abalone Value]],NA())</f>
        <v>#N/A</v>
      </c>
      <c r="AA11" s="2">
        <f>IF(Table13[[#This Row],[Gender]]="M",Table13[[#This Row],[Whole_weight]],NA())</f>
        <v>0.77</v>
      </c>
      <c r="AB11" s="2" t="e">
        <f>IF(Table13[[#This Row],[Gender]]="F",Table13[[#This Row],[Whole_weight]],NA())</f>
        <v>#N/A</v>
      </c>
      <c r="AC11" s="2" t="e">
        <f>IF(Table13[[#This Row],[Gender]]="I",Table13[[#This Row],[Whole_weight]],NA())</f>
        <v>#N/A</v>
      </c>
      <c r="AD11" s="2">
        <f>IF(Table13[[#This Row],[Gender]]="M",Table13[[#This Row],[Diameter]],NA())</f>
        <v>0.4</v>
      </c>
      <c r="AE11" s="2" t="e">
        <f>IF(Table13[[#This Row],[Gender]]="F",Table13[[#This Row],[Diameter]],NA())</f>
        <v>#N/A</v>
      </c>
      <c r="AF11" s="2" t="e">
        <f>IF(Table13[[#This Row],[Gender]]="I",Table13[[#This Row],[Diameter]],NA())</f>
        <v>#N/A</v>
      </c>
    </row>
    <row r="12" spans="1:32">
      <c r="A12">
        <v>2050</v>
      </c>
      <c r="B12" t="s">
        <v>11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29</v>
      </c>
      <c r="M12" t="s">
        <v>30</v>
      </c>
      <c r="N12" t="s">
        <v>31</v>
      </c>
      <c r="O12">
        <v>5</v>
      </c>
      <c r="P12" t="s">
        <v>14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>
        <f>SUM(1,(1/3)*(Table13[[#This Row],[Length]]-0.5),(1/3)*(Table13[[#This Row],[Diameter]]-0.4),(1/3)*(Table13[[#This Row],[Height]]-0.4)*Table13[[#This Row],[Whole_weight]]*0.5)</f>
        <v>0.93736000000000008</v>
      </c>
      <c r="W12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t="e">
        <f>IF(Table13[[#This Row],[Category All]]="Category 1",Table13[[#This Row],[Base Abalone Value]]*1.5,NA())</f>
        <v>#N/A</v>
      </c>
      <c r="Y12">
        <f>IF(Table13[[#This Row],[Category All]]="Category 2",Table13[[#This Row],[Base Abalone Value]]*0.8,NA())</f>
        <v>0.74988800000000011</v>
      </c>
      <c r="Z12" t="e">
        <f>IF(Table13[[#This Row],[Category All]]="Category 3",Table13[[#This Row],[Base Abalone Value]],NA())</f>
        <v>#N/A</v>
      </c>
      <c r="AA12" s="2" t="e">
        <f>IF(Table13[[#This Row],[Gender]]="M",Table13[[#This Row],[Whole_weight]],NA())</f>
        <v>#N/A</v>
      </c>
      <c r="AB12" s="2" t="e">
        <f>IF(Table13[[#This Row],[Gender]]="F",Table13[[#This Row],[Whole_weight]],NA())</f>
        <v>#N/A</v>
      </c>
      <c r="AC12" s="2">
        <f>IF(Table13[[#This Row],[Gender]]="I",Table13[[#This Row],[Whole_weight]],NA())</f>
        <v>0.378</v>
      </c>
      <c r="AD12" s="2" t="e">
        <f>IF(Table13[[#This Row],[Gender]]="M",Table13[[#This Row],[Diameter]],NA())</f>
        <v>#N/A</v>
      </c>
      <c r="AE12" s="2" t="e">
        <f>IF(Table13[[#This Row],[Gender]]="F",Table13[[#This Row],[Diameter]],NA())</f>
        <v>#N/A</v>
      </c>
      <c r="AF12" s="2">
        <f>IF(Table13[[#This Row],[Gender]]="I",Table13[[#This Row],[Diameter]],NA())</f>
        <v>0.32</v>
      </c>
    </row>
    <row r="13" spans="1:32">
      <c r="A13">
        <v>2642</v>
      </c>
      <c r="B13" t="s">
        <v>11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32</v>
      </c>
      <c r="M13" t="s">
        <v>33</v>
      </c>
      <c r="N13" t="s">
        <v>34</v>
      </c>
      <c r="O13">
        <v>1</v>
      </c>
      <c r="P13" t="s">
        <v>4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>
        <f>SUM(1,(1/3)*(Table13[[#This Row],[Length]]-0.5),(1/3)*(Table13[[#This Row],[Diameter]]-0.4),(1/3)*(Table13[[#This Row],[Height]]-0.4)*Table13[[#This Row],[Whole_weight]]*0.5)</f>
        <v>0.97342499999999998</v>
      </c>
      <c r="W1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t="e">
        <f>IF(Table13[[#This Row],[Category All]]="Category 1",Table13[[#This Row],[Base Abalone Value]]*1.5,NA())</f>
        <v>#N/A</v>
      </c>
      <c r="Y13">
        <f>IF(Table13[[#This Row],[Category All]]="Category 2",Table13[[#This Row],[Base Abalone Value]]*0.8,NA())</f>
        <v>0.77873999999999999</v>
      </c>
      <c r="Z13" t="e">
        <f>IF(Table13[[#This Row],[Category All]]="Category 3",Table13[[#This Row],[Base Abalone Value]],NA())</f>
        <v>#N/A</v>
      </c>
      <c r="AA13" s="2" t="e">
        <f>IF(Table13[[#This Row],[Gender]]="M",Table13[[#This Row],[Whole_weight]],NA())</f>
        <v>#N/A</v>
      </c>
      <c r="AB13" s="2" t="e">
        <f>IF(Table13[[#This Row],[Gender]]="F",Table13[[#This Row],[Whole_weight]],NA())</f>
        <v>#N/A</v>
      </c>
      <c r="AC13" s="2">
        <f>IF(Table13[[#This Row],[Gender]]="I",Table13[[#This Row],[Whole_weight]],NA())</f>
        <v>0.13150000000000001</v>
      </c>
      <c r="AD13" s="2" t="e">
        <f>IF(Table13[[#This Row],[Gender]]="M",Table13[[#This Row],[Diameter]],NA())</f>
        <v>#N/A</v>
      </c>
      <c r="AE13" s="2" t="e">
        <f>IF(Table13[[#This Row],[Gender]]="F",Table13[[#This Row],[Diameter]],NA())</f>
        <v>#N/A</v>
      </c>
      <c r="AF13" s="2">
        <f>IF(Table13[[#This Row],[Gender]]="I",Table13[[#This Row],[Diameter]],NA())</f>
        <v>0.36499999999999999</v>
      </c>
    </row>
    <row r="14" spans="1:32">
      <c r="A14">
        <v>2044</v>
      </c>
      <c r="B14" t="s">
        <v>11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35</v>
      </c>
      <c r="M14" t="s">
        <v>36</v>
      </c>
      <c r="N14" t="s">
        <v>37</v>
      </c>
      <c r="O14">
        <v>10</v>
      </c>
      <c r="P14" t="s">
        <v>38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>
        <f>SUM(1,(1/3)*(Table13[[#This Row],[Length]]-0.5),(1/3)*(Table13[[#This Row],[Diameter]]-0.4),(1/3)*(Table13[[#This Row],[Height]]-0.4)*Table13[[#This Row],[Whole_weight]]*0.5)</f>
        <v>0.91534999999999989</v>
      </c>
      <c r="W14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t="e">
        <f>IF(Table13[[#This Row],[Category All]]="Category 1",Table13[[#This Row],[Base Abalone Value]]*1.5,NA())</f>
        <v>#N/A</v>
      </c>
      <c r="Y14">
        <f>IF(Table13[[#This Row],[Category All]]="Category 2",Table13[[#This Row],[Base Abalone Value]]*0.8,NA())</f>
        <v>0.73227999999999993</v>
      </c>
      <c r="Z14" t="e">
        <f>IF(Table13[[#This Row],[Category All]]="Category 3",Table13[[#This Row],[Base Abalone Value]],NA())</f>
        <v>#N/A</v>
      </c>
      <c r="AA14" s="2" t="e">
        <f>IF(Table13[[#This Row],[Gender]]="M",Table13[[#This Row],[Whole_weight]],NA())</f>
        <v>#N/A</v>
      </c>
      <c r="AB14" s="2" t="e">
        <f>IF(Table13[[#This Row],[Gender]]="F",Table13[[#This Row],[Whole_weight]],NA())</f>
        <v>#N/A</v>
      </c>
      <c r="AC14" s="2">
        <f>IF(Table13[[#This Row],[Gender]]="I",Table13[[#This Row],[Whole_weight]],NA())</f>
        <v>0.29299999999999998</v>
      </c>
      <c r="AD14" s="2" t="e">
        <f>IF(Table13[[#This Row],[Gender]]="M",Table13[[#This Row],[Diameter]],NA())</f>
        <v>#N/A</v>
      </c>
      <c r="AE14" s="2" t="e">
        <f>IF(Table13[[#This Row],[Gender]]="F",Table13[[#This Row],[Diameter]],NA())</f>
        <v>#N/A</v>
      </c>
      <c r="AF14" s="2">
        <f>IF(Table13[[#This Row],[Gender]]="I",Table13[[#This Row],[Diameter]],NA())</f>
        <v>0.29499999999999998</v>
      </c>
    </row>
    <row r="15" spans="1:32">
      <c r="A15">
        <v>1527</v>
      </c>
      <c r="B15" t="s">
        <v>15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12</v>
      </c>
      <c r="M15" t="s">
        <v>13</v>
      </c>
      <c r="N15" t="s">
        <v>3</v>
      </c>
      <c r="O15">
        <v>8</v>
      </c>
      <c r="P15" t="s">
        <v>19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>
        <f>SUM(1,(1/3)*(Table13[[#This Row],[Length]]-0.5),(1/3)*(Table13[[#This Row],[Diameter]]-0.4),(1/3)*(Table13[[#This Row],[Height]]-0.4)*Table13[[#This Row],[Whole_weight]]*0.5)</f>
        <v>1.0560624999999999</v>
      </c>
      <c r="W15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t="e">
        <f>IF(Table13[[#This Row],[Category All]]="Category 1",Table13[[#This Row],[Base Abalone Value]]*1.5,NA())</f>
        <v>#N/A</v>
      </c>
      <c r="Y15" t="e">
        <f>IF(Table13[[#This Row],[Category All]]="Category 2",Table13[[#This Row],[Base Abalone Value]]*0.8,NA())</f>
        <v>#N/A</v>
      </c>
      <c r="Z15">
        <f>IF(Table13[[#This Row],[Category All]]="Category 3",Table13[[#This Row],[Base Abalone Value]],NA())</f>
        <v>1.0560624999999999</v>
      </c>
      <c r="AA15" s="2">
        <f>IF(Table13[[#This Row],[Gender]]="M",Table13[[#This Row],[Whole_weight]],NA())</f>
        <v>1.675</v>
      </c>
      <c r="AB15" s="2" t="e">
        <f>IF(Table13[[#This Row],[Gender]]="F",Table13[[#This Row],[Whole_weight]],NA())</f>
        <v>#N/A</v>
      </c>
      <c r="AC15" s="2" t="e">
        <f>IF(Table13[[#This Row],[Gender]]="I",Table13[[#This Row],[Whole_weight]],NA())</f>
        <v>#N/A</v>
      </c>
      <c r="AD15" s="2">
        <f>IF(Table13[[#This Row],[Gender]]="M",Table13[[#This Row],[Diameter]],NA())</f>
        <v>0.56000000000000005</v>
      </c>
      <c r="AE15" s="2" t="e">
        <f>IF(Table13[[#This Row],[Gender]]="F",Table13[[#This Row],[Diameter]],NA())</f>
        <v>#N/A</v>
      </c>
      <c r="AF15" s="2" t="e">
        <f>IF(Table13[[#This Row],[Gender]]="I",Table13[[#This Row],[Diameter]],NA())</f>
        <v>#N/A</v>
      </c>
    </row>
    <row r="16" spans="1:32">
      <c r="A16">
        <v>1678</v>
      </c>
      <c r="B16" t="s">
        <v>15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8</v>
      </c>
      <c r="M16" t="s">
        <v>9</v>
      </c>
      <c r="N16" t="s">
        <v>3</v>
      </c>
      <c r="O16">
        <v>2</v>
      </c>
      <c r="P16" t="s">
        <v>7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>
        <f>SUM(1,(1/3)*(Table13[[#This Row],[Length]]-0.5),(1/3)*(Table13[[#This Row],[Diameter]]-0.4),(1/3)*(Table13[[#This Row],[Height]]-0.4)*Table13[[#This Row],[Whole_weight]]*0.5)</f>
        <v>1.0174333333333332</v>
      </c>
      <c r="W16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t="e">
        <f>IF(Table13[[#This Row],[Category All]]="Category 1",Table13[[#This Row],[Base Abalone Value]]*1.5,NA())</f>
        <v>#N/A</v>
      </c>
      <c r="Y16" t="e">
        <f>IF(Table13[[#This Row],[Category All]]="Category 2",Table13[[#This Row],[Base Abalone Value]]*0.8,NA())</f>
        <v>#N/A</v>
      </c>
      <c r="Z16">
        <f>IF(Table13[[#This Row],[Category All]]="Category 3",Table13[[#This Row],[Base Abalone Value]],NA())</f>
        <v>1.0174333333333332</v>
      </c>
      <c r="AA16" s="2">
        <f>IF(Table13[[#This Row],[Gender]]="M",Table13[[#This Row],[Whole_weight]],NA())</f>
        <v>1.224</v>
      </c>
      <c r="AB16" s="2" t="e">
        <f>IF(Table13[[#This Row],[Gender]]="F",Table13[[#This Row],[Whole_weight]],NA())</f>
        <v>#N/A</v>
      </c>
      <c r="AC16" s="2" t="e">
        <f>IF(Table13[[#This Row],[Gender]]="I",Table13[[#This Row],[Whole_weight]],NA())</f>
        <v>#N/A</v>
      </c>
      <c r="AD16" s="2">
        <f>IF(Table13[[#This Row],[Gender]]="M",Table13[[#This Row],[Diameter]],NA())</f>
        <v>0.47499999999999998</v>
      </c>
      <c r="AE16" s="2" t="e">
        <f>IF(Table13[[#This Row],[Gender]]="F",Table13[[#This Row],[Diameter]],NA())</f>
        <v>#N/A</v>
      </c>
      <c r="AF16" s="2" t="e">
        <f>IF(Table13[[#This Row],[Gender]]="I",Table13[[#This Row],[Diameter]],NA())</f>
        <v>#N/A</v>
      </c>
    </row>
    <row r="17" spans="1:32">
      <c r="A17">
        <v>726</v>
      </c>
      <c r="B17" t="s">
        <v>0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26</v>
      </c>
      <c r="M17" t="s">
        <v>27</v>
      </c>
      <c r="N17" t="s">
        <v>28</v>
      </c>
      <c r="O17">
        <v>1</v>
      </c>
      <c r="P17" t="s">
        <v>4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>
        <f>SUM(1,(1/3)*(Table13[[#This Row],[Length]]-0.5),(1/3)*(Table13[[#This Row],[Diameter]]-0.4),(1/3)*(Table13[[#This Row],[Height]]-0.4)*Table13[[#This Row],[Whole_weight]]*0.5)</f>
        <v>0.95914250000000001</v>
      </c>
      <c r="W17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t="e">
        <f>IF(Table13[[#This Row],[Category All]]="Category 1",Table13[[#This Row],[Base Abalone Value]]*1.5,NA())</f>
        <v>#N/A</v>
      </c>
      <c r="Y17">
        <f>IF(Table13[[#This Row],[Category All]]="Category 2",Table13[[#This Row],[Base Abalone Value]]*0.8,NA())</f>
        <v>0.76731400000000005</v>
      </c>
      <c r="Z17" t="e">
        <f>IF(Table13[[#This Row],[Category All]]="Category 3",Table13[[#This Row],[Base Abalone Value]],NA())</f>
        <v>#N/A</v>
      </c>
      <c r="AA17" s="2" t="e">
        <f>IF(Table13[[#This Row],[Gender]]="M",Table13[[#This Row],[Whole_weight]],NA())</f>
        <v>#N/A</v>
      </c>
      <c r="AB17" s="2">
        <f>IF(Table13[[#This Row],[Gender]]="F",Table13[[#This Row],[Whole_weight]],NA())</f>
        <v>0.50049999999999994</v>
      </c>
      <c r="AC17" s="2" t="e">
        <f>IF(Table13[[#This Row],[Gender]]="I",Table13[[#This Row],[Whole_weight]],NA())</f>
        <v>#N/A</v>
      </c>
      <c r="AD17" s="2" t="e">
        <f>IF(Table13[[#This Row],[Gender]]="M",Table13[[#This Row],[Diameter]],NA())</f>
        <v>#N/A</v>
      </c>
      <c r="AE17" s="2">
        <f>IF(Table13[[#This Row],[Gender]]="F",Table13[[#This Row],[Diameter]],NA())</f>
        <v>0.36</v>
      </c>
      <c r="AF17" s="2" t="e">
        <f>IF(Table13[[#This Row],[Gender]]="I",Table13[[#This Row],[Diameter]],NA())</f>
        <v>#N/A</v>
      </c>
    </row>
    <row r="18" spans="1:32">
      <c r="A18">
        <v>3548</v>
      </c>
      <c r="B18" t="s">
        <v>11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39</v>
      </c>
      <c r="M18" t="s">
        <v>40</v>
      </c>
      <c r="N18" t="s">
        <v>41</v>
      </c>
      <c r="O18">
        <v>8</v>
      </c>
      <c r="P18" t="s">
        <v>19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>
        <f>SUM(1,(1/3)*(Table13[[#This Row],[Length]]-0.5),(1/3)*(Table13[[#This Row],[Diameter]]-0.4),(1/3)*(Table13[[#This Row],[Height]]-0.4)*Table13[[#This Row],[Whole_weight]]*0.5)</f>
        <v>0.95569166666666661</v>
      </c>
      <c r="W18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t="e">
        <f>IF(Table13[[#This Row],[Category All]]="Category 1",Table13[[#This Row],[Base Abalone Value]]*1.5,NA())</f>
        <v>#N/A</v>
      </c>
      <c r="Y18">
        <f>IF(Table13[[#This Row],[Category All]]="Category 2",Table13[[#This Row],[Base Abalone Value]]*0.8,NA())</f>
        <v>0.76455333333333331</v>
      </c>
      <c r="Z18" t="e">
        <f>IF(Table13[[#This Row],[Category All]]="Category 3",Table13[[#This Row],[Base Abalone Value]],NA())</f>
        <v>#N/A</v>
      </c>
      <c r="AA18" s="2" t="e">
        <f>IF(Table13[[#This Row],[Gender]]="M",Table13[[#This Row],[Whole_weight]],NA())</f>
        <v>#N/A</v>
      </c>
      <c r="AB18" s="2" t="e">
        <f>IF(Table13[[#This Row],[Gender]]="F",Table13[[#This Row],[Whole_weight]],NA())</f>
        <v>#N/A</v>
      </c>
      <c r="AC18" s="2">
        <f>IF(Table13[[#This Row],[Gender]]="I",Table13[[#This Row],[Whole_weight]],NA())</f>
        <v>0.49399999999999999</v>
      </c>
      <c r="AD18" s="2" t="e">
        <f>IF(Table13[[#This Row],[Gender]]="M",Table13[[#This Row],[Diameter]],NA())</f>
        <v>#N/A</v>
      </c>
      <c r="AE18" s="2" t="e">
        <f>IF(Table13[[#This Row],[Gender]]="F",Table13[[#This Row],[Diameter]],NA())</f>
        <v>#N/A</v>
      </c>
      <c r="AF18" s="2">
        <f>IF(Table13[[#This Row],[Gender]]="I",Table13[[#This Row],[Diameter]],NA())</f>
        <v>0.35499999999999998</v>
      </c>
    </row>
    <row r="19" spans="1:32">
      <c r="A19">
        <v>1172</v>
      </c>
      <c r="B19" t="s">
        <v>15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</v>
      </c>
      <c r="M19" t="s">
        <v>2</v>
      </c>
      <c r="N19" t="s">
        <v>3</v>
      </c>
      <c r="O19">
        <v>7</v>
      </c>
      <c r="P19" t="s">
        <v>42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>
        <f>SUM(1,(1/3)*(Table13[[#This Row],[Length]]-0.5),(1/3)*(Table13[[#This Row],[Diameter]]-0.4),(1/3)*(Table13[[#This Row],[Height]]-0.4)*Table13[[#This Row],[Whole_weight]]*0.5)</f>
        <v>1.0251004166666666</v>
      </c>
      <c r="W19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t="e">
        <f>IF(Table13[[#This Row],[Category All]]="Category 1",Table13[[#This Row],[Base Abalone Value]]*1.5,NA())</f>
        <v>#N/A</v>
      </c>
      <c r="Y19" t="e">
        <f>IF(Table13[[#This Row],[Category All]]="Category 2",Table13[[#This Row],[Base Abalone Value]]*0.8,NA())</f>
        <v>#N/A</v>
      </c>
      <c r="Z19">
        <f>IF(Table13[[#This Row],[Category All]]="Category 3",Table13[[#This Row],[Base Abalone Value]],NA())</f>
        <v>1.0251004166666666</v>
      </c>
      <c r="AA19" s="2">
        <f>IF(Table13[[#This Row],[Gender]]="M",Table13[[#This Row],[Whole_weight]],NA())</f>
        <v>1.2064999999999999</v>
      </c>
      <c r="AB19" s="2" t="e">
        <f>IF(Table13[[#This Row],[Gender]]="F",Table13[[#This Row],[Whole_weight]],NA())</f>
        <v>#N/A</v>
      </c>
      <c r="AC19" s="2" t="e">
        <f>IF(Table13[[#This Row],[Gender]]="I",Table13[[#This Row],[Whole_weight]],NA())</f>
        <v>#N/A</v>
      </c>
      <c r="AD19" s="2">
        <f>IF(Table13[[#This Row],[Gender]]="M",Table13[[#This Row],[Diameter]],NA())</f>
        <v>0.48</v>
      </c>
      <c r="AE19" s="2" t="e">
        <f>IF(Table13[[#This Row],[Gender]]="F",Table13[[#This Row],[Diameter]],NA())</f>
        <v>#N/A</v>
      </c>
      <c r="AF19" s="2" t="e">
        <f>IF(Table13[[#This Row],[Gender]]="I",Table13[[#This Row],[Diameter]],NA())</f>
        <v>#N/A</v>
      </c>
    </row>
    <row r="20" spans="1:32">
      <c r="A20">
        <v>2287</v>
      </c>
      <c r="B20" t="s">
        <v>0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20</v>
      </c>
      <c r="M20" t="s">
        <v>21</v>
      </c>
      <c r="N20" t="s">
        <v>22</v>
      </c>
      <c r="O20">
        <v>4</v>
      </c>
      <c r="P20" t="s">
        <v>10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>
        <f>SUM(1,(1/3)*(Table13[[#This Row],[Length]]-0.5),(1/3)*(Table13[[#This Row],[Diameter]]-0.4),(1/3)*(Table13[[#This Row],[Height]]-0.4)*Table13[[#This Row],[Whole_weight]]*0.5)</f>
        <v>0.96856249999999999</v>
      </c>
      <c r="W20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t="e">
        <f>IF(Table13[[#This Row],[Category All]]="Category 1",Table13[[#This Row],[Base Abalone Value]]*1.5,NA())</f>
        <v>#N/A</v>
      </c>
      <c r="Y20">
        <f>IF(Table13[[#This Row],[Category All]]="Category 2",Table13[[#This Row],[Base Abalone Value]]*0.8,NA())</f>
        <v>0.77485000000000004</v>
      </c>
      <c r="Z20" t="e">
        <f>IF(Table13[[#This Row],[Category All]]="Category 3",Table13[[#This Row],[Base Abalone Value]],NA())</f>
        <v>#N/A</v>
      </c>
      <c r="AA20" s="2" t="e">
        <f>IF(Table13[[#This Row],[Gender]]="M",Table13[[#This Row],[Whole_weight]],NA())</f>
        <v>#N/A</v>
      </c>
      <c r="AB20" s="2">
        <f>IF(Table13[[#This Row],[Gender]]="F",Table13[[#This Row],[Whole_weight]],NA())</f>
        <v>0.71450000000000002</v>
      </c>
      <c r="AC20" s="2" t="e">
        <f>IF(Table13[[#This Row],[Gender]]="I",Table13[[#This Row],[Whole_weight]],NA())</f>
        <v>#N/A</v>
      </c>
      <c r="AD20" s="2" t="e">
        <f>IF(Table13[[#This Row],[Gender]]="M",Table13[[#This Row],[Diameter]],NA())</f>
        <v>#N/A</v>
      </c>
      <c r="AE20" s="2">
        <f>IF(Table13[[#This Row],[Gender]]="F",Table13[[#This Row],[Diameter]],NA())</f>
        <v>0.39500000000000002</v>
      </c>
      <c r="AF20" s="2" t="e">
        <f>IF(Table13[[#This Row],[Gender]]="I",Table13[[#This Row],[Diameter]],NA())</f>
        <v>#N/A</v>
      </c>
    </row>
    <row r="21" spans="1:32">
      <c r="A21">
        <v>2886</v>
      </c>
      <c r="B21" t="s">
        <v>11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43</v>
      </c>
      <c r="M21" t="s">
        <v>44</v>
      </c>
      <c r="N21" t="s">
        <v>45</v>
      </c>
      <c r="O21">
        <v>1</v>
      </c>
      <c r="P21" t="s">
        <v>4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>
        <f>SUM(1,(1/3)*(Table13[[#This Row],[Length]]-0.5),(1/3)*(Table13[[#This Row],[Diameter]]-0.4),(1/3)*(Table13[[#This Row],[Height]]-0.4)*Table13[[#This Row],[Whole_weight]]*0.5)</f>
        <v>0.97597708333333333</v>
      </c>
      <c r="W21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t="e">
        <f>IF(Table13[[#This Row],[Category All]]="Category 1",Table13[[#This Row],[Base Abalone Value]]*1.5,NA())</f>
        <v>#N/A</v>
      </c>
      <c r="Y21">
        <f>IF(Table13[[#This Row],[Category All]]="Category 2",Table13[[#This Row],[Base Abalone Value]]*0.8,NA())</f>
        <v>0.78078166666666671</v>
      </c>
      <c r="Z21" t="e">
        <f>IF(Table13[[#This Row],[Category All]]="Category 3",Table13[[#This Row],[Base Abalone Value]],NA())</f>
        <v>#N/A</v>
      </c>
      <c r="AA21" s="2" t="e">
        <f>IF(Table13[[#This Row],[Gender]]="M",Table13[[#This Row],[Whole_weight]],NA())</f>
        <v>#N/A</v>
      </c>
      <c r="AB21" s="2" t="e">
        <f>IF(Table13[[#This Row],[Gender]]="F",Table13[[#This Row],[Whole_weight]],NA())</f>
        <v>#N/A</v>
      </c>
      <c r="AC21" s="2">
        <f>IF(Table13[[#This Row],[Gender]]="I",Table13[[#This Row],[Whole_weight]],NA())</f>
        <v>0.5605</v>
      </c>
      <c r="AD21" s="2" t="e">
        <f>IF(Table13[[#This Row],[Gender]]="M",Table13[[#This Row],[Diameter]],NA())</f>
        <v>#N/A</v>
      </c>
      <c r="AE21" s="2" t="e">
        <f>IF(Table13[[#This Row],[Gender]]="F",Table13[[#This Row],[Diameter]],NA())</f>
        <v>#N/A</v>
      </c>
      <c r="AF21" s="2">
        <f>IF(Table13[[#This Row],[Gender]]="I",Table13[[#This Row],[Diameter]],NA())</f>
        <v>0.4</v>
      </c>
    </row>
    <row r="22" spans="1:32">
      <c r="A22">
        <v>3347</v>
      </c>
      <c r="B22" t="s">
        <v>11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16</v>
      </c>
      <c r="M22" t="s">
        <v>17</v>
      </c>
      <c r="N22" t="s">
        <v>18</v>
      </c>
      <c r="O22">
        <v>9</v>
      </c>
      <c r="P22" t="s">
        <v>46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>
        <f>SUM(1,(1/3)*(Table13[[#This Row],[Length]]-0.5),(1/3)*(Table13[[#This Row],[Diameter]]-0.4),(1/3)*(Table13[[#This Row],[Height]]-0.4)*Table13[[#This Row],[Whole_weight]]*0.5)</f>
        <v>0.96960000000000002</v>
      </c>
      <c r="W22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t="e">
        <f>IF(Table13[[#This Row],[Category All]]="Category 1",Table13[[#This Row],[Base Abalone Value]]*1.5,NA())</f>
        <v>#N/A</v>
      </c>
      <c r="Y22">
        <f>IF(Table13[[#This Row],[Category All]]="Category 2",Table13[[#This Row],[Base Abalone Value]]*0.8,NA())</f>
        <v>0.77568000000000004</v>
      </c>
      <c r="Z22" t="e">
        <f>IF(Table13[[#This Row],[Category All]]="Category 3",Table13[[#This Row],[Base Abalone Value]],NA())</f>
        <v>#N/A</v>
      </c>
      <c r="AA22" s="2" t="e">
        <f>IF(Table13[[#This Row],[Gender]]="M",Table13[[#This Row],[Whole_weight]],NA())</f>
        <v>#N/A</v>
      </c>
      <c r="AB22" s="2" t="e">
        <f>IF(Table13[[#This Row],[Gender]]="F",Table13[[#This Row],[Whole_weight]],NA())</f>
        <v>#N/A</v>
      </c>
      <c r="AC22" s="2">
        <f>IF(Table13[[#This Row],[Gender]]="I",Table13[[#This Row],[Whole_weight]],NA())</f>
        <v>0.51</v>
      </c>
      <c r="AD22" s="2" t="e">
        <f>IF(Table13[[#This Row],[Gender]]="M",Table13[[#This Row],[Diameter]],NA())</f>
        <v>#N/A</v>
      </c>
      <c r="AE22" s="2" t="e">
        <f>IF(Table13[[#This Row],[Gender]]="F",Table13[[#This Row],[Diameter]],NA())</f>
        <v>#N/A</v>
      </c>
      <c r="AF22" s="2">
        <f>IF(Table13[[#This Row],[Gender]]="I",Table13[[#This Row],[Diameter]],NA())</f>
        <v>0.4</v>
      </c>
    </row>
    <row r="23" spans="1:32">
      <c r="A23">
        <v>2640</v>
      </c>
      <c r="B23" t="s">
        <v>11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39</v>
      </c>
      <c r="M23" t="s">
        <v>40</v>
      </c>
      <c r="N23" t="s">
        <v>41</v>
      </c>
      <c r="O23">
        <v>2</v>
      </c>
      <c r="P23" t="s">
        <v>7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>
        <f>SUM(1,(1/3)*(Table13[[#This Row],[Length]]-0.5),(1/3)*(Table13[[#This Row],[Diameter]]-0.4),(1/3)*(Table13[[#This Row],[Height]]-0.4)*Table13[[#This Row],[Whole_weight]]*0.5)</f>
        <v>0.95177</v>
      </c>
      <c r="W2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t="e">
        <f>IF(Table13[[#This Row],[Category All]]="Category 1",Table13[[#This Row],[Base Abalone Value]]*1.5,NA())</f>
        <v>#N/A</v>
      </c>
      <c r="Y23">
        <f>IF(Table13[[#This Row],[Category All]]="Category 2",Table13[[#This Row],[Base Abalone Value]]*0.8,NA())</f>
        <v>0.76141600000000009</v>
      </c>
      <c r="Z23" t="e">
        <f>IF(Table13[[#This Row],[Category All]]="Category 3",Table13[[#This Row],[Base Abalone Value]],NA())</f>
        <v>#N/A</v>
      </c>
      <c r="AA23" s="2" t="e">
        <f>IF(Table13[[#This Row],[Gender]]="M",Table13[[#This Row],[Whole_weight]],NA())</f>
        <v>#N/A</v>
      </c>
      <c r="AB23" s="2" t="e">
        <f>IF(Table13[[#This Row],[Gender]]="F",Table13[[#This Row],[Whole_weight]],NA())</f>
        <v>#N/A</v>
      </c>
      <c r="AC23" s="2">
        <f>IF(Table13[[#This Row],[Gender]]="I",Table13[[#This Row],[Whole_weight]],NA())</f>
        <v>0.53349999999999997</v>
      </c>
      <c r="AD23" s="2" t="e">
        <f>IF(Table13[[#This Row],[Gender]]="M",Table13[[#This Row],[Diameter]],NA())</f>
        <v>#N/A</v>
      </c>
      <c r="AE23" s="2" t="e">
        <f>IF(Table13[[#This Row],[Gender]]="F",Table13[[#This Row],[Diameter]],NA())</f>
        <v>#N/A</v>
      </c>
      <c r="AF23" s="2">
        <f>IF(Table13[[#This Row],[Gender]]="I",Table13[[#This Row],[Diameter]],NA())</f>
        <v>0.37</v>
      </c>
    </row>
    <row r="24" spans="1:32">
      <c r="A24">
        <v>3951</v>
      </c>
      <c r="B24" t="s">
        <v>0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39</v>
      </c>
      <c r="M24" t="s">
        <v>40</v>
      </c>
      <c r="N24" t="s">
        <v>41</v>
      </c>
      <c r="O24">
        <v>2</v>
      </c>
      <c r="P24" t="s">
        <v>7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>
        <f>SUM(1,(1/3)*(Table13[[#This Row],[Length]]-0.5),(1/3)*(Table13[[#This Row],[Diameter]]-0.4),(1/3)*(Table13[[#This Row],[Height]]-0.4)*Table13[[#This Row],[Whole_weight]]*0.5)</f>
        <v>0.98606833333333332</v>
      </c>
      <c r="W24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t="e">
        <f>IF(Table13[[#This Row],[Category All]]="Category 1",Table13[[#This Row],[Base Abalone Value]]*1.5,NA())</f>
        <v>#N/A</v>
      </c>
      <c r="Y24">
        <f>IF(Table13[[#This Row],[Category All]]="Category 2",Table13[[#This Row],[Base Abalone Value]]*0.8,NA())</f>
        <v>0.7888546666666667</v>
      </c>
      <c r="Z24" t="e">
        <f>IF(Table13[[#This Row],[Category All]]="Category 3",Table13[[#This Row],[Base Abalone Value]],NA())</f>
        <v>#N/A</v>
      </c>
      <c r="AA24" s="2" t="e">
        <f>IF(Table13[[#This Row],[Gender]]="M",Table13[[#This Row],[Whole_weight]],NA())</f>
        <v>#N/A</v>
      </c>
      <c r="AB24" s="2">
        <f>IF(Table13[[#This Row],[Gender]]="F",Table13[[#This Row],[Whole_weight]],NA())</f>
        <v>0.71699999999999997</v>
      </c>
      <c r="AC24" s="2" t="e">
        <f>IF(Table13[[#This Row],[Gender]]="I",Table13[[#This Row],[Whole_weight]],NA())</f>
        <v>#N/A</v>
      </c>
      <c r="AD24" s="2" t="e">
        <f>IF(Table13[[#This Row],[Gender]]="M",Table13[[#This Row],[Diameter]],NA())</f>
        <v>#N/A</v>
      </c>
      <c r="AE24" s="2">
        <f>IF(Table13[[#This Row],[Gender]]="F",Table13[[#This Row],[Diameter]],NA())</f>
        <v>0.42499999999999999</v>
      </c>
      <c r="AF24" s="2" t="e">
        <f>IF(Table13[[#This Row],[Gender]]="I",Table13[[#This Row],[Diameter]],NA())</f>
        <v>#N/A</v>
      </c>
    </row>
    <row r="25" spans="1:32">
      <c r="A25">
        <v>1571</v>
      </c>
      <c r="B25" t="s">
        <v>15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26</v>
      </c>
      <c r="M25" t="s">
        <v>27</v>
      </c>
      <c r="N25" t="s">
        <v>28</v>
      </c>
      <c r="O25">
        <v>6</v>
      </c>
      <c r="P25" t="s">
        <v>47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>
        <f>SUM(1,(1/3)*(Table13[[#This Row],[Length]]-0.5),(1/3)*(Table13[[#This Row],[Diameter]]-0.4),(1/3)*(Table13[[#This Row],[Height]]-0.4)*Table13[[#This Row],[Whole_weight]]*0.5)</f>
        <v>0.95690833333333336</v>
      </c>
      <c r="W25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t="e">
        <f>IF(Table13[[#This Row],[Category All]]="Category 1",Table13[[#This Row],[Base Abalone Value]]*1.5,NA())</f>
        <v>#N/A</v>
      </c>
      <c r="Y25">
        <f>IF(Table13[[#This Row],[Category All]]="Category 2",Table13[[#This Row],[Base Abalone Value]]*0.8,NA())</f>
        <v>0.76552666666666669</v>
      </c>
      <c r="Z25" t="e">
        <f>IF(Table13[[#This Row],[Category All]]="Category 3",Table13[[#This Row],[Base Abalone Value]],NA())</f>
        <v>#N/A</v>
      </c>
      <c r="AA25" s="2">
        <f>IF(Table13[[#This Row],[Gender]]="M",Table13[[#This Row],[Whole_weight]],NA())</f>
        <v>0.42849999999999999</v>
      </c>
      <c r="AB25" s="2" t="e">
        <f>IF(Table13[[#This Row],[Gender]]="F",Table13[[#This Row],[Whole_weight]],NA())</f>
        <v>#N/A</v>
      </c>
      <c r="AC25" s="2" t="e">
        <f>IF(Table13[[#This Row],[Gender]]="I",Table13[[#This Row],[Whole_weight]],NA())</f>
        <v>#N/A</v>
      </c>
      <c r="AD25" s="2">
        <f>IF(Table13[[#This Row],[Gender]]="M",Table13[[#This Row],[Diameter]],NA())</f>
        <v>0.36</v>
      </c>
      <c r="AE25" s="2" t="e">
        <f>IF(Table13[[#This Row],[Gender]]="F",Table13[[#This Row],[Diameter]],NA())</f>
        <v>#N/A</v>
      </c>
      <c r="AF25" s="2" t="e">
        <f>IF(Table13[[#This Row],[Gender]]="I",Table13[[#This Row],[Diameter]],NA())</f>
        <v>#N/A</v>
      </c>
    </row>
    <row r="26" spans="1:32">
      <c r="A26">
        <v>1035</v>
      </c>
      <c r="B26" t="s">
        <v>0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8</v>
      </c>
      <c r="M26" t="s">
        <v>9</v>
      </c>
      <c r="N26" t="s">
        <v>3</v>
      </c>
      <c r="O26">
        <v>8</v>
      </c>
      <c r="P26" t="s">
        <v>19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>
        <f>SUM(1,(1/3)*(Table13[[#This Row],[Length]]-0.5),(1/3)*(Table13[[#This Row],[Diameter]]-0.4),(1/3)*(Table13[[#This Row],[Height]]-0.4)*Table13[[#This Row],[Whole_weight]]*0.5)</f>
        <v>1.0119066666666667</v>
      </c>
      <c r="W26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t="e">
        <f>IF(Table13[[#This Row],[Category All]]="Category 1",Table13[[#This Row],[Base Abalone Value]]*1.5,NA())</f>
        <v>#N/A</v>
      </c>
      <c r="Y26" t="e">
        <f>IF(Table13[[#This Row],[Category All]]="Category 2",Table13[[#This Row],[Base Abalone Value]]*0.8,NA())</f>
        <v>#N/A</v>
      </c>
      <c r="Z26">
        <f>IF(Table13[[#This Row],[Category All]]="Category 3",Table13[[#This Row],[Base Abalone Value]],NA())</f>
        <v>1.0119066666666667</v>
      </c>
      <c r="AA26" s="2" t="e">
        <f>IF(Table13[[#This Row],[Gender]]="M",Table13[[#This Row],[Whole_weight]],NA())</f>
        <v>#N/A</v>
      </c>
      <c r="AB26" s="2">
        <f>IF(Table13[[#This Row],[Gender]]="F",Table13[[#This Row],[Whole_weight]],NA())</f>
        <v>1.494</v>
      </c>
      <c r="AC26" s="2" t="e">
        <f>IF(Table13[[#This Row],[Gender]]="I",Table13[[#This Row],[Whole_weight]],NA())</f>
        <v>#N/A</v>
      </c>
      <c r="AD26" s="2" t="e">
        <f>IF(Table13[[#This Row],[Gender]]="M",Table13[[#This Row],[Diameter]],NA())</f>
        <v>#N/A</v>
      </c>
      <c r="AE26" s="2">
        <f>IF(Table13[[#This Row],[Gender]]="F",Table13[[#This Row],[Diameter]],NA())</f>
        <v>0.46</v>
      </c>
      <c r="AF26" s="2" t="e">
        <f>IF(Table13[[#This Row],[Gender]]="I",Table13[[#This Row],[Diameter]],NA())</f>
        <v>#N/A</v>
      </c>
    </row>
    <row r="27" spans="1:32">
      <c r="A27">
        <v>4165</v>
      </c>
      <c r="B27" t="s">
        <v>11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16</v>
      </c>
      <c r="M27" t="s">
        <v>17</v>
      </c>
      <c r="N27" t="s">
        <v>18</v>
      </c>
      <c r="O27">
        <v>5</v>
      </c>
      <c r="P27" t="s">
        <v>14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>
        <f>SUM(1,(1/3)*(Table13[[#This Row],[Length]]-0.5),(1/3)*(Table13[[#This Row],[Diameter]]-0.4),(1/3)*(Table13[[#This Row],[Height]]-0.4)*Table13[[#This Row],[Whole_weight]]*0.5)</f>
        <v>0.91244166666666671</v>
      </c>
      <c r="W27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t="e">
        <f>IF(Table13[[#This Row],[Category All]]="Category 1",Table13[[#This Row],[Base Abalone Value]]*1.5,NA())</f>
        <v>#N/A</v>
      </c>
      <c r="Y27">
        <f>IF(Table13[[#This Row],[Category All]]="Category 2",Table13[[#This Row],[Base Abalone Value]]*0.8,NA())</f>
        <v>0.72995333333333345</v>
      </c>
      <c r="Z27" t="e">
        <f>IF(Table13[[#This Row],[Category All]]="Category 3",Table13[[#This Row],[Base Abalone Value]],NA())</f>
        <v>#N/A</v>
      </c>
      <c r="AA27" s="2" t="e">
        <f>IF(Table13[[#This Row],[Gender]]="M",Table13[[#This Row],[Whole_weight]],NA())</f>
        <v>#N/A</v>
      </c>
      <c r="AB27" s="2" t="e">
        <f>IF(Table13[[#This Row],[Gender]]="F",Table13[[#This Row],[Whole_weight]],NA())</f>
        <v>#N/A</v>
      </c>
      <c r="AC27" s="2">
        <f>IF(Table13[[#This Row],[Gender]]="I",Table13[[#This Row],[Whole_weight]],NA())</f>
        <v>0.28449999999999998</v>
      </c>
      <c r="AD27" s="2" t="e">
        <f>IF(Table13[[#This Row],[Gender]]="M",Table13[[#This Row],[Diameter]],NA())</f>
        <v>#N/A</v>
      </c>
      <c r="AE27" s="2" t="e">
        <f>IF(Table13[[#This Row],[Gender]]="F",Table13[[#This Row],[Diameter]],NA())</f>
        <v>#N/A</v>
      </c>
      <c r="AF27" s="2">
        <f>IF(Table13[[#This Row],[Gender]]="I",Table13[[#This Row],[Diameter]],NA())</f>
        <v>0.28999999999999998</v>
      </c>
    </row>
    <row r="28" spans="1:32">
      <c r="A28">
        <v>2818</v>
      </c>
      <c r="B28" t="s">
        <v>11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8</v>
      </c>
      <c r="M28" t="s">
        <v>9</v>
      </c>
      <c r="N28" t="s">
        <v>3</v>
      </c>
      <c r="O28">
        <v>8</v>
      </c>
      <c r="P28" t="s">
        <v>19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>
        <f>SUM(1,(1/3)*(Table13[[#This Row],[Length]]-0.5),(1/3)*(Table13[[#This Row],[Diameter]]-0.4),(1/3)*(Table13[[#This Row],[Height]]-0.4)*Table13[[#This Row],[Whole_weight]]*0.5)</f>
        <v>0.87487083333333338</v>
      </c>
      <c r="W28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t="e">
        <f>IF(Table13[[#This Row],[Category All]]="Category 1",Table13[[#This Row],[Base Abalone Value]]*1.5,NA())</f>
        <v>#N/A</v>
      </c>
      <c r="Y28">
        <f>IF(Table13[[#This Row],[Category All]]="Category 2",Table13[[#This Row],[Base Abalone Value]]*0.8,NA())</f>
        <v>0.69989666666666672</v>
      </c>
      <c r="Z28" t="e">
        <f>IF(Table13[[#This Row],[Category All]]="Category 3",Table13[[#This Row],[Base Abalone Value]],NA())</f>
        <v>#N/A</v>
      </c>
      <c r="AA28" s="2" t="e">
        <f>IF(Table13[[#This Row],[Gender]]="M",Table13[[#This Row],[Whole_weight]],NA())</f>
        <v>#N/A</v>
      </c>
      <c r="AB28" s="2" t="e">
        <f>IF(Table13[[#This Row],[Gender]]="F",Table13[[#This Row],[Whole_weight]],NA())</f>
        <v>#N/A</v>
      </c>
      <c r="AC28" s="2">
        <f>IF(Table13[[#This Row],[Gender]]="I",Table13[[#This Row],[Whole_weight]],NA())</f>
        <v>0.187</v>
      </c>
      <c r="AD28" s="2" t="e">
        <f>IF(Table13[[#This Row],[Gender]]="M",Table13[[#This Row],[Diameter]],NA())</f>
        <v>#N/A</v>
      </c>
      <c r="AE28" s="2" t="e">
        <f>IF(Table13[[#This Row],[Gender]]="F",Table13[[#This Row],[Diameter]],NA())</f>
        <v>#N/A</v>
      </c>
      <c r="AF28" s="2">
        <f>IF(Table13[[#This Row],[Gender]]="I",Table13[[#This Row],[Diameter]],NA())</f>
        <v>0.22500000000000001</v>
      </c>
    </row>
    <row r="29" spans="1:32">
      <c r="A29">
        <v>1274</v>
      </c>
      <c r="B29" t="s">
        <v>11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43</v>
      </c>
      <c r="M29" t="s">
        <v>44</v>
      </c>
      <c r="N29" t="s">
        <v>45</v>
      </c>
      <c r="O29">
        <v>8</v>
      </c>
      <c r="P29" t="s">
        <v>19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>
        <f>SUM(1,(1/3)*(Table13[[#This Row],[Length]]-0.5),(1/3)*(Table13[[#This Row],[Diameter]]-0.4),(1/3)*(Table13[[#This Row],[Height]]-0.4)*Table13[[#This Row],[Whole_weight]]*0.5)</f>
        <v>0.96441999999999994</v>
      </c>
      <c r="W29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t="e">
        <f>IF(Table13[[#This Row],[Category All]]="Category 1",Table13[[#This Row],[Base Abalone Value]]*1.5,NA())</f>
        <v>#N/A</v>
      </c>
      <c r="Y29">
        <f>IF(Table13[[#This Row],[Category All]]="Category 2",Table13[[#This Row],[Base Abalone Value]]*0.8,NA())</f>
        <v>0.771536</v>
      </c>
      <c r="Z29" t="e">
        <f>IF(Table13[[#This Row],[Category All]]="Category 3",Table13[[#This Row],[Base Abalone Value]],NA())</f>
        <v>#N/A</v>
      </c>
      <c r="AA29" s="2" t="e">
        <f>IF(Table13[[#This Row],[Gender]]="M",Table13[[#This Row],[Whole_weight]],NA())</f>
        <v>#N/A</v>
      </c>
      <c r="AB29" s="2" t="e">
        <f>IF(Table13[[#This Row],[Gender]]="F",Table13[[#This Row],[Whole_weight]],NA())</f>
        <v>#N/A</v>
      </c>
      <c r="AC29" s="2">
        <f>IF(Table13[[#This Row],[Gender]]="I",Table13[[#This Row],[Whole_weight]],NA())</f>
        <v>0.441</v>
      </c>
      <c r="AD29" s="2" t="e">
        <f>IF(Table13[[#This Row],[Gender]]="M",Table13[[#This Row],[Diameter]],NA())</f>
        <v>#N/A</v>
      </c>
      <c r="AE29" s="2" t="e">
        <f>IF(Table13[[#This Row],[Gender]]="F",Table13[[#This Row],[Diameter]],NA())</f>
        <v>#N/A</v>
      </c>
      <c r="AF29" s="2">
        <f>IF(Table13[[#This Row],[Gender]]="I",Table13[[#This Row],[Diameter]],NA())</f>
        <v>0.38</v>
      </c>
    </row>
    <row r="30" spans="1:32">
      <c r="A30">
        <v>386</v>
      </c>
      <c r="B30" t="s">
        <v>0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16</v>
      </c>
      <c r="M30" t="s">
        <v>17</v>
      </c>
      <c r="N30" t="s">
        <v>18</v>
      </c>
      <c r="O30">
        <v>7</v>
      </c>
      <c r="P30" t="s">
        <v>42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>
        <f>SUM(1,(1/3)*(Table13[[#This Row],[Length]]-0.5),(1/3)*(Table13[[#This Row],[Diameter]]-0.4),(1/3)*(Table13[[#This Row],[Height]]-0.4)*Table13[[#This Row],[Whole_weight]]*0.5)</f>
        <v>0.95078541666666661</v>
      </c>
      <c r="W30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t="e">
        <f>IF(Table13[[#This Row],[Category All]]="Category 1",Table13[[#This Row],[Base Abalone Value]]*1.5,NA())</f>
        <v>#N/A</v>
      </c>
      <c r="Y30">
        <f>IF(Table13[[#This Row],[Category All]]="Category 2",Table13[[#This Row],[Base Abalone Value]]*0.8,NA())</f>
        <v>0.76062833333333335</v>
      </c>
      <c r="Z30" t="e">
        <f>IF(Table13[[#This Row],[Category All]]="Category 3",Table13[[#This Row],[Base Abalone Value]],NA())</f>
        <v>#N/A</v>
      </c>
      <c r="AA30" s="2" t="e">
        <f>IF(Table13[[#This Row],[Gender]]="M",Table13[[#This Row],[Whole_weight]],NA())</f>
        <v>#N/A</v>
      </c>
      <c r="AB30" s="2">
        <f>IF(Table13[[#This Row],[Gender]]="F",Table13[[#This Row],[Whole_weight]],NA())</f>
        <v>0.49249999999999999</v>
      </c>
      <c r="AC30" s="2" t="e">
        <f>IF(Table13[[#This Row],[Gender]]="I",Table13[[#This Row],[Whole_weight]],NA())</f>
        <v>#N/A</v>
      </c>
      <c r="AD30" s="2" t="e">
        <f>IF(Table13[[#This Row],[Gender]]="M",Table13[[#This Row],[Diameter]],NA())</f>
        <v>#N/A</v>
      </c>
      <c r="AE30" s="2">
        <f>IF(Table13[[#This Row],[Gender]]="F",Table13[[#This Row],[Diameter]],NA())</f>
        <v>0.37</v>
      </c>
      <c r="AF30" s="2" t="e">
        <f>IF(Table13[[#This Row],[Gender]]="I",Table13[[#This Row],[Diameter]],NA())</f>
        <v>#N/A</v>
      </c>
    </row>
    <row r="31" spans="1:32">
      <c r="A31">
        <v>3488</v>
      </c>
      <c r="B31" t="s">
        <v>11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16</v>
      </c>
      <c r="M31" t="s">
        <v>17</v>
      </c>
      <c r="N31" t="s">
        <v>18</v>
      </c>
      <c r="O31">
        <v>9</v>
      </c>
      <c r="P31" t="s">
        <v>46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>
        <f>SUM(1,(1/3)*(Table13[[#This Row],[Length]]-0.5),(1/3)*(Table13[[#This Row],[Diameter]]-0.4),(1/3)*(Table13[[#This Row],[Height]]-0.4)*Table13[[#This Row],[Whole_weight]]*0.5)</f>
        <v>0.97804500000000016</v>
      </c>
      <c r="W31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t="e">
        <f>IF(Table13[[#This Row],[Category All]]="Category 1",Table13[[#This Row],[Base Abalone Value]]*1.5,NA())</f>
        <v>#N/A</v>
      </c>
      <c r="Y31">
        <f>IF(Table13[[#This Row],[Category All]]="Category 2",Table13[[#This Row],[Base Abalone Value]]*0.8,NA())</f>
        <v>0.78243600000000013</v>
      </c>
      <c r="Z31" t="e">
        <f>IF(Table13[[#This Row],[Category All]]="Category 3",Table13[[#This Row],[Base Abalone Value]],NA())</f>
        <v>#N/A</v>
      </c>
      <c r="AA31" s="2" t="e">
        <f>IF(Table13[[#This Row],[Gender]]="M",Table13[[#This Row],[Whole_weight]],NA())</f>
        <v>#N/A</v>
      </c>
      <c r="AB31" s="2" t="e">
        <f>IF(Table13[[#This Row],[Gender]]="F",Table13[[#This Row],[Whole_weight]],NA())</f>
        <v>#N/A</v>
      </c>
      <c r="AC31" s="2">
        <f>IF(Table13[[#This Row],[Gender]]="I",Table13[[#This Row],[Whole_weight]],NA())</f>
        <v>0.59899999999999998</v>
      </c>
      <c r="AD31" s="2" t="e">
        <f>IF(Table13[[#This Row],[Gender]]="M",Table13[[#This Row],[Diameter]],NA())</f>
        <v>#N/A</v>
      </c>
      <c r="AE31" s="2" t="e">
        <f>IF(Table13[[#This Row],[Gender]]="F",Table13[[#This Row],[Diameter]],NA())</f>
        <v>#N/A</v>
      </c>
      <c r="AF31" s="2">
        <f>IF(Table13[[#This Row],[Gender]]="I",Table13[[#This Row],[Diameter]],NA())</f>
        <v>0.40500000000000003</v>
      </c>
    </row>
    <row r="32" spans="1:32">
      <c r="A32">
        <v>3526</v>
      </c>
      <c r="B32" t="s">
        <v>11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26</v>
      </c>
      <c r="M32" t="s">
        <v>27</v>
      </c>
      <c r="N32" t="s">
        <v>28</v>
      </c>
      <c r="O32">
        <v>3</v>
      </c>
      <c r="P32" t="s">
        <v>48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>
        <f>SUM(1,(1/3)*(Table13[[#This Row],[Length]]-0.5),(1/3)*(Table13[[#This Row],[Diameter]]-0.4),(1/3)*(Table13[[#This Row],[Height]]-0.4)*Table13[[#This Row],[Whole_weight]]*0.5)</f>
        <v>0.87776791666666676</v>
      </c>
      <c r="W32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t="e">
        <f>IF(Table13[[#This Row],[Category All]]="Category 1",Table13[[#This Row],[Base Abalone Value]]*1.5,NA())</f>
        <v>#N/A</v>
      </c>
      <c r="Y32">
        <f>IF(Table13[[#This Row],[Category All]]="Category 2",Table13[[#This Row],[Base Abalone Value]]*0.8,NA())</f>
        <v>0.7022143333333335</v>
      </c>
      <c r="Z32" t="e">
        <f>IF(Table13[[#This Row],[Category All]]="Category 3",Table13[[#This Row],[Base Abalone Value]],NA())</f>
        <v>#N/A</v>
      </c>
      <c r="AA32" s="2" t="e">
        <f>IF(Table13[[#This Row],[Gender]]="M",Table13[[#This Row],[Whole_weight]],NA())</f>
        <v>#N/A</v>
      </c>
      <c r="AB32" s="2" t="e">
        <f>IF(Table13[[#This Row],[Gender]]="F",Table13[[#This Row],[Whole_weight]],NA())</f>
        <v>#N/A</v>
      </c>
      <c r="AC32" s="2">
        <f>IF(Table13[[#This Row],[Gender]]="I",Table13[[#This Row],[Whole_weight]],NA())</f>
        <v>0.16950000000000001</v>
      </c>
      <c r="AD32" s="2" t="e">
        <f>IF(Table13[[#This Row],[Gender]]="M",Table13[[#This Row],[Diameter]],NA())</f>
        <v>#N/A</v>
      </c>
      <c r="AE32" s="2" t="e">
        <f>IF(Table13[[#This Row],[Gender]]="F",Table13[[#This Row],[Diameter]],NA())</f>
        <v>#N/A</v>
      </c>
      <c r="AF32" s="2">
        <f>IF(Table13[[#This Row],[Gender]]="I",Table13[[#This Row],[Diameter]],NA())</f>
        <v>0.23</v>
      </c>
    </row>
    <row r="33" spans="1:32">
      <c r="A33">
        <v>3412</v>
      </c>
      <c r="B33" t="s">
        <v>11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5</v>
      </c>
      <c r="M33" t="s">
        <v>6</v>
      </c>
      <c r="N33" t="s">
        <v>3</v>
      </c>
      <c r="O33">
        <v>6</v>
      </c>
      <c r="P33" t="s">
        <v>47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>
        <f>SUM(1,(1/3)*(Table13[[#This Row],[Length]]-0.5),(1/3)*(Table13[[#This Row],[Diameter]]-0.4),(1/3)*(Table13[[#This Row],[Height]]-0.4)*Table13[[#This Row],[Whole_weight]]*0.5)</f>
        <v>0.93072499999999991</v>
      </c>
      <c r="W3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t="e">
        <f>IF(Table13[[#This Row],[Category All]]="Category 1",Table13[[#This Row],[Base Abalone Value]]*1.5,NA())</f>
        <v>#N/A</v>
      </c>
      <c r="Y33">
        <f>IF(Table13[[#This Row],[Category All]]="Category 2",Table13[[#This Row],[Base Abalone Value]]*0.8,NA())</f>
        <v>0.74458000000000002</v>
      </c>
      <c r="Z33" t="e">
        <f>IF(Table13[[#This Row],[Category All]]="Category 3",Table13[[#This Row],[Base Abalone Value]],NA())</f>
        <v>#N/A</v>
      </c>
      <c r="AA33" s="2" t="e">
        <f>IF(Table13[[#This Row],[Gender]]="M",Table13[[#This Row],[Whole_weight]],NA())</f>
        <v>#N/A</v>
      </c>
      <c r="AB33" s="2" t="e">
        <f>IF(Table13[[#This Row],[Gender]]="F",Table13[[#This Row],[Whole_weight]],NA())</f>
        <v>#N/A</v>
      </c>
      <c r="AC33" s="2">
        <f>IF(Table13[[#This Row],[Gender]]="I",Table13[[#This Row],[Whole_weight]],NA())</f>
        <v>0.38550000000000001</v>
      </c>
      <c r="AD33" s="2" t="e">
        <f>IF(Table13[[#This Row],[Gender]]="M",Table13[[#This Row],[Diameter]],NA())</f>
        <v>#N/A</v>
      </c>
      <c r="AE33" s="2" t="e">
        <f>IF(Table13[[#This Row],[Gender]]="F",Table13[[#This Row],[Diameter]],NA())</f>
        <v>#N/A</v>
      </c>
      <c r="AF33" s="2">
        <f>IF(Table13[[#This Row],[Gender]]="I",Table13[[#This Row],[Diameter]],NA())</f>
        <v>0.32</v>
      </c>
    </row>
    <row r="34" spans="1:32">
      <c r="A34">
        <v>1075</v>
      </c>
      <c r="B34" t="s">
        <v>11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</v>
      </c>
      <c r="M34" t="s">
        <v>2</v>
      </c>
      <c r="N34" t="s">
        <v>3</v>
      </c>
      <c r="O34">
        <v>1</v>
      </c>
      <c r="P34" t="s">
        <v>4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>
        <f>SUM(1,(1/3)*(Table13[[#This Row],[Length]]-0.5),(1/3)*(Table13[[#This Row],[Diameter]]-0.4),(1/3)*(Table13[[#This Row],[Height]]-0.4)*Table13[[#This Row],[Whole_weight]]*0.5)</f>
        <v>0.92256666666666665</v>
      </c>
      <c r="W34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t="e">
        <f>IF(Table13[[#This Row],[Category All]]="Category 1",Table13[[#This Row],[Base Abalone Value]]*1.5,NA())</f>
        <v>#N/A</v>
      </c>
      <c r="Y34">
        <f>IF(Table13[[#This Row],[Category All]]="Category 2",Table13[[#This Row],[Base Abalone Value]]*0.8,NA())</f>
        <v>0.73805333333333334</v>
      </c>
      <c r="Z34" t="e">
        <f>IF(Table13[[#This Row],[Category All]]="Category 3",Table13[[#This Row],[Base Abalone Value]],NA())</f>
        <v>#N/A</v>
      </c>
      <c r="AA34" s="2" t="e">
        <f>IF(Table13[[#This Row],[Gender]]="M",Table13[[#This Row],[Whole_weight]],NA())</f>
        <v>#N/A</v>
      </c>
      <c r="AB34" s="2" t="e">
        <f>IF(Table13[[#This Row],[Gender]]="F",Table13[[#This Row],[Whole_weight]],NA())</f>
        <v>#N/A</v>
      </c>
      <c r="AC34" s="2">
        <f>IF(Table13[[#This Row],[Gender]]="I",Table13[[#This Row],[Whole_weight]],NA())</f>
        <v>0.28199999999999997</v>
      </c>
      <c r="AD34" s="2" t="e">
        <f>IF(Table13[[#This Row],[Gender]]="M",Table13[[#This Row],[Diameter]],NA())</f>
        <v>#N/A</v>
      </c>
      <c r="AE34" s="2" t="e">
        <f>IF(Table13[[#This Row],[Gender]]="F",Table13[[#This Row],[Diameter]],NA())</f>
        <v>#N/A</v>
      </c>
      <c r="AF34" s="2">
        <f>IF(Table13[[#This Row],[Gender]]="I",Table13[[#This Row],[Diameter]],NA())</f>
        <v>0.3</v>
      </c>
    </row>
    <row r="35" spans="1:32">
      <c r="A35">
        <v>426</v>
      </c>
      <c r="B35" t="s">
        <v>15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5</v>
      </c>
      <c r="M35" t="s">
        <v>6</v>
      </c>
      <c r="N35" t="s">
        <v>3</v>
      </c>
      <c r="O35">
        <v>3</v>
      </c>
      <c r="P35" t="s">
        <v>48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>
        <f>SUM(1,(1/3)*(Table13[[#This Row],[Length]]-0.5),(1/3)*(Table13[[#This Row],[Diameter]]-0.4),(1/3)*(Table13[[#This Row],[Height]]-0.4)*Table13[[#This Row],[Whole_weight]]*0.5)</f>
        <v>1.0032833333333333</v>
      </c>
      <c r="W35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t="e">
        <f>IF(Table13[[#This Row],[Category All]]="Category 1",Table13[[#This Row],[Base Abalone Value]]*1.5,NA())</f>
        <v>#N/A</v>
      </c>
      <c r="Y35" t="e">
        <f>IF(Table13[[#This Row],[Category All]]="Category 2",Table13[[#This Row],[Base Abalone Value]]*0.8,NA())</f>
        <v>#N/A</v>
      </c>
      <c r="Z35">
        <f>IF(Table13[[#This Row],[Category All]]="Category 3",Table13[[#This Row],[Base Abalone Value]],NA())</f>
        <v>1.0032833333333333</v>
      </c>
      <c r="AA35" s="2">
        <f>IF(Table13[[#This Row],[Gender]]="M",Table13[[#This Row],[Whole_weight]],NA())</f>
        <v>1.0680000000000001</v>
      </c>
      <c r="AB35" s="2" t="e">
        <f>IF(Table13[[#This Row],[Gender]]="F",Table13[[#This Row],[Whole_weight]],NA())</f>
        <v>#N/A</v>
      </c>
      <c r="AC35" s="2" t="e">
        <f>IF(Table13[[#This Row],[Gender]]="I",Table13[[#This Row],[Whole_weight]],NA())</f>
        <v>#N/A</v>
      </c>
      <c r="AD35" s="2">
        <f>IF(Table13[[#This Row],[Gender]]="M",Table13[[#This Row],[Diameter]],NA())</f>
        <v>0.45</v>
      </c>
      <c r="AE35" s="2" t="e">
        <f>IF(Table13[[#This Row],[Gender]]="F",Table13[[#This Row],[Diameter]],NA())</f>
        <v>#N/A</v>
      </c>
      <c r="AF35" s="2" t="e">
        <f>IF(Table13[[#This Row],[Gender]]="I",Table13[[#This Row],[Diameter]],NA())</f>
        <v>#N/A</v>
      </c>
    </row>
    <row r="36" spans="1:32">
      <c r="A36">
        <v>3722</v>
      </c>
      <c r="B36" t="s">
        <v>15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49</v>
      </c>
      <c r="M36" t="s">
        <v>50</v>
      </c>
      <c r="N36" t="s">
        <v>3</v>
      </c>
      <c r="O36">
        <v>10</v>
      </c>
      <c r="P36" t="s">
        <v>38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>
        <f>SUM(1,(1/3)*(Table13[[#This Row],[Length]]-0.5),(1/3)*(Table13[[#This Row],[Diameter]]-0.4),(1/3)*(Table13[[#This Row],[Height]]-0.4)*Table13[[#This Row],[Whole_weight]]*0.5)</f>
        <v>0.91748416666666666</v>
      </c>
      <c r="W36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t="e">
        <f>IF(Table13[[#This Row],[Category All]]="Category 1",Table13[[#This Row],[Base Abalone Value]]*1.5,NA())</f>
        <v>#N/A</v>
      </c>
      <c r="Y36">
        <f>IF(Table13[[#This Row],[Category All]]="Category 2",Table13[[#This Row],[Base Abalone Value]]*0.8,NA())</f>
        <v>0.73398733333333332</v>
      </c>
      <c r="Z36" t="e">
        <f>IF(Table13[[#This Row],[Category All]]="Category 3",Table13[[#This Row],[Base Abalone Value]],NA())</f>
        <v>#N/A</v>
      </c>
      <c r="AA36" s="2">
        <f>IF(Table13[[#This Row],[Gender]]="M",Table13[[#This Row],[Whole_weight]],NA())</f>
        <v>0.64849999999999997</v>
      </c>
      <c r="AB36" s="2" t="e">
        <f>IF(Table13[[#This Row],[Gender]]="F",Table13[[#This Row],[Whole_weight]],NA())</f>
        <v>#N/A</v>
      </c>
      <c r="AC36" s="2" t="e">
        <f>IF(Table13[[#This Row],[Gender]]="I",Table13[[#This Row],[Whole_weight]],NA())</f>
        <v>#N/A</v>
      </c>
      <c r="AD36" s="2">
        <f>IF(Table13[[#This Row],[Gender]]="M",Table13[[#This Row],[Diameter]],NA())</f>
        <v>0.31</v>
      </c>
      <c r="AE36" s="2" t="e">
        <f>IF(Table13[[#This Row],[Gender]]="F",Table13[[#This Row],[Diameter]],NA())</f>
        <v>#N/A</v>
      </c>
      <c r="AF36" s="2" t="e">
        <f>IF(Table13[[#This Row],[Gender]]="I",Table13[[#This Row],[Diameter]],NA())</f>
        <v>#N/A</v>
      </c>
    </row>
    <row r="37" spans="1:32">
      <c r="A37">
        <v>2305</v>
      </c>
      <c r="B37" t="s">
        <v>15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43</v>
      </c>
      <c r="M37" t="s">
        <v>44</v>
      </c>
      <c r="N37" t="s">
        <v>45</v>
      </c>
      <c r="O37">
        <v>1</v>
      </c>
      <c r="P37" t="s">
        <v>4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>
        <f>SUM(1,(1/3)*(Table13[[#This Row],[Length]]-0.5),(1/3)*(Table13[[#This Row],[Diameter]]-0.4),(1/3)*(Table13[[#This Row],[Height]]-0.4)*Table13[[#This Row],[Whole_weight]]*0.5)</f>
        <v>1.0154800000000002</v>
      </c>
      <c r="W37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t="e">
        <f>IF(Table13[[#This Row],[Category All]]="Category 1",Table13[[#This Row],[Base Abalone Value]]*1.5,NA())</f>
        <v>#N/A</v>
      </c>
      <c r="Y37" t="e">
        <f>IF(Table13[[#This Row],[Category All]]="Category 2",Table13[[#This Row],[Base Abalone Value]]*0.8,NA())</f>
        <v>#N/A</v>
      </c>
      <c r="Z37">
        <f>IF(Table13[[#This Row],[Category All]]="Category 3",Table13[[#This Row],[Base Abalone Value]],NA())</f>
        <v>1.0154800000000002</v>
      </c>
      <c r="AA37" s="2">
        <f>IF(Table13[[#This Row],[Gender]]="M",Table13[[#This Row],[Whole_weight]],NA())</f>
        <v>1.008</v>
      </c>
      <c r="AB37" s="2" t="e">
        <f>IF(Table13[[#This Row],[Gender]]="F",Table13[[#This Row],[Whole_weight]],NA())</f>
        <v>#N/A</v>
      </c>
      <c r="AC37" s="2" t="e">
        <f>IF(Table13[[#This Row],[Gender]]="I",Table13[[#This Row],[Whole_weight]],NA())</f>
        <v>#N/A</v>
      </c>
      <c r="AD37" s="2">
        <f>IF(Table13[[#This Row],[Gender]]="M",Table13[[#This Row],[Diameter]],NA())</f>
        <v>0.49</v>
      </c>
      <c r="AE37" s="2" t="e">
        <f>IF(Table13[[#This Row],[Gender]]="F",Table13[[#This Row],[Diameter]],NA())</f>
        <v>#N/A</v>
      </c>
      <c r="AF37" s="2" t="e">
        <f>IF(Table13[[#This Row],[Gender]]="I",Table13[[#This Row],[Diameter]],NA())</f>
        <v>#N/A</v>
      </c>
    </row>
    <row r="38" spans="1:32">
      <c r="A38">
        <v>2320</v>
      </c>
      <c r="B38" t="s">
        <v>0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16</v>
      </c>
      <c r="M38" t="s">
        <v>17</v>
      </c>
      <c r="N38" t="s">
        <v>18</v>
      </c>
      <c r="O38">
        <v>3</v>
      </c>
      <c r="P38" t="s">
        <v>48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>
        <f>SUM(1,(1/3)*(Table13[[#This Row],[Length]]-0.5),(1/3)*(Table13[[#This Row],[Diameter]]-0.4),(1/3)*(Table13[[#This Row],[Height]]-0.4)*Table13[[#This Row],[Whole_weight]]*0.5)</f>
        <v>0.97231124999999996</v>
      </c>
      <c r="W38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t="e">
        <f>IF(Table13[[#This Row],[Category All]]="Category 1",Table13[[#This Row],[Base Abalone Value]]*1.5,NA())</f>
        <v>#N/A</v>
      </c>
      <c r="Y38">
        <f>IF(Table13[[#This Row],[Category All]]="Category 2",Table13[[#This Row],[Base Abalone Value]]*0.8,NA())</f>
        <v>0.77784900000000001</v>
      </c>
      <c r="Z38" t="e">
        <f>IF(Table13[[#This Row],[Category All]]="Category 3",Table13[[#This Row],[Base Abalone Value]],NA())</f>
        <v>#N/A</v>
      </c>
      <c r="AA38" s="2" t="e">
        <f>IF(Table13[[#This Row],[Gender]]="M",Table13[[#This Row],[Whole_weight]],NA())</f>
        <v>#N/A</v>
      </c>
      <c r="AB38" s="2">
        <f>IF(Table13[[#This Row],[Gender]]="F",Table13[[#This Row],[Whole_weight]],NA())</f>
        <v>0.65149999999999997</v>
      </c>
      <c r="AC38" s="2" t="e">
        <f>IF(Table13[[#This Row],[Gender]]="I",Table13[[#This Row],[Whole_weight]],NA())</f>
        <v>#N/A</v>
      </c>
      <c r="AD38" s="2" t="e">
        <f>IF(Table13[[#This Row],[Gender]]="M",Table13[[#This Row],[Diameter]],NA())</f>
        <v>#N/A</v>
      </c>
      <c r="AE38" s="2">
        <f>IF(Table13[[#This Row],[Gender]]="F",Table13[[#This Row],[Diameter]],NA())</f>
        <v>0.39500000000000002</v>
      </c>
      <c r="AF38" s="2" t="e">
        <f>IF(Table13[[#This Row],[Gender]]="I",Table13[[#This Row],[Diameter]],NA())</f>
        <v>#N/A</v>
      </c>
    </row>
    <row r="39" spans="1:32">
      <c r="A39">
        <v>2189</v>
      </c>
      <c r="B39" t="s">
        <v>15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12</v>
      </c>
      <c r="M39" t="s">
        <v>13</v>
      </c>
      <c r="N39" t="s">
        <v>3</v>
      </c>
      <c r="O39">
        <v>4</v>
      </c>
      <c r="P39" t="s">
        <v>10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>
        <f>SUM(1,(1/3)*(Table13[[#This Row],[Length]]-0.5),(1/3)*(Table13[[#This Row],[Diameter]]-0.4),(1/3)*(Table13[[#This Row],[Height]]-0.4)*Table13[[#This Row],[Whole_weight]]*0.5)</f>
        <v>0.95584083333333336</v>
      </c>
      <c r="W39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t="e">
        <f>IF(Table13[[#This Row],[Category All]]="Category 1",Table13[[#This Row],[Base Abalone Value]]*1.5,NA())</f>
        <v>#N/A</v>
      </c>
      <c r="Y39">
        <f>IF(Table13[[#This Row],[Category All]]="Category 2",Table13[[#This Row],[Base Abalone Value]]*0.8,NA())</f>
        <v>0.76467266666666678</v>
      </c>
      <c r="Z39" t="e">
        <f>IF(Table13[[#This Row],[Category All]]="Category 3",Table13[[#This Row],[Base Abalone Value]],NA())</f>
        <v>#N/A</v>
      </c>
      <c r="AA39" s="2">
        <f>IF(Table13[[#This Row],[Gender]]="M",Table13[[#This Row],[Whole_weight]],NA())</f>
        <v>0.54700000000000004</v>
      </c>
      <c r="AB39" s="2" t="e">
        <f>IF(Table13[[#This Row],[Gender]]="F",Table13[[#This Row],[Whole_weight]],NA())</f>
        <v>#N/A</v>
      </c>
      <c r="AC39" s="2" t="e">
        <f>IF(Table13[[#This Row],[Gender]]="I",Table13[[#This Row],[Whole_weight]],NA())</f>
        <v>#N/A</v>
      </c>
      <c r="AD39" s="2">
        <f>IF(Table13[[#This Row],[Gender]]="M",Table13[[#This Row],[Diameter]],NA())</f>
        <v>0.37</v>
      </c>
      <c r="AE39" s="2" t="e">
        <f>IF(Table13[[#This Row],[Gender]]="F",Table13[[#This Row],[Diameter]],NA())</f>
        <v>#N/A</v>
      </c>
      <c r="AF39" s="2" t="e">
        <f>IF(Table13[[#This Row],[Gender]]="I",Table13[[#This Row],[Diameter]],NA())</f>
        <v>#N/A</v>
      </c>
    </row>
    <row r="40" spans="1:32">
      <c r="A40">
        <v>3462</v>
      </c>
      <c r="B40" t="s">
        <v>0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16</v>
      </c>
      <c r="M40" t="s">
        <v>17</v>
      </c>
      <c r="N40" t="s">
        <v>18</v>
      </c>
      <c r="O40">
        <v>1</v>
      </c>
      <c r="P40" t="s">
        <v>4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>
        <f>SUM(1,(1/3)*(Table13[[#This Row],[Length]]-0.5),(1/3)*(Table13[[#This Row],[Diameter]]-0.4),(1/3)*(Table13[[#This Row],[Height]]-0.4)*Table13[[#This Row],[Whole_weight]]*0.5)</f>
        <v>1.0288733333333335</v>
      </c>
      <c r="W40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t="e">
        <f>IF(Table13[[#This Row],[Category All]]="Category 1",Table13[[#This Row],[Base Abalone Value]]*1.5,NA())</f>
        <v>#N/A</v>
      </c>
      <c r="Y40" t="e">
        <f>IF(Table13[[#This Row],[Category All]]="Category 2",Table13[[#This Row],[Base Abalone Value]]*0.8,NA())</f>
        <v>#N/A</v>
      </c>
      <c r="Z40">
        <f>IF(Table13[[#This Row],[Category All]]="Category 3",Table13[[#This Row],[Base Abalone Value]],NA())</f>
        <v>1.0288733333333335</v>
      </c>
      <c r="AA40" s="2" t="e">
        <f>IF(Table13[[#This Row],[Gender]]="M",Table13[[#This Row],[Whole_weight]],NA())</f>
        <v>#N/A</v>
      </c>
      <c r="AB40" s="2">
        <f>IF(Table13[[#This Row],[Gender]]="F",Table13[[#This Row],[Whole_weight]],NA())</f>
        <v>1.1114999999999999</v>
      </c>
      <c r="AC40" s="2" t="e">
        <f>IF(Table13[[#This Row],[Gender]]="I",Table13[[#This Row],[Whole_weight]],NA())</f>
        <v>#N/A</v>
      </c>
      <c r="AD40" s="2" t="e">
        <f>IF(Table13[[#This Row],[Gender]]="M",Table13[[#This Row],[Diameter]],NA())</f>
        <v>#N/A</v>
      </c>
      <c r="AE40" s="2">
        <f>IF(Table13[[#This Row],[Gender]]="F",Table13[[#This Row],[Diameter]],NA())</f>
        <v>0.495</v>
      </c>
      <c r="AF40" s="2" t="e">
        <f>IF(Table13[[#This Row],[Gender]]="I",Table13[[#This Row],[Diameter]],NA())</f>
        <v>#N/A</v>
      </c>
    </row>
    <row r="41" spans="1:32">
      <c r="A41">
        <v>3891</v>
      </c>
      <c r="B41" t="s">
        <v>15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43</v>
      </c>
      <c r="M41" t="s">
        <v>44</v>
      </c>
      <c r="N41" t="s">
        <v>45</v>
      </c>
      <c r="O41">
        <v>4</v>
      </c>
      <c r="P41" t="s">
        <v>10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>
        <f>SUM(1,(1/3)*(Table13[[#This Row],[Length]]-0.5),(1/3)*(Table13[[#This Row],[Diameter]]-0.4),(1/3)*(Table13[[#This Row],[Height]]-0.4)*Table13[[#This Row],[Whole_weight]]*0.5)</f>
        <v>0.97308499999999987</v>
      </c>
      <c r="W41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t="e">
        <f>IF(Table13[[#This Row],[Category All]]="Category 1",Table13[[#This Row],[Base Abalone Value]]*1.5,NA())</f>
        <v>#N/A</v>
      </c>
      <c r="Y41">
        <f>IF(Table13[[#This Row],[Category All]]="Category 2",Table13[[#This Row],[Base Abalone Value]]*0.8,NA())</f>
        <v>0.77846799999999994</v>
      </c>
      <c r="Z41" t="e">
        <f>IF(Table13[[#This Row],[Category All]]="Category 3",Table13[[#This Row],[Base Abalone Value]],NA())</f>
        <v>#N/A</v>
      </c>
      <c r="AA41" s="2">
        <f>IF(Table13[[#This Row],[Gender]]="M",Table13[[#This Row],[Whole_weight]],NA())</f>
        <v>0.73650000000000004</v>
      </c>
      <c r="AB41" s="2" t="e">
        <f>IF(Table13[[#This Row],[Gender]]="F",Table13[[#This Row],[Whole_weight]],NA())</f>
        <v>#N/A</v>
      </c>
      <c r="AC41" s="2" t="e">
        <f>IF(Table13[[#This Row],[Gender]]="I",Table13[[#This Row],[Whole_weight]],NA())</f>
        <v>#N/A</v>
      </c>
      <c r="AD41" s="2">
        <f>IF(Table13[[#This Row],[Gender]]="M",Table13[[#This Row],[Diameter]],NA())</f>
        <v>0.4</v>
      </c>
      <c r="AE41" s="2" t="e">
        <f>IF(Table13[[#This Row],[Gender]]="F",Table13[[#This Row],[Diameter]],NA())</f>
        <v>#N/A</v>
      </c>
      <c r="AF41" s="2" t="e">
        <f>IF(Table13[[#This Row],[Gender]]="I",Table13[[#This Row],[Diameter]],NA())</f>
        <v>#N/A</v>
      </c>
    </row>
    <row r="42" spans="1:32">
      <c r="A42">
        <v>2126</v>
      </c>
      <c r="B42" t="s">
        <v>15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5</v>
      </c>
      <c r="M42" t="s">
        <v>6</v>
      </c>
      <c r="N42" t="s">
        <v>3</v>
      </c>
      <c r="O42">
        <v>2</v>
      </c>
      <c r="P42" t="s">
        <v>7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>
        <f>SUM(1,(1/3)*(Table13[[#This Row],[Length]]-0.5),(1/3)*(Table13[[#This Row],[Diameter]]-0.4),(1/3)*(Table13[[#This Row],[Height]]-0.4)*Table13[[#This Row],[Whole_weight]]*0.5)</f>
        <v>0.9614079166666667</v>
      </c>
      <c r="W42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t="e">
        <f>IF(Table13[[#This Row],[Category All]]="Category 1",Table13[[#This Row],[Base Abalone Value]]*1.5,NA())</f>
        <v>#N/A</v>
      </c>
      <c r="Y42">
        <f>IF(Table13[[#This Row],[Category All]]="Category 2",Table13[[#This Row],[Base Abalone Value]]*0.8,NA())</f>
        <v>0.76912633333333336</v>
      </c>
      <c r="Z42" t="e">
        <f>IF(Table13[[#This Row],[Category All]]="Category 3",Table13[[#This Row],[Base Abalone Value]],NA())</f>
        <v>#N/A</v>
      </c>
      <c r="AA42" s="2">
        <f>IF(Table13[[#This Row],[Gender]]="M",Table13[[#This Row],[Whole_weight]],NA())</f>
        <v>0.42649999999999999</v>
      </c>
      <c r="AB42" s="2" t="e">
        <f>IF(Table13[[#This Row],[Gender]]="F",Table13[[#This Row],[Whole_weight]],NA())</f>
        <v>#N/A</v>
      </c>
      <c r="AC42" s="2" t="e">
        <f>IF(Table13[[#This Row],[Gender]]="I",Table13[[#This Row],[Whole_weight]],NA())</f>
        <v>#N/A</v>
      </c>
      <c r="AD42" s="2">
        <f>IF(Table13[[#This Row],[Gender]]="M",Table13[[#This Row],[Diameter]],NA())</f>
        <v>0.375</v>
      </c>
      <c r="AE42" s="2" t="e">
        <f>IF(Table13[[#This Row],[Gender]]="F",Table13[[#This Row],[Diameter]],NA())</f>
        <v>#N/A</v>
      </c>
      <c r="AF42" s="2" t="e">
        <f>IF(Table13[[#This Row],[Gender]]="I",Table13[[#This Row],[Diameter]],NA())</f>
        <v>#N/A</v>
      </c>
    </row>
    <row r="43" spans="1:32">
      <c r="A43">
        <v>1792</v>
      </c>
      <c r="B43" t="s">
        <v>15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39</v>
      </c>
      <c r="M43" t="s">
        <v>40</v>
      </c>
      <c r="N43" t="s">
        <v>41</v>
      </c>
      <c r="O43">
        <v>5</v>
      </c>
      <c r="P43" t="s">
        <v>14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>
        <f>SUM(1,(1/3)*(Table13[[#This Row],[Length]]-0.5),(1/3)*(Table13[[#This Row],[Diameter]]-0.4),(1/3)*(Table13[[#This Row],[Height]]-0.4)*Table13[[#This Row],[Whole_weight]]*0.5)</f>
        <v>0.96971333333333321</v>
      </c>
      <c r="W4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t="e">
        <f>IF(Table13[[#This Row],[Category All]]="Category 1",Table13[[#This Row],[Base Abalone Value]]*1.5,NA())</f>
        <v>#N/A</v>
      </c>
      <c r="Y43" t="e">
        <f>IF(Table13[[#This Row],[Category All]]="Category 2",Table13[[#This Row],[Base Abalone Value]]*0.8,NA())</f>
        <v>#N/A</v>
      </c>
      <c r="Z43">
        <f>IF(Table13[[#This Row],[Category All]]="Category 3",Table13[[#This Row],[Base Abalone Value]],NA())</f>
        <v>0.96971333333333321</v>
      </c>
      <c r="AA43" s="2">
        <f>IF(Table13[[#This Row],[Gender]]="M",Table13[[#This Row],[Whole_weight]],NA())</f>
        <v>1.3405</v>
      </c>
      <c r="AB43" s="2" t="e">
        <f>IF(Table13[[#This Row],[Gender]]="F",Table13[[#This Row],[Whole_weight]],NA())</f>
        <v>#N/A</v>
      </c>
      <c r="AC43" s="2" t="e">
        <f>IF(Table13[[#This Row],[Gender]]="I",Table13[[#This Row],[Whole_weight]],NA())</f>
        <v>#N/A</v>
      </c>
      <c r="AD43" s="2">
        <f>IF(Table13[[#This Row],[Gender]]="M",Table13[[#This Row],[Diameter]],NA())</f>
        <v>0.42</v>
      </c>
      <c r="AE43" s="2" t="e">
        <f>IF(Table13[[#This Row],[Gender]]="F",Table13[[#This Row],[Diameter]],NA())</f>
        <v>#N/A</v>
      </c>
      <c r="AF43" s="2" t="e">
        <f>IF(Table13[[#This Row],[Gender]]="I",Table13[[#This Row],[Diameter]],NA())</f>
        <v>#N/A</v>
      </c>
    </row>
    <row r="44" spans="1:32">
      <c r="A44">
        <v>2197</v>
      </c>
      <c r="B44" t="s">
        <v>11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43</v>
      </c>
      <c r="M44" t="s">
        <v>44</v>
      </c>
      <c r="N44" t="s">
        <v>45</v>
      </c>
      <c r="O44">
        <v>3</v>
      </c>
      <c r="P44" t="s">
        <v>48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>
        <f>SUM(1,(1/3)*(Table13[[#This Row],[Length]]-0.5),(1/3)*(Table13[[#This Row],[Diameter]]-0.4),(1/3)*(Table13[[#This Row],[Height]]-0.4)*Table13[[#This Row],[Whole_weight]]*0.5)</f>
        <v>0.90462833333333326</v>
      </c>
      <c r="W44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t="e">
        <f>IF(Table13[[#This Row],[Category All]]="Category 1",Table13[[#This Row],[Base Abalone Value]]*1.5,NA())</f>
        <v>#N/A</v>
      </c>
      <c r="Y44">
        <f>IF(Table13[[#This Row],[Category All]]="Category 2",Table13[[#This Row],[Base Abalone Value]]*0.8,NA())</f>
        <v>0.72370266666666661</v>
      </c>
      <c r="Z44" t="e">
        <f>IF(Table13[[#This Row],[Category All]]="Category 3",Table13[[#This Row],[Base Abalone Value]],NA())</f>
        <v>#N/A</v>
      </c>
      <c r="AA44" s="2" t="e">
        <f>IF(Table13[[#This Row],[Gender]]="M",Table13[[#This Row],[Whole_weight]],NA())</f>
        <v>#N/A</v>
      </c>
      <c r="AB44" s="2" t="e">
        <f>IF(Table13[[#This Row],[Gender]]="F",Table13[[#This Row],[Whole_weight]],NA())</f>
        <v>#N/A</v>
      </c>
      <c r="AC44" s="2">
        <f>IF(Table13[[#This Row],[Gender]]="I",Table13[[#This Row],[Whole_weight]],NA())</f>
        <v>0.23300000000000001</v>
      </c>
      <c r="AD44" s="2" t="e">
        <f>IF(Table13[[#This Row],[Gender]]="M",Table13[[#This Row],[Diameter]],NA())</f>
        <v>#N/A</v>
      </c>
      <c r="AE44" s="2" t="e">
        <f>IF(Table13[[#This Row],[Gender]]="F",Table13[[#This Row],[Diameter]],NA())</f>
        <v>#N/A</v>
      </c>
      <c r="AF44" s="2">
        <f>IF(Table13[[#This Row],[Gender]]="I",Table13[[#This Row],[Diameter]],NA())</f>
        <v>0.28000000000000003</v>
      </c>
    </row>
    <row r="45" spans="1:32">
      <c r="A45">
        <v>1865</v>
      </c>
      <c r="B45" t="s">
        <v>11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32</v>
      </c>
      <c r="M45" t="s">
        <v>33</v>
      </c>
      <c r="N45" t="s">
        <v>34</v>
      </c>
      <c r="O45">
        <v>1</v>
      </c>
      <c r="P45" t="s">
        <v>4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>
        <f>SUM(1,(1/3)*(Table13[[#This Row],[Length]]-0.5),(1/3)*(Table13[[#This Row],[Diameter]]-0.4),(1/3)*(Table13[[#This Row],[Height]]-0.4)*Table13[[#This Row],[Whole_weight]]*0.5)</f>
        <v>0.97839374999999984</v>
      </c>
      <c r="W45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t="e">
        <f>IF(Table13[[#This Row],[Category All]]="Category 1",Table13[[#This Row],[Base Abalone Value]]*1.5,NA())</f>
        <v>#N/A</v>
      </c>
      <c r="Y45">
        <f>IF(Table13[[#This Row],[Category All]]="Category 2",Table13[[#This Row],[Base Abalone Value]]*0.8,NA())</f>
        <v>0.78271499999999994</v>
      </c>
      <c r="Z45" t="e">
        <f>IF(Table13[[#This Row],[Category All]]="Category 3",Table13[[#This Row],[Base Abalone Value]],NA())</f>
        <v>#N/A</v>
      </c>
      <c r="AA45" s="2" t="e">
        <f>IF(Table13[[#This Row],[Gender]]="M",Table13[[#This Row],[Whole_weight]],NA())</f>
        <v>#N/A</v>
      </c>
      <c r="AB45" s="2" t="e">
        <f>IF(Table13[[#This Row],[Gender]]="F",Table13[[#This Row],[Whole_weight]],NA())</f>
        <v>#N/A</v>
      </c>
      <c r="AC45" s="2">
        <f>IF(Table13[[#This Row],[Gender]]="I",Table13[[#This Row],[Whole_weight]],NA())</f>
        <v>0.58050000000000002</v>
      </c>
      <c r="AD45" s="2" t="e">
        <f>IF(Table13[[#This Row],[Gender]]="M",Table13[[#This Row],[Diameter]],NA())</f>
        <v>#N/A</v>
      </c>
      <c r="AE45" s="2" t="e">
        <f>IF(Table13[[#This Row],[Gender]]="F",Table13[[#This Row],[Diameter]],NA())</f>
        <v>#N/A</v>
      </c>
      <c r="AF45" s="2">
        <f>IF(Table13[[#This Row],[Gender]]="I",Table13[[#This Row],[Diameter]],NA())</f>
        <v>0.39500000000000002</v>
      </c>
    </row>
    <row r="46" spans="1:32">
      <c r="A46">
        <v>2863</v>
      </c>
      <c r="B46" t="s">
        <v>15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32</v>
      </c>
      <c r="M46" t="s">
        <v>33</v>
      </c>
      <c r="N46" t="s">
        <v>34</v>
      </c>
      <c r="O46">
        <v>5</v>
      </c>
      <c r="P46" t="s">
        <v>14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>
        <f>SUM(1,(1/3)*(Table13[[#This Row],[Length]]-0.5),(1/3)*(Table13[[#This Row],[Diameter]]-0.4),(1/3)*(Table13[[#This Row],[Height]]-0.4)*Table13[[#This Row],[Whole_weight]]*0.5)</f>
        <v>1.0642091666666667</v>
      </c>
      <c r="W46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t="e">
        <f>IF(Table13[[#This Row],[Category All]]="Category 1",Table13[[#This Row],[Base Abalone Value]]*1.5,NA())</f>
        <v>#N/A</v>
      </c>
      <c r="Y46" t="e">
        <f>IF(Table13[[#This Row],[Category All]]="Category 2",Table13[[#This Row],[Base Abalone Value]]*0.8,NA())</f>
        <v>#N/A</v>
      </c>
      <c r="Z46">
        <f>IF(Table13[[#This Row],[Category All]]="Category 3",Table13[[#This Row],[Base Abalone Value]],NA())</f>
        <v>1.0642091666666667</v>
      </c>
      <c r="AA46" s="2">
        <f>IF(Table13[[#This Row],[Gender]]="M",Table13[[#This Row],[Whole_weight]],NA())</f>
        <v>2.2355</v>
      </c>
      <c r="AB46" s="2" t="e">
        <f>IF(Table13[[#This Row],[Gender]]="F",Table13[[#This Row],[Whole_weight]],NA())</f>
        <v>#N/A</v>
      </c>
      <c r="AC46" s="2" t="e">
        <f>IF(Table13[[#This Row],[Gender]]="I",Table13[[#This Row],[Whole_weight]],NA())</f>
        <v>#N/A</v>
      </c>
      <c r="AD46" s="2">
        <f>IF(Table13[[#This Row],[Gender]]="M",Table13[[#This Row],[Diameter]],NA())</f>
        <v>0.56999999999999995</v>
      </c>
      <c r="AE46" s="2" t="e">
        <f>IF(Table13[[#This Row],[Gender]]="F",Table13[[#This Row],[Diameter]],NA())</f>
        <v>#N/A</v>
      </c>
      <c r="AF46" s="2" t="e">
        <f>IF(Table13[[#This Row],[Gender]]="I",Table13[[#This Row],[Diameter]],NA())</f>
        <v>#N/A</v>
      </c>
    </row>
    <row r="47" spans="1:32">
      <c r="A47">
        <v>924</v>
      </c>
      <c r="B47" t="s">
        <v>11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43</v>
      </c>
      <c r="M47" t="s">
        <v>44</v>
      </c>
      <c r="N47" t="s">
        <v>45</v>
      </c>
      <c r="O47">
        <v>7</v>
      </c>
      <c r="P47" t="s">
        <v>42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>
        <f>SUM(1,(1/3)*(Table13[[#This Row],[Length]]-0.5),(1/3)*(Table13[[#This Row],[Diameter]]-0.4),(1/3)*(Table13[[#This Row],[Height]]-0.4)*Table13[[#This Row],[Whole_weight]]*0.5)</f>
        <v>0.93589999999999995</v>
      </c>
      <c r="W47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t="e">
        <f>IF(Table13[[#This Row],[Category All]]="Category 1",Table13[[#This Row],[Base Abalone Value]]*1.5,NA())</f>
        <v>#N/A</v>
      </c>
      <c r="Y47">
        <f>IF(Table13[[#This Row],[Category All]]="Category 2",Table13[[#This Row],[Base Abalone Value]]*0.8,NA())</f>
        <v>0.74872000000000005</v>
      </c>
      <c r="Z47" t="e">
        <f>IF(Table13[[#This Row],[Category All]]="Category 3",Table13[[#This Row],[Base Abalone Value]],NA())</f>
        <v>#N/A</v>
      </c>
      <c r="AA47" s="2" t="e">
        <f>IF(Table13[[#This Row],[Gender]]="M",Table13[[#This Row],[Whole_weight]],NA())</f>
        <v>#N/A</v>
      </c>
      <c r="AB47" s="2" t="e">
        <f>IF(Table13[[#This Row],[Gender]]="F",Table13[[#This Row],[Whole_weight]],NA())</f>
        <v>#N/A</v>
      </c>
      <c r="AC47" s="2">
        <f>IF(Table13[[#This Row],[Gender]]="I",Table13[[#This Row],[Whole_weight]],NA())</f>
        <v>0.38200000000000001</v>
      </c>
      <c r="AD47" s="2" t="e">
        <f>IF(Table13[[#This Row],[Gender]]="M",Table13[[#This Row],[Diameter]],NA())</f>
        <v>#N/A</v>
      </c>
      <c r="AE47" s="2" t="e">
        <f>IF(Table13[[#This Row],[Gender]]="F",Table13[[#This Row],[Diameter]],NA())</f>
        <v>#N/A</v>
      </c>
      <c r="AF47" s="2">
        <f>IF(Table13[[#This Row],[Gender]]="I",Table13[[#This Row],[Diameter]],NA())</f>
        <v>0.34</v>
      </c>
    </row>
    <row r="48" spans="1:32">
      <c r="A48">
        <v>3611</v>
      </c>
      <c r="B48" t="s">
        <v>15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5</v>
      </c>
      <c r="M48" t="s">
        <v>6</v>
      </c>
      <c r="N48" t="s">
        <v>3</v>
      </c>
      <c r="O48">
        <v>1</v>
      </c>
      <c r="P48" t="s">
        <v>4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>
        <f>SUM(1,(1/3)*(Table13[[#This Row],[Length]]-0.5),(1/3)*(Table13[[#This Row],[Diameter]]-0.4),(1/3)*(Table13[[#This Row],[Height]]-0.4)*Table13[[#This Row],[Whole_weight]]*0.5)</f>
        <v>1.0086333333333333</v>
      </c>
      <c r="W48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t="e">
        <f>IF(Table13[[#This Row],[Category All]]="Category 1",Table13[[#This Row],[Base Abalone Value]]*1.5,NA())</f>
        <v>#N/A</v>
      </c>
      <c r="Y48">
        <f>IF(Table13[[#This Row],[Category All]]="Category 2",Table13[[#This Row],[Base Abalone Value]]*0.8,NA())</f>
        <v>0.80690666666666666</v>
      </c>
      <c r="Z48" t="e">
        <f>IF(Table13[[#This Row],[Category All]]="Category 3",Table13[[#This Row],[Base Abalone Value]],NA())</f>
        <v>#N/A</v>
      </c>
      <c r="AA48" s="2">
        <f>IF(Table13[[#This Row],[Gender]]="M",Table13[[#This Row],[Whole_weight]],NA())</f>
        <v>0.86750000000000005</v>
      </c>
      <c r="AB48" s="2" t="e">
        <f>IF(Table13[[#This Row],[Gender]]="F",Table13[[#This Row],[Whole_weight]],NA())</f>
        <v>#N/A</v>
      </c>
      <c r="AC48" s="2" t="e">
        <f>IF(Table13[[#This Row],[Gender]]="I",Table13[[#This Row],[Whole_weight]],NA())</f>
        <v>#N/A</v>
      </c>
      <c r="AD48" s="2">
        <f>IF(Table13[[#This Row],[Gender]]="M",Table13[[#This Row],[Diameter]],NA())</f>
        <v>0.45</v>
      </c>
      <c r="AE48" s="2" t="e">
        <f>IF(Table13[[#This Row],[Gender]]="F",Table13[[#This Row],[Diameter]],NA())</f>
        <v>#N/A</v>
      </c>
      <c r="AF48" s="2" t="e">
        <f>IF(Table13[[#This Row],[Gender]]="I",Table13[[#This Row],[Diameter]],NA())</f>
        <v>#N/A</v>
      </c>
    </row>
    <row r="49" spans="1:32">
      <c r="A49">
        <v>1399</v>
      </c>
      <c r="B49" t="s">
        <v>15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12</v>
      </c>
      <c r="M49" t="s">
        <v>13</v>
      </c>
      <c r="N49" t="s">
        <v>3</v>
      </c>
      <c r="O49">
        <v>9</v>
      </c>
      <c r="P49" t="s">
        <v>46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>
        <f>SUM(1,(1/3)*(Table13[[#This Row],[Length]]-0.5),(1/3)*(Table13[[#This Row],[Diameter]]-0.4),(1/3)*(Table13[[#This Row],[Height]]-0.4)*Table13[[#This Row],[Whole_weight]]*0.5)</f>
        <v>1.0297000000000001</v>
      </c>
      <c r="W49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t="e">
        <f>IF(Table13[[#This Row],[Category All]]="Category 1",Table13[[#This Row],[Base Abalone Value]]*1.5,NA())</f>
        <v>#N/A</v>
      </c>
      <c r="Y49" t="e">
        <f>IF(Table13[[#This Row],[Category All]]="Category 2",Table13[[#This Row],[Base Abalone Value]]*0.8,NA())</f>
        <v>#N/A</v>
      </c>
      <c r="Z49">
        <f>IF(Table13[[#This Row],[Category All]]="Category 3",Table13[[#This Row],[Base Abalone Value]],NA())</f>
        <v>1.0297000000000001</v>
      </c>
      <c r="AA49" s="2">
        <f>IF(Table13[[#This Row],[Gender]]="M",Table13[[#This Row],[Whole_weight]],NA())</f>
        <v>1.5075000000000001</v>
      </c>
      <c r="AB49" s="2" t="e">
        <f>IF(Table13[[#This Row],[Gender]]="F",Table13[[#This Row],[Whole_weight]],NA())</f>
        <v>#N/A</v>
      </c>
      <c r="AC49" s="2" t="e">
        <f>IF(Table13[[#This Row],[Gender]]="I",Table13[[#This Row],[Whole_weight]],NA())</f>
        <v>#N/A</v>
      </c>
      <c r="AD49" s="2">
        <f>IF(Table13[[#This Row],[Gender]]="M",Table13[[#This Row],[Diameter]],NA())</f>
        <v>0.52500000000000002</v>
      </c>
      <c r="AE49" s="2" t="e">
        <f>IF(Table13[[#This Row],[Gender]]="F",Table13[[#This Row],[Diameter]],NA())</f>
        <v>#N/A</v>
      </c>
      <c r="AF49" s="2" t="e">
        <f>IF(Table13[[#This Row],[Gender]]="I",Table13[[#This Row],[Diameter]],NA())</f>
        <v>#N/A</v>
      </c>
    </row>
    <row r="50" spans="1:32">
      <c r="A50">
        <v>3492</v>
      </c>
      <c r="B50" t="s">
        <v>15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20</v>
      </c>
      <c r="M50" t="s">
        <v>21</v>
      </c>
      <c r="N50" t="s">
        <v>22</v>
      </c>
      <c r="O50">
        <v>4</v>
      </c>
      <c r="P50" t="s">
        <v>10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>
        <f>SUM(1,(1/3)*(Table13[[#This Row],[Length]]-0.5),(1/3)*(Table13[[#This Row],[Diameter]]-0.4),(1/3)*(Table13[[#This Row],[Height]]-0.4)*Table13[[#This Row],[Whole_weight]]*0.5)</f>
        <v>0.99060000000000004</v>
      </c>
      <c r="W50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t="e">
        <f>IF(Table13[[#This Row],[Category All]]="Category 1",Table13[[#This Row],[Base Abalone Value]]*1.5,NA())</f>
        <v>#N/A</v>
      </c>
      <c r="Y50" t="e">
        <f>IF(Table13[[#This Row],[Category All]]="Category 2",Table13[[#This Row],[Base Abalone Value]]*0.8,NA())</f>
        <v>#N/A</v>
      </c>
      <c r="Z50">
        <f>IF(Table13[[#This Row],[Category All]]="Category 3",Table13[[#This Row],[Base Abalone Value]],NA())</f>
        <v>0.99060000000000004</v>
      </c>
      <c r="AA50" s="2">
        <f>IF(Table13[[#This Row],[Gender]]="M",Table13[[#This Row],[Whole_weight]],NA())</f>
        <v>0.98499999999999999</v>
      </c>
      <c r="AB50" s="2" t="e">
        <f>IF(Table13[[#This Row],[Gender]]="F",Table13[[#This Row],[Whole_weight]],NA())</f>
        <v>#N/A</v>
      </c>
      <c r="AC50" s="2" t="e">
        <f>IF(Table13[[#This Row],[Gender]]="I",Table13[[#This Row],[Whole_weight]],NA())</f>
        <v>#N/A</v>
      </c>
      <c r="AD50" s="2">
        <f>IF(Table13[[#This Row],[Gender]]="M",Table13[[#This Row],[Diameter]],NA())</f>
        <v>0.44</v>
      </c>
      <c r="AE50" s="2" t="e">
        <f>IF(Table13[[#This Row],[Gender]]="F",Table13[[#This Row],[Diameter]],NA())</f>
        <v>#N/A</v>
      </c>
      <c r="AF50" s="2" t="e">
        <f>IF(Table13[[#This Row],[Gender]]="I",Table13[[#This Row],[Diameter]],NA())</f>
        <v>#N/A</v>
      </c>
    </row>
    <row r="51" spans="1:32">
      <c r="A51">
        <v>2176</v>
      </c>
      <c r="B51" t="s">
        <v>15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</v>
      </c>
      <c r="M51" t="s">
        <v>2</v>
      </c>
      <c r="N51" t="s">
        <v>3</v>
      </c>
      <c r="O51">
        <v>1</v>
      </c>
      <c r="P51" t="s">
        <v>4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>
        <f>SUM(1,(1/3)*(Table13[[#This Row],[Length]]-0.5),(1/3)*(Table13[[#This Row],[Diameter]]-0.4),(1/3)*(Table13[[#This Row],[Height]]-0.4)*Table13[[#This Row],[Whole_weight]]*0.5)</f>
        <v>1.0085208333333331</v>
      </c>
      <c r="W51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t="e">
        <f>IF(Table13[[#This Row],[Category All]]="Category 1",Table13[[#This Row],[Base Abalone Value]]*1.5,NA())</f>
        <v>#N/A</v>
      </c>
      <c r="Y51">
        <f>IF(Table13[[#This Row],[Category All]]="Category 2",Table13[[#This Row],[Base Abalone Value]]*0.8,NA())</f>
        <v>0.80681666666666652</v>
      </c>
      <c r="Z51" t="e">
        <f>IF(Table13[[#This Row],[Category All]]="Category 3",Table13[[#This Row],[Base Abalone Value]],NA())</f>
        <v>#N/A</v>
      </c>
      <c r="AA51" s="2">
        <f>IF(Table13[[#This Row],[Gender]]="M",Table13[[#This Row],[Whole_weight]],NA())</f>
        <v>0.92500000000000004</v>
      </c>
      <c r="AB51" s="2" t="e">
        <f>IF(Table13[[#This Row],[Gender]]="F",Table13[[#This Row],[Whole_weight]],NA())</f>
        <v>#N/A</v>
      </c>
      <c r="AC51" s="2" t="e">
        <f>IF(Table13[[#This Row],[Gender]]="I",Table13[[#This Row],[Whole_weight]],NA())</f>
        <v>#N/A</v>
      </c>
      <c r="AD51" s="2">
        <f>IF(Table13[[#This Row],[Gender]]="M",Table13[[#This Row],[Diameter]],NA())</f>
        <v>0.45</v>
      </c>
      <c r="AE51" s="2" t="e">
        <f>IF(Table13[[#This Row],[Gender]]="F",Table13[[#This Row],[Diameter]],NA())</f>
        <v>#N/A</v>
      </c>
      <c r="AF51" s="2" t="e">
        <f>IF(Table13[[#This Row],[Gender]]="I",Table13[[#This Row],[Diameter]],NA())</f>
        <v>#N/A</v>
      </c>
    </row>
    <row r="52" spans="1:32">
      <c r="A52">
        <v>2708</v>
      </c>
      <c r="B52" t="s">
        <v>15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32</v>
      </c>
      <c r="M52" t="s">
        <v>33</v>
      </c>
      <c r="N52" t="s">
        <v>34</v>
      </c>
      <c r="O52">
        <v>4</v>
      </c>
      <c r="P52" t="s">
        <v>10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>
        <f>SUM(1,(1/3)*(Table13[[#This Row],[Length]]-0.5),(1/3)*(Table13[[#This Row],[Diameter]]-0.4),(1/3)*(Table13[[#This Row],[Height]]-0.4)*Table13[[#This Row],[Whole_weight]]*0.5)</f>
        <v>1.0746666666666667</v>
      </c>
      <c r="W52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t="e">
        <f>IF(Table13[[#This Row],[Category All]]="Category 1",Table13[[#This Row],[Base Abalone Value]]*1.5,NA())</f>
        <v>#N/A</v>
      </c>
      <c r="Y52" t="e">
        <f>IF(Table13[[#This Row],[Category All]]="Category 2",Table13[[#This Row],[Base Abalone Value]]*0.8,NA())</f>
        <v>#N/A</v>
      </c>
      <c r="Z52">
        <f>IF(Table13[[#This Row],[Category All]]="Category 3",Table13[[#This Row],[Base Abalone Value]],NA())</f>
        <v>1.0746666666666667</v>
      </c>
      <c r="AA52" s="2">
        <f>IF(Table13[[#This Row],[Gender]]="M",Table13[[#This Row],[Whole_weight]],NA())</f>
        <v>1.51</v>
      </c>
      <c r="AB52" s="2" t="e">
        <f>IF(Table13[[#This Row],[Gender]]="F",Table13[[#This Row],[Whole_weight]],NA())</f>
        <v>#N/A</v>
      </c>
      <c r="AC52" s="2" t="e">
        <f>IF(Table13[[#This Row],[Gender]]="I",Table13[[#This Row],[Whole_weight]],NA())</f>
        <v>#N/A</v>
      </c>
      <c r="AD52" s="2">
        <f>IF(Table13[[#This Row],[Gender]]="M",Table13[[#This Row],[Diameter]],NA())</f>
        <v>0.55000000000000004</v>
      </c>
      <c r="AE52" s="2" t="e">
        <f>IF(Table13[[#This Row],[Gender]]="F",Table13[[#This Row],[Diameter]],NA())</f>
        <v>#N/A</v>
      </c>
      <c r="AF52" s="2" t="e">
        <f>IF(Table13[[#This Row],[Gender]]="I",Table13[[#This Row],[Diameter]],NA())</f>
        <v>#N/A</v>
      </c>
    </row>
    <row r="53" spans="1:32">
      <c r="A53">
        <v>4140</v>
      </c>
      <c r="B53" t="s">
        <v>0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26</v>
      </c>
      <c r="M53" t="s">
        <v>27</v>
      </c>
      <c r="N53" t="s">
        <v>28</v>
      </c>
      <c r="O53">
        <v>1</v>
      </c>
      <c r="P53" t="s">
        <v>4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>
        <f>SUM(1,(1/3)*(Table13[[#This Row],[Length]]-0.5),(1/3)*(Table13[[#This Row],[Diameter]]-0.4),(1/3)*(Table13[[#This Row],[Height]]-0.4)*Table13[[#This Row],[Whole_weight]]*0.5)</f>
        <v>1.0303354166666667</v>
      </c>
      <c r="W5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t="e">
        <f>IF(Table13[[#This Row],[Category All]]="Category 1",Table13[[#This Row],[Base Abalone Value]]*1.5,NA())</f>
        <v>#N/A</v>
      </c>
      <c r="Y53" t="e">
        <f>IF(Table13[[#This Row],[Category All]]="Category 2",Table13[[#This Row],[Base Abalone Value]]*0.8,NA())</f>
        <v>#N/A</v>
      </c>
      <c r="Z53">
        <f>IF(Table13[[#This Row],[Category All]]="Category 3",Table13[[#This Row],[Base Abalone Value]],NA())</f>
        <v>1.0303354166666667</v>
      </c>
      <c r="AA53" s="2" t="e">
        <f>IF(Table13[[#This Row],[Gender]]="M",Table13[[#This Row],[Whole_weight]],NA())</f>
        <v>#N/A</v>
      </c>
      <c r="AB53" s="2">
        <f>IF(Table13[[#This Row],[Gender]]="F",Table13[[#This Row],[Whole_weight]],NA())</f>
        <v>1.2355</v>
      </c>
      <c r="AC53" s="2" t="e">
        <f>IF(Table13[[#This Row],[Gender]]="I",Table13[[#This Row],[Whole_weight]],NA())</f>
        <v>#N/A</v>
      </c>
      <c r="AD53" s="2" t="e">
        <f>IF(Table13[[#This Row],[Gender]]="M",Table13[[#This Row],[Diameter]],NA())</f>
        <v>#N/A</v>
      </c>
      <c r="AE53" s="2">
        <f>IF(Table13[[#This Row],[Gender]]="F",Table13[[#This Row],[Diameter]],NA())</f>
        <v>0.495</v>
      </c>
      <c r="AF53" s="2" t="e">
        <f>IF(Table13[[#This Row],[Gender]]="I",Table13[[#This Row],[Diameter]],NA())</f>
        <v>#N/A</v>
      </c>
    </row>
    <row r="54" spans="1:32">
      <c r="A54">
        <v>3559</v>
      </c>
      <c r="B54" t="s">
        <v>11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23</v>
      </c>
      <c r="M54" t="s">
        <v>24</v>
      </c>
      <c r="N54" t="s">
        <v>25</v>
      </c>
      <c r="O54">
        <v>4</v>
      </c>
      <c r="P54" t="s">
        <v>10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>
        <f>SUM(1,(1/3)*(Table13[[#This Row],[Length]]-0.5),(1/3)*(Table13[[#This Row],[Diameter]]-0.4),(1/3)*(Table13[[#This Row],[Height]]-0.4)*Table13[[#This Row],[Whole_weight]]*0.5)</f>
        <v>0.9893729166666666</v>
      </c>
      <c r="W54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t="e">
        <f>IF(Table13[[#This Row],[Category All]]="Category 1",Table13[[#This Row],[Base Abalone Value]]*1.5,NA())</f>
        <v>#N/A</v>
      </c>
      <c r="Y54" t="e">
        <f>IF(Table13[[#This Row],[Category All]]="Category 2",Table13[[#This Row],[Base Abalone Value]]*0.8,NA())</f>
        <v>#N/A</v>
      </c>
      <c r="Z54">
        <f>IF(Table13[[#This Row],[Category All]]="Category 3",Table13[[#This Row],[Base Abalone Value]],NA())</f>
        <v>0.9893729166666666</v>
      </c>
      <c r="AA54" s="2" t="e">
        <f>IF(Table13[[#This Row],[Gender]]="M",Table13[[#This Row],[Whole_weight]],NA())</f>
        <v>#N/A</v>
      </c>
      <c r="AB54" s="2" t="e">
        <f>IF(Table13[[#This Row],[Gender]]="F",Table13[[#This Row],[Whole_weight]],NA())</f>
        <v>#N/A</v>
      </c>
      <c r="AC54" s="2">
        <f>IF(Table13[[#This Row],[Gender]]="I",Table13[[#This Row],[Whole_weight]],NA())</f>
        <v>0.87250000000000005</v>
      </c>
      <c r="AD54" s="2" t="e">
        <f>IF(Table13[[#This Row],[Gender]]="M",Table13[[#This Row],[Diameter]],NA())</f>
        <v>#N/A</v>
      </c>
      <c r="AE54" s="2" t="e">
        <f>IF(Table13[[#This Row],[Gender]]="F",Table13[[#This Row],[Diameter]],NA())</f>
        <v>#N/A</v>
      </c>
      <c r="AF54" s="2">
        <f>IF(Table13[[#This Row],[Gender]]="I",Table13[[#This Row],[Diameter]],NA())</f>
        <v>0.42499999999999999</v>
      </c>
    </row>
    <row r="55" spans="1:32">
      <c r="A55" t="s">
        <v>51</v>
      </c>
      <c r="B55" t="s">
        <v>15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51</v>
      </c>
      <c r="L55" t="s">
        <v>8</v>
      </c>
      <c r="M55" t="s">
        <v>9</v>
      </c>
      <c r="N55" t="s">
        <v>3</v>
      </c>
      <c r="O55" t="s">
        <v>51</v>
      </c>
      <c r="P55" t="s">
        <v>4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>
        <f>SUM(1,(1/3)*(Table13[[#This Row],[Length]]-0.5),(1/3)*(Table13[[#This Row],[Diameter]]-0.4),(1/3)*(Table13[[#This Row],[Height]]-0.4)*Table13[[#This Row],[Whole_weight]]*0.5)</f>
        <v>1.0550929166666667</v>
      </c>
      <c r="W55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t="e">
        <f>IF(Table13[[#This Row],[Category All]]="Category 1",Table13[[#This Row],[Base Abalone Value]]*1.5,NA())</f>
        <v>#N/A</v>
      </c>
      <c r="Y55" t="e">
        <f>IF(Table13[[#This Row],[Category All]]="Category 2",Table13[[#This Row],[Base Abalone Value]]*0.8,NA())</f>
        <v>#N/A</v>
      </c>
      <c r="Z55">
        <f>IF(Table13[[#This Row],[Category All]]="Category 3",Table13[[#This Row],[Base Abalone Value]],NA())</f>
        <v>1.0550929166666667</v>
      </c>
      <c r="AA55" s="2">
        <f>IF(Table13[[#This Row],[Gender]]="M",Table13[[#This Row],[Whole_weight]],NA())</f>
        <v>1.9484999999999999</v>
      </c>
      <c r="AB55" s="2" t="e">
        <f>IF(Table13[[#This Row],[Gender]]="F",Table13[[#This Row],[Whole_weight]],NA())</f>
        <v>#N/A</v>
      </c>
      <c r="AC55" s="2" t="e">
        <f>IF(Table13[[#This Row],[Gender]]="I",Table13[[#This Row],[Whole_weight]],NA())</f>
        <v>#N/A</v>
      </c>
      <c r="AD55" s="2">
        <f>IF(Table13[[#This Row],[Gender]]="M",Table13[[#This Row],[Diameter]],NA())</f>
        <v>0.55500000000000005</v>
      </c>
      <c r="AE55" s="2" t="e">
        <f>IF(Table13[[#This Row],[Gender]]="F",Table13[[#This Row],[Diameter]],NA())</f>
        <v>#N/A</v>
      </c>
      <c r="AF55" s="2" t="e">
        <f>IF(Table13[[#This Row],[Gender]]="I",Table13[[#This Row],[Diameter]],NA())</f>
        <v>#N/A</v>
      </c>
    </row>
    <row r="56" spans="1:32">
      <c r="A56">
        <v>1787</v>
      </c>
      <c r="B56" t="s">
        <v>11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35</v>
      </c>
      <c r="M56" t="s">
        <v>36</v>
      </c>
      <c r="N56" t="s">
        <v>37</v>
      </c>
      <c r="O56">
        <v>5</v>
      </c>
      <c r="P56" t="s">
        <v>14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>
        <f>SUM(1,(1/3)*(Table13[[#This Row],[Length]]-0.5),(1/3)*(Table13[[#This Row],[Diameter]]-0.4),(1/3)*(Table13[[#This Row],[Height]]-0.4)*Table13[[#This Row],[Whole_weight]]*0.5)</f>
        <v>0.96693833333333346</v>
      </c>
      <c r="W56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t="e">
        <f>IF(Table13[[#This Row],[Category All]]="Category 1",Table13[[#This Row],[Base Abalone Value]]*1.5,NA())</f>
        <v>#N/A</v>
      </c>
      <c r="Y56" t="e">
        <f>IF(Table13[[#This Row],[Category All]]="Category 2",Table13[[#This Row],[Base Abalone Value]]*0.8,NA())</f>
        <v>#N/A</v>
      </c>
      <c r="Z56">
        <f>IF(Table13[[#This Row],[Category All]]="Category 3",Table13[[#This Row],[Base Abalone Value]],NA())</f>
        <v>0.96693833333333346</v>
      </c>
      <c r="AA56" s="2" t="e">
        <f>IF(Table13[[#This Row],[Gender]]="M",Table13[[#This Row],[Whole_weight]],NA())</f>
        <v>#N/A</v>
      </c>
      <c r="AB56" s="2" t="e">
        <f>IF(Table13[[#This Row],[Gender]]="F",Table13[[#This Row],[Whole_weight]],NA())</f>
        <v>#N/A</v>
      </c>
      <c r="AC56" s="2">
        <f>IF(Table13[[#This Row],[Gender]]="I",Table13[[#This Row],[Whole_weight]],NA())</f>
        <v>1.0834999999999999</v>
      </c>
      <c r="AD56" s="2" t="e">
        <f>IF(Table13[[#This Row],[Gender]]="M",Table13[[#This Row],[Diameter]],NA())</f>
        <v>#N/A</v>
      </c>
      <c r="AE56" s="2" t="e">
        <f>IF(Table13[[#This Row],[Gender]]="F",Table13[[#This Row],[Diameter]],NA())</f>
        <v>#N/A</v>
      </c>
      <c r="AF56" s="2">
        <f>IF(Table13[[#This Row],[Gender]]="I",Table13[[#This Row],[Diameter]],NA())</f>
        <v>0.38500000000000001</v>
      </c>
    </row>
    <row r="57" spans="1:32">
      <c r="A57">
        <v>1999</v>
      </c>
      <c r="B57" t="s">
        <v>11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43</v>
      </c>
      <c r="M57" t="s">
        <v>44</v>
      </c>
      <c r="N57" t="s">
        <v>45</v>
      </c>
      <c r="O57">
        <v>4</v>
      </c>
      <c r="P57" t="s">
        <v>10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>
        <f>SUM(1,(1/3)*(Table13[[#This Row],[Length]]-0.5),(1/3)*(Table13[[#This Row],[Diameter]]-0.4),(1/3)*(Table13[[#This Row],[Height]]-0.4)*Table13[[#This Row],[Whole_weight]]*0.5)</f>
        <v>0.88593333333333324</v>
      </c>
      <c r="W57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t="e">
        <f>IF(Table13[[#This Row],[Category All]]="Category 1",Table13[[#This Row],[Base Abalone Value]]*1.5,NA())</f>
        <v>#N/A</v>
      </c>
      <c r="Y57">
        <f>IF(Table13[[#This Row],[Category All]]="Category 2",Table13[[#This Row],[Base Abalone Value]]*0.8,NA())</f>
        <v>0.70874666666666664</v>
      </c>
      <c r="Z57" t="e">
        <f>IF(Table13[[#This Row],[Category All]]="Category 3",Table13[[#This Row],[Base Abalone Value]],NA())</f>
        <v>#N/A</v>
      </c>
      <c r="AA57" s="2" t="e">
        <f>IF(Table13[[#This Row],[Gender]]="M",Table13[[#This Row],[Whole_weight]],NA())</f>
        <v>#N/A</v>
      </c>
      <c r="AB57" s="2" t="e">
        <f>IF(Table13[[#This Row],[Gender]]="F",Table13[[#This Row],[Whole_weight]],NA())</f>
        <v>#N/A</v>
      </c>
      <c r="AC57" s="2">
        <f>IF(Table13[[#This Row],[Gender]]="I",Table13[[#This Row],[Whole_weight]],NA())</f>
        <v>0.17</v>
      </c>
      <c r="AD57" s="2" t="e">
        <f>IF(Table13[[#This Row],[Gender]]="M",Table13[[#This Row],[Diameter]],NA())</f>
        <v>#N/A</v>
      </c>
      <c r="AE57" s="2" t="e">
        <f>IF(Table13[[#This Row],[Gender]]="F",Table13[[#This Row],[Diameter]],NA())</f>
        <v>#N/A</v>
      </c>
      <c r="AF57" s="2">
        <f>IF(Table13[[#This Row],[Gender]]="I",Table13[[#This Row],[Diameter]],NA())</f>
        <v>0.23499999999999999</v>
      </c>
    </row>
    <row r="58" spans="1:32">
      <c r="A58">
        <v>4134</v>
      </c>
      <c r="B58" t="s">
        <v>15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26</v>
      </c>
      <c r="M58" t="s">
        <v>27</v>
      </c>
      <c r="N58" t="s">
        <v>28</v>
      </c>
      <c r="O58">
        <v>1</v>
      </c>
      <c r="P58" t="s">
        <v>4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>
        <f>SUM(1,(1/3)*(Table13[[#This Row],[Length]]-0.5),(1/3)*(Table13[[#This Row],[Diameter]]-0.4),(1/3)*(Table13[[#This Row],[Height]]-0.4)*Table13[[#This Row],[Whole_weight]]*0.5)</f>
        <v>1.0034583333333333</v>
      </c>
      <c r="W58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t="e">
        <f>IF(Table13[[#This Row],[Category All]]="Category 1",Table13[[#This Row],[Base Abalone Value]]*1.5,NA())</f>
        <v>#N/A</v>
      </c>
      <c r="Y58" t="e">
        <f>IF(Table13[[#This Row],[Category All]]="Category 2",Table13[[#This Row],[Base Abalone Value]]*0.8,NA())</f>
        <v>#N/A</v>
      </c>
      <c r="Z58">
        <f>IF(Table13[[#This Row],[Category All]]="Category 3",Table13[[#This Row],[Base Abalone Value]],NA())</f>
        <v>1.0034583333333333</v>
      </c>
      <c r="AA58" s="2">
        <f>IF(Table13[[#This Row],[Gender]]="M",Table13[[#This Row],[Whole_weight]],NA())</f>
        <v>0.997</v>
      </c>
      <c r="AB58" s="2" t="e">
        <f>IF(Table13[[#This Row],[Gender]]="F",Table13[[#This Row],[Whole_weight]],NA())</f>
        <v>#N/A</v>
      </c>
      <c r="AC58" s="2" t="e">
        <f>IF(Table13[[#This Row],[Gender]]="I",Table13[[#This Row],[Whole_weight]],NA())</f>
        <v>#N/A</v>
      </c>
      <c r="AD58" s="2">
        <f>IF(Table13[[#This Row],[Gender]]="M",Table13[[#This Row],[Diameter]],NA())</f>
        <v>0.45</v>
      </c>
      <c r="AE58" s="2" t="e">
        <f>IF(Table13[[#This Row],[Gender]]="F",Table13[[#This Row],[Diameter]],NA())</f>
        <v>#N/A</v>
      </c>
      <c r="AF58" s="2" t="e">
        <f>IF(Table13[[#This Row],[Gender]]="I",Table13[[#This Row],[Diameter]],NA())</f>
        <v>#N/A</v>
      </c>
    </row>
    <row r="59" spans="1:32">
      <c r="A59">
        <v>3987</v>
      </c>
      <c r="B59" t="s">
        <v>0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35</v>
      </c>
      <c r="M59" t="s">
        <v>36</v>
      </c>
      <c r="N59" t="s">
        <v>37</v>
      </c>
      <c r="O59">
        <v>5</v>
      </c>
      <c r="P59" t="s">
        <v>14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>
        <f>SUM(1,(1/3)*(Table13[[#This Row],[Length]]-0.5),(1/3)*(Table13[[#This Row],[Diameter]]-0.4),(1/3)*(Table13[[#This Row],[Height]]-0.4)*Table13[[#This Row],[Whole_weight]]*0.5)</f>
        <v>1.0374833333333333</v>
      </c>
      <c r="W59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t="e">
        <f>IF(Table13[[#This Row],[Category All]]="Category 1",Table13[[#This Row],[Base Abalone Value]]*1.5,NA())</f>
        <v>#N/A</v>
      </c>
      <c r="Y59" t="e">
        <f>IF(Table13[[#This Row],[Category All]]="Category 2",Table13[[#This Row],[Base Abalone Value]]*0.8,NA())</f>
        <v>#N/A</v>
      </c>
      <c r="Z59">
        <f>IF(Table13[[#This Row],[Category All]]="Category 3",Table13[[#This Row],[Base Abalone Value]],NA())</f>
        <v>1.0374833333333333</v>
      </c>
      <c r="AA59" s="2" t="e">
        <f>IF(Table13[[#This Row],[Gender]]="M",Table13[[#This Row],[Whole_weight]],NA())</f>
        <v>#N/A</v>
      </c>
      <c r="AB59" s="2">
        <f>IF(Table13[[#This Row],[Gender]]="F",Table13[[#This Row],[Whole_weight]],NA())</f>
        <v>1.37</v>
      </c>
      <c r="AC59" s="2" t="e">
        <f>IF(Table13[[#This Row],[Gender]]="I",Table13[[#This Row],[Whole_weight]],NA())</f>
        <v>#N/A</v>
      </c>
      <c r="AD59" s="2" t="e">
        <f>IF(Table13[[#This Row],[Gender]]="M",Table13[[#This Row],[Diameter]],NA())</f>
        <v>#N/A</v>
      </c>
      <c r="AE59" s="2">
        <f>IF(Table13[[#This Row],[Gender]]="F",Table13[[#This Row],[Diameter]],NA())</f>
        <v>0.52500000000000002</v>
      </c>
      <c r="AF59" s="2" t="e">
        <f>IF(Table13[[#This Row],[Gender]]="I",Table13[[#This Row],[Diameter]],NA())</f>
        <v>#N/A</v>
      </c>
    </row>
    <row r="60" spans="1:32">
      <c r="A60">
        <v>3217</v>
      </c>
      <c r="B60" t="s">
        <v>15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8</v>
      </c>
      <c r="M60" t="s">
        <v>9</v>
      </c>
      <c r="N60" t="s">
        <v>3</v>
      </c>
      <c r="O60">
        <v>8</v>
      </c>
      <c r="P60" t="s">
        <v>19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>
        <f>SUM(1,(1/3)*(Table13[[#This Row],[Length]]-0.5),(1/3)*(Table13[[#This Row],[Diameter]]-0.4),(1/3)*(Table13[[#This Row],[Height]]-0.4)*Table13[[#This Row],[Whole_weight]]*0.5)</f>
        <v>1.0275525000000001</v>
      </c>
      <c r="W60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t="e">
        <f>IF(Table13[[#This Row],[Category All]]="Category 1",Table13[[#This Row],[Base Abalone Value]]*1.5,NA())</f>
        <v>#N/A</v>
      </c>
      <c r="Y60">
        <f>IF(Table13[[#This Row],[Category All]]="Category 2",Table13[[#This Row],[Base Abalone Value]]*0.8,NA())</f>
        <v>0.82204200000000016</v>
      </c>
      <c r="Z60" t="e">
        <f>IF(Table13[[#This Row],[Category All]]="Category 3",Table13[[#This Row],[Base Abalone Value]],NA())</f>
        <v>#N/A</v>
      </c>
      <c r="AA60" s="2">
        <f>IF(Table13[[#This Row],[Gender]]="M",Table13[[#This Row],[Whole_weight]],NA())</f>
        <v>1.4984999999999999</v>
      </c>
      <c r="AB60" s="2" t="e">
        <f>IF(Table13[[#This Row],[Gender]]="F",Table13[[#This Row],[Whole_weight]],NA())</f>
        <v>#N/A</v>
      </c>
      <c r="AC60" s="2" t="e">
        <f>IF(Table13[[#This Row],[Gender]]="I",Table13[[#This Row],[Whole_weight]],NA())</f>
        <v>#N/A</v>
      </c>
      <c r="AD60" s="2">
        <f>IF(Table13[[#This Row],[Gender]]="M",Table13[[#This Row],[Diameter]],NA())</f>
        <v>0.51</v>
      </c>
      <c r="AE60" s="2" t="e">
        <f>IF(Table13[[#This Row],[Gender]]="F",Table13[[#This Row],[Diameter]],NA())</f>
        <v>#N/A</v>
      </c>
      <c r="AF60" s="2" t="e">
        <f>IF(Table13[[#This Row],[Gender]]="I",Table13[[#This Row],[Diameter]],NA())</f>
        <v>#N/A</v>
      </c>
    </row>
    <row r="61" spans="1:32">
      <c r="A61">
        <v>3111</v>
      </c>
      <c r="B61" t="s">
        <v>11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8</v>
      </c>
      <c r="M61" t="s">
        <v>9</v>
      </c>
      <c r="N61" t="s">
        <v>3</v>
      </c>
      <c r="O61">
        <v>3</v>
      </c>
      <c r="P61" t="s">
        <v>48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>
        <f>SUM(1,(1/3)*(Table13[[#This Row],[Length]]-0.5),(1/3)*(Table13[[#This Row],[Diameter]]-0.4),(1/3)*(Table13[[#This Row],[Height]]-0.4)*Table13[[#This Row],[Whole_weight]]*0.5)</f>
        <v>0.91769000000000001</v>
      </c>
      <c r="W61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t="e">
        <f>IF(Table13[[#This Row],[Category All]]="Category 1",Table13[[#This Row],[Base Abalone Value]]*1.5,NA())</f>
        <v>#N/A</v>
      </c>
      <c r="Y61">
        <f>IF(Table13[[#This Row],[Category All]]="Category 2",Table13[[#This Row],[Base Abalone Value]]*0.8,NA())</f>
        <v>0.73415200000000003</v>
      </c>
      <c r="Z61" t="e">
        <f>IF(Table13[[#This Row],[Category All]]="Category 3",Table13[[#This Row],[Base Abalone Value]],NA())</f>
        <v>#N/A</v>
      </c>
      <c r="AA61" s="2" t="e">
        <f>IF(Table13[[#This Row],[Gender]]="M",Table13[[#This Row],[Whole_weight]],NA())</f>
        <v>#N/A</v>
      </c>
      <c r="AB61" s="2" t="e">
        <f>IF(Table13[[#This Row],[Gender]]="F",Table13[[#This Row],[Whole_weight]],NA())</f>
        <v>#N/A</v>
      </c>
      <c r="AC61" s="2">
        <f>IF(Table13[[#This Row],[Gender]]="I",Table13[[#This Row],[Whole_weight]],NA())</f>
        <v>0.29949999999999999</v>
      </c>
      <c r="AD61" s="2" t="e">
        <f>IF(Table13[[#This Row],[Gender]]="M",Table13[[#This Row],[Diameter]],NA())</f>
        <v>#N/A</v>
      </c>
      <c r="AE61" s="2" t="e">
        <f>IF(Table13[[#This Row],[Gender]]="F",Table13[[#This Row],[Diameter]],NA())</f>
        <v>#N/A</v>
      </c>
      <c r="AF61" s="2">
        <f>IF(Table13[[#This Row],[Gender]]="I",Table13[[#This Row],[Diameter]],NA())</f>
        <v>0.3</v>
      </c>
    </row>
    <row r="62" spans="1:32">
      <c r="A62">
        <v>3836</v>
      </c>
      <c r="B62" t="s">
        <v>0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32</v>
      </c>
      <c r="M62" t="s">
        <v>33</v>
      </c>
      <c r="N62" t="s">
        <v>34</v>
      </c>
      <c r="O62">
        <v>3</v>
      </c>
      <c r="P62" t="s">
        <v>48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>
        <f>SUM(1,(1/3)*(Table13[[#This Row],[Length]]-0.5),(1/3)*(Table13[[#This Row],[Diameter]]-0.4),(1/3)*(Table13[[#This Row],[Height]]-0.4)*Table13[[#This Row],[Whole_weight]]*0.5)</f>
        <v>0.93620833333333331</v>
      </c>
      <c r="W62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t="e">
        <f>IF(Table13[[#This Row],[Category All]]="Category 1",Table13[[#This Row],[Base Abalone Value]]*1.5,NA())</f>
        <v>#N/A</v>
      </c>
      <c r="Y62">
        <f>IF(Table13[[#This Row],[Category All]]="Category 2",Table13[[#This Row],[Base Abalone Value]]*0.8,NA())</f>
        <v>0.74896666666666667</v>
      </c>
      <c r="Z62" t="e">
        <f>IF(Table13[[#This Row],[Category All]]="Category 3",Table13[[#This Row],[Base Abalone Value]],NA())</f>
        <v>#N/A</v>
      </c>
      <c r="AA62" s="2" t="e">
        <f>IF(Table13[[#This Row],[Gender]]="M",Table13[[#This Row],[Whole_weight]],NA())</f>
        <v>#N/A</v>
      </c>
      <c r="AB62" s="2">
        <f>IF(Table13[[#This Row],[Gender]]="F",Table13[[#This Row],[Whole_weight]],NA())</f>
        <v>0.4425</v>
      </c>
      <c r="AC62" s="2" t="e">
        <f>IF(Table13[[#This Row],[Gender]]="I",Table13[[#This Row],[Whole_weight]],NA())</f>
        <v>#N/A</v>
      </c>
      <c r="AD62" s="2" t="e">
        <f>IF(Table13[[#This Row],[Gender]]="M",Table13[[#This Row],[Diameter]],NA())</f>
        <v>#N/A</v>
      </c>
      <c r="AE62" s="2">
        <f>IF(Table13[[#This Row],[Gender]]="F",Table13[[#This Row],[Diameter]],NA())</f>
        <v>0.35</v>
      </c>
      <c r="AF62" s="2" t="e">
        <f>IF(Table13[[#This Row],[Gender]]="I",Table13[[#This Row],[Diameter]],NA())</f>
        <v>#N/A</v>
      </c>
    </row>
    <row r="63" spans="1:32">
      <c r="A63">
        <v>156</v>
      </c>
      <c r="B63" t="s">
        <v>15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49</v>
      </c>
      <c r="M63" t="s">
        <v>50</v>
      </c>
      <c r="N63" t="s">
        <v>3</v>
      </c>
      <c r="O63">
        <v>2</v>
      </c>
      <c r="P63" t="s">
        <v>7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>
        <f>SUM(1,(1/3)*(Table13[[#This Row],[Length]]-0.5),(1/3)*(Table13[[#This Row],[Diameter]]-0.4),(1/3)*(Table13[[#This Row],[Height]]-0.4)*Table13[[#This Row],[Whole_weight]]*0.5)</f>
        <v>0.97417666666666658</v>
      </c>
      <c r="W6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t="e">
        <f>IF(Table13[[#This Row],[Category All]]="Category 1",Table13[[#This Row],[Base Abalone Value]]*1.5,NA())</f>
        <v>#N/A</v>
      </c>
      <c r="Y63">
        <f>IF(Table13[[#This Row],[Category All]]="Category 2",Table13[[#This Row],[Base Abalone Value]]*0.8,NA())</f>
        <v>0.77934133333333333</v>
      </c>
      <c r="Z63" t="e">
        <f>IF(Table13[[#This Row],[Category All]]="Category 3",Table13[[#This Row],[Base Abalone Value]],NA())</f>
        <v>#N/A</v>
      </c>
      <c r="AA63" s="2">
        <f>IF(Table13[[#This Row],[Gender]]="M",Table13[[#This Row],[Whole_weight]],NA())</f>
        <v>0.72199999999999998</v>
      </c>
      <c r="AB63" s="2" t="e">
        <f>IF(Table13[[#This Row],[Gender]]="F",Table13[[#This Row],[Whole_weight]],NA())</f>
        <v>#N/A</v>
      </c>
      <c r="AC63" s="2" t="e">
        <f>IF(Table13[[#This Row],[Gender]]="I",Table13[[#This Row],[Whole_weight]],NA())</f>
        <v>#N/A</v>
      </c>
      <c r="AD63" s="2">
        <f>IF(Table13[[#This Row],[Gender]]="M",Table13[[#This Row],[Diameter]],NA())</f>
        <v>0.40500000000000003</v>
      </c>
      <c r="AE63" s="2" t="e">
        <f>IF(Table13[[#This Row],[Gender]]="F",Table13[[#This Row],[Diameter]],NA())</f>
        <v>#N/A</v>
      </c>
      <c r="AF63" s="2" t="e">
        <f>IF(Table13[[#This Row],[Gender]]="I",Table13[[#This Row],[Diameter]],NA())</f>
        <v>#N/A</v>
      </c>
    </row>
    <row r="64" spans="1:32">
      <c r="A64">
        <v>1825</v>
      </c>
      <c r="B64" t="s">
        <v>11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20</v>
      </c>
      <c r="M64" t="s">
        <v>21</v>
      </c>
      <c r="N64" t="s">
        <v>22</v>
      </c>
      <c r="O64">
        <v>10</v>
      </c>
      <c r="P64" t="s">
        <v>38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>
        <f>SUM(1,(1/3)*(Table13[[#This Row],[Length]]-0.5),(1/3)*(Table13[[#This Row],[Diameter]]-0.4),(1/3)*(Table13[[#This Row],[Height]]-0.4)*Table13[[#This Row],[Whole_weight]]*0.5)</f>
        <v>0.80504666666666669</v>
      </c>
      <c r="W64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t="e">
        <f>IF(Table13[[#This Row],[Category All]]="Category 1",Table13[[#This Row],[Base Abalone Value]]*1.5,NA())</f>
        <v>#N/A</v>
      </c>
      <c r="Y64">
        <f>IF(Table13[[#This Row],[Category All]]="Category 2",Table13[[#This Row],[Base Abalone Value]]*0.8,NA())</f>
        <v>0.64403733333333335</v>
      </c>
      <c r="Z64" t="e">
        <f>IF(Table13[[#This Row],[Category All]]="Category 3",Table13[[#This Row],[Base Abalone Value]],NA())</f>
        <v>#N/A</v>
      </c>
      <c r="AA64" s="2" t="e">
        <f>IF(Table13[[#This Row],[Gender]]="M",Table13[[#This Row],[Whole_weight]],NA())</f>
        <v>#N/A</v>
      </c>
      <c r="AB64" s="2" t="e">
        <f>IF(Table13[[#This Row],[Gender]]="F",Table13[[#This Row],[Whole_weight]],NA())</f>
        <v>#N/A</v>
      </c>
      <c r="AC64" s="2">
        <f>IF(Table13[[#This Row],[Gender]]="I",Table13[[#This Row],[Whole_weight]],NA())</f>
        <v>2.7E-2</v>
      </c>
      <c r="AD64" s="2" t="e">
        <f>IF(Table13[[#This Row],[Gender]]="M",Table13[[#This Row],[Diameter]],NA())</f>
        <v>#N/A</v>
      </c>
      <c r="AE64" s="2" t="e">
        <f>IF(Table13[[#This Row],[Gender]]="F",Table13[[#This Row],[Diameter]],NA())</f>
        <v>#N/A</v>
      </c>
      <c r="AF64" s="2">
        <f>IF(Table13[[#This Row],[Gender]]="I",Table13[[#This Row],[Diameter]],NA())</f>
        <v>0.13500000000000001</v>
      </c>
    </row>
    <row r="65" spans="1:32">
      <c r="A65">
        <v>3941</v>
      </c>
      <c r="B65" t="s">
        <v>15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52</v>
      </c>
      <c r="M65" t="s">
        <v>53</v>
      </c>
      <c r="N65" t="s">
        <v>54</v>
      </c>
      <c r="O65">
        <v>6</v>
      </c>
      <c r="P65" t="s">
        <v>47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>
        <f>SUM(1,(1/3)*(Table13[[#This Row],[Length]]-0.5),(1/3)*(Table13[[#This Row],[Diameter]]-0.4),(1/3)*(Table13[[#This Row],[Height]]-0.4)*Table13[[#This Row],[Whole_weight]]*0.5)</f>
        <v>0.96610458333333338</v>
      </c>
      <c r="W65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t="e">
        <f>IF(Table13[[#This Row],[Category All]]="Category 1",Table13[[#This Row],[Base Abalone Value]]*1.5,NA())</f>
        <v>#N/A</v>
      </c>
      <c r="Y65">
        <f>IF(Table13[[#This Row],[Category All]]="Category 2",Table13[[#This Row],[Base Abalone Value]]*0.8,NA())</f>
        <v>0.77288366666666675</v>
      </c>
      <c r="Z65" t="e">
        <f>IF(Table13[[#This Row],[Category All]]="Category 3",Table13[[#This Row],[Base Abalone Value]],NA())</f>
        <v>#N/A</v>
      </c>
      <c r="AA65" s="2">
        <f>IF(Table13[[#This Row],[Gender]]="M",Table13[[#This Row],[Whole_weight]],NA())</f>
        <v>0.65549999999999997</v>
      </c>
      <c r="AB65" s="2" t="e">
        <f>IF(Table13[[#This Row],[Gender]]="F",Table13[[#This Row],[Whole_weight]],NA())</f>
        <v>#N/A</v>
      </c>
      <c r="AC65" s="2" t="e">
        <f>IF(Table13[[#This Row],[Gender]]="I",Table13[[#This Row],[Whole_weight]],NA())</f>
        <v>#N/A</v>
      </c>
      <c r="AD65" s="2">
        <f>IF(Table13[[#This Row],[Gender]]="M",Table13[[#This Row],[Diameter]],NA())</f>
        <v>0.39</v>
      </c>
      <c r="AE65" s="2" t="e">
        <f>IF(Table13[[#This Row],[Gender]]="F",Table13[[#This Row],[Diameter]],NA())</f>
        <v>#N/A</v>
      </c>
      <c r="AF65" s="2" t="e">
        <f>IF(Table13[[#This Row],[Gender]]="I",Table13[[#This Row],[Diameter]],NA())</f>
        <v>#N/A</v>
      </c>
    </row>
    <row r="66" spans="1:32">
      <c r="A66">
        <v>481</v>
      </c>
      <c r="B66" t="s">
        <v>0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5</v>
      </c>
      <c r="M66" t="s">
        <v>6</v>
      </c>
      <c r="N66" t="s">
        <v>3</v>
      </c>
      <c r="O66">
        <v>5</v>
      </c>
      <c r="P66" t="s">
        <v>14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>
        <f>SUM(1,(1/3)*(Table13[[#This Row],[Length]]-0.5),(1/3)*(Table13[[#This Row],[Diameter]]-0.4),(1/3)*(Table13[[#This Row],[Height]]-0.4)*Table13[[#This Row],[Whole_weight]]*0.5)</f>
        <v>1.0635645833333334</v>
      </c>
      <c r="W66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t="e">
        <f>IF(Table13[[#This Row],[Category All]]="Category 1",Table13[[#This Row],[Base Abalone Value]]*1.5,NA())</f>
        <v>#N/A</v>
      </c>
      <c r="Y66">
        <f>IF(Table13[[#This Row],[Category All]]="Category 2",Table13[[#This Row],[Base Abalone Value]]*0.8,NA())</f>
        <v>0.85085166666666678</v>
      </c>
      <c r="Z66" t="e">
        <f>IF(Table13[[#This Row],[Category All]]="Category 3",Table13[[#This Row],[Base Abalone Value]],NA())</f>
        <v>#N/A</v>
      </c>
      <c r="AA66" s="2" t="e">
        <f>IF(Table13[[#This Row],[Gender]]="M",Table13[[#This Row],[Whole_weight]],NA())</f>
        <v>#N/A</v>
      </c>
      <c r="AB66" s="2">
        <f>IF(Table13[[#This Row],[Gender]]="F",Table13[[#This Row],[Whole_weight]],NA())</f>
        <v>1.8075000000000001</v>
      </c>
      <c r="AC66" s="2" t="e">
        <f>IF(Table13[[#This Row],[Gender]]="I",Table13[[#This Row],[Whole_weight]],NA())</f>
        <v>#N/A</v>
      </c>
      <c r="AD66" s="2" t="e">
        <f>IF(Table13[[#This Row],[Gender]]="M",Table13[[#This Row],[Diameter]],NA())</f>
        <v>#N/A</v>
      </c>
      <c r="AE66" s="2">
        <f>IF(Table13[[#This Row],[Gender]]="F",Table13[[#This Row],[Diameter]],NA())</f>
        <v>0.58499999999999996</v>
      </c>
      <c r="AF66" s="2" t="e">
        <f>IF(Table13[[#This Row],[Gender]]="I",Table13[[#This Row],[Diameter]],NA())</f>
        <v>#N/A</v>
      </c>
    </row>
    <row r="67" spans="1:32">
      <c r="A67">
        <v>3516</v>
      </c>
      <c r="B67" t="s">
        <v>0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52</v>
      </c>
      <c r="M67" t="s">
        <v>53</v>
      </c>
      <c r="N67" t="s">
        <v>54</v>
      </c>
      <c r="O67">
        <v>9</v>
      </c>
      <c r="P67" t="s">
        <v>46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>
        <f>SUM(1,(1/3)*(Table13[[#This Row],[Length]]-0.5),(1/3)*(Table13[[#This Row],[Diameter]]-0.4),(1/3)*(Table13[[#This Row],[Height]]-0.4)*Table13[[#This Row],[Whole_weight]]*0.5)</f>
        <v>1.05278</v>
      </c>
      <c r="W67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t="e">
        <f>IF(Table13[[#This Row],[Category All]]="Category 1",Table13[[#This Row],[Base Abalone Value]]*1.5,NA())</f>
        <v>#N/A</v>
      </c>
      <c r="Y67" t="e">
        <f>IF(Table13[[#This Row],[Category All]]="Category 2",Table13[[#This Row],[Base Abalone Value]]*0.8,NA())</f>
        <v>#N/A</v>
      </c>
      <c r="Z67">
        <f>IF(Table13[[#This Row],[Category All]]="Category 3",Table13[[#This Row],[Base Abalone Value]],NA())</f>
        <v>1.05278</v>
      </c>
      <c r="AA67" s="2" t="e">
        <f>IF(Table13[[#This Row],[Gender]]="M",Table13[[#This Row],[Whole_weight]],NA())</f>
        <v>#N/A</v>
      </c>
      <c r="AB67" s="2">
        <f>IF(Table13[[#This Row],[Gender]]="F",Table13[[#This Row],[Whole_weight]],NA())</f>
        <v>1.492</v>
      </c>
      <c r="AC67" s="2" t="e">
        <f>IF(Table13[[#This Row],[Gender]]="I",Table13[[#This Row],[Whole_weight]],NA())</f>
        <v>#N/A</v>
      </c>
      <c r="AD67" s="2" t="e">
        <f>IF(Table13[[#This Row],[Gender]]="M",Table13[[#This Row],[Diameter]],NA())</f>
        <v>#N/A</v>
      </c>
      <c r="AE67" s="2">
        <f>IF(Table13[[#This Row],[Gender]]="F",Table13[[#This Row],[Diameter]],NA())</f>
        <v>0.52500000000000002</v>
      </c>
      <c r="AF67" s="2" t="e">
        <f>IF(Table13[[#This Row],[Gender]]="I",Table13[[#This Row],[Diameter]],NA())</f>
        <v>#N/A</v>
      </c>
    </row>
    <row r="68" spans="1:32">
      <c r="A68">
        <v>2672</v>
      </c>
      <c r="B68" t="s">
        <v>0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52</v>
      </c>
      <c r="M68" t="s">
        <v>53</v>
      </c>
      <c r="N68" t="s">
        <v>54</v>
      </c>
      <c r="O68">
        <v>9</v>
      </c>
      <c r="P68" t="s">
        <v>46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>
        <f>SUM(1,(1/3)*(Table13[[#This Row],[Length]]-0.5),(1/3)*(Table13[[#This Row],[Diameter]]-0.4),(1/3)*(Table13[[#This Row],[Height]]-0.4)*Table13[[#This Row],[Whole_weight]]*0.5)</f>
        <v>1.0095400000000001</v>
      </c>
      <c r="W68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t="e">
        <f>IF(Table13[[#This Row],[Category All]]="Category 1",Table13[[#This Row],[Base Abalone Value]]*1.5,NA())</f>
        <v>#N/A</v>
      </c>
      <c r="Y68" t="e">
        <f>IF(Table13[[#This Row],[Category All]]="Category 2",Table13[[#This Row],[Base Abalone Value]]*0.8,NA())</f>
        <v>#N/A</v>
      </c>
      <c r="Z68">
        <f>IF(Table13[[#This Row],[Category All]]="Category 3",Table13[[#This Row],[Base Abalone Value]],NA())</f>
        <v>1.0095400000000001</v>
      </c>
      <c r="AA68" s="2" t="e">
        <f>IF(Table13[[#This Row],[Gender]]="M",Table13[[#This Row],[Whole_weight]],NA())</f>
        <v>#N/A</v>
      </c>
      <c r="AB68" s="2">
        <f>IF(Table13[[#This Row],[Gender]]="F",Table13[[#This Row],[Whole_weight]],NA())</f>
        <v>1.0115000000000001</v>
      </c>
      <c r="AC68" s="2" t="e">
        <f>IF(Table13[[#This Row],[Gender]]="I",Table13[[#This Row],[Whole_weight]],NA())</f>
        <v>#N/A</v>
      </c>
      <c r="AD68" s="2" t="e">
        <f>IF(Table13[[#This Row],[Gender]]="M",Table13[[#This Row],[Diameter]],NA())</f>
        <v>#N/A</v>
      </c>
      <c r="AE68" s="2">
        <f>IF(Table13[[#This Row],[Gender]]="F",Table13[[#This Row],[Diameter]],NA())</f>
        <v>0.46</v>
      </c>
      <c r="AF68" s="2" t="e">
        <f>IF(Table13[[#This Row],[Gender]]="I",Table13[[#This Row],[Diameter]],NA())</f>
        <v>#N/A</v>
      </c>
    </row>
    <row r="69" spans="1:32">
      <c r="A69">
        <v>3499</v>
      </c>
      <c r="B69" t="s">
        <v>15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26</v>
      </c>
      <c r="M69" t="s">
        <v>27</v>
      </c>
      <c r="N69" t="s">
        <v>28</v>
      </c>
      <c r="O69">
        <v>1</v>
      </c>
      <c r="P69" t="s">
        <v>4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>
        <f>SUM(1,(1/3)*(Table13[[#This Row],[Length]]-0.5),(1/3)*(Table13[[#This Row],[Diameter]]-0.4),(1/3)*(Table13[[#This Row],[Height]]-0.4)*Table13[[#This Row],[Whole_weight]]*0.5)</f>
        <v>1.0105175</v>
      </c>
      <c r="W69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t="e">
        <f>IF(Table13[[#This Row],[Category All]]="Category 1",Table13[[#This Row],[Base Abalone Value]]*1.5,NA())</f>
        <v>#N/A</v>
      </c>
      <c r="Y69">
        <f>IF(Table13[[#This Row],[Category All]]="Category 2",Table13[[#This Row],[Base Abalone Value]]*0.8,NA())</f>
        <v>0.80841399999999997</v>
      </c>
      <c r="Z69" t="e">
        <f>IF(Table13[[#This Row],[Category All]]="Category 3",Table13[[#This Row],[Base Abalone Value]],NA())</f>
        <v>#N/A</v>
      </c>
      <c r="AA69" s="2">
        <f>IF(Table13[[#This Row],[Gender]]="M",Table13[[#This Row],[Whole_weight]],NA())</f>
        <v>0.92900000000000005</v>
      </c>
      <c r="AB69" s="2" t="e">
        <f>IF(Table13[[#This Row],[Gender]]="F",Table13[[#This Row],[Whole_weight]],NA())</f>
        <v>#N/A</v>
      </c>
      <c r="AC69" s="2" t="e">
        <f>IF(Table13[[#This Row],[Gender]]="I",Table13[[#This Row],[Whole_weight]],NA())</f>
        <v>#N/A</v>
      </c>
      <c r="AD69" s="2">
        <f>IF(Table13[[#This Row],[Gender]]="M",Table13[[#This Row],[Diameter]],NA())</f>
        <v>0.46</v>
      </c>
      <c r="AE69" s="2" t="e">
        <f>IF(Table13[[#This Row],[Gender]]="F",Table13[[#This Row],[Diameter]],NA())</f>
        <v>#N/A</v>
      </c>
      <c r="AF69" s="2" t="e">
        <f>IF(Table13[[#This Row],[Gender]]="I",Table13[[#This Row],[Diameter]],NA())</f>
        <v>#N/A</v>
      </c>
    </row>
    <row r="70" spans="1:32">
      <c r="A70">
        <v>2568</v>
      </c>
      <c r="B70" t="s">
        <v>0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12</v>
      </c>
      <c r="M70" t="s">
        <v>13</v>
      </c>
      <c r="N70" t="s">
        <v>3</v>
      </c>
      <c r="O70">
        <v>1</v>
      </c>
      <c r="P70" t="s">
        <v>4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>
        <f>SUM(1,(1/3)*(Table13[[#This Row],[Length]]-0.5),(1/3)*(Table13[[#This Row],[Diameter]]-0.4),(1/3)*(Table13[[#This Row],[Height]]-0.4)*Table13[[#This Row],[Whole_weight]]*0.5)</f>
        <v>0.94814999999999994</v>
      </c>
      <c r="W70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t="e">
        <f>IF(Table13[[#This Row],[Category All]]="Category 1",Table13[[#This Row],[Base Abalone Value]]*1.5,NA())</f>
        <v>#N/A</v>
      </c>
      <c r="Y70">
        <f>IF(Table13[[#This Row],[Category All]]="Category 2",Table13[[#This Row],[Base Abalone Value]]*0.8,NA())</f>
        <v>0.75851999999999997</v>
      </c>
      <c r="Z70" t="e">
        <f>IF(Table13[[#This Row],[Category All]]="Category 3",Table13[[#This Row],[Base Abalone Value]],NA())</f>
        <v>#N/A</v>
      </c>
      <c r="AA70" s="2" t="e">
        <f>IF(Table13[[#This Row],[Gender]]="M",Table13[[#This Row],[Whole_weight]],NA())</f>
        <v>#N/A</v>
      </c>
      <c r="AB70" s="2">
        <f>IF(Table13[[#This Row],[Gender]]="F",Table13[[#This Row],[Whole_weight]],NA())</f>
        <v>0.46</v>
      </c>
      <c r="AC70" s="2" t="e">
        <f>IF(Table13[[#This Row],[Gender]]="I",Table13[[#This Row],[Whole_weight]],NA())</f>
        <v>#N/A</v>
      </c>
      <c r="AD70" s="2" t="e">
        <f>IF(Table13[[#This Row],[Gender]]="M",Table13[[#This Row],[Diameter]],NA())</f>
        <v>#N/A</v>
      </c>
      <c r="AE70" s="2">
        <f>IF(Table13[[#This Row],[Gender]]="F",Table13[[#This Row],[Diameter]],NA())</f>
        <v>0.35</v>
      </c>
      <c r="AF70" s="2" t="e">
        <f>IF(Table13[[#This Row],[Gender]]="I",Table13[[#This Row],[Diameter]],NA())</f>
        <v>#N/A</v>
      </c>
    </row>
    <row r="71" spans="1:32">
      <c r="A71">
        <v>3590</v>
      </c>
      <c r="B71" t="s">
        <v>15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12</v>
      </c>
      <c r="M71" t="s">
        <v>13</v>
      </c>
      <c r="N71" t="s">
        <v>3</v>
      </c>
      <c r="O71">
        <v>3</v>
      </c>
      <c r="P71" t="s">
        <v>48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>
        <f>SUM(1,(1/3)*(Table13[[#This Row],[Length]]-0.5),(1/3)*(Table13[[#This Row],[Diameter]]-0.4),(1/3)*(Table13[[#This Row],[Height]]-0.4)*Table13[[#This Row],[Whole_weight]]*0.5)</f>
        <v>1.0346900000000001</v>
      </c>
      <c r="W71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t="e">
        <f>IF(Table13[[#This Row],[Category All]]="Category 1",Table13[[#This Row],[Base Abalone Value]]*1.5,NA())</f>
        <v>#N/A</v>
      </c>
      <c r="Y71" t="e">
        <f>IF(Table13[[#This Row],[Category All]]="Category 2",Table13[[#This Row],[Base Abalone Value]]*0.8,NA())</f>
        <v>#N/A</v>
      </c>
      <c r="Z71">
        <f>IF(Table13[[#This Row],[Category All]]="Category 3",Table13[[#This Row],[Base Abalone Value]],NA())</f>
        <v>1.0346900000000001</v>
      </c>
      <c r="AA71" s="2">
        <f>IF(Table13[[#This Row],[Gender]]="M",Table13[[#This Row],[Whole_weight]],NA())</f>
        <v>1.4630000000000001</v>
      </c>
      <c r="AB71" s="2" t="e">
        <f>IF(Table13[[#This Row],[Gender]]="F",Table13[[#This Row],[Whole_weight]],NA())</f>
        <v>#N/A</v>
      </c>
      <c r="AC71" s="2" t="e">
        <f>IF(Table13[[#This Row],[Gender]]="I",Table13[[#This Row],[Whole_weight]],NA())</f>
        <v>#N/A</v>
      </c>
      <c r="AD71" s="2">
        <f>IF(Table13[[#This Row],[Gender]]="M",Table13[[#This Row],[Diameter]],NA())</f>
        <v>0.51500000000000001</v>
      </c>
      <c r="AE71" s="2" t="e">
        <f>IF(Table13[[#This Row],[Gender]]="F",Table13[[#This Row],[Diameter]],NA())</f>
        <v>#N/A</v>
      </c>
      <c r="AF71" s="2" t="e">
        <f>IF(Table13[[#This Row],[Gender]]="I",Table13[[#This Row],[Diameter]],NA())</f>
        <v>#N/A</v>
      </c>
    </row>
    <row r="72" spans="1:32">
      <c r="A72">
        <v>1722</v>
      </c>
      <c r="B72" t="s">
        <v>15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49</v>
      </c>
      <c r="M72" t="s">
        <v>50</v>
      </c>
      <c r="N72" t="s">
        <v>3</v>
      </c>
      <c r="O72">
        <v>4</v>
      </c>
      <c r="P72" t="s">
        <v>10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>
        <f>SUM(1,(1/3)*(Table13[[#This Row],[Length]]-0.5),(1/3)*(Table13[[#This Row],[Diameter]]-0.4),(1/3)*(Table13[[#This Row],[Height]]-0.4)*Table13[[#This Row],[Whole_weight]]*0.5)</f>
        <v>1.0549533333333334</v>
      </c>
      <c r="W72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t="e">
        <f>IF(Table13[[#This Row],[Category All]]="Category 1",Table13[[#This Row],[Base Abalone Value]]*1.5,NA())</f>
        <v>#N/A</v>
      </c>
      <c r="Y72" t="e">
        <f>IF(Table13[[#This Row],[Category All]]="Category 2",Table13[[#This Row],[Base Abalone Value]]*0.8,NA())</f>
        <v>#N/A</v>
      </c>
      <c r="Z72">
        <f>IF(Table13[[#This Row],[Category All]]="Category 3",Table13[[#This Row],[Base Abalone Value]],NA())</f>
        <v>1.0549533333333334</v>
      </c>
      <c r="AA72" s="2">
        <f>IF(Table13[[#This Row],[Gender]]="M",Table13[[#This Row],[Whole_weight]],NA())</f>
        <v>1.274</v>
      </c>
      <c r="AB72" s="2" t="e">
        <f>IF(Table13[[#This Row],[Gender]]="F",Table13[[#This Row],[Whole_weight]],NA())</f>
        <v>#N/A</v>
      </c>
      <c r="AC72" s="2" t="e">
        <f>IF(Table13[[#This Row],[Gender]]="I",Table13[[#This Row],[Whole_weight]],NA())</f>
        <v>#N/A</v>
      </c>
      <c r="AD72" s="2">
        <f>IF(Table13[[#This Row],[Gender]]="M",Table13[[#This Row],[Diameter]],NA())</f>
        <v>0.55000000000000004</v>
      </c>
      <c r="AE72" s="2" t="e">
        <f>IF(Table13[[#This Row],[Gender]]="F",Table13[[#This Row],[Diameter]],NA())</f>
        <v>#N/A</v>
      </c>
      <c r="AF72" s="2" t="e">
        <f>IF(Table13[[#This Row],[Gender]]="I",Table13[[#This Row],[Diameter]],NA())</f>
        <v>#N/A</v>
      </c>
    </row>
    <row r="73" spans="1:32">
      <c r="A73">
        <v>2324</v>
      </c>
      <c r="B73" t="s">
        <v>11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32</v>
      </c>
      <c r="M73" t="s">
        <v>33</v>
      </c>
      <c r="N73" t="s">
        <v>34</v>
      </c>
      <c r="O73">
        <v>10</v>
      </c>
      <c r="P73" t="s">
        <v>38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>
        <f>SUM(1,(1/3)*(Table13[[#This Row],[Length]]-0.5),(1/3)*(Table13[[#This Row],[Diameter]]-0.4),(1/3)*(Table13[[#This Row],[Height]]-0.4)*Table13[[#This Row],[Whole_weight]]*0.5)</f>
        <v>0.92495499999999997</v>
      </c>
      <c r="W7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t="e">
        <f>IF(Table13[[#This Row],[Category All]]="Category 1",Table13[[#This Row],[Base Abalone Value]]*1.5,NA())</f>
        <v>#N/A</v>
      </c>
      <c r="Y73">
        <f>IF(Table13[[#This Row],[Category All]]="Category 2",Table13[[#This Row],[Base Abalone Value]]*0.8,NA())</f>
        <v>0.73996400000000007</v>
      </c>
      <c r="Z73" t="e">
        <f>IF(Table13[[#This Row],[Category All]]="Category 3",Table13[[#This Row],[Base Abalone Value]],NA())</f>
        <v>#N/A</v>
      </c>
      <c r="AA73" s="2" t="e">
        <f>IF(Table13[[#This Row],[Gender]]="M",Table13[[#This Row],[Whole_weight]],NA())</f>
        <v>#N/A</v>
      </c>
      <c r="AB73" s="2" t="e">
        <f>IF(Table13[[#This Row],[Gender]]="F",Table13[[#This Row],[Whole_weight]],NA())</f>
        <v>#N/A</v>
      </c>
      <c r="AC73" s="2">
        <f>IF(Table13[[#This Row],[Gender]]="I",Table13[[#This Row],[Whole_weight]],NA())</f>
        <v>0.30599999999999999</v>
      </c>
      <c r="AD73" s="2" t="e">
        <f>IF(Table13[[#This Row],[Gender]]="M",Table13[[#This Row],[Diameter]],NA())</f>
        <v>#N/A</v>
      </c>
      <c r="AE73" s="2" t="e">
        <f>IF(Table13[[#This Row],[Gender]]="F",Table13[[#This Row],[Diameter]],NA())</f>
        <v>#N/A</v>
      </c>
      <c r="AF73" s="2">
        <f>IF(Table13[[#This Row],[Gender]]="I",Table13[[#This Row],[Diameter]],NA())</f>
        <v>0.32500000000000001</v>
      </c>
    </row>
    <row r="74" spans="1:32">
      <c r="A74">
        <v>2644</v>
      </c>
      <c r="B74" t="s">
        <v>11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32</v>
      </c>
      <c r="M74" t="s">
        <v>33</v>
      </c>
      <c r="N74" t="s">
        <v>34</v>
      </c>
      <c r="O74">
        <v>8</v>
      </c>
      <c r="P74" t="s">
        <v>19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>
        <f>SUM(1,(1/3)*(Table13[[#This Row],[Length]]-0.5),(1/3)*(Table13[[#This Row],[Diameter]]-0.4),(1/3)*(Table13[[#This Row],[Height]]-0.4)*Table13[[#This Row],[Whole_weight]]*0.5)</f>
        <v>0.96175916666666672</v>
      </c>
      <c r="W74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t="e">
        <f>IF(Table13[[#This Row],[Category All]]="Category 1",Table13[[#This Row],[Base Abalone Value]]*1.5,NA())</f>
        <v>#N/A</v>
      </c>
      <c r="Y74">
        <f>IF(Table13[[#This Row],[Category All]]="Category 2",Table13[[#This Row],[Base Abalone Value]]*0.8,NA())</f>
        <v>0.76940733333333344</v>
      </c>
      <c r="Z74" t="e">
        <f>IF(Table13[[#This Row],[Category All]]="Category 3",Table13[[#This Row],[Base Abalone Value]],NA())</f>
        <v>#N/A</v>
      </c>
      <c r="AA74" s="2" t="e">
        <f>IF(Table13[[#This Row],[Gender]]="M",Table13[[#This Row],[Whole_weight]],NA())</f>
        <v>#N/A</v>
      </c>
      <c r="AB74" s="2" t="e">
        <f>IF(Table13[[#This Row],[Gender]]="F",Table13[[#This Row],[Whole_weight]],NA())</f>
        <v>#N/A</v>
      </c>
      <c r="AC74" s="2">
        <f>IF(Table13[[#This Row],[Gender]]="I",Table13[[#This Row],[Whole_weight]],NA())</f>
        <v>0.55349999999999999</v>
      </c>
      <c r="AD74" s="2" t="e">
        <f>IF(Table13[[#This Row],[Gender]]="M",Table13[[#This Row],[Diameter]],NA())</f>
        <v>#N/A</v>
      </c>
      <c r="AE74" s="2" t="e">
        <f>IF(Table13[[#This Row],[Gender]]="F",Table13[[#This Row],[Diameter]],NA())</f>
        <v>#N/A</v>
      </c>
      <c r="AF74" s="2">
        <f>IF(Table13[[#This Row],[Gender]]="I",Table13[[#This Row],[Diameter]],NA())</f>
        <v>0.375</v>
      </c>
    </row>
    <row r="75" spans="1:32">
      <c r="A75">
        <v>328</v>
      </c>
      <c r="B75" t="s">
        <v>15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35</v>
      </c>
      <c r="M75" t="s">
        <v>36</v>
      </c>
      <c r="N75" t="s">
        <v>37</v>
      </c>
      <c r="O75">
        <v>2</v>
      </c>
      <c r="P75" t="s">
        <v>7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>
        <f>SUM(1,(1/3)*(Table13[[#This Row],[Length]]-0.5),(1/3)*(Table13[[#This Row],[Diameter]]-0.4),(1/3)*(Table13[[#This Row],[Height]]-0.4)*Table13[[#This Row],[Whole_weight]]*0.5)</f>
        <v>0.97437583333333344</v>
      </c>
      <c r="W75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t="e">
        <f>IF(Table13[[#This Row],[Category All]]="Category 1",Table13[[#This Row],[Base Abalone Value]]*1.5,NA())</f>
        <v>#N/A</v>
      </c>
      <c r="Y75">
        <f>IF(Table13[[#This Row],[Category All]]="Category 2",Table13[[#This Row],[Base Abalone Value]]*0.8,NA())</f>
        <v>0.77950066666666684</v>
      </c>
      <c r="Z75" t="e">
        <f>IF(Table13[[#This Row],[Category All]]="Category 3",Table13[[#This Row],[Base Abalone Value]],NA())</f>
        <v>#N/A</v>
      </c>
      <c r="AA75" s="2">
        <f>IF(Table13[[#This Row],[Gender]]="M",Table13[[#This Row],[Whole_weight]],NA())</f>
        <v>0.64349999999999996</v>
      </c>
      <c r="AB75" s="2" t="e">
        <f>IF(Table13[[#This Row],[Gender]]="F",Table13[[#This Row],[Whole_weight]],NA())</f>
        <v>#N/A</v>
      </c>
      <c r="AC75" s="2" t="e">
        <f>IF(Table13[[#This Row],[Gender]]="I",Table13[[#This Row],[Whole_weight]],NA())</f>
        <v>#N/A</v>
      </c>
      <c r="AD75" s="2">
        <f>IF(Table13[[#This Row],[Gender]]="M",Table13[[#This Row],[Diameter]],NA())</f>
        <v>0.4</v>
      </c>
      <c r="AE75" s="2" t="e">
        <f>IF(Table13[[#This Row],[Gender]]="F",Table13[[#This Row],[Diameter]],NA())</f>
        <v>#N/A</v>
      </c>
      <c r="AF75" s="2" t="e">
        <f>IF(Table13[[#This Row],[Gender]]="I",Table13[[#This Row],[Diameter]],NA())</f>
        <v>#N/A</v>
      </c>
    </row>
    <row r="76" spans="1:32">
      <c r="A76">
        <v>915</v>
      </c>
      <c r="B76" t="s">
        <v>11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</v>
      </c>
      <c r="M76" t="s">
        <v>2</v>
      </c>
      <c r="N76" t="s">
        <v>3</v>
      </c>
      <c r="O76">
        <v>1</v>
      </c>
      <c r="P76" t="s">
        <v>4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>
        <f>SUM(1,(1/3)*(Table13[[#This Row],[Length]]-0.5),(1/3)*(Table13[[#This Row],[Diameter]]-0.4),(1/3)*(Table13[[#This Row],[Height]]-0.4)*Table13[[#This Row],[Whole_weight]]*0.5)</f>
        <v>0.90210291666666664</v>
      </c>
      <c r="W76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t="e">
        <f>IF(Table13[[#This Row],[Category All]]="Category 1",Table13[[#This Row],[Base Abalone Value]]*1.5,NA())</f>
        <v>#N/A</v>
      </c>
      <c r="Y76">
        <f>IF(Table13[[#This Row],[Category All]]="Category 2",Table13[[#This Row],[Base Abalone Value]]*0.8,NA())</f>
        <v>0.72168233333333331</v>
      </c>
      <c r="Z76" t="e">
        <f>IF(Table13[[#This Row],[Category All]]="Category 3",Table13[[#This Row],[Base Abalone Value]],NA())</f>
        <v>#N/A</v>
      </c>
      <c r="AA76" s="2" t="e">
        <f>IF(Table13[[#This Row],[Gender]]="M",Table13[[#This Row],[Whole_weight]],NA())</f>
        <v>#N/A</v>
      </c>
      <c r="AB76" s="2" t="e">
        <f>IF(Table13[[#This Row],[Gender]]="F",Table13[[#This Row],[Whole_weight]],NA())</f>
        <v>#N/A</v>
      </c>
      <c r="AC76" s="2">
        <f>IF(Table13[[#This Row],[Gender]]="I",Table13[[#This Row],[Whole_weight]],NA())</f>
        <v>0.28649999999999998</v>
      </c>
      <c r="AD76" s="2" t="e">
        <f>IF(Table13[[#This Row],[Gender]]="M",Table13[[#This Row],[Diameter]],NA())</f>
        <v>#N/A</v>
      </c>
      <c r="AE76" s="2" t="e">
        <f>IF(Table13[[#This Row],[Gender]]="F",Table13[[#This Row],[Diameter]],NA())</f>
        <v>#N/A</v>
      </c>
      <c r="AF76" s="2">
        <f>IF(Table13[[#This Row],[Gender]]="I",Table13[[#This Row],[Diameter]],NA())</f>
        <v>0.28000000000000003</v>
      </c>
    </row>
    <row r="77" spans="1:32">
      <c r="A77">
        <v>2781</v>
      </c>
      <c r="B77" t="s">
        <v>15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26</v>
      </c>
      <c r="M77" t="s">
        <v>27</v>
      </c>
      <c r="N77" t="s">
        <v>28</v>
      </c>
      <c r="O77">
        <v>9</v>
      </c>
      <c r="P77" t="s">
        <v>46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>
        <f>SUM(1,(1/3)*(Table13[[#This Row],[Length]]-0.5),(1/3)*(Table13[[#This Row],[Diameter]]-0.4),(1/3)*(Table13[[#This Row],[Height]]-0.4)*Table13[[#This Row],[Whole_weight]]*0.5)</f>
        <v>1.0126633333333332</v>
      </c>
      <c r="W77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t="e">
        <f>IF(Table13[[#This Row],[Category All]]="Category 1",Table13[[#This Row],[Base Abalone Value]]*1.5,NA())</f>
        <v>#N/A</v>
      </c>
      <c r="Y77" t="e">
        <f>IF(Table13[[#This Row],[Category All]]="Category 2",Table13[[#This Row],[Base Abalone Value]]*0.8,NA())</f>
        <v>#N/A</v>
      </c>
      <c r="Z77">
        <f>IF(Table13[[#This Row],[Category All]]="Category 3",Table13[[#This Row],[Base Abalone Value]],NA())</f>
        <v>1.0126633333333332</v>
      </c>
      <c r="AA77" s="2">
        <f>IF(Table13[[#This Row],[Gender]]="M",Table13[[#This Row],[Whole_weight]],NA())</f>
        <v>0.97699999999999998</v>
      </c>
      <c r="AB77" s="2" t="e">
        <f>IF(Table13[[#This Row],[Gender]]="F",Table13[[#This Row],[Whole_weight]],NA())</f>
        <v>#N/A</v>
      </c>
      <c r="AC77" s="2" t="e">
        <f>IF(Table13[[#This Row],[Gender]]="I",Table13[[#This Row],[Whole_weight]],NA())</f>
        <v>#N/A</v>
      </c>
      <c r="AD77" s="2">
        <f>IF(Table13[[#This Row],[Gender]]="M",Table13[[#This Row],[Diameter]],NA())</f>
        <v>0.47499999999999998</v>
      </c>
      <c r="AE77" s="2" t="e">
        <f>IF(Table13[[#This Row],[Gender]]="F",Table13[[#This Row],[Diameter]],NA())</f>
        <v>#N/A</v>
      </c>
      <c r="AF77" s="2" t="e">
        <f>IF(Table13[[#This Row],[Gender]]="I",Table13[[#This Row],[Diameter]],NA())</f>
        <v>#N/A</v>
      </c>
    </row>
    <row r="78" spans="1:32">
      <c r="A78">
        <v>2042</v>
      </c>
      <c r="B78" t="s">
        <v>11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8</v>
      </c>
      <c r="M78" t="s">
        <v>9</v>
      </c>
      <c r="N78" t="s">
        <v>3</v>
      </c>
      <c r="O78">
        <v>9</v>
      </c>
      <c r="P78" t="s">
        <v>46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>
        <f>SUM(1,(1/3)*(Table13[[#This Row],[Length]]-0.5),(1/3)*(Table13[[#This Row],[Diameter]]-0.4),(1/3)*(Table13[[#This Row],[Height]]-0.4)*Table13[[#This Row],[Whole_weight]]*0.5)</f>
        <v>0.87997333333333327</v>
      </c>
      <c r="W78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t="e">
        <f>IF(Table13[[#This Row],[Category All]]="Category 1",Table13[[#This Row],[Base Abalone Value]]*1.5,NA())</f>
        <v>#N/A</v>
      </c>
      <c r="Y78">
        <f>IF(Table13[[#This Row],[Category All]]="Category 2",Table13[[#This Row],[Base Abalone Value]]*0.8,NA())</f>
        <v>0.70397866666666664</v>
      </c>
      <c r="Z78" t="e">
        <f>IF(Table13[[#This Row],[Category All]]="Category 3",Table13[[#This Row],[Base Abalone Value]],NA())</f>
        <v>#N/A</v>
      </c>
      <c r="AA78" s="2" t="e">
        <f>IF(Table13[[#This Row],[Gender]]="M",Table13[[#This Row],[Whole_weight]],NA())</f>
        <v>#N/A</v>
      </c>
      <c r="AB78" s="2" t="e">
        <f>IF(Table13[[#This Row],[Gender]]="F",Table13[[#This Row],[Whole_weight]],NA())</f>
        <v>#N/A</v>
      </c>
      <c r="AC78" s="2">
        <f>IF(Table13[[#This Row],[Gender]]="I",Table13[[#This Row],[Whole_weight]],NA())</f>
        <v>0.152</v>
      </c>
      <c r="AD78" s="2" t="e">
        <f>IF(Table13[[#This Row],[Gender]]="M",Table13[[#This Row],[Diameter]],NA())</f>
        <v>#N/A</v>
      </c>
      <c r="AE78" s="2" t="e">
        <f>IF(Table13[[#This Row],[Gender]]="F",Table13[[#This Row],[Diameter]],NA())</f>
        <v>#N/A</v>
      </c>
      <c r="AF78" s="2">
        <f>IF(Table13[[#This Row],[Gender]]="I",Table13[[#This Row],[Diameter]],NA())</f>
        <v>0.24</v>
      </c>
    </row>
    <row r="79" spans="1:32">
      <c r="A79">
        <v>3790</v>
      </c>
      <c r="B79" t="s">
        <v>0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23</v>
      </c>
      <c r="M79" t="s">
        <v>24</v>
      </c>
      <c r="N79" t="s">
        <v>25</v>
      </c>
      <c r="O79">
        <v>10</v>
      </c>
      <c r="P79" t="s">
        <v>38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>
        <f>SUM(1,(1/3)*(Table13[[#This Row],[Length]]-0.5),(1/3)*(Table13[[#This Row],[Diameter]]-0.4),(1/3)*(Table13[[#This Row],[Height]]-0.4)*Table13[[#This Row],[Whole_weight]]*0.5)</f>
        <v>1.0388991666666667</v>
      </c>
      <c r="W79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t="e">
        <f>IF(Table13[[#This Row],[Category All]]="Category 1",Table13[[#This Row],[Base Abalone Value]]*1.5,NA())</f>
        <v>#N/A</v>
      </c>
      <c r="Y79" t="e">
        <f>IF(Table13[[#This Row],[Category All]]="Category 2",Table13[[#This Row],[Base Abalone Value]]*0.8,NA())</f>
        <v>#N/A</v>
      </c>
      <c r="Z79">
        <f>IF(Table13[[#This Row],[Category All]]="Category 3",Table13[[#This Row],[Base Abalone Value]],NA())</f>
        <v>1.0388991666666667</v>
      </c>
      <c r="AA79" s="2" t="e">
        <f>IF(Table13[[#This Row],[Gender]]="M",Table13[[#This Row],[Whole_weight]],NA())</f>
        <v>#N/A</v>
      </c>
      <c r="AB79" s="2">
        <f>IF(Table13[[#This Row],[Gender]]="F",Table13[[#This Row],[Whole_weight]],NA())</f>
        <v>1.129</v>
      </c>
      <c r="AC79" s="2" t="e">
        <f>IF(Table13[[#This Row],[Gender]]="I",Table13[[#This Row],[Whole_weight]],NA())</f>
        <v>#N/A</v>
      </c>
      <c r="AD79" s="2" t="e">
        <f>IF(Table13[[#This Row],[Gender]]="M",Table13[[#This Row],[Diameter]],NA())</f>
        <v>#N/A</v>
      </c>
      <c r="AE79" s="2">
        <f>IF(Table13[[#This Row],[Gender]]="F",Table13[[#This Row],[Diameter]],NA())</f>
        <v>0.51</v>
      </c>
      <c r="AF79" s="2" t="e">
        <f>IF(Table13[[#This Row],[Gender]]="I",Table13[[#This Row],[Diameter]],NA())</f>
        <v>#N/A</v>
      </c>
    </row>
    <row r="80" spans="1:32">
      <c r="A80">
        <v>3860</v>
      </c>
      <c r="B80" t="s">
        <v>0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39</v>
      </c>
      <c r="M80" t="s">
        <v>40</v>
      </c>
      <c r="N80" t="s">
        <v>41</v>
      </c>
      <c r="O80">
        <v>1</v>
      </c>
      <c r="P80" t="s">
        <v>4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>
        <f>SUM(1,(1/3)*(Table13[[#This Row],[Length]]-0.5),(1/3)*(Table13[[#This Row],[Diameter]]-0.4),(1/3)*(Table13[[#This Row],[Height]]-0.4)*Table13[[#This Row],[Whole_weight]]*0.5)</f>
        <v>1.0010366666666668</v>
      </c>
      <c r="W80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t="e">
        <f>IF(Table13[[#This Row],[Category All]]="Category 1",Table13[[#This Row],[Base Abalone Value]]*1.5,NA())</f>
        <v>#N/A</v>
      </c>
      <c r="Y80" t="e">
        <f>IF(Table13[[#This Row],[Category All]]="Category 2",Table13[[#This Row],[Base Abalone Value]]*0.8,NA())</f>
        <v>#N/A</v>
      </c>
      <c r="Z80">
        <f>IF(Table13[[#This Row],[Category All]]="Category 3",Table13[[#This Row],[Base Abalone Value]],NA())</f>
        <v>1.0010366666666668</v>
      </c>
      <c r="AA80" s="2" t="e">
        <f>IF(Table13[[#This Row],[Gender]]="M",Table13[[#This Row],[Whole_weight]],NA())</f>
        <v>#N/A</v>
      </c>
      <c r="AB80" s="2">
        <f>IF(Table13[[#This Row],[Gender]]="F",Table13[[#This Row],[Whole_weight]],NA())</f>
        <v>1.018</v>
      </c>
      <c r="AC80" s="2" t="e">
        <f>IF(Table13[[#This Row],[Gender]]="I",Table13[[#This Row],[Whole_weight]],NA())</f>
        <v>#N/A</v>
      </c>
      <c r="AD80" s="2" t="e">
        <f>IF(Table13[[#This Row],[Gender]]="M",Table13[[#This Row],[Diameter]],NA())</f>
        <v>#N/A</v>
      </c>
      <c r="AE80" s="2">
        <f>IF(Table13[[#This Row],[Gender]]="F",Table13[[#This Row],[Diameter]],NA())</f>
        <v>0.44</v>
      </c>
      <c r="AF80" s="2" t="e">
        <f>IF(Table13[[#This Row],[Gender]]="I",Table13[[#This Row],[Diameter]],NA())</f>
        <v>#N/A</v>
      </c>
    </row>
    <row r="81" spans="1:32">
      <c r="A81">
        <v>71</v>
      </c>
      <c r="B81" t="s">
        <v>15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20</v>
      </c>
      <c r="M81" t="s">
        <v>21</v>
      </c>
      <c r="N81" t="s">
        <v>22</v>
      </c>
      <c r="O81">
        <v>2</v>
      </c>
      <c r="P81" t="s">
        <v>7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>
        <f>SUM(1,(1/3)*(Table13[[#This Row],[Length]]-0.5),(1/3)*(Table13[[#This Row],[Diameter]]-0.4),(1/3)*(Table13[[#This Row],[Height]]-0.4)*Table13[[#This Row],[Whole_weight]]*0.5)</f>
        <v>0.99217416666666658</v>
      </c>
      <c r="W81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t="e">
        <f>IF(Table13[[#This Row],[Category All]]="Category 1",Table13[[#This Row],[Base Abalone Value]]*1.5,NA())</f>
        <v>#N/A</v>
      </c>
      <c r="Y81">
        <f>IF(Table13[[#This Row],[Category All]]="Category 2",Table13[[#This Row],[Base Abalone Value]]*0.8,NA())</f>
        <v>0.79373933333333335</v>
      </c>
      <c r="Z81" t="e">
        <f>IF(Table13[[#This Row],[Category All]]="Category 3",Table13[[#This Row],[Base Abalone Value]],NA())</f>
        <v>#N/A</v>
      </c>
      <c r="AA81" s="2">
        <f>IF(Table13[[#This Row],[Gender]]="M",Table13[[#This Row],[Whole_weight]],NA())</f>
        <v>0.76649999999999996</v>
      </c>
      <c r="AB81" s="2" t="e">
        <f>IF(Table13[[#This Row],[Gender]]="F",Table13[[#This Row],[Whole_weight]],NA())</f>
        <v>#N/A</v>
      </c>
      <c r="AC81" s="2" t="e">
        <f>IF(Table13[[#This Row],[Gender]]="I",Table13[[#This Row],[Whole_weight]],NA())</f>
        <v>#N/A</v>
      </c>
      <c r="AD81" s="2">
        <f>IF(Table13[[#This Row],[Gender]]="M",Table13[[#This Row],[Diameter]],NA())</f>
        <v>0.42499999999999999</v>
      </c>
      <c r="AE81" s="2" t="e">
        <f>IF(Table13[[#This Row],[Gender]]="F",Table13[[#This Row],[Diameter]],NA())</f>
        <v>#N/A</v>
      </c>
      <c r="AF81" s="2" t="e">
        <f>IF(Table13[[#This Row],[Gender]]="I",Table13[[#This Row],[Diameter]],NA())</f>
        <v>#N/A</v>
      </c>
    </row>
    <row r="82" spans="1:32">
      <c r="A82">
        <v>3592</v>
      </c>
      <c r="B82" t="s">
        <v>0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52</v>
      </c>
      <c r="M82" t="s">
        <v>53</v>
      </c>
      <c r="N82" t="s">
        <v>54</v>
      </c>
      <c r="O82">
        <v>1</v>
      </c>
      <c r="P82" t="s">
        <v>4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>
        <f>SUM(1,(1/3)*(Table13[[#This Row],[Length]]-0.5),(1/3)*(Table13[[#This Row],[Diameter]]-0.4),(1/3)*(Table13[[#This Row],[Height]]-0.4)*Table13[[#This Row],[Whole_weight]]*0.5)</f>
        <v>1.02065625</v>
      </c>
      <c r="W82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t="e">
        <f>IF(Table13[[#This Row],[Category All]]="Category 1",Table13[[#This Row],[Base Abalone Value]]*1.5,NA())</f>
        <v>#N/A</v>
      </c>
      <c r="Y82" t="e">
        <f>IF(Table13[[#This Row],[Category All]]="Category 2",Table13[[#This Row],[Base Abalone Value]]*0.8,NA())</f>
        <v>#N/A</v>
      </c>
      <c r="Z82">
        <f>IF(Table13[[#This Row],[Category All]]="Category 3",Table13[[#This Row],[Base Abalone Value]],NA())</f>
        <v>1.02065625</v>
      </c>
      <c r="AA82" s="2" t="e">
        <f>IF(Table13[[#This Row],[Gender]]="M",Table13[[#This Row],[Whole_weight]],NA())</f>
        <v>#N/A</v>
      </c>
      <c r="AB82" s="2">
        <f>IF(Table13[[#This Row],[Gender]]="F",Table13[[#This Row],[Whole_weight]],NA())</f>
        <v>1.3875</v>
      </c>
      <c r="AC82" s="2" t="e">
        <f>IF(Table13[[#This Row],[Gender]]="I",Table13[[#This Row],[Whole_weight]],NA())</f>
        <v>#N/A</v>
      </c>
      <c r="AD82" s="2" t="e">
        <f>IF(Table13[[#This Row],[Gender]]="M",Table13[[#This Row],[Diameter]],NA())</f>
        <v>#N/A</v>
      </c>
      <c r="AE82" s="2">
        <f>IF(Table13[[#This Row],[Gender]]="F",Table13[[#This Row],[Diameter]],NA())</f>
        <v>0.47499999999999998</v>
      </c>
      <c r="AF82" s="2" t="e">
        <f>IF(Table13[[#This Row],[Gender]]="I",Table13[[#This Row],[Diameter]],NA())</f>
        <v>#N/A</v>
      </c>
    </row>
    <row r="83" spans="1:32">
      <c r="A83">
        <v>150</v>
      </c>
      <c r="B83" t="s">
        <v>11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35</v>
      </c>
      <c r="M83" t="s">
        <v>36</v>
      </c>
      <c r="N83" t="s">
        <v>37</v>
      </c>
      <c r="O83">
        <v>6</v>
      </c>
      <c r="P83" t="s">
        <v>47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>
        <f>SUM(1,(1/3)*(Table13[[#This Row],[Length]]-0.5),(1/3)*(Table13[[#This Row],[Diameter]]-0.4),(1/3)*(Table13[[#This Row],[Height]]-0.4)*Table13[[#This Row],[Whole_weight]]*0.5)</f>
        <v>0.79847500000000005</v>
      </c>
      <c r="W8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t="e">
        <f>IF(Table13[[#This Row],[Category All]]="Category 1",Table13[[#This Row],[Base Abalone Value]]*1.5,NA())</f>
        <v>#N/A</v>
      </c>
      <c r="Y83">
        <f>IF(Table13[[#This Row],[Category All]]="Category 2",Table13[[#This Row],[Base Abalone Value]]*0.8,NA())</f>
        <v>0.63878000000000013</v>
      </c>
      <c r="Z83" t="e">
        <f>IF(Table13[[#This Row],[Category All]]="Category 3",Table13[[#This Row],[Base Abalone Value]],NA())</f>
        <v>#N/A</v>
      </c>
      <c r="AA83" s="2" t="e">
        <f>IF(Table13[[#This Row],[Gender]]="M",Table13[[#This Row],[Whole_weight]],NA())</f>
        <v>#N/A</v>
      </c>
      <c r="AB83" s="2" t="e">
        <f>IF(Table13[[#This Row],[Gender]]="F",Table13[[#This Row],[Whole_weight]],NA())</f>
        <v>#N/A</v>
      </c>
      <c r="AC83" s="2">
        <f>IF(Table13[[#This Row],[Gender]]="I",Table13[[#This Row],[Whole_weight]],NA())</f>
        <v>0.03</v>
      </c>
      <c r="AD83" s="2" t="e">
        <f>IF(Table13[[#This Row],[Gender]]="M",Table13[[#This Row],[Diameter]],NA())</f>
        <v>#N/A</v>
      </c>
      <c r="AE83" s="2" t="e">
        <f>IF(Table13[[#This Row],[Gender]]="F",Table13[[#This Row],[Diameter]],NA())</f>
        <v>#N/A</v>
      </c>
      <c r="AF83" s="2">
        <f>IF(Table13[[#This Row],[Gender]]="I",Table13[[#This Row],[Diameter]],NA())</f>
        <v>0.13</v>
      </c>
    </row>
    <row r="84" spans="1:32">
      <c r="A84">
        <v>2027</v>
      </c>
      <c r="B84" t="s">
        <v>0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52</v>
      </c>
      <c r="M84" t="s">
        <v>53</v>
      </c>
      <c r="N84" t="s">
        <v>54</v>
      </c>
      <c r="O84">
        <v>5</v>
      </c>
      <c r="P84" t="s">
        <v>14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>
        <f>SUM(1,(1/3)*(Table13[[#This Row],[Length]]-0.5),(1/3)*(Table13[[#This Row],[Diameter]]-0.4),(1/3)*(Table13[[#This Row],[Height]]-0.4)*Table13[[#This Row],[Whole_weight]]*0.5)</f>
        <v>0.99047333333333343</v>
      </c>
      <c r="W84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t="e">
        <f>IF(Table13[[#This Row],[Category All]]="Category 1",Table13[[#This Row],[Base Abalone Value]]*1.5,NA())</f>
        <v>#N/A</v>
      </c>
      <c r="Y84">
        <f>IF(Table13[[#This Row],[Category All]]="Category 2",Table13[[#This Row],[Base Abalone Value]]*0.8,NA())</f>
        <v>0.79237866666666679</v>
      </c>
      <c r="Z84" t="e">
        <f>IF(Table13[[#This Row],[Category All]]="Category 3",Table13[[#This Row],[Base Abalone Value]],NA())</f>
        <v>#N/A</v>
      </c>
      <c r="AA84" s="2" t="e">
        <f>IF(Table13[[#This Row],[Gender]]="M",Table13[[#This Row],[Whole_weight]],NA())</f>
        <v>#N/A</v>
      </c>
      <c r="AB84" s="2">
        <f>IF(Table13[[#This Row],[Gender]]="F",Table13[[#This Row],[Whole_weight]],NA())</f>
        <v>0.82150000000000001</v>
      </c>
      <c r="AC84" s="2" t="e">
        <f>IF(Table13[[#This Row],[Gender]]="I",Table13[[#This Row],[Whole_weight]],NA())</f>
        <v>#N/A</v>
      </c>
      <c r="AD84" s="2" t="e">
        <f>IF(Table13[[#This Row],[Gender]]="M",Table13[[#This Row],[Diameter]],NA())</f>
        <v>#N/A</v>
      </c>
      <c r="AE84" s="2">
        <f>IF(Table13[[#This Row],[Gender]]="F",Table13[[#This Row],[Diameter]],NA())</f>
        <v>0.41</v>
      </c>
      <c r="AF84" s="2" t="e">
        <f>IF(Table13[[#This Row],[Gender]]="I",Table13[[#This Row],[Diameter]],NA())</f>
        <v>#N/A</v>
      </c>
    </row>
    <row r="85" spans="1:32">
      <c r="A85">
        <v>3119</v>
      </c>
      <c r="B85" t="s">
        <v>15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5</v>
      </c>
      <c r="M85" t="s">
        <v>6</v>
      </c>
      <c r="N85" t="s">
        <v>3</v>
      </c>
      <c r="O85">
        <v>8</v>
      </c>
      <c r="P85" t="s">
        <v>19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>
        <f>SUM(1,(1/3)*(Table13[[#This Row],[Length]]-0.5),(1/3)*(Table13[[#This Row],[Diameter]]-0.4),(1/3)*(Table13[[#This Row],[Height]]-0.4)*Table13[[#This Row],[Whole_weight]]*0.5)</f>
        <v>0.97641583333333326</v>
      </c>
      <c r="W85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t="e">
        <f>IF(Table13[[#This Row],[Category All]]="Category 1",Table13[[#This Row],[Base Abalone Value]]*1.5,NA())</f>
        <v>#N/A</v>
      </c>
      <c r="Y85">
        <f>IF(Table13[[#This Row],[Category All]]="Category 2",Table13[[#This Row],[Base Abalone Value]]*0.8,NA())</f>
        <v>0.7811326666666667</v>
      </c>
      <c r="Z85" t="e">
        <f>IF(Table13[[#This Row],[Category All]]="Category 3",Table13[[#This Row],[Base Abalone Value]],NA())</f>
        <v>#N/A</v>
      </c>
      <c r="AA85" s="2">
        <f>IF(Table13[[#This Row],[Gender]]="M",Table13[[#This Row],[Whole_weight]],NA())</f>
        <v>0.751</v>
      </c>
      <c r="AB85" s="2" t="e">
        <f>IF(Table13[[#This Row],[Gender]]="F",Table13[[#This Row],[Whole_weight]],NA())</f>
        <v>#N/A</v>
      </c>
      <c r="AC85" s="2" t="e">
        <f>IF(Table13[[#This Row],[Gender]]="I",Table13[[#This Row],[Whole_weight]],NA())</f>
        <v>#N/A</v>
      </c>
      <c r="AD85" s="2">
        <f>IF(Table13[[#This Row],[Gender]]="M",Table13[[#This Row],[Diameter]],NA())</f>
        <v>0.41499999999999998</v>
      </c>
      <c r="AE85" s="2" t="e">
        <f>IF(Table13[[#This Row],[Gender]]="F",Table13[[#This Row],[Diameter]],NA())</f>
        <v>#N/A</v>
      </c>
      <c r="AF85" s="2" t="e">
        <f>IF(Table13[[#This Row],[Gender]]="I",Table13[[#This Row],[Diameter]],NA())</f>
        <v>#N/A</v>
      </c>
    </row>
    <row r="86" spans="1:32">
      <c r="A86">
        <v>4045</v>
      </c>
      <c r="B86" t="s">
        <v>0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20</v>
      </c>
      <c r="M86" t="s">
        <v>21</v>
      </c>
      <c r="N86" t="s">
        <v>22</v>
      </c>
      <c r="O86">
        <v>5</v>
      </c>
      <c r="P86" t="s">
        <v>14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>
        <f>SUM(1,(1/3)*(Table13[[#This Row],[Length]]-0.5),(1/3)*(Table13[[#This Row],[Diameter]]-0.4),(1/3)*(Table13[[#This Row],[Height]]-0.4)*Table13[[#This Row],[Whole_weight]]*0.5)</f>
        <v>0.99935249999999987</v>
      </c>
      <c r="W86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t="e">
        <f>IF(Table13[[#This Row],[Category All]]="Category 1",Table13[[#This Row],[Base Abalone Value]]*1.5,NA())</f>
        <v>#N/A</v>
      </c>
      <c r="Y86">
        <f>IF(Table13[[#This Row],[Category All]]="Category 2",Table13[[#This Row],[Base Abalone Value]]*0.8,NA())</f>
        <v>0.79948199999999991</v>
      </c>
      <c r="Z86" t="e">
        <f>IF(Table13[[#This Row],[Category All]]="Category 3",Table13[[#This Row],[Base Abalone Value]],NA())</f>
        <v>#N/A</v>
      </c>
      <c r="AA86" s="2" t="e">
        <f>IF(Table13[[#This Row],[Gender]]="M",Table13[[#This Row],[Whole_weight]],NA())</f>
        <v>#N/A</v>
      </c>
      <c r="AB86" s="2">
        <f>IF(Table13[[#This Row],[Gender]]="F",Table13[[#This Row],[Whole_weight]],NA())</f>
        <v>0.873</v>
      </c>
      <c r="AC86" s="2" t="e">
        <f>IF(Table13[[#This Row],[Gender]]="I",Table13[[#This Row],[Whole_weight]],NA())</f>
        <v>#N/A</v>
      </c>
      <c r="AD86" s="2" t="e">
        <f>IF(Table13[[#This Row],[Gender]]="M",Table13[[#This Row],[Diameter]],NA())</f>
        <v>#N/A</v>
      </c>
      <c r="AE86" s="2">
        <f>IF(Table13[[#This Row],[Gender]]="F",Table13[[#This Row],[Diameter]],NA())</f>
        <v>0.42499999999999999</v>
      </c>
      <c r="AF86" s="2" t="e">
        <f>IF(Table13[[#This Row],[Gender]]="I",Table13[[#This Row],[Diameter]],NA())</f>
        <v>#N/A</v>
      </c>
    </row>
    <row r="87" spans="1:32">
      <c r="A87">
        <v>1652</v>
      </c>
      <c r="B87" t="s">
        <v>0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23</v>
      </c>
      <c r="M87" t="s">
        <v>24</v>
      </c>
      <c r="N87" t="s">
        <v>25</v>
      </c>
      <c r="O87">
        <v>8</v>
      </c>
      <c r="P87" t="s">
        <v>19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>
        <f>SUM(1,(1/3)*(Table13[[#This Row],[Length]]-0.5),(1/3)*(Table13[[#This Row],[Diameter]]-0.4),(1/3)*(Table13[[#This Row],[Height]]-0.4)*Table13[[#This Row],[Whole_weight]]*0.5)</f>
        <v>1.0058333333333334</v>
      </c>
      <c r="W87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t="e">
        <f>IF(Table13[[#This Row],[Category All]]="Category 1",Table13[[#This Row],[Base Abalone Value]]*1.5,NA())</f>
        <v>#N/A</v>
      </c>
      <c r="Y87" t="e">
        <f>IF(Table13[[#This Row],[Category All]]="Category 2",Table13[[#This Row],[Base Abalone Value]]*0.8,NA())</f>
        <v>#N/A</v>
      </c>
      <c r="Z87">
        <f>IF(Table13[[#This Row],[Category All]]="Category 3",Table13[[#This Row],[Base Abalone Value]],NA())</f>
        <v>1.0058333333333334</v>
      </c>
      <c r="AA87" s="2" t="e">
        <f>IF(Table13[[#This Row],[Gender]]="M",Table13[[#This Row],[Whole_weight]],NA())</f>
        <v>#N/A</v>
      </c>
      <c r="AB87" s="2">
        <f>IF(Table13[[#This Row],[Gender]]="F",Table13[[#This Row],[Whole_weight]],NA())</f>
        <v>0.9</v>
      </c>
      <c r="AC87" s="2" t="e">
        <f>IF(Table13[[#This Row],[Gender]]="I",Table13[[#This Row],[Whole_weight]],NA())</f>
        <v>#N/A</v>
      </c>
      <c r="AD87" s="2" t="e">
        <f>IF(Table13[[#This Row],[Gender]]="M",Table13[[#This Row],[Diameter]],NA())</f>
        <v>#N/A</v>
      </c>
      <c r="AE87" s="2">
        <f>IF(Table13[[#This Row],[Gender]]="F",Table13[[#This Row],[Diameter]],NA())</f>
        <v>0.435</v>
      </c>
      <c r="AF87" s="2" t="e">
        <f>IF(Table13[[#This Row],[Gender]]="I",Table13[[#This Row],[Diameter]],NA())</f>
        <v>#N/A</v>
      </c>
    </row>
    <row r="88" spans="1:32">
      <c r="A88">
        <v>3163</v>
      </c>
      <c r="B88" t="s">
        <v>15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23</v>
      </c>
      <c r="M88" t="s">
        <v>24</v>
      </c>
      <c r="N88" t="s">
        <v>25</v>
      </c>
      <c r="O88">
        <v>2</v>
      </c>
      <c r="P88" t="s">
        <v>7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>
        <f>SUM(1,(1/3)*(Table13[[#This Row],[Length]]-0.5),(1/3)*(Table13[[#This Row],[Diameter]]-0.4),(1/3)*(Table13[[#This Row],[Height]]-0.4)*Table13[[#This Row],[Whole_weight]]*0.5)</f>
        <v>1.0249266666666668</v>
      </c>
      <c r="W88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t="e">
        <f>IF(Table13[[#This Row],[Category All]]="Category 1",Table13[[#This Row],[Base Abalone Value]]*1.5,NA())</f>
        <v>#N/A</v>
      </c>
      <c r="Y88" t="e">
        <f>IF(Table13[[#This Row],[Category All]]="Category 2",Table13[[#This Row],[Base Abalone Value]]*0.8,NA())</f>
        <v>#N/A</v>
      </c>
      <c r="Z88">
        <f>IF(Table13[[#This Row],[Category All]]="Category 3",Table13[[#This Row],[Base Abalone Value]],NA())</f>
        <v>1.0249266666666668</v>
      </c>
      <c r="AA88" s="2">
        <f>IF(Table13[[#This Row],[Gender]]="M",Table13[[#This Row],[Whole_weight]],NA())</f>
        <v>1.194</v>
      </c>
      <c r="AB88" s="2" t="e">
        <f>IF(Table13[[#This Row],[Gender]]="F",Table13[[#This Row],[Whole_weight]],NA())</f>
        <v>#N/A</v>
      </c>
      <c r="AC88" s="2" t="e">
        <f>IF(Table13[[#This Row],[Gender]]="I",Table13[[#This Row],[Whole_weight]],NA())</f>
        <v>#N/A</v>
      </c>
      <c r="AD88" s="2">
        <f>IF(Table13[[#This Row],[Gender]]="M",Table13[[#This Row],[Diameter]],NA())</f>
        <v>0.49</v>
      </c>
      <c r="AE88" s="2" t="e">
        <f>IF(Table13[[#This Row],[Gender]]="F",Table13[[#This Row],[Diameter]],NA())</f>
        <v>#N/A</v>
      </c>
      <c r="AF88" s="2" t="e">
        <f>IF(Table13[[#This Row],[Gender]]="I",Table13[[#This Row],[Diameter]],NA())</f>
        <v>#N/A</v>
      </c>
    </row>
    <row r="89" spans="1:32">
      <c r="A89">
        <v>3066</v>
      </c>
      <c r="B89" t="s">
        <v>0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43</v>
      </c>
      <c r="M89" t="s">
        <v>44</v>
      </c>
      <c r="N89" t="s">
        <v>45</v>
      </c>
      <c r="O89">
        <v>10</v>
      </c>
      <c r="P89" t="s">
        <v>38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>
        <f>SUM(1,(1/3)*(Table13[[#This Row],[Length]]-0.5),(1/3)*(Table13[[#This Row],[Diameter]]-0.4),(1/3)*(Table13[[#This Row],[Height]]-0.4)*Table13[[#This Row],[Whole_weight]]*0.5)</f>
        <v>1.0268262500000001</v>
      </c>
      <c r="W89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t="e">
        <f>IF(Table13[[#This Row],[Category All]]="Category 1",Table13[[#This Row],[Base Abalone Value]]*1.5,NA())</f>
        <v>#N/A</v>
      </c>
      <c r="Y89" t="e">
        <f>IF(Table13[[#This Row],[Category All]]="Category 2",Table13[[#This Row],[Base Abalone Value]]*0.8,NA())</f>
        <v>#N/A</v>
      </c>
      <c r="Z89">
        <f>IF(Table13[[#This Row],[Category All]]="Category 3",Table13[[#This Row],[Base Abalone Value]],NA())</f>
        <v>1.0268262500000001</v>
      </c>
      <c r="AA89" s="2" t="e">
        <f>IF(Table13[[#This Row],[Gender]]="M",Table13[[#This Row],[Whole_weight]],NA())</f>
        <v>#N/A</v>
      </c>
      <c r="AB89" s="2">
        <f>IF(Table13[[#This Row],[Gender]]="F",Table13[[#This Row],[Whole_weight]],NA())</f>
        <v>1.1335</v>
      </c>
      <c r="AC89" s="2" t="e">
        <f>IF(Table13[[#This Row],[Gender]]="I",Table13[[#This Row],[Whole_weight]],NA())</f>
        <v>#N/A</v>
      </c>
      <c r="AD89" s="2" t="e">
        <f>IF(Table13[[#This Row],[Gender]]="M",Table13[[#This Row],[Diameter]],NA())</f>
        <v>#N/A</v>
      </c>
      <c r="AE89" s="2">
        <f>IF(Table13[[#This Row],[Gender]]="F",Table13[[#This Row],[Diameter]],NA())</f>
        <v>0.48499999999999999</v>
      </c>
      <c r="AF89" s="2" t="e">
        <f>IF(Table13[[#This Row],[Gender]]="I",Table13[[#This Row],[Diameter]],NA())</f>
        <v>#N/A</v>
      </c>
    </row>
    <row r="90" spans="1:32">
      <c r="A90">
        <v>2103</v>
      </c>
      <c r="B90" t="s">
        <v>11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35</v>
      </c>
      <c r="M90" t="s">
        <v>36</v>
      </c>
      <c r="N90" t="s">
        <v>37</v>
      </c>
      <c r="O90">
        <v>6</v>
      </c>
      <c r="P90" t="s">
        <v>47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>
        <f>SUM(1,(1/3)*(Table13[[#This Row],[Length]]-0.5),(1/3)*(Table13[[#This Row],[Diameter]]-0.4),(1/3)*(Table13[[#This Row],[Height]]-0.4)*Table13[[#This Row],[Whole_weight]]*0.5)</f>
        <v>0.9247749999999999</v>
      </c>
      <c r="W90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t="e">
        <f>IF(Table13[[#This Row],[Category All]]="Category 1",Table13[[#This Row],[Base Abalone Value]]*1.5,NA())</f>
        <v>#N/A</v>
      </c>
      <c r="Y90">
        <f>IF(Table13[[#This Row],[Category All]]="Category 2",Table13[[#This Row],[Base Abalone Value]]*0.8,NA())</f>
        <v>0.73981999999999992</v>
      </c>
      <c r="Z90" t="e">
        <f>IF(Table13[[#This Row],[Category All]]="Category 3",Table13[[#This Row],[Base Abalone Value]],NA())</f>
        <v>#N/A</v>
      </c>
      <c r="AA90" s="2" t="e">
        <f>IF(Table13[[#This Row],[Gender]]="M",Table13[[#This Row],[Whole_weight]],NA())</f>
        <v>#N/A</v>
      </c>
      <c r="AB90" s="2" t="e">
        <f>IF(Table13[[#This Row],[Gender]]="F",Table13[[#This Row],[Whole_weight]],NA())</f>
        <v>#N/A</v>
      </c>
      <c r="AC90" s="2">
        <f>IF(Table13[[#This Row],[Gender]]="I",Table13[[#This Row],[Whole_weight]],NA())</f>
        <v>0.315</v>
      </c>
      <c r="AD90" s="2" t="e">
        <f>IF(Table13[[#This Row],[Gender]]="M",Table13[[#This Row],[Diameter]],NA())</f>
        <v>#N/A</v>
      </c>
      <c r="AE90" s="2" t="e">
        <f>IF(Table13[[#This Row],[Gender]]="F",Table13[[#This Row],[Diameter]],NA())</f>
        <v>#N/A</v>
      </c>
      <c r="AF90" s="2">
        <f>IF(Table13[[#This Row],[Gender]]="I",Table13[[#This Row],[Diameter]],NA())</f>
        <v>0.31</v>
      </c>
    </row>
    <row r="91" spans="1:32">
      <c r="A91">
        <v>1465</v>
      </c>
      <c r="B91" t="s">
        <v>0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49</v>
      </c>
      <c r="M91" t="s">
        <v>50</v>
      </c>
      <c r="N91" t="s">
        <v>3</v>
      </c>
      <c r="O91">
        <v>3</v>
      </c>
      <c r="P91" t="s">
        <v>48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>
        <f>SUM(1,(1/3)*(Table13[[#This Row],[Length]]-0.5),(1/3)*(Table13[[#This Row],[Diameter]]-0.4),(1/3)*(Table13[[#This Row],[Height]]-0.4)*Table13[[#This Row],[Whole_weight]]*0.5)</f>
        <v>0.96472374999999999</v>
      </c>
      <c r="W91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t="e">
        <f>IF(Table13[[#This Row],[Category All]]="Category 1",Table13[[#This Row],[Base Abalone Value]]*1.5,NA())</f>
        <v>#N/A</v>
      </c>
      <c r="Y91">
        <f>IF(Table13[[#This Row],[Category All]]="Category 2",Table13[[#This Row],[Base Abalone Value]]*0.8,NA())</f>
        <v>0.77177899999999999</v>
      </c>
      <c r="Z91" t="e">
        <f>IF(Table13[[#This Row],[Category All]]="Category 3",Table13[[#This Row],[Base Abalone Value]],NA())</f>
        <v>#N/A</v>
      </c>
      <c r="AA91" s="2" t="e">
        <f>IF(Table13[[#This Row],[Gender]]="M",Table13[[#This Row],[Whole_weight]],NA())</f>
        <v>#N/A</v>
      </c>
      <c r="AB91" s="2">
        <f>IF(Table13[[#This Row],[Gender]]="F",Table13[[#This Row],[Whole_weight]],NA())</f>
        <v>0.6855</v>
      </c>
      <c r="AC91" s="2" t="e">
        <f>IF(Table13[[#This Row],[Gender]]="I",Table13[[#This Row],[Whole_weight]],NA())</f>
        <v>#N/A</v>
      </c>
      <c r="AD91" s="2" t="e">
        <f>IF(Table13[[#This Row],[Gender]]="M",Table13[[#This Row],[Diameter]],NA())</f>
        <v>#N/A</v>
      </c>
      <c r="AE91" s="2">
        <f>IF(Table13[[#This Row],[Gender]]="F",Table13[[#This Row],[Diameter]],NA())</f>
        <v>0.38</v>
      </c>
      <c r="AF91" s="2" t="e">
        <f>IF(Table13[[#This Row],[Gender]]="I",Table13[[#This Row],[Diameter]],NA())</f>
        <v>#N/A</v>
      </c>
    </row>
    <row r="92" spans="1:32">
      <c r="A92">
        <v>2998</v>
      </c>
      <c r="B92" t="s">
        <v>0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52</v>
      </c>
      <c r="M92" t="s">
        <v>53</v>
      </c>
      <c r="N92" t="s">
        <v>54</v>
      </c>
      <c r="O92">
        <v>1</v>
      </c>
      <c r="P92" t="s">
        <v>4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>
        <f>SUM(1,(1/3)*(Table13[[#This Row],[Length]]-0.5),(1/3)*(Table13[[#This Row],[Diameter]]-0.4),(1/3)*(Table13[[#This Row],[Height]]-0.4)*Table13[[#This Row],[Whole_weight]]*0.5)</f>
        <v>1.0167600000000001</v>
      </c>
      <c r="W92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t="e">
        <f>IF(Table13[[#This Row],[Category All]]="Category 1",Table13[[#This Row],[Base Abalone Value]]*1.5,NA())</f>
        <v>#N/A</v>
      </c>
      <c r="Y92" t="e">
        <f>IF(Table13[[#This Row],[Category All]]="Category 2",Table13[[#This Row],[Base Abalone Value]]*0.8,NA())</f>
        <v>#N/A</v>
      </c>
      <c r="Z92">
        <f>IF(Table13[[#This Row],[Category All]]="Category 3",Table13[[#This Row],[Base Abalone Value]],NA())</f>
        <v>1.0167600000000001</v>
      </c>
      <c r="AA92" s="2" t="e">
        <f>IF(Table13[[#This Row],[Gender]]="M",Table13[[#This Row],[Whole_weight]],NA())</f>
        <v>#N/A</v>
      </c>
      <c r="AB92" s="2">
        <f>IF(Table13[[#This Row],[Gender]]="F",Table13[[#This Row],[Whole_weight]],NA())</f>
        <v>1.1359999999999999</v>
      </c>
      <c r="AC92" s="2" t="e">
        <f>IF(Table13[[#This Row],[Gender]]="I",Table13[[#This Row],[Whole_weight]],NA())</f>
        <v>#N/A</v>
      </c>
      <c r="AD92" s="2" t="e">
        <f>IF(Table13[[#This Row],[Gender]]="M",Table13[[#This Row],[Diameter]],NA())</f>
        <v>#N/A</v>
      </c>
      <c r="AE92" s="2">
        <f>IF(Table13[[#This Row],[Gender]]="F",Table13[[#This Row],[Diameter]],NA())</f>
        <v>0.49</v>
      </c>
      <c r="AF92" s="2" t="e">
        <f>IF(Table13[[#This Row],[Gender]]="I",Table13[[#This Row],[Diameter]],NA())</f>
        <v>#N/A</v>
      </c>
    </row>
    <row r="93" spans="1:32">
      <c r="A93">
        <v>1501</v>
      </c>
      <c r="B93" t="s">
        <v>0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39</v>
      </c>
      <c r="M93" t="s">
        <v>40</v>
      </c>
      <c r="N93" t="s">
        <v>41</v>
      </c>
      <c r="O93">
        <v>6</v>
      </c>
      <c r="P93" t="s">
        <v>47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>
        <f>SUM(1,(1/3)*(Table13[[#This Row],[Length]]-0.5),(1/3)*(Table13[[#This Row],[Diameter]]-0.4),(1/3)*(Table13[[#This Row],[Height]]-0.4)*Table13[[#This Row],[Whole_weight]]*0.5)</f>
        <v>1.0350229166666667</v>
      </c>
      <c r="W9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t="e">
        <f>IF(Table13[[#This Row],[Category All]]="Category 1",Table13[[#This Row],[Base Abalone Value]]*1.5,NA())</f>
        <v>#N/A</v>
      </c>
      <c r="Y93" t="e">
        <f>IF(Table13[[#This Row],[Category All]]="Category 2",Table13[[#This Row],[Base Abalone Value]]*0.8,NA())</f>
        <v>#N/A</v>
      </c>
      <c r="Z93">
        <f>IF(Table13[[#This Row],[Category All]]="Category 3",Table13[[#This Row],[Base Abalone Value]],NA())</f>
        <v>1.0350229166666667</v>
      </c>
      <c r="AA93" s="2" t="e">
        <f>IF(Table13[[#This Row],[Gender]]="M",Table13[[#This Row],[Whole_weight]],NA())</f>
        <v>#N/A</v>
      </c>
      <c r="AB93" s="2">
        <f>IF(Table13[[#This Row],[Gender]]="F",Table13[[#This Row],[Whole_weight]],NA())</f>
        <v>1.1105</v>
      </c>
      <c r="AC93" s="2" t="e">
        <f>IF(Table13[[#This Row],[Gender]]="I",Table13[[#This Row],[Whole_weight]],NA())</f>
        <v>#N/A</v>
      </c>
      <c r="AD93" s="2" t="e">
        <f>IF(Table13[[#This Row],[Gender]]="M",Table13[[#This Row],[Diameter]],NA())</f>
        <v>#N/A</v>
      </c>
      <c r="AE93" s="2">
        <f>IF(Table13[[#This Row],[Gender]]="F",Table13[[#This Row],[Diameter]],NA())</f>
        <v>0.5</v>
      </c>
      <c r="AF93" s="2" t="e">
        <f>IF(Table13[[#This Row],[Gender]]="I",Table13[[#This Row],[Diameter]],NA())</f>
        <v>#N/A</v>
      </c>
    </row>
    <row r="94" spans="1:32">
      <c r="A94">
        <v>3413</v>
      </c>
      <c r="B94" t="s">
        <v>11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20</v>
      </c>
      <c r="M94" t="s">
        <v>21</v>
      </c>
      <c r="N94" t="s">
        <v>22</v>
      </c>
      <c r="O94">
        <v>6</v>
      </c>
      <c r="P94" t="s">
        <v>47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>
        <f>SUM(1,(1/3)*(Table13[[#This Row],[Length]]-0.5),(1/3)*(Table13[[#This Row],[Diameter]]-0.4),(1/3)*(Table13[[#This Row],[Height]]-0.4)*Table13[[#This Row],[Whole_weight]]*0.5)</f>
        <v>0.95085458333333328</v>
      </c>
      <c r="W94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t="e">
        <f>IF(Table13[[#This Row],[Category All]]="Category 1",Table13[[#This Row],[Base Abalone Value]]*1.5,NA())</f>
        <v>#N/A</v>
      </c>
      <c r="Y94">
        <f>IF(Table13[[#This Row],[Category All]]="Category 2",Table13[[#This Row],[Base Abalone Value]]*0.8,NA())</f>
        <v>0.76068366666666665</v>
      </c>
      <c r="Z94" t="e">
        <f>IF(Table13[[#This Row],[Category All]]="Category 3",Table13[[#This Row],[Base Abalone Value]],NA())</f>
        <v>#N/A</v>
      </c>
      <c r="AA94" s="2" t="e">
        <f>IF(Table13[[#This Row],[Gender]]="M",Table13[[#This Row],[Whole_weight]],NA())</f>
        <v>#N/A</v>
      </c>
      <c r="AB94" s="2" t="e">
        <f>IF(Table13[[#This Row],[Gender]]="F",Table13[[#This Row],[Whole_weight]],NA())</f>
        <v>#N/A</v>
      </c>
      <c r="AC94" s="2">
        <f>IF(Table13[[#This Row],[Gender]]="I",Table13[[#This Row],[Whole_weight]],NA())</f>
        <v>0.57850000000000001</v>
      </c>
      <c r="AD94" s="2" t="e">
        <f>IF(Table13[[#This Row],[Gender]]="M",Table13[[#This Row],[Diameter]],NA())</f>
        <v>#N/A</v>
      </c>
      <c r="AE94" s="2" t="e">
        <f>IF(Table13[[#This Row],[Gender]]="F",Table13[[#This Row],[Diameter]],NA())</f>
        <v>#N/A</v>
      </c>
      <c r="AF94" s="2">
        <f>IF(Table13[[#This Row],[Gender]]="I",Table13[[#This Row],[Diameter]],NA())</f>
        <v>0.35499999999999998</v>
      </c>
    </row>
    <row r="95" spans="1:32">
      <c r="A95">
        <v>372</v>
      </c>
      <c r="B95" t="s">
        <v>0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29</v>
      </c>
      <c r="M95" t="s">
        <v>30</v>
      </c>
      <c r="N95" t="s">
        <v>31</v>
      </c>
      <c r="O95">
        <v>1</v>
      </c>
      <c r="P95" t="s">
        <v>4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>
        <f>SUM(1,(1/3)*(Table13[[#This Row],[Length]]-0.5),(1/3)*(Table13[[#This Row],[Diameter]]-0.4),(1/3)*(Table13[[#This Row],[Height]]-0.4)*Table13[[#This Row],[Whole_weight]]*0.5)</f>
        <v>1.0481829166666665</v>
      </c>
      <c r="W95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t="e">
        <f>IF(Table13[[#This Row],[Category All]]="Category 1",Table13[[#This Row],[Base Abalone Value]]*1.5,NA())</f>
        <v>#N/A</v>
      </c>
      <c r="Y95" t="e">
        <f>IF(Table13[[#This Row],[Category All]]="Category 2",Table13[[#This Row],[Base Abalone Value]]*0.8,NA())</f>
        <v>#N/A</v>
      </c>
      <c r="Z95">
        <f>IF(Table13[[#This Row],[Category All]]="Category 3",Table13[[#This Row],[Base Abalone Value]],NA())</f>
        <v>1.0481829166666665</v>
      </c>
      <c r="AA95" s="2" t="e">
        <f>IF(Table13[[#This Row],[Gender]]="M",Table13[[#This Row],[Whole_weight]],NA())</f>
        <v>#N/A</v>
      </c>
      <c r="AB95" s="2">
        <f>IF(Table13[[#This Row],[Gender]]="F",Table13[[#This Row],[Whole_weight]],NA())</f>
        <v>1.7605</v>
      </c>
      <c r="AC95" s="2" t="e">
        <f>IF(Table13[[#This Row],[Gender]]="I",Table13[[#This Row],[Whole_weight]],NA())</f>
        <v>#N/A</v>
      </c>
      <c r="AD95" s="2" t="e">
        <f>IF(Table13[[#This Row],[Gender]]="M",Table13[[#This Row],[Diameter]],NA())</f>
        <v>#N/A</v>
      </c>
      <c r="AE95" s="2">
        <f>IF(Table13[[#This Row],[Gender]]="F",Table13[[#This Row],[Diameter]],NA())</f>
        <v>0.56499999999999995</v>
      </c>
      <c r="AF95" s="2" t="e">
        <f>IF(Table13[[#This Row],[Gender]]="I",Table13[[#This Row],[Diameter]],NA())</f>
        <v>#N/A</v>
      </c>
    </row>
    <row r="96" spans="1:32">
      <c r="A96">
        <v>3833</v>
      </c>
      <c r="B96" t="s">
        <v>0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23</v>
      </c>
      <c r="M96" t="s">
        <v>24</v>
      </c>
      <c r="N96" t="s">
        <v>25</v>
      </c>
      <c r="O96">
        <v>2</v>
      </c>
      <c r="P96" t="s">
        <v>7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>
        <f>SUM(1,(1/3)*(Table13[[#This Row],[Length]]-0.5),(1/3)*(Table13[[#This Row],[Diameter]]-0.4),(1/3)*(Table13[[#This Row],[Height]]-0.4)*Table13[[#This Row],[Whole_weight]]*0.5)</f>
        <v>0.95369625000000002</v>
      </c>
      <c r="W96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t="e">
        <f>IF(Table13[[#This Row],[Category All]]="Category 1",Table13[[#This Row],[Base Abalone Value]]*1.5,NA())</f>
        <v>#N/A</v>
      </c>
      <c r="Y96">
        <f>IF(Table13[[#This Row],[Category All]]="Category 2",Table13[[#This Row],[Base Abalone Value]]*0.8,NA())</f>
        <v>0.76295700000000011</v>
      </c>
      <c r="Z96" t="e">
        <f>IF(Table13[[#This Row],[Category All]]="Category 3",Table13[[#This Row],[Base Abalone Value]],NA())</f>
        <v>#N/A</v>
      </c>
      <c r="AA96" s="2" t="e">
        <f>IF(Table13[[#This Row],[Gender]]="M",Table13[[#This Row],[Whole_weight]],NA())</f>
        <v>#N/A</v>
      </c>
      <c r="AB96" s="2">
        <f>IF(Table13[[#This Row],[Gender]]="F",Table13[[#This Row],[Whole_weight]],NA())</f>
        <v>0.44850000000000001</v>
      </c>
      <c r="AC96" s="2" t="e">
        <f>IF(Table13[[#This Row],[Gender]]="I",Table13[[#This Row],[Whole_weight]],NA())</f>
        <v>#N/A</v>
      </c>
      <c r="AD96" s="2" t="e">
        <f>IF(Table13[[#This Row],[Gender]]="M",Table13[[#This Row],[Diameter]],NA())</f>
        <v>#N/A</v>
      </c>
      <c r="AE96" s="2">
        <f>IF(Table13[[#This Row],[Gender]]="F",Table13[[#This Row],[Diameter]],NA())</f>
        <v>0.36499999999999999</v>
      </c>
      <c r="AF96" s="2" t="e">
        <f>IF(Table13[[#This Row],[Gender]]="I",Table13[[#This Row],[Diameter]],NA())</f>
        <v>#N/A</v>
      </c>
    </row>
    <row r="97" spans="1:32">
      <c r="A97">
        <v>1710</v>
      </c>
      <c r="B97" t="s">
        <v>15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12</v>
      </c>
      <c r="M97" t="s">
        <v>13</v>
      </c>
      <c r="N97" t="s">
        <v>3</v>
      </c>
      <c r="O97">
        <v>1</v>
      </c>
      <c r="P97" t="s">
        <v>4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>
        <f>SUM(1,(1/3)*(Table13[[#This Row],[Length]]-0.5),(1/3)*(Table13[[#This Row],[Diameter]]-0.4),(1/3)*(Table13[[#This Row],[Height]]-0.4)*Table13[[#This Row],[Whole_weight]]*0.5)</f>
        <v>1.0333924999999999</v>
      </c>
      <c r="W97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t="e">
        <f>IF(Table13[[#This Row],[Category All]]="Category 1",Table13[[#This Row],[Base Abalone Value]]*1.5,NA())</f>
        <v>#N/A</v>
      </c>
      <c r="Y97" t="e">
        <f>IF(Table13[[#This Row],[Category All]]="Category 2",Table13[[#This Row],[Base Abalone Value]]*0.8,NA())</f>
        <v>#N/A</v>
      </c>
      <c r="Z97">
        <f>IF(Table13[[#This Row],[Category All]]="Category 3",Table13[[#This Row],[Base Abalone Value]],NA())</f>
        <v>1.0333924999999999</v>
      </c>
      <c r="AA97" s="2">
        <f>IF(Table13[[#This Row],[Gender]]="M",Table13[[#This Row],[Whole_weight]],NA())</f>
        <v>1.4744999999999999</v>
      </c>
      <c r="AB97" s="2" t="e">
        <f>IF(Table13[[#This Row],[Gender]]="F",Table13[[#This Row],[Whole_weight]],NA())</f>
        <v>#N/A</v>
      </c>
      <c r="AC97" s="2" t="e">
        <f>IF(Table13[[#This Row],[Gender]]="I",Table13[[#This Row],[Whole_weight]],NA())</f>
        <v>#N/A</v>
      </c>
      <c r="AD97" s="2">
        <f>IF(Table13[[#This Row],[Gender]]="M",Table13[[#This Row],[Diameter]],NA())</f>
        <v>0.51</v>
      </c>
      <c r="AE97" s="2" t="e">
        <f>IF(Table13[[#This Row],[Gender]]="F",Table13[[#This Row],[Diameter]],NA())</f>
        <v>#N/A</v>
      </c>
      <c r="AF97" s="2" t="e">
        <f>IF(Table13[[#This Row],[Gender]]="I",Table13[[#This Row],[Diameter]],NA())</f>
        <v>#N/A</v>
      </c>
    </row>
    <row r="98" spans="1:32">
      <c r="A98">
        <v>2434</v>
      </c>
      <c r="B98" t="s">
        <v>0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49</v>
      </c>
      <c r="M98" t="s">
        <v>50</v>
      </c>
      <c r="N98" t="s">
        <v>3</v>
      </c>
      <c r="O98">
        <v>4</v>
      </c>
      <c r="P98" t="s">
        <v>10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>
        <f>SUM(1,(1/3)*(Table13[[#This Row],[Length]]-0.5),(1/3)*(Table13[[#This Row],[Diameter]]-0.4),(1/3)*(Table13[[#This Row],[Height]]-0.4)*Table13[[#This Row],[Whole_weight]]*0.5)</f>
        <v>1.0358233333333333</v>
      </c>
      <c r="W98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t="e">
        <f>IF(Table13[[#This Row],[Category All]]="Category 1",Table13[[#This Row],[Base Abalone Value]]*1.5,NA())</f>
        <v>#N/A</v>
      </c>
      <c r="Y98" t="e">
        <f>IF(Table13[[#This Row],[Category All]]="Category 2",Table13[[#This Row],[Base Abalone Value]]*0.8,NA())</f>
        <v>#N/A</v>
      </c>
      <c r="Z98">
        <f>IF(Table13[[#This Row],[Category All]]="Category 3",Table13[[#This Row],[Base Abalone Value]],NA())</f>
        <v>1.0358233333333333</v>
      </c>
      <c r="AA98" s="2" t="e">
        <f>IF(Table13[[#This Row],[Gender]]="M",Table13[[#This Row],[Whole_weight]],NA())</f>
        <v>#N/A</v>
      </c>
      <c r="AB98" s="2">
        <f>IF(Table13[[#This Row],[Gender]]="F",Table13[[#This Row],[Whole_weight]],NA())</f>
        <v>1.5229999999999999</v>
      </c>
      <c r="AC98" s="2" t="e">
        <f>IF(Table13[[#This Row],[Gender]]="I",Table13[[#This Row],[Whole_weight]],NA())</f>
        <v>#N/A</v>
      </c>
      <c r="AD98" s="2" t="e">
        <f>IF(Table13[[#This Row],[Gender]]="M",Table13[[#This Row],[Diameter]],NA())</f>
        <v>#N/A</v>
      </c>
      <c r="AE98" s="2">
        <f>IF(Table13[[#This Row],[Gender]]="F",Table13[[#This Row],[Diameter]],NA())</f>
        <v>0.51500000000000001</v>
      </c>
      <c r="AF98" s="2" t="e">
        <f>IF(Table13[[#This Row],[Gender]]="I",Table13[[#This Row],[Diameter]],NA())</f>
        <v>#N/A</v>
      </c>
    </row>
    <row r="99" spans="1:32">
      <c r="A99">
        <v>137</v>
      </c>
      <c r="B99" t="s">
        <v>0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52</v>
      </c>
      <c r="M99" t="s">
        <v>53</v>
      </c>
      <c r="N99" t="s">
        <v>54</v>
      </c>
      <c r="O99">
        <v>7</v>
      </c>
      <c r="P99" t="s">
        <v>42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>
        <f>SUM(1,(1/3)*(Table13[[#This Row],[Length]]-0.5),(1/3)*(Table13[[#This Row],[Diameter]]-0.4),(1/3)*(Table13[[#This Row],[Height]]-0.4)*Table13[[#This Row],[Whole_weight]]*0.5)</f>
        <v>0.87001333333333342</v>
      </c>
      <c r="W99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t="e">
        <f>IF(Table13[[#This Row],[Category All]]="Category 1",Table13[[#This Row],[Base Abalone Value]]*1.5,NA())</f>
        <v>#N/A</v>
      </c>
      <c r="Y99">
        <f>IF(Table13[[#This Row],[Category All]]="Category 2",Table13[[#This Row],[Base Abalone Value]]*0.8,NA())</f>
        <v>0.69601066666666678</v>
      </c>
      <c r="Z99" t="e">
        <f>IF(Table13[[#This Row],[Category All]]="Category 3",Table13[[#This Row],[Base Abalone Value]],NA())</f>
        <v>#N/A</v>
      </c>
      <c r="AA99" s="2" t="e">
        <f>IF(Table13[[#This Row],[Gender]]="M",Table13[[#This Row],[Whole_weight]],NA())</f>
        <v>#N/A</v>
      </c>
      <c r="AB99" s="2">
        <f>IF(Table13[[#This Row],[Gender]]="F",Table13[[#This Row],[Whole_weight]],NA())</f>
        <v>0.156</v>
      </c>
      <c r="AC99" s="2" t="e">
        <f>IF(Table13[[#This Row],[Gender]]="I",Table13[[#This Row],[Whole_weight]],NA())</f>
        <v>#N/A</v>
      </c>
      <c r="AD99" s="2" t="e">
        <f>IF(Table13[[#This Row],[Gender]]="M",Table13[[#This Row],[Diameter]],NA())</f>
        <v>#N/A</v>
      </c>
      <c r="AE99" s="2">
        <f>IF(Table13[[#This Row],[Gender]]="F",Table13[[#This Row],[Diameter]],NA())</f>
        <v>0.23</v>
      </c>
      <c r="AF99" s="2" t="e">
        <f>IF(Table13[[#This Row],[Gender]]="I",Table13[[#This Row],[Diameter]],NA())</f>
        <v>#N/A</v>
      </c>
    </row>
    <row r="100" spans="1:32">
      <c r="A100">
        <v>3018</v>
      </c>
      <c r="B100" t="s">
        <v>11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8</v>
      </c>
      <c r="M100" t="s">
        <v>9</v>
      </c>
      <c r="N100" t="s">
        <v>3</v>
      </c>
      <c r="O100">
        <v>10</v>
      </c>
      <c r="P100" t="s">
        <v>38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>
        <f>SUM(1,(1/3)*(Table13[[#This Row],[Length]]-0.5),(1/3)*(Table13[[#This Row],[Diameter]]-0.4),(1/3)*(Table13[[#This Row],[Height]]-0.4)*Table13[[#This Row],[Whole_weight]]*0.5)</f>
        <v>0.93686249999999993</v>
      </c>
      <c r="W100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t="e">
        <f>IF(Table13[[#This Row],[Category All]]="Category 1",Table13[[#This Row],[Base Abalone Value]]*1.5,NA())</f>
        <v>#N/A</v>
      </c>
      <c r="Y100">
        <f>IF(Table13[[#This Row],[Category All]]="Category 2",Table13[[#This Row],[Base Abalone Value]]*0.8,NA())</f>
        <v>0.74948999999999999</v>
      </c>
      <c r="Z100" t="e">
        <f>IF(Table13[[#This Row],[Category All]]="Category 3",Table13[[#This Row],[Base Abalone Value]],NA())</f>
        <v>#N/A</v>
      </c>
      <c r="AA100" s="2" t="e">
        <f>IF(Table13[[#This Row],[Gender]]="M",Table13[[#This Row],[Whole_weight]],NA())</f>
        <v>#N/A</v>
      </c>
      <c r="AB100" s="2" t="e">
        <f>IF(Table13[[#This Row],[Gender]]="F",Table13[[#This Row],[Whole_weight]],NA())</f>
        <v>#N/A</v>
      </c>
      <c r="AC100" s="2">
        <f>IF(Table13[[#This Row],[Gender]]="I",Table13[[#This Row],[Whole_weight]],NA())</f>
        <v>0.33500000000000002</v>
      </c>
      <c r="AD100" s="2" t="e">
        <f>IF(Table13[[#This Row],[Gender]]="M",Table13[[#This Row],[Diameter]],NA())</f>
        <v>#N/A</v>
      </c>
      <c r="AE100" s="2" t="e">
        <f>IF(Table13[[#This Row],[Gender]]="F",Table13[[#This Row],[Diameter]],NA())</f>
        <v>#N/A</v>
      </c>
      <c r="AF100" s="2">
        <f>IF(Table13[[#This Row],[Gender]]="I",Table13[[#This Row],[Diameter]],NA())</f>
        <v>0.32500000000000001</v>
      </c>
    </row>
    <row r="101" spans="1:32">
      <c r="A101">
        <v>3427</v>
      </c>
      <c r="B101" t="s">
        <v>15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43</v>
      </c>
      <c r="M101" t="s">
        <v>44</v>
      </c>
      <c r="N101" t="s">
        <v>45</v>
      </c>
      <c r="O101">
        <v>5</v>
      </c>
      <c r="P101" t="s">
        <v>14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>
        <f>SUM(1,(1/3)*(Table13[[#This Row],[Length]]-0.5),(1/3)*(Table13[[#This Row],[Diameter]]-0.4),(1/3)*(Table13[[#This Row],[Height]]-0.4)*Table13[[#This Row],[Whole_weight]]*0.5)</f>
        <v>1.0565166666666668</v>
      </c>
      <c r="W101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t="e">
        <f>IF(Table13[[#This Row],[Category All]]="Category 1",Table13[[#This Row],[Base Abalone Value]]*1.5,NA())</f>
        <v>#N/A</v>
      </c>
      <c r="Y101" t="e">
        <f>IF(Table13[[#This Row],[Category All]]="Category 2",Table13[[#This Row],[Base Abalone Value]]*0.8,NA())</f>
        <v>#N/A</v>
      </c>
      <c r="Z101">
        <f>IF(Table13[[#This Row],[Category All]]="Category 3",Table13[[#This Row],[Base Abalone Value]],NA())</f>
        <v>1.0565166666666668</v>
      </c>
      <c r="AA101" s="2">
        <f>IF(Table13[[#This Row],[Gender]]="M",Table13[[#This Row],[Whole_weight]],NA())</f>
        <v>1.9045000000000001</v>
      </c>
      <c r="AB101" s="2" t="e">
        <f>IF(Table13[[#This Row],[Gender]]="F",Table13[[#This Row],[Whole_weight]],NA())</f>
        <v>#N/A</v>
      </c>
      <c r="AC101" s="2" t="e">
        <f>IF(Table13[[#This Row],[Gender]]="I",Table13[[#This Row],[Whole_weight]],NA())</f>
        <v>#N/A</v>
      </c>
      <c r="AD101" s="2">
        <f>IF(Table13[[#This Row],[Gender]]="M",Table13[[#This Row],[Diameter]],NA())</f>
        <v>0.55000000000000004</v>
      </c>
      <c r="AE101" s="2" t="e">
        <f>IF(Table13[[#This Row],[Gender]]="F",Table13[[#This Row],[Diameter]],NA())</f>
        <v>#N/A</v>
      </c>
      <c r="AF101" s="2" t="e">
        <f>IF(Table13[[#This Row],[Gender]]="I",Table13[[#This Row],[Diameter]],NA())</f>
        <v>#N/A</v>
      </c>
    </row>
    <row r="102" spans="1:32">
      <c r="A102">
        <v>781</v>
      </c>
      <c r="B102" t="s">
        <v>15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</v>
      </c>
      <c r="M102" t="s">
        <v>2</v>
      </c>
      <c r="N102" t="s">
        <v>3</v>
      </c>
      <c r="O102">
        <v>1</v>
      </c>
      <c r="P102" t="s">
        <v>4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>
        <f>SUM(1,(1/3)*(Table13[[#This Row],[Length]]-0.5),(1/3)*(Table13[[#This Row],[Diameter]]-0.4),(1/3)*(Table13[[#This Row],[Height]]-0.4)*Table13[[#This Row],[Whole_weight]]*0.5)</f>
        <v>0.98690833333333339</v>
      </c>
      <c r="W102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t="e">
        <f>IF(Table13[[#This Row],[Category All]]="Category 1",Table13[[#This Row],[Base Abalone Value]]*1.5,NA())</f>
        <v>#N/A</v>
      </c>
      <c r="Y102">
        <f>IF(Table13[[#This Row],[Category All]]="Category 2",Table13[[#This Row],[Base Abalone Value]]*0.8,NA())</f>
        <v>0.78952666666666671</v>
      </c>
      <c r="Z102" t="e">
        <f>IF(Table13[[#This Row],[Category All]]="Category 3",Table13[[#This Row],[Base Abalone Value]],NA())</f>
        <v>#N/A</v>
      </c>
      <c r="AA102" s="2">
        <f>IF(Table13[[#This Row],[Gender]]="M",Table13[[#This Row],[Whole_weight]],NA())</f>
        <v>0.93</v>
      </c>
      <c r="AB102" s="2" t="e">
        <f>IF(Table13[[#This Row],[Gender]]="F",Table13[[#This Row],[Whole_weight]],NA())</f>
        <v>#N/A</v>
      </c>
      <c r="AC102" s="2" t="e">
        <f>IF(Table13[[#This Row],[Gender]]="I",Table13[[#This Row],[Whole_weight]],NA())</f>
        <v>#N/A</v>
      </c>
      <c r="AD102" s="2">
        <f>IF(Table13[[#This Row],[Gender]]="M",Table13[[#This Row],[Diameter]],NA())</f>
        <v>0.41</v>
      </c>
      <c r="AE102" s="2" t="e">
        <f>IF(Table13[[#This Row],[Gender]]="F",Table13[[#This Row],[Diameter]],NA())</f>
        <v>#N/A</v>
      </c>
      <c r="AF102" s="2" t="e">
        <f>IF(Table13[[#This Row],[Gender]]="I",Table13[[#This Row],[Diameter]],NA())</f>
        <v>#N/A</v>
      </c>
    </row>
    <row r="103" spans="1:32">
      <c r="A103">
        <v>2871</v>
      </c>
      <c r="B103" t="s">
        <v>11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43</v>
      </c>
      <c r="M103" t="s">
        <v>44</v>
      </c>
      <c r="N103" t="s">
        <v>45</v>
      </c>
      <c r="O103">
        <v>3</v>
      </c>
      <c r="P103" t="s">
        <v>48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>
        <f>SUM(1,(1/3)*(Table13[[#This Row],[Length]]-0.5),(1/3)*(Table13[[#This Row],[Diameter]]-0.4),(1/3)*(Table13[[#This Row],[Height]]-0.4)*Table13[[#This Row],[Whole_weight]]*0.5)</f>
        <v>0.90374916666666671</v>
      </c>
      <c r="W10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t="e">
        <f>IF(Table13[[#This Row],[Category All]]="Category 1",Table13[[#This Row],[Base Abalone Value]]*1.5,NA())</f>
        <v>#N/A</v>
      </c>
      <c r="Y103">
        <f>IF(Table13[[#This Row],[Category All]]="Category 2",Table13[[#This Row],[Base Abalone Value]]*0.8,NA())</f>
        <v>0.72299933333333344</v>
      </c>
      <c r="Z103" t="e">
        <f>IF(Table13[[#This Row],[Category All]]="Category 3",Table13[[#This Row],[Base Abalone Value]],NA())</f>
        <v>#N/A</v>
      </c>
      <c r="AA103" s="2" t="e">
        <f>IF(Table13[[#This Row],[Gender]]="M",Table13[[#This Row],[Whole_weight]],NA())</f>
        <v>#N/A</v>
      </c>
      <c r="AB103" s="2" t="e">
        <f>IF(Table13[[#This Row],[Gender]]="F",Table13[[#This Row],[Whole_weight]],NA())</f>
        <v>#N/A</v>
      </c>
      <c r="AC103" s="2">
        <f>IF(Table13[[#This Row],[Gender]]="I",Table13[[#This Row],[Whole_weight]],NA())</f>
        <v>0.1855</v>
      </c>
      <c r="AD103" s="2" t="e">
        <f>IF(Table13[[#This Row],[Gender]]="M",Table13[[#This Row],[Diameter]],NA())</f>
        <v>#N/A</v>
      </c>
      <c r="AE103" s="2" t="e">
        <f>IF(Table13[[#This Row],[Gender]]="F",Table13[[#This Row],[Diameter]],NA())</f>
        <v>#N/A</v>
      </c>
      <c r="AF103" s="2">
        <f>IF(Table13[[#This Row],[Gender]]="I",Table13[[#This Row],[Diameter]],NA())</f>
        <v>0.27</v>
      </c>
    </row>
    <row r="104" spans="1:32">
      <c r="A104">
        <v>3141</v>
      </c>
      <c r="B104" t="s">
        <v>15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26</v>
      </c>
      <c r="M104" t="s">
        <v>27</v>
      </c>
      <c r="N104" t="s">
        <v>28</v>
      </c>
      <c r="O104">
        <v>1</v>
      </c>
      <c r="P104" t="s">
        <v>4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>
        <f>SUM(1,(1/3)*(Table13[[#This Row],[Length]]-0.5),(1/3)*(Table13[[#This Row],[Diameter]]-0.4),(1/3)*(Table13[[#This Row],[Height]]-0.4)*Table13[[#This Row],[Whole_weight]]*0.5)</f>
        <v>0.98619999999999997</v>
      </c>
      <c r="W104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t="e">
        <f>IF(Table13[[#This Row],[Category All]]="Category 1",Table13[[#This Row],[Base Abalone Value]]*1.5,NA())</f>
        <v>#N/A</v>
      </c>
      <c r="Y104">
        <f>IF(Table13[[#This Row],[Category All]]="Category 2",Table13[[#This Row],[Base Abalone Value]]*0.8,NA())</f>
        <v>0.78895999999999999</v>
      </c>
      <c r="Z104" t="e">
        <f>IF(Table13[[#This Row],[Category All]]="Category 3",Table13[[#This Row],[Base Abalone Value]],NA())</f>
        <v>#N/A</v>
      </c>
      <c r="AA104" s="2">
        <f>IF(Table13[[#This Row],[Gender]]="M",Table13[[#This Row],[Whole_weight]],NA())</f>
        <v>0.97</v>
      </c>
      <c r="AB104" s="2" t="e">
        <f>IF(Table13[[#This Row],[Gender]]="F",Table13[[#This Row],[Whole_weight]],NA())</f>
        <v>#N/A</v>
      </c>
      <c r="AC104" s="2" t="e">
        <f>IF(Table13[[#This Row],[Gender]]="I",Table13[[#This Row],[Whole_weight]],NA())</f>
        <v>#N/A</v>
      </c>
      <c r="AD104" s="2">
        <f>IF(Table13[[#This Row],[Gender]]="M",Table13[[#This Row],[Diameter]],NA())</f>
        <v>0.42499999999999999</v>
      </c>
      <c r="AE104" s="2" t="e">
        <f>IF(Table13[[#This Row],[Gender]]="F",Table13[[#This Row],[Diameter]],NA())</f>
        <v>#N/A</v>
      </c>
      <c r="AF104" s="2" t="e">
        <f>IF(Table13[[#This Row],[Gender]]="I",Table13[[#This Row],[Diameter]],NA())</f>
        <v>#N/A</v>
      </c>
    </row>
    <row r="105" spans="1:32">
      <c r="A105">
        <v>186</v>
      </c>
      <c r="B105" t="s">
        <v>15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32</v>
      </c>
      <c r="M105" t="s">
        <v>33</v>
      </c>
      <c r="N105" t="s">
        <v>34</v>
      </c>
      <c r="O105">
        <v>5</v>
      </c>
      <c r="P105" t="s">
        <v>14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>
        <f>SUM(1,(1/3)*(Table13[[#This Row],[Length]]-0.5),(1/3)*(Table13[[#This Row],[Diameter]]-0.4),(1/3)*(Table13[[#This Row],[Height]]-0.4)*Table13[[#This Row],[Whole_weight]]*0.5)</f>
        <v>1.0273700000000001</v>
      </c>
      <c r="W105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t="e">
        <f>IF(Table13[[#This Row],[Category All]]="Category 1",Table13[[#This Row],[Base Abalone Value]]*1.5,NA())</f>
        <v>#N/A</v>
      </c>
      <c r="Y105" t="e">
        <f>IF(Table13[[#This Row],[Category All]]="Category 2",Table13[[#This Row],[Base Abalone Value]]*0.8,NA())</f>
        <v>#N/A</v>
      </c>
      <c r="Z105">
        <f>IF(Table13[[#This Row],[Category All]]="Category 3",Table13[[#This Row],[Base Abalone Value]],NA())</f>
        <v>1.0273700000000001</v>
      </c>
      <c r="AA105" s="2">
        <f>IF(Table13[[#This Row],[Gender]]="M",Table13[[#This Row],[Whole_weight]],NA())</f>
        <v>1.218</v>
      </c>
      <c r="AB105" s="2" t="e">
        <f>IF(Table13[[#This Row],[Gender]]="F",Table13[[#This Row],[Whole_weight]],NA())</f>
        <v>#N/A</v>
      </c>
      <c r="AC105" s="2" t="e">
        <f>IF(Table13[[#This Row],[Gender]]="I",Table13[[#This Row],[Whole_weight]],NA())</f>
        <v>#N/A</v>
      </c>
      <c r="AD105" s="2">
        <f>IF(Table13[[#This Row],[Gender]]="M",Table13[[#This Row],[Diameter]],NA())</f>
        <v>0.49</v>
      </c>
      <c r="AE105" s="2" t="e">
        <f>IF(Table13[[#This Row],[Gender]]="F",Table13[[#This Row],[Diameter]],NA())</f>
        <v>#N/A</v>
      </c>
      <c r="AF105" s="2" t="e">
        <f>IF(Table13[[#This Row],[Gender]]="I",Table13[[#This Row],[Diameter]],NA())</f>
        <v>#N/A</v>
      </c>
    </row>
    <row r="106" spans="1:32">
      <c r="A106">
        <v>1040</v>
      </c>
      <c r="B106" t="s">
        <v>0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29</v>
      </c>
      <c r="M106" t="s">
        <v>30</v>
      </c>
      <c r="N106" t="s">
        <v>31</v>
      </c>
      <c r="O106">
        <v>10</v>
      </c>
      <c r="P106" t="s">
        <v>38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>
        <f>SUM(1,(1/3)*(Table13[[#This Row],[Length]]-0.5),(1/3)*(Table13[[#This Row],[Diameter]]-0.4),(1/3)*(Table13[[#This Row],[Height]]-0.4)*Table13[[#This Row],[Whole_weight]]*0.5)</f>
        <v>1.0281183333333332</v>
      </c>
      <c r="W106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t="e">
        <f>IF(Table13[[#This Row],[Category All]]="Category 1",Table13[[#This Row],[Base Abalone Value]]*1.5,NA())</f>
        <v>#N/A</v>
      </c>
      <c r="Y106" t="e">
        <f>IF(Table13[[#This Row],[Category All]]="Category 2",Table13[[#This Row],[Base Abalone Value]]*0.8,NA())</f>
        <v>#N/A</v>
      </c>
      <c r="Z106">
        <f>IF(Table13[[#This Row],[Category All]]="Category 3",Table13[[#This Row],[Base Abalone Value]],NA())</f>
        <v>1.0281183333333332</v>
      </c>
      <c r="AA106" s="2" t="e">
        <f>IF(Table13[[#This Row],[Gender]]="M",Table13[[#This Row],[Whole_weight]],NA())</f>
        <v>#N/A</v>
      </c>
      <c r="AB106" s="2">
        <f>IF(Table13[[#This Row],[Gender]]="F",Table13[[#This Row],[Whole_weight]],NA())</f>
        <v>1.3694999999999999</v>
      </c>
      <c r="AC106" s="2" t="e">
        <f>IF(Table13[[#This Row],[Gender]]="I",Table13[[#This Row],[Whole_weight]],NA())</f>
        <v>#N/A</v>
      </c>
      <c r="AD106" s="2" t="e">
        <f>IF(Table13[[#This Row],[Gender]]="M",Table13[[#This Row],[Diameter]],NA())</f>
        <v>#N/A</v>
      </c>
      <c r="AE106" s="2">
        <f>IF(Table13[[#This Row],[Gender]]="F",Table13[[#This Row],[Diameter]],NA())</f>
        <v>0.47499999999999998</v>
      </c>
      <c r="AF106" s="2" t="e">
        <f>IF(Table13[[#This Row],[Gender]]="I",Table13[[#This Row],[Diameter]],NA())</f>
        <v>#N/A</v>
      </c>
    </row>
    <row r="107" spans="1:32">
      <c r="A107">
        <v>3236</v>
      </c>
      <c r="B107" t="s">
        <v>15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</v>
      </c>
      <c r="M107" t="s">
        <v>2</v>
      </c>
      <c r="N107" t="s">
        <v>3</v>
      </c>
      <c r="O107">
        <v>2</v>
      </c>
      <c r="P107" t="s">
        <v>7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>
        <f>SUM(1,(1/3)*(Table13[[#This Row],[Length]]-0.5),(1/3)*(Table13[[#This Row],[Diameter]]-0.4),(1/3)*(Table13[[#This Row],[Height]]-0.4)*Table13[[#This Row],[Whole_weight]]*0.5)</f>
        <v>1.0435274999999999</v>
      </c>
      <c r="W107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t="e">
        <f>IF(Table13[[#This Row],[Category All]]="Category 1",Table13[[#This Row],[Base Abalone Value]]*1.5,NA())</f>
        <v>#N/A</v>
      </c>
      <c r="Y107" t="e">
        <f>IF(Table13[[#This Row],[Category All]]="Category 2",Table13[[#This Row],[Base Abalone Value]]*0.8,NA())</f>
        <v>#N/A</v>
      </c>
      <c r="Z107">
        <f>IF(Table13[[#This Row],[Category All]]="Category 3",Table13[[#This Row],[Base Abalone Value]],NA())</f>
        <v>1.0435274999999999</v>
      </c>
      <c r="AA107" s="2">
        <f>IF(Table13[[#This Row],[Gender]]="M",Table13[[#This Row],[Whole_weight]],NA())</f>
        <v>1.383</v>
      </c>
      <c r="AB107" s="2" t="e">
        <f>IF(Table13[[#This Row],[Gender]]="F",Table13[[#This Row],[Whole_weight]],NA())</f>
        <v>#N/A</v>
      </c>
      <c r="AC107" s="2" t="e">
        <f>IF(Table13[[#This Row],[Gender]]="I",Table13[[#This Row],[Whole_weight]],NA())</f>
        <v>#N/A</v>
      </c>
      <c r="AD107" s="2">
        <f>IF(Table13[[#This Row],[Gender]]="M",Table13[[#This Row],[Diameter]],NA())</f>
        <v>0.53500000000000003</v>
      </c>
      <c r="AE107" s="2" t="e">
        <f>IF(Table13[[#This Row],[Gender]]="F",Table13[[#This Row],[Diameter]],NA())</f>
        <v>#N/A</v>
      </c>
      <c r="AF107" s="2" t="e">
        <f>IF(Table13[[#This Row],[Gender]]="I",Table13[[#This Row],[Diameter]],NA())</f>
        <v>#N/A</v>
      </c>
    </row>
    <row r="108" spans="1:32">
      <c r="A108">
        <v>2844</v>
      </c>
      <c r="B108" t="s">
        <v>15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52</v>
      </c>
      <c r="M108" t="s">
        <v>53</v>
      </c>
      <c r="N108" t="s">
        <v>54</v>
      </c>
      <c r="O108">
        <v>6</v>
      </c>
      <c r="P108" t="s">
        <v>47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>
        <f>SUM(1,(1/3)*(Table13[[#This Row],[Length]]-0.5),(1/3)*(Table13[[#This Row],[Diameter]]-0.4),(1/3)*(Table13[[#This Row],[Height]]-0.4)*Table13[[#This Row],[Whole_weight]]*0.5)</f>
        <v>1.0043199999999999</v>
      </c>
      <c r="W108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t="e">
        <f>IF(Table13[[#This Row],[Category All]]="Category 1",Table13[[#This Row],[Base Abalone Value]]*1.5,NA())</f>
        <v>#N/A</v>
      </c>
      <c r="Y108" t="e">
        <f>IF(Table13[[#This Row],[Category All]]="Category 2",Table13[[#This Row],[Base Abalone Value]]*0.8,NA())</f>
        <v>#N/A</v>
      </c>
      <c r="Z108">
        <f>IF(Table13[[#This Row],[Category All]]="Category 3",Table13[[#This Row],[Base Abalone Value]],NA())</f>
        <v>1.0043199999999999</v>
      </c>
      <c r="AA108" s="2">
        <f>IF(Table13[[#This Row],[Gender]]="M",Table13[[#This Row],[Whole_weight]],NA())</f>
        <v>1.1419999999999999</v>
      </c>
      <c r="AB108" s="2" t="e">
        <f>IF(Table13[[#This Row],[Gender]]="F",Table13[[#This Row],[Whole_weight]],NA())</f>
        <v>#N/A</v>
      </c>
      <c r="AC108" s="2" t="e">
        <f>IF(Table13[[#This Row],[Gender]]="I",Table13[[#This Row],[Whole_weight]],NA())</f>
        <v>#N/A</v>
      </c>
      <c r="AD108" s="2">
        <f>IF(Table13[[#This Row],[Gender]]="M",Table13[[#This Row],[Diameter]],NA())</f>
        <v>0.45</v>
      </c>
      <c r="AE108" s="2" t="e">
        <f>IF(Table13[[#This Row],[Gender]]="F",Table13[[#This Row],[Diameter]],NA())</f>
        <v>#N/A</v>
      </c>
      <c r="AF108" s="2" t="e">
        <f>IF(Table13[[#This Row],[Gender]]="I",Table13[[#This Row],[Diameter]],NA())</f>
        <v>#N/A</v>
      </c>
    </row>
    <row r="109" spans="1:32">
      <c r="A109">
        <v>761</v>
      </c>
      <c r="B109" t="s">
        <v>15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43</v>
      </c>
      <c r="M109" t="s">
        <v>44</v>
      </c>
      <c r="N109" t="s">
        <v>45</v>
      </c>
      <c r="O109">
        <v>4</v>
      </c>
      <c r="P109" t="s">
        <v>10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>
        <f>SUM(1,(1/3)*(Table13[[#This Row],[Length]]-0.5),(1/3)*(Table13[[#This Row],[Diameter]]-0.4),(1/3)*(Table13[[#This Row],[Height]]-0.4)*Table13[[#This Row],[Whole_weight]]*0.5)</f>
        <v>0.97764583333333333</v>
      </c>
      <c r="W109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t="e">
        <f>IF(Table13[[#This Row],[Category All]]="Category 1",Table13[[#This Row],[Base Abalone Value]]*1.5,NA())</f>
        <v>#N/A</v>
      </c>
      <c r="Y109" t="e">
        <f>IF(Table13[[#This Row],[Category All]]="Category 2",Table13[[#This Row],[Base Abalone Value]]*0.8,NA())</f>
        <v>#N/A</v>
      </c>
      <c r="Z109">
        <f>IF(Table13[[#This Row],[Category All]]="Category 3",Table13[[#This Row],[Base Abalone Value]],NA())</f>
        <v>0.97764583333333333</v>
      </c>
      <c r="AA109" s="2">
        <f>IF(Table13[[#This Row],[Gender]]="M",Table13[[#This Row],[Whole_weight]],NA())</f>
        <v>1.2565</v>
      </c>
      <c r="AB109" s="2" t="e">
        <f>IF(Table13[[#This Row],[Gender]]="F",Table13[[#This Row],[Whole_weight]],NA())</f>
        <v>#N/A</v>
      </c>
      <c r="AC109" s="2" t="e">
        <f>IF(Table13[[#This Row],[Gender]]="I",Table13[[#This Row],[Whole_weight]],NA())</f>
        <v>#N/A</v>
      </c>
      <c r="AD109" s="2">
        <f>IF(Table13[[#This Row],[Gender]]="M",Table13[[#This Row],[Diameter]],NA())</f>
        <v>0.40500000000000003</v>
      </c>
      <c r="AE109" s="2" t="e">
        <f>IF(Table13[[#This Row],[Gender]]="F",Table13[[#This Row],[Diameter]],NA())</f>
        <v>#N/A</v>
      </c>
      <c r="AF109" s="2" t="e">
        <f>IF(Table13[[#This Row],[Gender]]="I",Table13[[#This Row],[Diameter]],NA())</f>
        <v>#N/A</v>
      </c>
    </row>
    <row r="110" spans="1:32">
      <c r="A110">
        <v>3068</v>
      </c>
      <c r="B110" t="s">
        <v>15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8</v>
      </c>
      <c r="M110" t="s">
        <v>9</v>
      </c>
      <c r="N110" t="s">
        <v>3</v>
      </c>
      <c r="O110">
        <v>6</v>
      </c>
      <c r="P110" t="s">
        <v>47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>
        <f>SUM(1,(1/3)*(Table13[[#This Row],[Length]]-0.5),(1/3)*(Table13[[#This Row],[Diameter]]-0.4),(1/3)*(Table13[[#This Row],[Height]]-0.4)*Table13[[#This Row],[Whole_weight]]*0.5)</f>
        <v>1.0252191666666666</v>
      </c>
      <c r="W110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t="e">
        <f>IF(Table13[[#This Row],[Category All]]="Category 1",Table13[[#This Row],[Base Abalone Value]]*1.5,NA())</f>
        <v>#N/A</v>
      </c>
      <c r="Y110" t="e">
        <f>IF(Table13[[#This Row],[Category All]]="Category 2",Table13[[#This Row],[Base Abalone Value]]*0.8,NA())</f>
        <v>#N/A</v>
      </c>
      <c r="Z110">
        <f>IF(Table13[[#This Row],[Category All]]="Category 3",Table13[[#This Row],[Base Abalone Value]],NA())</f>
        <v>1.0252191666666666</v>
      </c>
      <c r="AA110" s="2">
        <f>IF(Table13[[#This Row],[Gender]]="M",Table13[[#This Row],[Whole_weight]],NA())</f>
        <v>1.5595000000000001</v>
      </c>
      <c r="AB110" s="2" t="e">
        <f>IF(Table13[[#This Row],[Gender]]="F",Table13[[#This Row],[Whole_weight]],NA())</f>
        <v>#N/A</v>
      </c>
      <c r="AC110" s="2" t="e">
        <f>IF(Table13[[#This Row],[Gender]]="I",Table13[[#This Row],[Whole_weight]],NA())</f>
        <v>#N/A</v>
      </c>
      <c r="AD110" s="2">
        <f>IF(Table13[[#This Row],[Gender]]="M",Table13[[#This Row],[Diameter]],NA())</f>
        <v>0.505</v>
      </c>
      <c r="AE110" s="2" t="e">
        <f>IF(Table13[[#This Row],[Gender]]="F",Table13[[#This Row],[Diameter]],NA())</f>
        <v>#N/A</v>
      </c>
      <c r="AF110" s="2" t="e">
        <f>IF(Table13[[#This Row],[Gender]]="I",Table13[[#This Row],[Diameter]],NA())</f>
        <v>#N/A</v>
      </c>
    </row>
    <row r="111" spans="1:32">
      <c r="A111">
        <v>86</v>
      </c>
      <c r="B111" t="s">
        <v>0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5</v>
      </c>
      <c r="M111" t="s">
        <v>6</v>
      </c>
      <c r="N111" t="s">
        <v>3</v>
      </c>
      <c r="O111">
        <v>7</v>
      </c>
      <c r="P111" t="s">
        <v>42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>
        <f>SUM(1,(1/3)*(Table13[[#This Row],[Length]]-0.5),(1/3)*(Table13[[#This Row],[Diameter]]-0.4),(1/3)*(Table13[[#This Row],[Height]]-0.4)*Table13[[#This Row],[Whole_weight]]*0.5)</f>
        <v>0.99751666666666683</v>
      </c>
      <c r="W111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t="e">
        <f>IF(Table13[[#This Row],[Category All]]="Category 1",Table13[[#This Row],[Base Abalone Value]]*1.5,NA())</f>
        <v>#N/A</v>
      </c>
      <c r="Y111" t="e">
        <f>IF(Table13[[#This Row],[Category All]]="Category 2",Table13[[#This Row],[Base Abalone Value]]*0.8,NA())</f>
        <v>#N/A</v>
      </c>
      <c r="Z111">
        <f>IF(Table13[[#This Row],[Category All]]="Category 3",Table13[[#This Row],[Base Abalone Value]],NA())</f>
        <v>0.99751666666666683</v>
      </c>
      <c r="AA111" s="2" t="e">
        <f>IF(Table13[[#This Row],[Gender]]="M",Table13[[#This Row],[Whole_weight]],NA())</f>
        <v>#N/A</v>
      </c>
      <c r="AB111" s="2">
        <f>IF(Table13[[#This Row],[Gender]]="F",Table13[[#This Row],[Whole_weight]],NA())</f>
        <v>1.2949999999999999</v>
      </c>
      <c r="AC111" s="2" t="e">
        <f>IF(Table13[[#This Row],[Gender]]="I",Table13[[#This Row],[Whole_weight]],NA())</f>
        <v>#N/A</v>
      </c>
      <c r="AD111" s="2" t="e">
        <f>IF(Table13[[#This Row],[Gender]]="M",Table13[[#This Row],[Diameter]],NA())</f>
        <v>#N/A</v>
      </c>
      <c r="AE111" s="2">
        <f>IF(Table13[[#This Row],[Gender]]="F",Table13[[#This Row],[Diameter]],NA())</f>
        <v>0.46500000000000002</v>
      </c>
      <c r="AF111" s="2" t="e">
        <f>IF(Table13[[#This Row],[Gender]]="I",Table13[[#This Row],[Diameter]],NA())</f>
        <v>#N/A</v>
      </c>
    </row>
    <row r="112" spans="1:32">
      <c r="A112">
        <v>4035</v>
      </c>
      <c r="B112" t="s">
        <v>15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39</v>
      </c>
      <c r="M112" t="s">
        <v>40</v>
      </c>
      <c r="N112" t="s">
        <v>41</v>
      </c>
      <c r="O112">
        <v>2</v>
      </c>
      <c r="P112" t="s">
        <v>7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>
        <f>SUM(1,(1/3)*(Table13[[#This Row],[Length]]-0.5),(1/3)*(Table13[[#This Row],[Diameter]]-0.4),(1/3)*(Table13[[#This Row],[Height]]-0.4)*Table13[[#This Row],[Whole_weight]]*0.5)</f>
        <v>0.97326041666666674</v>
      </c>
      <c r="W112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t="e">
        <f>IF(Table13[[#This Row],[Category All]]="Category 1",Table13[[#This Row],[Base Abalone Value]]*1.5,NA())</f>
        <v>#N/A</v>
      </c>
      <c r="Y112">
        <f>IF(Table13[[#This Row],[Category All]]="Category 2",Table13[[#This Row],[Base Abalone Value]]*0.8,NA())</f>
        <v>0.77860833333333346</v>
      </c>
      <c r="Z112" t="e">
        <f>IF(Table13[[#This Row],[Category All]]="Category 3",Table13[[#This Row],[Base Abalone Value]],NA())</f>
        <v>#N/A</v>
      </c>
      <c r="AA112" s="2">
        <f>IF(Table13[[#This Row],[Gender]]="M",Table13[[#This Row],[Whole_weight]],NA())</f>
        <v>0.6925</v>
      </c>
      <c r="AB112" s="2" t="e">
        <f>IF(Table13[[#This Row],[Gender]]="F",Table13[[#This Row],[Whole_weight]],NA())</f>
        <v>#N/A</v>
      </c>
      <c r="AC112" s="2" t="e">
        <f>IF(Table13[[#This Row],[Gender]]="I",Table13[[#This Row],[Whole_weight]],NA())</f>
        <v>#N/A</v>
      </c>
      <c r="AD112" s="2">
        <f>IF(Table13[[#This Row],[Gender]]="M",Table13[[#This Row],[Diameter]],NA())</f>
        <v>0.40500000000000003</v>
      </c>
      <c r="AE112" s="2" t="e">
        <f>IF(Table13[[#This Row],[Gender]]="F",Table13[[#This Row],[Diameter]],NA())</f>
        <v>#N/A</v>
      </c>
      <c r="AF112" s="2" t="e">
        <f>IF(Table13[[#This Row],[Gender]]="I",Table13[[#This Row],[Diameter]],NA())</f>
        <v>#N/A</v>
      </c>
    </row>
    <row r="113" spans="1:32">
      <c r="A113">
        <v>1055</v>
      </c>
      <c r="B113" t="s">
        <v>11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39</v>
      </c>
      <c r="M113" t="s">
        <v>40</v>
      </c>
      <c r="N113" t="s">
        <v>41</v>
      </c>
      <c r="O113">
        <v>5</v>
      </c>
      <c r="P113" t="s">
        <v>14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>
        <f>SUM(1,(1/3)*(Table13[[#This Row],[Length]]-0.5),(1/3)*(Table13[[#This Row],[Diameter]]-0.4),(1/3)*(Table13[[#This Row],[Height]]-0.4)*Table13[[#This Row],[Whole_weight]]*0.5)</f>
        <v>0.8127812499999999</v>
      </c>
      <c r="W11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t="e">
        <f>IF(Table13[[#This Row],[Category All]]="Category 1",Table13[[#This Row],[Base Abalone Value]]*1.5,NA())</f>
        <v>#N/A</v>
      </c>
      <c r="Y113">
        <f>IF(Table13[[#This Row],[Category All]]="Category 2",Table13[[#This Row],[Base Abalone Value]]*0.8,NA())</f>
        <v>0.65022499999999994</v>
      </c>
      <c r="Z113" t="e">
        <f>IF(Table13[[#This Row],[Category All]]="Category 3",Table13[[#This Row],[Base Abalone Value]],NA())</f>
        <v>#N/A</v>
      </c>
      <c r="AA113" s="2" t="e">
        <f>IF(Table13[[#This Row],[Gender]]="M",Table13[[#This Row],[Whole_weight]],NA())</f>
        <v>#N/A</v>
      </c>
      <c r="AB113" s="2" t="e">
        <f>IF(Table13[[#This Row],[Gender]]="F",Table13[[#This Row],[Whole_weight]],NA())</f>
        <v>#N/A</v>
      </c>
      <c r="AC113" s="2">
        <f>IF(Table13[[#This Row],[Gender]]="I",Table13[[#This Row],[Whole_weight]],NA())</f>
        <v>3.7499999999999999E-2</v>
      </c>
      <c r="AD113" s="2" t="e">
        <f>IF(Table13[[#This Row],[Gender]]="M",Table13[[#This Row],[Diameter]],NA())</f>
        <v>#N/A</v>
      </c>
      <c r="AE113" s="2" t="e">
        <f>IF(Table13[[#This Row],[Gender]]="F",Table13[[#This Row],[Diameter]],NA())</f>
        <v>#N/A</v>
      </c>
      <c r="AF113" s="2">
        <f>IF(Table13[[#This Row],[Gender]]="I",Table13[[#This Row],[Diameter]],NA())</f>
        <v>0.15</v>
      </c>
    </row>
    <row r="114" spans="1:32">
      <c r="A114">
        <v>2652</v>
      </c>
      <c r="B114" t="s">
        <v>11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</v>
      </c>
      <c r="M114" t="s">
        <v>2</v>
      </c>
      <c r="N114" t="s">
        <v>3</v>
      </c>
      <c r="O114">
        <v>5</v>
      </c>
      <c r="P114" t="s">
        <v>14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>
        <f>SUM(1,(1/3)*(Table13[[#This Row],[Length]]-0.5),(1/3)*(Table13[[#This Row],[Diameter]]-0.4),(1/3)*(Table13[[#This Row],[Height]]-0.4)*Table13[[#This Row],[Whole_weight]]*0.5)</f>
        <v>0.97229166666666678</v>
      </c>
      <c r="W114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t="e">
        <f>IF(Table13[[#This Row],[Category All]]="Category 1",Table13[[#This Row],[Base Abalone Value]]*1.5,NA())</f>
        <v>#N/A</v>
      </c>
      <c r="Y114">
        <f>IF(Table13[[#This Row],[Category All]]="Category 2",Table13[[#This Row],[Base Abalone Value]]*0.8,NA())</f>
        <v>0.77783333333333349</v>
      </c>
      <c r="Z114" t="e">
        <f>IF(Table13[[#This Row],[Category All]]="Category 3",Table13[[#This Row],[Base Abalone Value]],NA())</f>
        <v>#N/A</v>
      </c>
      <c r="AA114" s="2" t="e">
        <f>IF(Table13[[#This Row],[Gender]]="M",Table13[[#This Row],[Whole_weight]],NA())</f>
        <v>#N/A</v>
      </c>
      <c r="AB114" s="2" t="e">
        <f>IF(Table13[[#This Row],[Gender]]="F",Table13[[#This Row],[Whole_weight]],NA())</f>
        <v>#N/A</v>
      </c>
      <c r="AC114" s="2">
        <f>IF(Table13[[#This Row],[Gender]]="I",Table13[[#This Row],[Whole_weight]],NA())</f>
        <v>0.625</v>
      </c>
      <c r="AD114" s="2" t="e">
        <f>IF(Table13[[#This Row],[Gender]]="M",Table13[[#This Row],[Diameter]],NA())</f>
        <v>#N/A</v>
      </c>
      <c r="AE114" s="2" t="e">
        <f>IF(Table13[[#This Row],[Gender]]="F",Table13[[#This Row],[Diameter]],NA())</f>
        <v>#N/A</v>
      </c>
      <c r="AF114" s="2">
        <f>IF(Table13[[#This Row],[Gender]]="I",Table13[[#This Row],[Diameter]],NA())</f>
        <v>0.38500000000000001</v>
      </c>
    </row>
    <row r="115" spans="1:32">
      <c r="A115">
        <v>2722</v>
      </c>
      <c r="B115" t="s">
        <v>11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</v>
      </c>
      <c r="M115" t="s">
        <v>2</v>
      </c>
      <c r="N115" t="s">
        <v>3</v>
      </c>
      <c r="O115">
        <v>2</v>
      </c>
      <c r="P115" t="s">
        <v>7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>
        <f>SUM(1,(1/3)*(Table13[[#This Row],[Length]]-0.5),(1/3)*(Table13[[#This Row],[Diameter]]-0.4),(1/3)*(Table13[[#This Row],[Height]]-0.4)*Table13[[#This Row],[Whole_weight]]*0.5)</f>
        <v>0.90866666666666662</v>
      </c>
      <c r="W115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t="e">
        <f>IF(Table13[[#This Row],[Category All]]="Category 1",Table13[[#This Row],[Base Abalone Value]]*1.5,NA())</f>
        <v>#N/A</v>
      </c>
      <c r="Y115">
        <f>IF(Table13[[#This Row],[Category All]]="Category 2",Table13[[#This Row],[Base Abalone Value]]*0.8,NA())</f>
        <v>0.72693333333333332</v>
      </c>
      <c r="Z115" t="e">
        <f>IF(Table13[[#This Row],[Category All]]="Category 3",Table13[[#This Row],[Base Abalone Value]],NA())</f>
        <v>#N/A</v>
      </c>
      <c r="AA115" s="2" t="e">
        <f>IF(Table13[[#This Row],[Gender]]="M",Table13[[#This Row],[Whole_weight]],NA())</f>
        <v>#N/A</v>
      </c>
      <c r="AB115" s="2" t="e">
        <f>IF(Table13[[#This Row],[Gender]]="F",Table13[[#This Row],[Whole_weight]],NA())</f>
        <v>#N/A</v>
      </c>
      <c r="AC115" s="2">
        <f>IF(Table13[[#This Row],[Gender]]="I",Table13[[#This Row],[Whole_weight]],NA())</f>
        <v>0.3</v>
      </c>
      <c r="AD115" s="2" t="e">
        <f>IF(Table13[[#This Row],[Gender]]="M",Table13[[#This Row],[Diameter]],NA())</f>
        <v>#N/A</v>
      </c>
      <c r="AE115" s="2" t="e">
        <f>IF(Table13[[#This Row],[Gender]]="F",Table13[[#This Row],[Diameter]],NA())</f>
        <v>#N/A</v>
      </c>
      <c r="AF115" s="2">
        <f>IF(Table13[[#This Row],[Gender]]="I",Table13[[#This Row],[Diameter]],NA())</f>
        <v>0.28999999999999998</v>
      </c>
    </row>
    <row r="116" spans="1:32">
      <c r="A116">
        <v>1271</v>
      </c>
      <c r="B116" t="s">
        <v>11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35</v>
      </c>
      <c r="M116" t="s">
        <v>36</v>
      </c>
      <c r="N116" t="s">
        <v>37</v>
      </c>
      <c r="O116">
        <v>1</v>
      </c>
      <c r="P116" t="s">
        <v>4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>
        <f>SUM(1,(1/3)*(Table13[[#This Row],[Length]]-0.5),(1/3)*(Table13[[#This Row],[Diameter]]-0.4),(1/3)*(Table13[[#This Row],[Height]]-0.4)*Table13[[#This Row],[Whole_weight]]*0.5)</f>
        <v>0.95740000000000003</v>
      </c>
      <c r="W116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t="e">
        <f>IF(Table13[[#This Row],[Category All]]="Category 1",Table13[[#This Row],[Base Abalone Value]]*1.5,NA())</f>
        <v>#N/A</v>
      </c>
      <c r="Y116">
        <f>IF(Table13[[#This Row],[Category All]]="Category 2",Table13[[#This Row],[Base Abalone Value]]*0.8,NA())</f>
        <v>0.76592000000000005</v>
      </c>
      <c r="Z116" t="e">
        <f>IF(Table13[[#This Row],[Category All]]="Category 3",Table13[[#This Row],[Base Abalone Value]],NA())</f>
        <v>#N/A</v>
      </c>
      <c r="AA116" s="2" t="e">
        <f>IF(Table13[[#This Row],[Gender]]="M",Table13[[#This Row],[Whole_weight]],NA())</f>
        <v>#N/A</v>
      </c>
      <c r="AB116" s="2" t="e">
        <f>IF(Table13[[#This Row],[Gender]]="F",Table13[[#This Row],[Whole_weight]],NA())</f>
        <v>#N/A</v>
      </c>
      <c r="AC116" s="2">
        <f>IF(Table13[[#This Row],[Gender]]="I",Table13[[#This Row],[Whole_weight]],NA())</f>
        <v>0.48</v>
      </c>
      <c r="AD116" s="2" t="e">
        <f>IF(Table13[[#This Row],[Gender]]="M",Table13[[#This Row],[Diameter]],NA())</f>
        <v>#N/A</v>
      </c>
      <c r="AE116" s="2" t="e">
        <f>IF(Table13[[#This Row],[Gender]]="F",Table13[[#This Row],[Diameter]],NA())</f>
        <v>#N/A</v>
      </c>
      <c r="AF116" s="2">
        <f>IF(Table13[[#This Row],[Gender]]="I",Table13[[#This Row],[Diameter]],NA())</f>
        <v>0.35499999999999998</v>
      </c>
    </row>
    <row r="117" spans="1:32">
      <c r="A117">
        <v>90</v>
      </c>
      <c r="B117" t="s">
        <v>0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8</v>
      </c>
      <c r="M117" t="s">
        <v>9</v>
      </c>
      <c r="N117" t="s">
        <v>3</v>
      </c>
      <c r="O117">
        <v>2</v>
      </c>
      <c r="P117" t="s">
        <v>7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>
        <f>SUM(1,(1/3)*(Table13[[#This Row],[Length]]-0.5),(1/3)*(Table13[[#This Row],[Diameter]]-0.4),(1/3)*(Table13[[#This Row],[Height]]-0.4)*Table13[[#This Row],[Whole_weight]]*0.5)</f>
        <v>1.0025666666666666</v>
      </c>
      <c r="W117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t="e">
        <f>IF(Table13[[#This Row],[Category All]]="Category 1",Table13[[#This Row],[Base Abalone Value]]*1.5,NA())</f>
        <v>#N/A</v>
      </c>
      <c r="Y117">
        <f>IF(Table13[[#This Row],[Category All]]="Category 2",Table13[[#This Row],[Base Abalone Value]]*0.8,NA())</f>
        <v>0.80205333333333328</v>
      </c>
      <c r="Z117" t="e">
        <f>IF(Table13[[#This Row],[Category All]]="Category 3",Table13[[#This Row],[Base Abalone Value]],NA())</f>
        <v>#N/A</v>
      </c>
      <c r="AA117" s="2" t="e">
        <f>IF(Table13[[#This Row],[Gender]]="M",Table13[[#This Row],[Whole_weight]],NA())</f>
        <v>#N/A</v>
      </c>
      <c r="AB117" s="2">
        <f>IF(Table13[[#This Row],[Gender]]="F",Table13[[#This Row],[Whole_weight]],NA())</f>
        <v>0.97750000000000004</v>
      </c>
      <c r="AC117" s="2" t="e">
        <f>IF(Table13[[#This Row],[Gender]]="I",Table13[[#This Row],[Whole_weight]],NA())</f>
        <v>#N/A</v>
      </c>
      <c r="AD117" s="2" t="e">
        <f>IF(Table13[[#This Row],[Gender]]="M",Table13[[#This Row],[Diameter]],NA())</f>
        <v>#N/A</v>
      </c>
      <c r="AE117" s="2">
        <f>IF(Table13[[#This Row],[Gender]]="F",Table13[[#This Row],[Diameter]],NA())</f>
        <v>0.45</v>
      </c>
      <c r="AF117" s="2" t="e">
        <f>IF(Table13[[#This Row],[Gender]]="I",Table13[[#This Row],[Diameter]],NA())</f>
        <v>#N/A</v>
      </c>
    </row>
    <row r="118" spans="1:32">
      <c r="A118">
        <v>2789</v>
      </c>
      <c r="B118" t="s">
        <v>0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8</v>
      </c>
      <c r="M118" t="s">
        <v>9</v>
      </c>
      <c r="N118" t="s">
        <v>3</v>
      </c>
      <c r="O118">
        <v>1</v>
      </c>
      <c r="P118" t="s">
        <v>4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>
        <f>SUM(1,(1/3)*(Table13[[#This Row],[Length]]-0.5),(1/3)*(Table13[[#This Row],[Diameter]]-0.4),(1/3)*(Table13[[#This Row],[Height]]-0.4)*Table13[[#This Row],[Whole_weight]]*0.5)</f>
        <v>1.0155624999999999</v>
      </c>
      <c r="W118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t="e">
        <f>IF(Table13[[#This Row],[Category All]]="Category 1",Table13[[#This Row],[Base Abalone Value]]*1.5,NA())</f>
        <v>#N/A</v>
      </c>
      <c r="Y118" t="e">
        <f>IF(Table13[[#This Row],[Category All]]="Category 2",Table13[[#This Row],[Base Abalone Value]]*0.8,NA())</f>
        <v>#N/A</v>
      </c>
      <c r="Z118">
        <f>IF(Table13[[#This Row],[Category All]]="Category 3",Table13[[#This Row],[Base Abalone Value]],NA())</f>
        <v>1.0155624999999999</v>
      </c>
      <c r="AA118" s="2" t="e">
        <f>IF(Table13[[#This Row],[Gender]]="M",Table13[[#This Row],[Whole_weight]],NA())</f>
        <v>#N/A</v>
      </c>
      <c r="AB118" s="2">
        <f>IF(Table13[[#This Row],[Gender]]="F",Table13[[#This Row],[Whole_weight]],NA())</f>
        <v>1.0265</v>
      </c>
      <c r="AC118" s="2" t="e">
        <f>IF(Table13[[#This Row],[Gender]]="I",Table13[[#This Row],[Whole_weight]],NA())</f>
        <v>#N/A</v>
      </c>
      <c r="AD118" s="2" t="e">
        <f>IF(Table13[[#This Row],[Gender]]="M",Table13[[#This Row],[Diameter]],NA())</f>
        <v>#N/A</v>
      </c>
      <c r="AE118" s="2">
        <f>IF(Table13[[#This Row],[Gender]]="F",Table13[[#This Row],[Diameter]],NA())</f>
        <v>0.46</v>
      </c>
      <c r="AF118" s="2" t="e">
        <f>IF(Table13[[#This Row],[Gender]]="I",Table13[[#This Row],[Diameter]],NA())</f>
        <v>#N/A</v>
      </c>
    </row>
    <row r="119" spans="1:32">
      <c r="A119">
        <v>3015</v>
      </c>
      <c r="B119" t="s">
        <v>11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29</v>
      </c>
      <c r="M119" t="s">
        <v>30</v>
      </c>
      <c r="N119" t="s">
        <v>31</v>
      </c>
      <c r="O119">
        <v>5</v>
      </c>
      <c r="P119" t="s">
        <v>14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>
        <f>SUM(1,(1/3)*(Table13[[#This Row],[Length]]-0.5),(1/3)*(Table13[[#This Row],[Diameter]]-0.4),(1/3)*(Table13[[#This Row],[Height]]-0.4)*Table13[[#This Row],[Whole_weight]]*0.5)</f>
        <v>0.91859499999999994</v>
      </c>
      <c r="W119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t="e">
        <f>IF(Table13[[#This Row],[Category All]]="Category 1",Table13[[#This Row],[Base Abalone Value]]*1.5,NA())</f>
        <v>#N/A</v>
      </c>
      <c r="Y119">
        <f>IF(Table13[[#This Row],[Category All]]="Category 2",Table13[[#This Row],[Base Abalone Value]]*0.8,NA())</f>
        <v>0.73487599999999997</v>
      </c>
      <c r="Z119" t="e">
        <f>IF(Table13[[#This Row],[Category All]]="Category 3",Table13[[#This Row],[Base Abalone Value]],NA())</f>
        <v>#N/A</v>
      </c>
      <c r="AA119" s="2" t="e">
        <f>IF(Table13[[#This Row],[Gender]]="M",Table13[[#This Row],[Whole_weight]],NA())</f>
        <v>#N/A</v>
      </c>
      <c r="AB119" s="2" t="e">
        <f>IF(Table13[[#This Row],[Gender]]="F",Table13[[#This Row],[Whole_weight]],NA())</f>
        <v>#N/A</v>
      </c>
      <c r="AC119" s="2">
        <f>IF(Table13[[#This Row],[Gender]]="I",Table13[[#This Row],[Whole_weight]],NA())</f>
        <v>0.253</v>
      </c>
      <c r="AD119" s="2" t="e">
        <f>IF(Table13[[#This Row],[Gender]]="M",Table13[[#This Row],[Diameter]],NA())</f>
        <v>#N/A</v>
      </c>
      <c r="AE119" s="2" t="e">
        <f>IF(Table13[[#This Row],[Gender]]="F",Table13[[#This Row],[Diameter]],NA())</f>
        <v>#N/A</v>
      </c>
      <c r="AF119" s="2">
        <f>IF(Table13[[#This Row],[Gender]]="I",Table13[[#This Row],[Diameter]],NA())</f>
        <v>0.3</v>
      </c>
    </row>
    <row r="120" spans="1:32">
      <c r="A120">
        <v>1421</v>
      </c>
      <c r="B120" t="s">
        <v>0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32</v>
      </c>
      <c r="M120" t="s">
        <v>33</v>
      </c>
      <c r="N120" t="s">
        <v>34</v>
      </c>
      <c r="O120">
        <v>8</v>
      </c>
      <c r="P120" t="s">
        <v>19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>
        <f>SUM(1,(1/3)*(Table13[[#This Row],[Length]]-0.5),(1/3)*(Table13[[#This Row],[Diameter]]-0.4),(1/3)*(Table13[[#This Row],[Height]]-0.4)*Table13[[#This Row],[Whole_weight]]*0.5)</f>
        <v>1.05813</v>
      </c>
      <c r="W120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t="e">
        <f>IF(Table13[[#This Row],[Category All]]="Category 1",Table13[[#This Row],[Base Abalone Value]]*1.5,NA())</f>
        <v>#N/A</v>
      </c>
      <c r="Y120" t="e">
        <f>IF(Table13[[#This Row],[Category All]]="Category 2",Table13[[#This Row],[Base Abalone Value]]*0.8,NA())</f>
        <v>#N/A</v>
      </c>
      <c r="Z120">
        <f>IF(Table13[[#This Row],[Category All]]="Category 3",Table13[[#This Row],[Base Abalone Value]],NA())</f>
        <v>1.05813</v>
      </c>
      <c r="AA120" s="2" t="e">
        <f>IF(Table13[[#This Row],[Gender]]="M",Table13[[#This Row],[Whole_weight]],NA())</f>
        <v>#N/A</v>
      </c>
      <c r="AB120" s="2">
        <f>IF(Table13[[#This Row],[Gender]]="F",Table13[[#This Row],[Whole_weight]],NA())</f>
        <v>1.6140000000000001</v>
      </c>
      <c r="AC120" s="2" t="e">
        <f>IF(Table13[[#This Row],[Gender]]="I",Table13[[#This Row],[Whole_weight]],NA())</f>
        <v>#N/A</v>
      </c>
      <c r="AD120" s="2" t="e">
        <f>IF(Table13[[#This Row],[Gender]]="M",Table13[[#This Row],[Diameter]],NA())</f>
        <v>#N/A</v>
      </c>
      <c r="AE120" s="2">
        <f>IF(Table13[[#This Row],[Gender]]="F",Table13[[#This Row],[Diameter]],NA())</f>
        <v>0.55000000000000004</v>
      </c>
      <c r="AF120" s="2" t="e">
        <f>IF(Table13[[#This Row],[Gender]]="I",Table13[[#This Row],[Diameter]],NA())</f>
        <v>#N/A</v>
      </c>
    </row>
    <row r="121" spans="1:32">
      <c r="A121">
        <v>2399</v>
      </c>
      <c r="B121" t="s">
        <v>11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20</v>
      </c>
      <c r="M121" t="s">
        <v>21</v>
      </c>
      <c r="N121" t="s">
        <v>22</v>
      </c>
      <c r="O121">
        <v>10</v>
      </c>
      <c r="P121" t="s">
        <v>38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>
        <f>SUM(1,(1/3)*(Table13[[#This Row],[Length]]-0.5),(1/3)*(Table13[[#This Row],[Diameter]]-0.4),(1/3)*(Table13[[#This Row],[Height]]-0.4)*Table13[[#This Row],[Whole_weight]]*0.5)</f>
        <v>0.96388499999999999</v>
      </c>
      <c r="W121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t="e">
        <f>IF(Table13[[#This Row],[Category All]]="Category 1",Table13[[#This Row],[Base Abalone Value]]*1.5,NA())</f>
        <v>#N/A</v>
      </c>
      <c r="Y121">
        <f>IF(Table13[[#This Row],[Category All]]="Category 2",Table13[[#This Row],[Base Abalone Value]]*0.8,NA())</f>
        <v>0.77110800000000002</v>
      </c>
      <c r="Z121" t="e">
        <f>IF(Table13[[#This Row],[Category All]]="Category 3",Table13[[#This Row],[Base Abalone Value]],NA())</f>
        <v>#N/A</v>
      </c>
      <c r="AA121" s="2" t="e">
        <f>IF(Table13[[#This Row],[Gender]]="M",Table13[[#This Row],[Whole_weight]],NA())</f>
        <v>#N/A</v>
      </c>
      <c r="AB121" s="2" t="e">
        <f>IF(Table13[[#This Row],[Gender]]="F",Table13[[#This Row],[Whole_weight]],NA())</f>
        <v>#N/A</v>
      </c>
      <c r="AC121" s="2">
        <f>IF(Table13[[#This Row],[Gender]]="I",Table13[[#This Row],[Whole_weight]],NA())</f>
        <v>0.76200000000000001</v>
      </c>
      <c r="AD121" s="2" t="e">
        <f>IF(Table13[[#This Row],[Gender]]="M",Table13[[#This Row],[Diameter]],NA())</f>
        <v>#N/A</v>
      </c>
      <c r="AE121" s="2" t="e">
        <f>IF(Table13[[#This Row],[Gender]]="F",Table13[[#This Row],[Diameter]],NA())</f>
        <v>#N/A</v>
      </c>
      <c r="AF121" s="2">
        <f>IF(Table13[[#This Row],[Gender]]="I",Table13[[#This Row],[Diameter]],NA())</f>
        <v>0.38500000000000001</v>
      </c>
    </row>
    <row r="122" spans="1:32">
      <c r="A122">
        <v>1503</v>
      </c>
      <c r="B122" t="s">
        <v>15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52</v>
      </c>
      <c r="M122" t="s">
        <v>53</v>
      </c>
      <c r="N122" t="s">
        <v>54</v>
      </c>
      <c r="O122">
        <v>1</v>
      </c>
      <c r="P122" t="s">
        <v>4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>
        <f>SUM(1,(1/3)*(Table13[[#This Row],[Length]]-0.5),(1/3)*(Table13[[#This Row],[Diameter]]-0.4),(1/3)*(Table13[[#This Row],[Height]]-0.4)*Table13[[#This Row],[Whole_weight]]*0.5)</f>
        <v>1.0170416666666666</v>
      </c>
      <c r="W122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t="e">
        <f>IF(Table13[[#This Row],[Category All]]="Category 1",Table13[[#This Row],[Base Abalone Value]]*1.5,NA())</f>
        <v>#N/A</v>
      </c>
      <c r="Y122" t="e">
        <f>IF(Table13[[#This Row],[Category All]]="Category 2",Table13[[#This Row],[Base Abalone Value]]*0.8,NA())</f>
        <v>#N/A</v>
      </c>
      <c r="Z122">
        <f>IF(Table13[[#This Row],[Category All]]="Category 3",Table13[[#This Row],[Base Abalone Value]],NA())</f>
        <v>1.0170416666666666</v>
      </c>
      <c r="AA122" s="2">
        <f>IF(Table13[[#This Row],[Gender]]="M",Table13[[#This Row],[Whole_weight]],NA())</f>
        <v>1.2709999999999999</v>
      </c>
      <c r="AB122" s="2" t="e">
        <f>IF(Table13[[#This Row],[Gender]]="F",Table13[[#This Row],[Whole_weight]],NA())</f>
        <v>#N/A</v>
      </c>
      <c r="AC122" s="2" t="e">
        <f>IF(Table13[[#This Row],[Gender]]="I",Table13[[#This Row],[Whole_weight]],NA())</f>
        <v>#N/A</v>
      </c>
      <c r="AD122" s="2">
        <f>IF(Table13[[#This Row],[Gender]]="M",Table13[[#This Row],[Diameter]],NA())</f>
        <v>0.48</v>
      </c>
      <c r="AE122" s="2" t="e">
        <f>IF(Table13[[#This Row],[Gender]]="F",Table13[[#This Row],[Diameter]],NA())</f>
        <v>#N/A</v>
      </c>
      <c r="AF122" s="2" t="e">
        <f>IF(Table13[[#This Row],[Gender]]="I",Table13[[#This Row],[Diameter]],NA())</f>
        <v>#N/A</v>
      </c>
    </row>
    <row r="123" spans="1:32">
      <c r="A123">
        <v>3152</v>
      </c>
      <c r="B123" t="s">
        <v>0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12</v>
      </c>
      <c r="M123" t="s">
        <v>13</v>
      </c>
      <c r="N123" t="s">
        <v>3</v>
      </c>
      <c r="O123">
        <v>1</v>
      </c>
      <c r="P123" t="s">
        <v>4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>
        <f>SUM(1,(1/3)*(Table13[[#This Row],[Length]]-0.5),(1/3)*(Table13[[#This Row],[Diameter]]-0.4),(1/3)*(Table13[[#This Row],[Height]]-0.4)*Table13[[#This Row],[Whole_weight]]*0.5)</f>
        <v>1.0230083333333333</v>
      </c>
      <c r="W12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t="e">
        <f>IF(Table13[[#This Row],[Category All]]="Category 1",Table13[[#This Row],[Base Abalone Value]]*1.5,NA())</f>
        <v>#N/A</v>
      </c>
      <c r="Y123">
        <f>IF(Table13[[#This Row],[Category All]]="Category 2",Table13[[#This Row],[Base Abalone Value]]*0.8,NA())</f>
        <v>0.81840666666666673</v>
      </c>
      <c r="Z123" t="e">
        <f>IF(Table13[[#This Row],[Category All]]="Category 3",Table13[[#This Row],[Base Abalone Value]],NA())</f>
        <v>#N/A</v>
      </c>
      <c r="AA123" s="2" t="e">
        <f>IF(Table13[[#This Row],[Gender]]="M",Table13[[#This Row],[Whole_weight]],NA())</f>
        <v>#N/A</v>
      </c>
      <c r="AB123" s="2">
        <f>IF(Table13[[#This Row],[Gender]]="F",Table13[[#This Row],[Whole_weight]],NA())</f>
        <v>1.742</v>
      </c>
      <c r="AC123" s="2" t="e">
        <f>IF(Table13[[#This Row],[Gender]]="I",Table13[[#This Row],[Whole_weight]],NA())</f>
        <v>#N/A</v>
      </c>
      <c r="AD123" s="2" t="e">
        <f>IF(Table13[[#This Row],[Gender]]="M",Table13[[#This Row],[Diameter]],NA())</f>
        <v>#N/A</v>
      </c>
      <c r="AE123" s="2">
        <f>IF(Table13[[#This Row],[Gender]]="F",Table13[[#This Row],[Diameter]],NA())</f>
        <v>0.5</v>
      </c>
      <c r="AF123" s="2" t="e">
        <f>IF(Table13[[#This Row],[Gender]]="I",Table13[[#This Row],[Diameter]],NA())</f>
        <v>#N/A</v>
      </c>
    </row>
    <row r="124" spans="1:32">
      <c r="A124">
        <v>210</v>
      </c>
      <c r="B124" t="s">
        <v>11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43</v>
      </c>
      <c r="M124" t="s">
        <v>44</v>
      </c>
      <c r="N124" t="s">
        <v>45</v>
      </c>
      <c r="O124">
        <v>7</v>
      </c>
      <c r="P124" t="s">
        <v>42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>
        <f>SUM(1,(1/3)*(Table13[[#This Row],[Length]]-0.5),(1/3)*(Table13[[#This Row],[Diameter]]-0.4),(1/3)*(Table13[[#This Row],[Height]]-0.4)*Table13[[#This Row],[Whole_weight]]*0.5)</f>
        <v>0.90317041666666664</v>
      </c>
      <c r="W124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t="e">
        <f>IF(Table13[[#This Row],[Category All]]="Category 1",Table13[[#This Row],[Base Abalone Value]]*1.5,NA())</f>
        <v>#N/A</v>
      </c>
      <c r="Y124">
        <f>IF(Table13[[#This Row],[Category All]]="Category 2",Table13[[#This Row],[Base Abalone Value]]*0.8,NA())</f>
        <v>0.72253633333333334</v>
      </c>
      <c r="Z124" t="e">
        <f>IF(Table13[[#This Row],[Category All]]="Category 3",Table13[[#This Row],[Base Abalone Value]],NA())</f>
        <v>#N/A</v>
      </c>
      <c r="AA124" s="2" t="e">
        <f>IF(Table13[[#This Row],[Gender]]="M",Table13[[#This Row],[Whole_weight]],NA())</f>
        <v>#N/A</v>
      </c>
      <c r="AB124" s="2" t="e">
        <f>IF(Table13[[#This Row],[Gender]]="F",Table13[[#This Row],[Whole_weight]],NA())</f>
        <v>#N/A</v>
      </c>
      <c r="AC124" s="2">
        <f>IF(Table13[[#This Row],[Gender]]="I",Table13[[#This Row],[Whole_weight]],NA())</f>
        <v>0.26550000000000001</v>
      </c>
      <c r="AD124" s="2" t="e">
        <f>IF(Table13[[#This Row],[Gender]]="M",Table13[[#This Row],[Diameter]],NA())</f>
        <v>#N/A</v>
      </c>
      <c r="AE124" s="2" t="e">
        <f>IF(Table13[[#This Row],[Gender]]="F",Table13[[#This Row],[Diameter]],NA())</f>
        <v>#N/A</v>
      </c>
      <c r="AF124" s="2">
        <f>IF(Table13[[#This Row],[Gender]]="I",Table13[[#This Row],[Diameter]],NA())</f>
        <v>0.28000000000000003</v>
      </c>
    </row>
    <row r="125" spans="1:32">
      <c r="A125">
        <v>1314</v>
      </c>
      <c r="B125" t="s">
        <v>15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23</v>
      </c>
      <c r="M125" t="s">
        <v>24</v>
      </c>
      <c r="N125" t="s">
        <v>25</v>
      </c>
      <c r="O125">
        <v>9</v>
      </c>
      <c r="P125" t="s">
        <v>46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>
        <f>SUM(1,(1/3)*(Table13[[#This Row],[Length]]-0.5),(1/3)*(Table13[[#This Row],[Diameter]]-0.4),(1/3)*(Table13[[#This Row],[Height]]-0.4)*Table13[[#This Row],[Whole_weight]]*0.5)</f>
        <v>0.9902291666666666</v>
      </c>
      <c r="W125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t="e">
        <f>IF(Table13[[#This Row],[Category All]]="Category 1",Table13[[#This Row],[Base Abalone Value]]*1.5,NA())</f>
        <v>#N/A</v>
      </c>
      <c r="Y125" t="e">
        <f>IF(Table13[[#This Row],[Category All]]="Category 2",Table13[[#This Row],[Base Abalone Value]]*0.8,NA())</f>
        <v>#N/A</v>
      </c>
      <c r="Z125">
        <f>IF(Table13[[#This Row],[Category All]]="Category 3",Table13[[#This Row],[Base Abalone Value]],NA())</f>
        <v>0.9902291666666666</v>
      </c>
      <c r="AA125" s="2">
        <f>IF(Table13[[#This Row],[Gender]]="M",Table13[[#This Row],[Whole_weight]],NA())</f>
        <v>0.87450000000000006</v>
      </c>
      <c r="AB125" s="2" t="e">
        <f>IF(Table13[[#This Row],[Gender]]="F",Table13[[#This Row],[Whole_weight]],NA())</f>
        <v>#N/A</v>
      </c>
      <c r="AC125" s="2" t="e">
        <f>IF(Table13[[#This Row],[Gender]]="I",Table13[[#This Row],[Whole_weight]],NA())</f>
        <v>#N/A</v>
      </c>
      <c r="AD125" s="2">
        <f>IF(Table13[[#This Row],[Gender]]="M",Table13[[#This Row],[Diameter]],NA())</f>
        <v>0.43</v>
      </c>
      <c r="AE125" s="2" t="e">
        <f>IF(Table13[[#This Row],[Gender]]="F",Table13[[#This Row],[Diameter]],NA())</f>
        <v>#N/A</v>
      </c>
      <c r="AF125" s="2" t="e">
        <f>IF(Table13[[#This Row],[Gender]]="I",Table13[[#This Row],[Diameter]],NA())</f>
        <v>#N/A</v>
      </c>
    </row>
    <row r="126" spans="1:32">
      <c r="A126">
        <v>1366</v>
      </c>
      <c r="B126" t="s">
        <v>15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23</v>
      </c>
      <c r="M126" t="s">
        <v>24</v>
      </c>
      <c r="N126" t="s">
        <v>25</v>
      </c>
      <c r="O126">
        <v>5</v>
      </c>
      <c r="P126" t="s">
        <v>14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>
        <f>SUM(1,(1/3)*(Table13[[#This Row],[Length]]-0.5),(1/3)*(Table13[[#This Row],[Diameter]]-0.4),(1/3)*(Table13[[#This Row],[Height]]-0.4)*Table13[[#This Row],[Whole_weight]]*0.5)</f>
        <v>1.0223174999999998</v>
      </c>
      <c r="W126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t="e">
        <f>IF(Table13[[#This Row],[Category All]]="Category 1",Table13[[#This Row],[Base Abalone Value]]*1.5,NA())</f>
        <v>#N/A</v>
      </c>
      <c r="Y126" t="e">
        <f>IF(Table13[[#This Row],[Category All]]="Category 2",Table13[[#This Row],[Base Abalone Value]]*0.8,NA())</f>
        <v>#N/A</v>
      </c>
      <c r="Z126">
        <f>IF(Table13[[#This Row],[Category All]]="Category 3",Table13[[#This Row],[Base Abalone Value]],NA())</f>
        <v>1.0223174999999998</v>
      </c>
      <c r="AA126" s="2">
        <f>IF(Table13[[#This Row],[Gender]]="M",Table13[[#This Row],[Whole_weight]],NA())</f>
        <v>1.0265</v>
      </c>
      <c r="AB126" s="2" t="e">
        <f>IF(Table13[[#This Row],[Gender]]="F",Table13[[#This Row],[Whole_weight]],NA())</f>
        <v>#N/A</v>
      </c>
      <c r="AC126" s="2" t="e">
        <f>IF(Table13[[#This Row],[Gender]]="I",Table13[[#This Row],[Whole_weight]],NA())</f>
        <v>#N/A</v>
      </c>
      <c r="AD126" s="2">
        <f>IF(Table13[[#This Row],[Gender]]="M",Table13[[#This Row],[Diameter]],NA())</f>
        <v>0.47499999999999998</v>
      </c>
      <c r="AE126" s="2" t="e">
        <f>IF(Table13[[#This Row],[Gender]]="F",Table13[[#This Row],[Diameter]],NA())</f>
        <v>#N/A</v>
      </c>
      <c r="AF126" s="2" t="e">
        <f>IF(Table13[[#This Row],[Gender]]="I",Table13[[#This Row],[Diameter]],NA())</f>
        <v>#N/A</v>
      </c>
    </row>
    <row r="127" spans="1:32">
      <c r="A127">
        <v>1784</v>
      </c>
      <c r="B127" t="s">
        <v>15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</v>
      </c>
      <c r="M127" t="s">
        <v>2</v>
      </c>
      <c r="N127" t="s">
        <v>3</v>
      </c>
      <c r="O127">
        <v>3</v>
      </c>
      <c r="P127" t="s">
        <v>48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>
        <f>SUM(1,(1/3)*(Table13[[#This Row],[Length]]-0.5),(1/3)*(Table13[[#This Row],[Diameter]]-0.4),(1/3)*(Table13[[#This Row],[Height]]-0.4)*Table13[[#This Row],[Whole_weight]]*0.5)</f>
        <v>0.97187500000000004</v>
      </c>
      <c r="W127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t="e">
        <f>IF(Table13[[#This Row],[Category All]]="Category 1",Table13[[#This Row],[Base Abalone Value]]*1.5,NA())</f>
        <v>#N/A</v>
      </c>
      <c r="Y127">
        <f>IF(Table13[[#This Row],[Category All]]="Category 2",Table13[[#This Row],[Base Abalone Value]]*0.8,NA())</f>
        <v>0.77750000000000008</v>
      </c>
      <c r="Z127" t="e">
        <f>IF(Table13[[#This Row],[Category All]]="Category 3",Table13[[#This Row],[Base Abalone Value]],NA())</f>
        <v>#N/A</v>
      </c>
      <c r="AA127" s="2">
        <f>IF(Table13[[#This Row],[Gender]]="M",Table13[[#This Row],[Whole_weight]],NA())</f>
        <v>0.65</v>
      </c>
      <c r="AB127" s="2" t="e">
        <f>IF(Table13[[#This Row],[Gender]]="F",Table13[[#This Row],[Whole_weight]],NA())</f>
        <v>#N/A</v>
      </c>
      <c r="AC127" s="2" t="e">
        <f>IF(Table13[[#This Row],[Gender]]="I",Table13[[#This Row],[Whole_weight]],NA())</f>
        <v>#N/A</v>
      </c>
      <c r="AD127" s="2">
        <f>IF(Table13[[#This Row],[Gender]]="M",Table13[[#This Row],[Diameter]],NA())</f>
        <v>0.38</v>
      </c>
      <c r="AE127" s="2" t="e">
        <f>IF(Table13[[#This Row],[Gender]]="F",Table13[[#This Row],[Diameter]],NA())</f>
        <v>#N/A</v>
      </c>
      <c r="AF127" s="2" t="e">
        <f>IF(Table13[[#This Row],[Gender]]="I",Table13[[#This Row],[Diameter]],NA())</f>
        <v>#N/A</v>
      </c>
    </row>
    <row r="128" spans="1:32">
      <c r="A128">
        <v>1030</v>
      </c>
      <c r="B128" t="s">
        <v>0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23</v>
      </c>
      <c r="M128" t="s">
        <v>24</v>
      </c>
      <c r="N128" t="s">
        <v>25</v>
      </c>
      <c r="O128">
        <v>6</v>
      </c>
      <c r="P128" t="s">
        <v>47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>
        <f>SUM(1,(1/3)*(Table13[[#This Row],[Length]]-0.5),(1/3)*(Table13[[#This Row],[Diameter]]-0.4),(1/3)*(Table13[[#This Row],[Height]]-0.4)*Table13[[#This Row],[Whole_weight]]*0.5)</f>
        <v>1.0318066666666665</v>
      </c>
      <c r="W128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t="e">
        <f>IF(Table13[[#This Row],[Category All]]="Category 1",Table13[[#This Row],[Base Abalone Value]]*1.5,NA())</f>
        <v>#N/A</v>
      </c>
      <c r="Y128" t="e">
        <f>IF(Table13[[#This Row],[Category All]]="Category 2",Table13[[#This Row],[Base Abalone Value]]*0.8,NA())</f>
        <v>#N/A</v>
      </c>
      <c r="Z128">
        <f>IF(Table13[[#This Row],[Category All]]="Category 3",Table13[[#This Row],[Base Abalone Value]],NA())</f>
        <v>1.0318066666666665</v>
      </c>
      <c r="AA128" s="2" t="e">
        <f>IF(Table13[[#This Row],[Gender]]="M",Table13[[#This Row],[Whole_weight]],NA())</f>
        <v>#N/A</v>
      </c>
      <c r="AB128" s="2">
        <f>IF(Table13[[#This Row],[Gender]]="F",Table13[[#This Row],[Whole_weight]],NA())</f>
        <v>1.2464999999999999</v>
      </c>
      <c r="AC128" s="2" t="e">
        <f>IF(Table13[[#This Row],[Gender]]="I",Table13[[#This Row],[Whole_weight]],NA())</f>
        <v>#N/A</v>
      </c>
      <c r="AD128" s="2" t="e">
        <f>IF(Table13[[#This Row],[Gender]]="M",Table13[[#This Row],[Diameter]],NA())</f>
        <v>#N/A</v>
      </c>
      <c r="AE128" s="2">
        <f>IF(Table13[[#This Row],[Gender]]="F",Table13[[#This Row],[Diameter]],NA())</f>
        <v>0.5</v>
      </c>
      <c r="AF128" s="2" t="e">
        <f>IF(Table13[[#This Row],[Gender]]="I",Table13[[#This Row],[Diameter]],NA())</f>
        <v>#N/A</v>
      </c>
    </row>
    <row r="129" spans="1:32">
      <c r="A129">
        <v>2658</v>
      </c>
      <c r="B129" t="s">
        <v>0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8</v>
      </c>
      <c r="M129" t="s">
        <v>9</v>
      </c>
      <c r="N129" t="s">
        <v>3</v>
      </c>
      <c r="O129">
        <v>5</v>
      </c>
      <c r="P129" t="s">
        <v>14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>
        <f>SUM(1,(1/3)*(Table13[[#This Row],[Length]]-0.5),(1/3)*(Table13[[#This Row],[Diameter]]-0.4),(1/3)*(Table13[[#This Row],[Height]]-0.4)*Table13[[#This Row],[Whole_weight]]*0.5)</f>
        <v>0.98128666666666675</v>
      </c>
      <c r="W129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t="e">
        <f>IF(Table13[[#This Row],[Category All]]="Category 1",Table13[[#This Row],[Base Abalone Value]]*1.5,NA())</f>
        <v>#N/A</v>
      </c>
      <c r="Y129">
        <f>IF(Table13[[#This Row],[Category All]]="Category 2",Table13[[#This Row],[Base Abalone Value]]*0.8,NA())</f>
        <v>0.78502933333333347</v>
      </c>
      <c r="Z129" t="e">
        <f>IF(Table13[[#This Row],[Category All]]="Category 3",Table13[[#This Row],[Base Abalone Value]],NA())</f>
        <v>#N/A</v>
      </c>
      <c r="AA129" s="2" t="e">
        <f>IF(Table13[[#This Row],[Gender]]="M",Table13[[#This Row],[Whole_weight]],NA())</f>
        <v>#N/A</v>
      </c>
      <c r="AB129" s="2">
        <f>IF(Table13[[#This Row],[Gender]]="F",Table13[[#This Row],[Whole_weight]],NA())</f>
        <v>0.77800000000000002</v>
      </c>
      <c r="AC129" s="2" t="e">
        <f>IF(Table13[[#This Row],[Gender]]="I",Table13[[#This Row],[Whole_weight]],NA())</f>
        <v>#N/A</v>
      </c>
      <c r="AD129" s="2" t="e">
        <f>IF(Table13[[#This Row],[Gender]]="M",Table13[[#This Row],[Diameter]],NA())</f>
        <v>#N/A</v>
      </c>
      <c r="AE129" s="2">
        <f>IF(Table13[[#This Row],[Gender]]="F",Table13[[#This Row],[Diameter]],NA())</f>
        <v>0.4</v>
      </c>
      <c r="AF129" s="2" t="e">
        <f>IF(Table13[[#This Row],[Gender]]="I",Table13[[#This Row],[Diameter]],NA())</f>
        <v>#N/A</v>
      </c>
    </row>
    <row r="130" spans="1:32">
      <c r="A130">
        <v>2242</v>
      </c>
      <c r="B130" t="s">
        <v>0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16</v>
      </c>
      <c r="M130" t="s">
        <v>17</v>
      </c>
      <c r="N130" t="s">
        <v>18</v>
      </c>
      <c r="O130">
        <v>6</v>
      </c>
      <c r="P130" t="s">
        <v>47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>
        <f>SUM(1,(1/3)*(Table13[[#This Row],[Length]]-0.5),(1/3)*(Table13[[#This Row],[Diameter]]-0.4),(1/3)*(Table13[[#This Row],[Height]]-0.4)*Table13[[#This Row],[Whole_weight]]*0.5)</f>
        <v>0.9340033333333333</v>
      </c>
      <c r="W130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t="e">
        <f>IF(Table13[[#This Row],[Category All]]="Category 1",Table13[[#This Row],[Base Abalone Value]]*1.5,NA())</f>
        <v>#N/A</v>
      </c>
      <c r="Y130">
        <f>IF(Table13[[#This Row],[Category All]]="Category 2",Table13[[#This Row],[Base Abalone Value]]*0.8,NA())</f>
        <v>0.74720266666666668</v>
      </c>
      <c r="Z130" t="e">
        <f>IF(Table13[[#This Row],[Category All]]="Category 3",Table13[[#This Row],[Base Abalone Value]],NA())</f>
        <v>#N/A</v>
      </c>
      <c r="AA130" s="2" t="e">
        <f>IF(Table13[[#This Row],[Gender]]="M",Table13[[#This Row],[Whole_weight]],NA())</f>
        <v>#N/A</v>
      </c>
      <c r="AB130" s="2">
        <f>IF(Table13[[#This Row],[Gender]]="F",Table13[[#This Row],[Whole_weight]],NA())</f>
        <v>0.3785</v>
      </c>
      <c r="AC130" s="2" t="e">
        <f>IF(Table13[[#This Row],[Gender]]="I",Table13[[#This Row],[Whole_weight]],NA())</f>
        <v>#N/A</v>
      </c>
      <c r="AD130" s="2" t="e">
        <f>IF(Table13[[#This Row],[Gender]]="M",Table13[[#This Row],[Diameter]],NA())</f>
        <v>#N/A</v>
      </c>
      <c r="AE130" s="2">
        <f>IF(Table13[[#This Row],[Gender]]="F",Table13[[#This Row],[Diameter]],NA())</f>
        <v>0.32</v>
      </c>
      <c r="AF130" s="2" t="e">
        <f>IF(Table13[[#This Row],[Gender]]="I",Table13[[#This Row],[Diameter]],NA())</f>
        <v>#N/A</v>
      </c>
    </row>
    <row r="131" spans="1:32">
      <c r="A131">
        <v>184</v>
      </c>
      <c r="B131" t="s">
        <v>0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43</v>
      </c>
      <c r="M131" t="s">
        <v>44</v>
      </c>
      <c r="N131" t="s">
        <v>45</v>
      </c>
      <c r="O131">
        <v>4</v>
      </c>
      <c r="P131" t="s">
        <v>10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>
        <f>SUM(1,(1/3)*(Table13[[#This Row],[Length]]-0.5),(1/3)*(Table13[[#This Row],[Diameter]]-0.4),(1/3)*(Table13[[#This Row],[Height]]-0.4)*Table13[[#This Row],[Whole_weight]]*0.5)</f>
        <v>1.02688125</v>
      </c>
      <c r="W131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t="e">
        <f>IF(Table13[[#This Row],[Category All]]="Category 1",Table13[[#This Row],[Base Abalone Value]]*1.5,NA())</f>
        <v>#N/A</v>
      </c>
      <c r="Y131" t="e">
        <f>IF(Table13[[#This Row],[Category All]]="Category 2",Table13[[#This Row],[Base Abalone Value]]*0.8,NA())</f>
        <v>#N/A</v>
      </c>
      <c r="Z131">
        <f>IF(Table13[[#This Row],[Category All]]="Category 3",Table13[[#This Row],[Base Abalone Value]],NA())</f>
        <v>1.02688125</v>
      </c>
      <c r="AA131" s="2" t="e">
        <f>IF(Table13[[#This Row],[Gender]]="M",Table13[[#This Row],[Whole_weight]],NA())</f>
        <v>#N/A</v>
      </c>
      <c r="AB131" s="2">
        <f>IF(Table13[[#This Row],[Gender]]="F",Table13[[#This Row],[Whole_weight]],NA())</f>
        <v>1.0165</v>
      </c>
      <c r="AC131" s="2" t="e">
        <f>IF(Table13[[#This Row],[Gender]]="I",Table13[[#This Row],[Whole_weight]],NA())</f>
        <v>#N/A</v>
      </c>
      <c r="AD131" s="2" t="e">
        <f>IF(Table13[[#This Row],[Gender]]="M",Table13[[#This Row],[Diameter]],NA())</f>
        <v>#N/A</v>
      </c>
      <c r="AE131" s="2">
        <f>IF(Table13[[#This Row],[Gender]]="F",Table13[[#This Row],[Diameter]],NA())</f>
        <v>0.47499999999999998</v>
      </c>
      <c r="AF131" s="2" t="e">
        <f>IF(Table13[[#This Row],[Gender]]="I",Table13[[#This Row],[Diameter]],NA())</f>
        <v>#N/A</v>
      </c>
    </row>
    <row r="132" spans="1:32">
      <c r="A132">
        <v>3333</v>
      </c>
      <c r="B132" t="s">
        <v>11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49</v>
      </c>
      <c r="M132" t="s">
        <v>50</v>
      </c>
      <c r="N132" t="s">
        <v>3</v>
      </c>
      <c r="O132">
        <v>2</v>
      </c>
      <c r="P132" t="s">
        <v>7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>
        <f>SUM(1,(1/3)*(Table13[[#This Row],[Length]]-0.5),(1/3)*(Table13[[#This Row],[Diameter]]-0.4),(1/3)*(Table13[[#This Row],[Height]]-0.4)*Table13[[#This Row],[Whole_weight]]*0.5)</f>
        <v>0.93756458333333326</v>
      </c>
      <c r="W132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t="e">
        <f>IF(Table13[[#This Row],[Category All]]="Category 1",Table13[[#This Row],[Base Abalone Value]]*1.5,NA())</f>
        <v>#N/A</v>
      </c>
      <c r="Y132">
        <f>IF(Table13[[#This Row],[Category All]]="Category 2",Table13[[#This Row],[Base Abalone Value]]*0.8,NA())</f>
        <v>0.75005166666666667</v>
      </c>
      <c r="Z132" t="e">
        <f>IF(Table13[[#This Row],[Category All]]="Category 3",Table13[[#This Row],[Base Abalone Value]],NA())</f>
        <v>#N/A</v>
      </c>
      <c r="AA132" s="2" t="e">
        <f>IF(Table13[[#This Row],[Gender]]="M",Table13[[#This Row],[Whole_weight]],NA())</f>
        <v>#N/A</v>
      </c>
      <c r="AB132" s="2" t="e">
        <f>IF(Table13[[#This Row],[Gender]]="F",Table13[[#This Row],[Whole_weight]],NA())</f>
        <v>#N/A</v>
      </c>
      <c r="AC132" s="2">
        <f>IF(Table13[[#This Row],[Gender]]="I",Table13[[#This Row],[Whole_weight]],NA())</f>
        <v>0.48949999999999999</v>
      </c>
      <c r="AD132" s="2" t="e">
        <f>IF(Table13[[#This Row],[Gender]]="M",Table13[[#This Row],[Diameter]],NA())</f>
        <v>#N/A</v>
      </c>
      <c r="AE132" s="2" t="e">
        <f>IF(Table13[[#This Row],[Gender]]="F",Table13[[#This Row],[Diameter]],NA())</f>
        <v>#N/A</v>
      </c>
      <c r="AF132" s="2">
        <f>IF(Table13[[#This Row],[Gender]]="I",Table13[[#This Row],[Diameter]],NA())</f>
        <v>0.34</v>
      </c>
    </row>
    <row r="133" spans="1:32">
      <c r="A133">
        <v>1121</v>
      </c>
      <c r="B133" t="s">
        <v>15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16</v>
      </c>
      <c r="M133" t="s">
        <v>17</v>
      </c>
      <c r="N133" t="s">
        <v>18</v>
      </c>
      <c r="O133">
        <v>8</v>
      </c>
      <c r="P133" t="s">
        <v>19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>
        <f>SUM(1,(1/3)*(Table13[[#This Row],[Length]]-0.5),(1/3)*(Table13[[#This Row],[Diameter]]-0.4),(1/3)*(Table13[[#This Row],[Height]]-0.4)*Table13[[#This Row],[Whole_weight]]*0.5)</f>
        <v>0.97706208333333333</v>
      </c>
      <c r="W13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t="e">
        <f>IF(Table13[[#This Row],[Category All]]="Category 1",Table13[[#This Row],[Base Abalone Value]]*1.5,NA())</f>
        <v>#N/A</v>
      </c>
      <c r="Y133" t="e">
        <f>IF(Table13[[#This Row],[Category All]]="Category 2",Table13[[#This Row],[Base Abalone Value]]*0.8,NA())</f>
        <v>#N/A</v>
      </c>
      <c r="Z133">
        <f>IF(Table13[[#This Row],[Category All]]="Category 3",Table13[[#This Row],[Base Abalone Value]],NA())</f>
        <v>0.97706208333333333</v>
      </c>
      <c r="AA133" s="2">
        <f>IF(Table13[[#This Row],[Gender]]="M",Table13[[#This Row],[Whole_weight]],NA())</f>
        <v>0.78349999999999997</v>
      </c>
      <c r="AB133" s="2" t="e">
        <f>IF(Table13[[#This Row],[Gender]]="F",Table13[[#This Row],[Whole_weight]],NA())</f>
        <v>#N/A</v>
      </c>
      <c r="AC133" s="2" t="e">
        <f>IF(Table13[[#This Row],[Gender]]="I",Table13[[#This Row],[Whole_weight]],NA())</f>
        <v>#N/A</v>
      </c>
      <c r="AD133" s="2">
        <f>IF(Table13[[#This Row],[Gender]]="M",Table13[[#This Row],[Diameter]],NA())</f>
        <v>0.39</v>
      </c>
      <c r="AE133" s="2" t="e">
        <f>IF(Table13[[#This Row],[Gender]]="F",Table13[[#This Row],[Diameter]],NA())</f>
        <v>#N/A</v>
      </c>
      <c r="AF133" s="2" t="e">
        <f>IF(Table13[[#This Row],[Gender]]="I",Table13[[#This Row],[Diameter]],NA())</f>
        <v>#N/A</v>
      </c>
    </row>
    <row r="134" spans="1:32">
      <c r="A134">
        <v>3913</v>
      </c>
      <c r="B134" t="s">
        <v>11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16</v>
      </c>
      <c r="M134" t="s">
        <v>17</v>
      </c>
      <c r="N134" t="s">
        <v>18</v>
      </c>
      <c r="O134">
        <v>4</v>
      </c>
      <c r="P134" t="s">
        <v>10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>
        <f>SUM(1,(1/3)*(Table13[[#This Row],[Length]]-0.5),(1/3)*(Table13[[#This Row],[Diameter]]-0.4),(1/3)*(Table13[[#This Row],[Height]]-0.4)*Table13[[#This Row],[Whole_weight]]*0.5)</f>
        <v>0.97901833333333332</v>
      </c>
      <c r="W134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t="e">
        <f>IF(Table13[[#This Row],[Category All]]="Category 1",Table13[[#This Row],[Base Abalone Value]]*1.5,NA())</f>
        <v>#N/A</v>
      </c>
      <c r="Y134">
        <f>IF(Table13[[#This Row],[Category All]]="Category 2",Table13[[#This Row],[Base Abalone Value]]*0.8,NA())</f>
        <v>0.78321466666666673</v>
      </c>
      <c r="Z134" t="e">
        <f>IF(Table13[[#This Row],[Category All]]="Category 3",Table13[[#This Row],[Base Abalone Value]],NA())</f>
        <v>#N/A</v>
      </c>
      <c r="AA134" s="2" t="e">
        <f>IF(Table13[[#This Row],[Gender]]="M",Table13[[#This Row],[Whole_weight]],NA())</f>
        <v>#N/A</v>
      </c>
      <c r="AB134" s="2" t="e">
        <f>IF(Table13[[#This Row],[Gender]]="F",Table13[[#This Row],[Whole_weight]],NA())</f>
        <v>#N/A</v>
      </c>
      <c r="AC134" s="2">
        <f>IF(Table13[[#This Row],[Gender]]="I",Table13[[#This Row],[Whole_weight]],NA())</f>
        <v>0.67649999999999999</v>
      </c>
      <c r="AD134" s="2" t="e">
        <f>IF(Table13[[#This Row],[Gender]]="M",Table13[[#This Row],[Diameter]],NA())</f>
        <v>#N/A</v>
      </c>
      <c r="AE134" s="2" t="e">
        <f>IF(Table13[[#This Row],[Gender]]="F",Table13[[#This Row],[Diameter]],NA())</f>
        <v>#N/A</v>
      </c>
      <c r="AF134" s="2">
        <f>IF(Table13[[#This Row],[Gender]]="I",Table13[[#This Row],[Diameter]],NA())</f>
        <v>0.40500000000000003</v>
      </c>
    </row>
    <row r="135" spans="1:32">
      <c r="A135">
        <v>3317</v>
      </c>
      <c r="B135" t="s">
        <v>15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8</v>
      </c>
      <c r="M135" t="s">
        <v>9</v>
      </c>
      <c r="N135" t="s">
        <v>3</v>
      </c>
      <c r="O135">
        <v>4</v>
      </c>
      <c r="P135" t="s">
        <v>10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>
        <f>SUM(1,(1/3)*(Table13[[#This Row],[Length]]-0.5),(1/3)*(Table13[[#This Row],[Diameter]]-0.4),(1/3)*(Table13[[#This Row],[Height]]-0.4)*Table13[[#This Row],[Whole_weight]]*0.5)</f>
        <v>0.94378999999999991</v>
      </c>
      <c r="W135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t="e">
        <f>IF(Table13[[#This Row],[Category All]]="Category 1",Table13[[#This Row],[Base Abalone Value]]*1.5,NA())</f>
        <v>#N/A</v>
      </c>
      <c r="Y135">
        <f>IF(Table13[[#This Row],[Category All]]="Category 2",Table13[[#This Row],[Base Abalone Value]]*0.8,NA())</f>
        <v>0.75503199999999993</v>
      </c>
      <c r="Z135" t="e">
        <f>IF(Table13[[#This Row],[Category All]]="Category 3",Table13[[#This Row],[Base Abalone Value]],NA())</f>
        <v>#N/A</v>
      </c>
      <c r="AA135" s="2">
        <f>IF(Table13[[#This Row],[Gender]]="M",Table13[[#This Row],[Whole_weight]],NA())</f>
        <v>0.45100000000000001</v>
      </c>
      <c r="AB135" s="2" t="e">
        <f>IF(Table13[[#This Row],[Gender]]="F",Table13[[#This Row],[Whole_weight]],NA())</f>
        <v>#N/A</v>
      </c>
      <c r="AC135" s="2" t="e">
        <f>IF(Table13[[#This Row],[Gender]]="I",Table13[[#This Row],[Whole_weight]],NA())</f>
        <v>#N/A</v>
      </c>
      <c r="AD135" s="2">
        <f>IF(Table13[[#This Row],[Gender]]="M",Table13[[#This Row],[Diameter]],NA())</f>
        <v>0.35</v>
      </c>
      <c r="AE135" s="2" t="e">
        <f>IF(Table13[[#This Row],[Gender]]="F",Table13[[#This Row],[Diameter]],NA())</f>
        <v>#N/A</v>
      </c>
      <c r="AF135" s="2" t="e">
        <f>IF(Table13[[#This Row],[Gender]]="I",Table13[[#This Row],[Diameter]],NA())</f>
        <v>#N/A</v>
      </c>
    </row>
    <row r="136" spans="1:32">
      <c r="A136">
        <v>2702</v>
      </c>
      <c r="B136" t="s">
        <v>0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43</v>
      </c>
      <c r="M136" t="s">
        <v>44</v>
      </c>
      <c r="N136" t="s">
        <v>45</v>
      </c>
      <c r="O136">
        <v>1</v>
      </c>
      <c r="P136" t="s">
        <v>4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>
        <f>SUM(1,(1/3)*(Table13[[#This Row],[Length]]-0.5),(1/3)*(Table13[[#This Row],[Diameter]]-0.4),(1/3)*(Table13[[#This Row],[Height]]-0.4)*Table13[[#This Row],[Whole_weight]]*0.5)</f>
        <v>1.0540483333333335</v>
      </c>
      <c r="W136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t="e">
        <f>IF(Table13[[#This Row],[Category All]]="Category 1",Table13[[#This Row],[Base Abalone Value]]*1.5,NA())</f>
        <v>#N/A</v>
      </c>
      <c r="Y136" t="e">
        <f>IF(Table13[[#This Row],[Category All]]="Category 2",Table13[[#This Row],[Base Abalone Value]]*0.8,NA())</f>
        <v>#N/A</v>
      </c>
      <c r="Z136">
        <f>IF(Table13[[#This Row],[Category All]]="Category 3",Table13[[#This Row],[Base Abalone Value]],NA())</f>
        <v>1.0540483333333335</v>
      </c>
      <c r="AA136" s="2" t="e">
        <f>IF(Table13[[#This Row],[Gender]]="M",Table13[[#This Row],[Whole_weight]],NA())</f>
        <v>#N/A</v>
      </c>
      <c r="AB136" s="2">
        <f>IF(Table13[[#This Row],[Gender]]="F",Table13[[#This Row],[Whole_weight]],NA())</f>
        <v>1.5509999999999999</v>
      </c>
      <c r="AC136" s="2" t="e">
        <f>IF(Table13[[#This Row],[Gender]]="I",Table13[[#This Row],[Whole_weight]],NA())</f>
        <v>#N/A</v>
      </c>
      <c r="AD136" s="2" t="e">
        <f>IF(Table13[[#This Row],[Gender]]="M",Table13[[#This Row],[Diameter]],NA())</f>
        <v>#N/A</v>
      </c>
      <c r="AE136" s="2">
        <f>IF(Table13[[#This Row],[Gender]]="F",Table13[[#This Row],[Diameter]],NA())</f>
        <v>0.55000000000000004</v>
      </c>
      <c r="AF136" s="2" t="e">
        <f>IF(Table13[[#This Row],[Gender]]="I",Table13[[#This Row],[Diameter]],NA())</f>
        <v>#N/A</v>
      </c>
    </row>
    <row r="137" spans="1:32">
      <c r="A137">
        <v>3392</v>
      </c>
      <c r="B137" t="s">
        <v>15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26</v>
      </c>
      <c r="M137" t="s">
        <v>27</v>
      </c>
      <c r="N137" t="s">
        <v>28</v>
      </c>
      <c r="O137">
        <v>9</v>
      </c>
      <c r="P137" t="s">
        <v>46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>
        <f>SUM(1,(1/3)*(Table13[[#This Row],[Length]]-0.5),(1/3)*(Table13[[#This Row],[Diameter]]-0.4),(1/3)*(Table13[[#This Row],[Height]]-0.4)*Table13[[#This Row],[Whole_weight]]*0.5)</f>
        <v>0.97700208333333338</v>
      </c>
      <c r="W137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t="e">
        <f>IF(Table13[[#This Row],[Category All]]="Category 1",Table13[[#This Row],[Base Abalone Value]]*1.5,NA())</f>
        <v>#N/A</v>
      </c>
      <c r="Y137">
        <f>IF(Table13[[#This Row],[Category All]]="Category 2",Table13[[#This Row],[Base Abalone Value]]*0.8,NA())</f>
        <v>0.78160166666666675</v>
      </c>
      <c r="Z137" t="e">
        <f>IF(Table13[[#This Row],[Category All]]="Category 3",Table13[[#This Row],[Base Abalone Value]],NA())</f>
        <v>#N/A</v>
      </c>
      <c r="AA137" s="2">
        <f>IF(Table13[[#This Row],[Gender]]="M",Table13[[#This Row],[Whole_weight]],NA())</f>
        <v>0.97450000000000003</v>
      </c>
      <c r="AB137" s="2" t="e">
        <f>IF(Table13[[#This Row],[Gender]]="F",Table13[[#This Row],[Whole_weight]],NA())</f>
        <v>#N/A</v>
      </c>
      <c r="AC137" s="2" t="e">
        <f>IF(Table13[[#This Row],[Gender]]="I",Table13[[#This Row],[Whole_weight]],NA())</f>
        <v>#N/A</v>
      </c>
      <c r="AD137" s="2">
        <f>IF(Table13[[#This Row],[Gender]]="M",Table13[[#This Row],[Diameter]],NA())</f>
        <v>0.42</v>
      </c>
      <c r="AE137" s="2" t="e">
        <f>IF(Table13[[#This Row],[Gender]]="F",Table13[[#This Row],[Diameter]],NA())</f>
        <v>#N/A</v>
      </c>
      <c r="AF137" s="2" t="e">
        <f>IF(Table13[[#This Row],[Gender]]="I",Table13[[#This Row],[Diameter]],NA())</f>
        <v>#N/A</v>
      </c>
    </row>
    <row r="138" spans="1:32">
      <c r="A138">
        <v>2130</v>
      </c>
      <c r="B138" t="s">
        <v>15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12</v>
      </c>
      <c r="M138" t="s">
        <v>13</v>
      </c>
      <c r="N138" t="s">
        <v>3</v>
      </c>
      <c r="O138">
        <v>4</v>
      </c>
      <c r="P138" t="s">
        <v>10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>
        <f>SUM(1,(1/3)*(Table13[[#This Row],[Length]]-0.5),(1/3)*(Table13[[#This Row],[Diameter]]-0.4),(1/3)*(Table13[[#This Row],[Height]]-0.4)*Table13[[#This Row],[Whole_weight]]*0.5)</f>
        <v>1.0178541666666667</v>
      </c>
      <c r="W138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t="e">
        <f>IF(Table13[[#This Row],[Category All]]="Category 1",Table13[[#This Row],[Base Abalone Value]]*1.5,NA())</f>
        <v>#N/A</v>
      </c>
      <c r="Y138">
        <f>IF(Table13[[#This Row],[Category All]]="Category 2",Table13[[#This Row],[Base Abalone Value]]*0.8,NA())</f>
        <v>0.81428333333333347</v>
      </c>
      <c r="Z138" t="e">
        <f>IF(Table13[[#This Row],[Category All]]="Category 3",Table13[[#This Row],[Base Abalone Value]],NA())</f>
        <v>#N/A</v>
      </c>
      <c r="AA138" s="2">
        <f>IF(Table13[[#This Row],[Gender]]="M",Table13[[#This Row],[Whole_weight]],NA())</f>
        <v>0.89149999999999996</v>
      </c>
      <c r="AB138" s="2" t="e">
        <f>IF(Table13[[#This Row],[Gender]]="F",Table13[[#This Row],[Whole_weight]],NA())</f>
        <v>#N/A</v>
      </c>
      <c r="AC138" s="2" t="e">
        <f>IF(Table13[[#This Row],[Gender]]="I",Table13[[#This Row],[Whole_weight]],NA())</f>
        <v>#N/A</v>
      </c>
      <c r="AD138" s="2">
        <f>IF(Table13[[#This Row],[Gender]]="M",Table13[[#This Row],[Diameter]],NA())</f>
        <v>0.47</v>
      </c>
      <c r="AE138" s="2" t="e">
        <f>IF(Table13[[#This Row],[Gender]]="F",Table13[[#This Row],[Diameter]],NA())</f>
        <v>#N/A</v>
      </c>
      <c r="AF138" s="2" t="e">
        <f>IF(Table13[[#This Row],[Gender]]="I",Table13[[#This Row],[Diameter]],NA())</f>
        <v>#N/A</v>
      </c>
    </row>
    <row r="139" spans="1:32">
      <c r="A139">
        <v>3179</v>
      </c>
      <c r="B139" t="s">
        <v>15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29</v>
      </c>
      <c r="M139" t="s">
        <v>30</v>
      </c>
      <c r="N139" t="s">
        <v>31</v>
      </c>
      <c r="O139">
        <v>10</v>
      </c>
      <c r="P139" t="s">
        <v>38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>
        <f>SUM(1,(1/3)*(Table13[[#This Row],[Length]]-0.5),(1/3)*(Table13[[#This Row],[Diameter]]-0.4),(1/3)*(Table13[[#This Row],[Height]]-0.4)*Table13[[#This Row],[Whole_weight]]*0.5)</f>
        <v>0.91414166666666663</v>
      </c>
      <c r="W139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t="e">
        <f>IF(Table13[[#This Row],[Category All]]="Category 1",Table13[[#This Row],[Base Abalone Value]]*1.5,NA())</f>
        <v>#N/A</v>
      </c>
      <c r="Y139">
        <f>IF(Table13[[#This Row],[Category All]]="Category 2",Table13[[#This Row],[Base Abalone Value]]*0.8,NA())</f>
        <v>0.73131333333333337</v>
      </c>
      <c r="Z139" t="e">
        <f>IF(Table13[[#This Row],[Category All]]="Category 3",Table13[[#This Row],[Base Abalone Value]],NA())</f>
        <v>#N/A</v>
      </c>
      <c r="AA139" s="2">
        <f>IF(Table13[[#This Row],[Gender]]="M",Table13[[#This Row],[Whole_weight]],NA())</f>
        <v>0.2505</v>
      </c>
      <c r="AB139" s="2" t="e">
        <f>IF(Table13[[#This Row],[Gender]]="F",Table13[[#This Row],[Whole_weight]],NA())</f>
        <v>#N/A</v>
      </c>
      <c r="AC139" s="2" t="e">
        <f>IF(Table13[[#This Row],[Gender]]="I",Table13[[#This Row],[Whole_weight]],NA())</f>
        <v>#N/A</v>
      </c>
      <c r="AD139" s="2">
        <f>IF(Table13[[#This Row],[Gender]]="M",Table13[[#This Row],[Diameter]],NA())</f>
        <v>0.3</v>
      </c>
      <c r="AE139" s="2" t="e">
        <f>IF(Table13[[#This Row],[Gender]]="F",Table13[[#This Row],[Diameter]],NA())</f>
        <v>#N/A</v>
      </c>
      <c r="AF139" s="2" t="e">
        <f>IF(Table13[[#This Row],[Gender]]="I",Table13[[#This Row],[Diameter]],NA())</f>
        <v>#N/A</v>
      </c>
    </row>
    <row r="140" spans="1:32">
      <c r="A140">
        <v>3710</v>
      </c>
      <c r="B140" t="s">
        <v>15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35</v>
      </c>
      <c r="M140" t="s">
        <v>36</v>
      </c>
      <c r="N140" t="s">
        <v>37</v>
      </c>
      <c r="O140">
        <v>1</v>
      </c>
      <c r="P140" t="s">
        <v>4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>
        <f>SUM(1,(1/3)*(Table13[[#This Row],[Length]]-0.5),(1/3)*(Table13[[#This Row],[Diameter]]-0.4),(1/3)*(Table13[[#This Row],[Height]]-0.4)*Table13[[#This Row],[Whole_weight]]*0.5)</f>
        <v>1.0456916666666669</v>
      </c>
      <c r="W140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t="e">
        <f>IF(Table13[[#This Row],[Category All]]="Category 1",Table13[[#This Row],[Base Abalone Value]]*1.5,NA())</f>
        <v>#N/A</v>
      </c>
      <c r="Y140" t="e">
        <f>IF(Table13[[#This Row],[Category All]]="Category 2",Table13[[#This Row],[Base Abalone Value]]*0.8,NA())</f>
        <v>#N/A</v>
      </c>
      <c r="Z140">
        <f>IF(Table13[[#This Row],[Category All]]="Category 3",Table13[[#This Row],[Base Abalone Value]],NA())</f>
        <v>1.0456916666666669</v>
      </c>
      <c r="AA140" s="2">
        <f>IF(Table13[[#This Row],[Gender]]="M",Table13[[#This Row],[Whole_weight]],NA())</f>
        <v>1.885</v>
      </c>
      <c r="AB140" s="2" t="e">
        <f>IF(Table13[[#This Row],[Gender]]="F",Table13[[#This Row],[Whole_weight]],NA())</f>
        <v>#N/A</v>
      </c>
      <c r="AC140" s="2" t="e">
        <f>IF(Table13[[#This Row],[Gender]]="I",Table13[[#This Row],[Whole_weight]],NA())</f>
        <v>#N/A</v>
      </c>
      <c r="AD140" s="2">
        <f>IF(Table13[[#This Row],[Gender]]="M",Table13[[#This Row],[Diameter]],NA())</f>
        <v>0.55000000000000004</v>
      </c>
      <c r="AE140" s="2" t="e">
        <f>IF(Table13[[#This Row],[Gender]]="F",Table13[[#This Row],[Diameter]],NA())</f>
        <v>#N/A</v>
      </c>
      <c r="AF140" s="2" t="e">
        <f>IF(Table13[[#This Row],[Gender]]="I",Table13[[#This Row],[Diameter]],NA())</f>
        <v>#N/A</v>
      </c>
    </row>
    <row r="141" spans="1:32">
      <c r="A141">
        <v>2384</v>
      </c>
      <c r="B141" t="s">
        <v>0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39</v>
      </c>
      <c r="M141" t="s">
        <v>40</v>
      </c>
      <c r="N141" t="s">
        <v>41</v>
      </c>
      <c r="O141">
        <v>3</v>
      </c>
      <c r="P141" t="s">
        <v>48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>
        <f>SUM(1,(1/3)*(Table13[[#This Row],[Length]]-0.5),(1/3)*(Table13[[#This Row],[Diameter]]-0.4),(1/3)*(Table13[[#This Row],[Height]]-0.4)*Table13[[#This Row],[Whole_weight]]*0.5)</f>
        <v>0.97847791666666661</v>
      </c>
      <c r="W141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t="e">
        <f>IF(Table13[[#This Row],[Category All]]="Category 1",Table13[[#This Row],[Base Abalone Value]]*1.5,NA())</f>
        <v>#N/A</v>
      </c>
      <c r="Y141">
        <f>IF(Table13[[#This Row],[Category All]]="Category 2",Table13[[#This Row],[Base Abalone Value]]*0.8,NA())</f>
        <v>0.78278233333333336</v>
      </c>
      <c r="Z141" t="e">
        <f>IF(Table13[[#This Row],[Category All]]="Category 3",Table13[[#This Row],[Base Abalone Value]],NA())</f>
        <v>#N/A</v>
      </c>
      <c r="AA141" s="2" t="e">
        <f>IF(Table13[[#This Row],[Gender]]="M",Table13[[#This Row],[Whole_weight]],NA())</f>
        <v>#N/A</v>
      </c>
      <c r="AB141" s="2">
        <f>IF(Table13[[#This Row],[Gender]]="F",Table13[[#This Row],[Whole_weight]],NA())</f>
        <v>0.60050000000000003</v>
      </c>
      <c r="AC141" s="2" t="e">
        <f>IF(Table13[[#This Row],[Gender]]="I",Table13[[#This Row],[Whole_weight]],NA())</f>
        <v>#N/A</v>
      </c>
      <c r="AD141" s="2" t="e">
        <f>IF(Table13[[#This Row],[Gender]]="M",Table13[[#This Row],[Diameter]],NA())</f>
        <v>#N/A</v>
      </c>
      <c r="AE141" s="2">
        <f>IF(Table13[[#This Row],[Gender]]="F",Table13[[#This Row],[Diameter]],NA())</f>
        <v>0.39</v>
      </c>
      <c r="AF141" s="2" t="e">
        <f>IF(Table13[[#This Row],[Gender]]="I",Table13[[#This Row],[Diameter]],NA())</f>
        <v>#N/A</v>
      </c>
    </row>
    <row r="142" spans="1:32">
      <c r="A142">
        <v>996</v>
      </c>
      <c r="B142" t="s">
        <v>15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52</v>
      </c>
      <c r="M142" t="s">
        <v>53</v>
      </c>
      <c r="N142" t="s">
        <v>54</v>
      </c>
      <c r="O142">
        <v>8</v>
      </c>
      <c r="P142" t="s">
        <v>19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>
        <f>SUM(1,(1/3)*(Table13[[#This Row],[Length]]-0.5),(1/3)*(Table13[[#This Row],[Diameter]]-0.4),(1/3)*(Table13[[#This Row],[Height]]-0.4)*Table13[[#This Row],[Whole_weight]]*0.5)</f>
        <v>1.0056591666666665</v>
      </c>
      <c r="W142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t="e">
        <f>IF(Table13[[#This Row],[Category All]]="Category 1",Table13[[#This Row],[Base Abalone Value]]*1.5,NA())</f>
        <v>#N/A</v>
      </c>
      <c r="Y142" t="e">
        <f>IF(Table13[[#This Row],[Category All]]="Category 2",Table13[[#This Row],[Base Abalone Value]]*0.8,NA())</f>
        <v>#N/A</v>
      </c>
      <c r="Z142">
        <f>IF(Table13[[#This Row],[Category All]]="Category 3",Table13[[#This Row],[Base Abalone Value]],NA())</f>
        <v>1.0056591666666665</v>
      </c>
      <c r="AA142" s="2">
        <f>IF(Table13[[#This Row],[Gender]]="M",Table13[[#This Row],[Whole_weight]],NA())</f>
        <v>1.1335</v>
      </c>
      <c r="AB142" s="2" t="e">
        <f>IF(Table13[[#This Row],[Gender]]="F",Table13[[#This Row],[Whole_weight]],NA())</f>
        <v>#N/A</v>
      </c>
      <c r="AC142" s="2" t="e">
        <f>IF(Table13[[#This Row],[Gender]]="I",Table13[[#This Row],[Whole_weight]],NA())</f>
        <v>#N/A</v>
      </c>
      <c r="AD142" s="2">
        <f>IF(Table13[[#This Row],[Gender]]="M",Table13[[#This Row],[Diameter]],NA())</f>
        <v>0.49</v>
      </c>
      <c r="AE142" s="2" t="e">
        <f>IF(Table13[[#This Row],[Gender]]="F",Table13[[#This Row],[Diameter]],NA())</f>
        <v>#N/A</v>
      </c>
      <c r="AF142" s="2" t="e">
        <f>IF(Table13[[#This Row],[Gender]]="I",Table13[[#This Row],[Diameter]],NA())</f>
        <v>#N/A</v>
      </c>
    </row>
    <row r="143" spans="1:32">
      <c r="A143">
        <v>339</v>
      </c>
      <c r="B143" t="s">
        <v>15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26</v>
      </c>
      <c r="M143" t="s">
        <v>27</v>
      </c>
      <c r="N143" t="s">
        <v>28</v>
      </c>
      <c r="O143">
        <v>3</v>
      </c>
      <c r="P143" t="s">
        <v>48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>
        <f>SUM(1,(1/3)*(Table13[[#This Row],[Length]]-0.5),(1/3)*(Table13[[#This Row],[Diameter]]-0.4),(1/3)*(Table13[[#This Row],[Height]]-0.4)*Table13[[#This Row],[Whole_weight]]*0.5)</f>
        <v>1.0175208333333332</v>
      </c>
      <c r="W14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t="e">
        <f>IF(Table13[[#This Row],[Category All]]="Category 1",Table13[[#This Row],[Base Abalone Value]]*1.5,NA())</f>
        <v>#N/A</v>
      </c>
      <c r="Y143" t="e">
        <f>IF(Table13[[#This Row],[Category All]]="Category 2",Table13[[#This Row],[Base Abalone Value]]*0.8,NA())</f>
        <v>#N/A</v>
      </c>
      <c r="Z143">
        <f>IF(Table13[[#This Row],[Category All]]="Category 3",Table13[[#This Row],[Base Abalone Value]],NA())</f>
        <v>1.0175208333333332</v>
      </c>
      <c r="AA143" s="2">
        <f>IF(Table13[[#This Row],[Gender]]="M",Table13[[#This Row],[Whole_weight]],NA())</f>
        <v>1.325</v>
      </c>
      <c r="AB143" s="2" t="e">
        <f>IF(Table13[[#This Row],[Gender]]="F",Table13[[#This Row],[Whole_weight]],NA())</f>
        <v>#N/A</v>
      </c>
      <c r="AC143" s="2" t="e">
        <f>IF(Table13[[#This Row],[Gender]]="I",Table13[[#This Row],[Whole_weight]],NA())</f>
        <v>#N/A</v>
      </c>
      <c r="AD143" s="2">
        <f>IF(Table13[[#This Row],[Gender]]="M",Table13[[#This Row],[Diameter]],NA())</f>
        <v>0.47499999999999998</v>
      </c>
      <c r="AE143" s="2" t="e">
        <f>IF(Table13[[#This Row],[Gender]]="F",Table13[[#This Row],[Diameter]],NA())</f>
        <v>#N/A</v>
      </c>
      <c r="AF143" s="2" t="e">
        <f>IF(Table13[[#This Row],[Gender]]="I",Table13[[#This Row],[Diameter]],NA())</f>
        <v>#N/A</v>
      </c>
    </row>
    <row r="144" spans="1:32">
      <c r="A144">
        <v>1027</v>
      </c>
      <c r="B144" t="s">
        <v>15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35</v>
      </c>
      <c r="M144" t="s">
        <v>36</v>
      </c>
      <c r="N144" t="s">
        <v>37</v>
      </c>
      <c r="O144">
        <v>5</v>
      </c>
      <c r="P144" t="s">
        <v>14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>
        <f>SUM(1,(1/3)*(Table13[[#This Row],[Length]]-0.5),(1/3)*(Table13[[#This Row],[Diameter]]-0.4),(1/3)*(Table13[[#This Row],[Height]]-0.4)*Table13[[#This Row],[Whole_weight]]*0.5)</f>
        <v>1.0297958333333335</v>
      </c>
      <c r="W144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t="e">
        <f>IF(Table13[[#This Row],[Category All]]="Category 1",Table13[[#This Row],[Base Abalone Value]]*1.5,NA())</f>
        <v>#N/A</v>
      </c>
      <c r="Y144" t="e">
        <f>IF(Table13[[#This Row],[Category All]]="Category 2",Table13[[#This Row],[Base Abalone Value]]*0.8,NA())</f>
        <v>#N/A</v>
      </c>
      <c r="Z144">
        <f>IF(Table13[[#This Row],[Category All]]="Category 3",Table13[[#This Row],[Base Abalone Value]],NA())</f>
        <v>1.0297958333333335</v>
      </c>
      <c r="AA144" s="2">
        <f>IF(Table13[[#This Row],[Gender]]="M",Table13[[#This Row],[Whole_weight]],NA())</f>
        <v>1.5609999999999999</v>
      </c>
      <c r="AB144" s="2" t="e">
        <f>IF(Table13[[#This Row],[Gender]]="F",Table13[[#This Row],[Whole_weight]],NA())</f>
        <v>#N/A</v>
      </c>
      <c r="AC144" s="2" t="e">
        <f>IF(Table13[[#This Row],[Gender]]="I",Table13[[#This Row],[Whole_weight]],NA())</f>
        <v>#N/A</v>
      </c>
      <c r="AD144" s="2">
        <f>IF(Table13[[#This Row],[Gender]]="M",Table13[[#This Row],[Diameter]],NA())</f>
        <v>0.52</v>
      </c>
      <c r="AE144" s="2" t="e">
        <f>IF(Table13[[#This Row],[Gender]]="F",Table13[[#This Row],[Diameter]],NA())</f>
        <v>#N/A</v>
      </c>
      <c r="AF144" s="2" t="e">
        <f>IF(Table13[[#This Row],[Gender]]="I",Table13[[#This Row],[Diameter]],NA())</f>
        <v>#N/A</v>
      </c>
    </row>
    <row r="145" spans="1:32">
      <c r="A145">
        <v>478</v>
      </c>
      <c r="B145" t="s">
        <v>15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32</v>
      </c>
      <c r="M145" t="s">
        <v>33</v>
      </c>
      <c r="N145" t="s">
        <v>34</v>
      </c>
      <c r="O145">
        <v>3</v>
      </c>
      <c r="P145" t="s">
        <v>48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>
        <f>SUM(1,(1/3)*(Table13[[#This Row],[Length]]-0.5),(1/3)*(Table13[[#This Row],[Diameter]]-0.4),(1/3)*(Table13[[#This Row],[Height]]-0.4)*Table13[[#This Row],[Whole_weight]]*0.5)</f>
        <v>1.0511541666666666</v>
      </c>
      <c r="W145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t="e">
        <f>IF(Table13[[#This Row],[Category All]]="Category 1",Table13[[#This Row],[Base Abalone Value]]*1.5,NA())</f>
        <v>#N/A</v>
      </c>
      <c r="Y145">
        <f>IF(Table13[[#This Row],[Category All]]="Category 2",Table13[[#This Row],[Base Abalone Value]]*0.8,NA())</f>
        <v>0.84092333333333336</v>
      </c>
      <c r="Z145" t="e">
        <f>IF(Table13[[#This Row],[Category All]]="Category 3",Table13[[#This Row],[Base Abalone Value]],NA())</f>
        <v>#N/A</v>
      </c>
      <c r="AA145" s="2">
        <f>IF(Table13[[#This Row],[Gender]]="M",Table13[[#This Row],[Whole_weight]],NA())</f>
        <v>1.347</v>
      </c>
      <c r="AB145" s="2" t="e">
        <f>IF(Table13[[#This Row],[Gender]]="F",Table13[[#This Row],[Whole_weight]],NA())</f>
        <v>#N/A</v>
      </c>
      <c r="AC145" s="2" t="e">
        <f>IF(Table13[[#This Row],[Gender]]="I",Table13[[#This Row],[Whole_weight]],NA())</f>
        <v>#N/A</v>
      </c>
      <c r="AD145" s="2">
        <f>IF(Table13[[#This Row],[Gender]]="M",Table13[[#This Row],[Diameter]],NA())</f>
        <v>0.54</v>
      </c>
      <c r="AE145" s="2" t="e">
        <f>IF(Table13[[#This Row],[Gender]]="F",Table13[[#This Row],[Diameter]],NA())</f>
        <v>#N/A</v>
      </c>
      <c r="AF145" s="2" t="e">
        <f>IF(Table13[[#This Row],[Gender]]="I",Table13[[#This Row],[Diameter]],NA())</f>
        <v>#N/A</v>
      </c>
    </row>
    <row r="146" spans="1:32">
      <c r="A146">
        <v>779</v>
      </c>
      <c r="B146" t="s">
        <v>15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</v>
      </c>
      <c r="M146" t="s">
        <v>2</v>
      </c>
      <c r="N146" t="s">
        <v>3</v>
      </c>
      <c r="O146">
        <v>4</v>
      </c>
      <c r="P146" t="s">
        <v>10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>
        <f>SUM(1,(1/3)*(Table13[[#This Row],[Length]]-0.5),(1/3)*(Table13[[#This Row],[Diameter]]-0.4),(1/3)*(Table13[[#This Row],[Height]]-0.4)*Table13[[#This Row],[Whole_weight]]*0.5)</f>
        <v>0.94672833333333328</v>
      </c>
      <c r="W146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t="e">
        <f>IF(Table13[[#This Row],[Category All]]="Category 1",Table13[[#This Row],[Base Abalone Value]]*1.5,NA())</f>
        <v>#N/A</v>
      </c>
      <c r="Y146">
        <f>IF(Table13[[#This Row],[Category All]]="Category 2",Table13[[#This Row],[Base Abalone Value]]*0.8,NA())</f>
        <v>0.75738266666666665</v>
      </c>
      <c r="Z146" t="e">
        <f>IF(Table13[[#This Row],[Category All]]="Category 3",Table13[[#This Row],[Base Abalone Value]],NA())</f>
        <v>#N/A</v>
      </c>
      <c r="AA146" s="2">
        <f>IF(Table13[[#This Row],[Gender]]="M",Table13[[#This Row],[Whole_weight]],NA())</f>
        <v>0.57550000000000001</v>
      </c>
      <c r="AB146" s="2" t="e">
        <f>IF(Table13[[#This Row],[Gender]]="F",Table13[[#This Row],[Whole_weight]],NA())</f>
        <v>#N/A</v>
      </c>
      <c r="AC146" s="2" t="e">
        <f>IF(Table13[[#This Row],[Gender]]="I",Table13[[#This Row],[Whole_weight]],NA())</f>
        <v>#N/A</v>
      </c>
      <c r="AD146" s="2">
        <f>IF(Table13[[#This Row],[Gender]]="M",Table13[[#This Row],[Diameter]],NA())</f>
        <v>0.35</v>
      </c>
      <c r="AE146" s="2" t="e">
        <f>IF(Table13[[#This Row],[Gender]]="F",Table13[[#This Row],[Diameter]],NA())</f>
        <v>#N/A</v>
      </c>
      <c r="AF146" s="2" t="e">
        <f>IF(Table13[[#This Row],[Gender]]="I",Table13[[#This Row],[Diameter]],NA())</f>
        <v>#N/A</v>
      </c>
    </row>
    <row r="147" spans="1:32">
      <c r="A147">
        <v>2780</v>
      </c>
      <c r="B147" t="s">
        <v>15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43</v>
      </c>
      <c r="M147" t="s">
        <v>44</v>
      </c>
      <c r="N147" t="s">
        <v>45</v>
      </c>
      <c r="O147">
        <v>5</v>
      </c>
      <c r="P147" t="s">
        <v>14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>
        <f>SUM(1,(1/3)*(Table13[[#This Row],[Length]]-0.5),(1/3)*(Table13[[#This Row],[Diameter]]-0.4),(1/3)*(Table13[[#This Row],[Height]]-0.4)*Table13[[#This Row],[Whole_weight]]*0.5)</f>
        <v>1.0140845833333332</v>
      </c>
      <c r="W147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t="e">
        <f>IF(Table13[[#This Row],[Category All]]="Category 1",Table13[[#This Row],[Base Abalone Value]]*1.5,NA())</f>
        <v>#N/A</v>
      </c>
      <c r="Y147" t="e">
        <f>IF(Table13[[#This Row],[Category All]]="Category 2",Table13[[#This Row],[Base Abalone Value]]*0.8,NA())</f>
        <v>#N/A</v>
      </c>
      <c r="Z147">
        <f>IF(Table13[[#This Row],[Category All]]="Category 3",Table13[[#This Row],[Base Abalone Value]],NA())</f>
        <v>1.0140845833333332</v>
      </c>
      <c r="AA147" s="2">
        <f>IF(Table13[[#This Row],[Gender]]="M",Table13[[#This Row],[Whole_weight]],NA())</f>
        <v>0.92349999999999999</v>
      </c>
      <c r="AB147" s="2" t="e">
        <f>IF(Table13[[#This Row],[Gender]]="F",Table13[[#This Row],[Whole_weight]],NA())</f>
        <v>#N/A</v>
      </c>
      <c r="AC147" s="2" t="e">
        <f>IF(Table13[[#This Row],[Gender]]="I",Table13[[#This Row],[Whole_weight]],NA())</f>
        <v>#N/A</v>
      </c>
      <c r="AD147" s="2">
        <f>IF(Table13[[#This Row],[Gender]]="M",Table13[[#This Row],[Diameter]],NA())</f>
        <v>0.47</v>
      </c>
      <c r="AE147" s="2" t="e">
        <f>IF(Table13[[#This Row],[Gender]]="F",Table13[[#This Row],[Diameter]],NA())</f>
        <v>#N/A</v>
      </c>
      <c r="AF147" s="2" t="e">
        <f>IF(Table13[[#This Row],[Gender]]="I",Table13[[#This Row],[Diameter]],NA())</f>
        <v>#N/A</v>
      </c>
    </row>
    <row r="148" spans="1:32">
      <c r="A148">
        <v>3173</v>
      </c>
      <c r="B148" t="s">
        <v>0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</v>
      </c>
      <c r="M148" t="s">
        <v>2</v>
      </c>
      <c r="N148" t="s">
        <v>3</v>
      </c>
      <c r="O148">
        <v>9</v>
      </c>
      <c r="P148" t="s">
        <v>46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>
        <f>SUM(1,(1/3)*(Table13[[#This Row],[Length]]-0.5),(1/3)*(Table13[[#This Row],[Diameter]]-0.4),(1/3)*(Table13[[#This Row],[Height]]-0.4)*Table13[[#This Row],[Whole_weight]]*0.5)</f>
        <v>0.98111333333333339</v>
      </c>
      <c r="W148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t="e">
        <f>IF(Table13[[#This Row],[Category All]]="Category 1",Table13[[#This Row],[Base Abalone Value]]*1.5,NA())</f>
        <v>#N/A</v>
      </c>
      <c r="Y148">
        <f>IF(Table13[[#This Row],[Category All]]="Category 2",Table13[[#This Row],[Base Abalone Value]]*0.8,NA())</f>
        <v>0.78489066666666674</v>
      </c>
      <c r="Z148" t="e">
        <f>IF(Table13[[#This Row],[Category All]]="Category 3",Table13[[#This Row],[Base Abalone Value]],NA())</f>
        <v>#N/A</v>
      </c>
      <c r="AA148" s="2" t="e">
        <f>IF(Table13[[#This Row],[Gender]]="M",Table13[[#This Row],[Whole_weight]],NA())</f>
        <v>#N/A</v>
      </c>
      <c r="AB148" s="2">
        <f>IF(Table13[[#This Row],[Gender]]="F",Table13[[#This Row],[Whole_weight]],NA())</f>
        <v>0.60599999999999998</v>
      </c>
      <c r="AC148" s="2" t="e">
        <f>IF(Table13[[#This Row],[Gender]]="I",Table13[[#This Row],[Whole_weight]],NA())</f>
        <v>#N/A</v>
      </c>
      <c r="AD148" s="2" t="e">
        <f>IF(Table13[[#This Row],[Gender]]="M",Table13[[#This Row],[Diameter]],NA())</f>
        <v>#N/A</v>
      </c>
      <c r="AE148" s="2">
        <f>IF(Table13[[#This Row],[Gender]]="F",Table13[[#This Row],[Diameter]],NA())</f>
        <v>0.40500000000000003</v>
      </c>
      <c r="AF148" s="2" t="e">
        <f>IF(Table13[[#This Row],[Gender]]="I",Table13[[#This Row],[Diameter]],NA())</f>
        <v>#N/A</v>
      </c>
    </row>
    <row r="149" spans="1:32">
      <c r="A149">
        <v>2337</v>
      </c>
      <c r="B149" t="s">
        <v>0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32</v>
      </c>
      <c r="M149" t="s">
        <v>33</v>
      </c>
      <c r="N149" t="s">
        <v>34</v>
      </c>
      <c r="O149">
        <v>10</v>
      </c>
      <c r="P149" t="s">
        <v>38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>
        <f>SUM(1,(1/3)*(Table13[[#This Row],[Length]]-0.5),(1/3)*(Table13[[#This Row],[Diameter]]-0.4),(1/3)*(Table13[[#This Row],[Height]]-0.4)*Table13[[#This Row],[Whole_weight]]*0.5)</f>
        <v>1.0124458333333333</v>
      </c>
      <c r="W149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t="e">
        <f>IF(Table13[[#This Row],[Category All]]="Category 1",Table13[[#This Row],[Base Abalone Value]]*1.5,NA())</f>
        <v>#N/A</v>
      </c>
      <c r="Y149">
        <f>IF(Table13[[#This Row],[Category All]]="Category 2",Table13[[#This Row],[Base Abalone Value]]*0.8,NA())</f>
        <v>0.80995666666666666</v>
      </c>
      <c r="Z149" t="e">
        <f>IF(Table13[[#This Row],[Category All]]="Category 3",Table13[[#This Row],[Base Abalone Value]],NA())</f>
        <v>#N/A</v>
      </c>
      <c r="AA149" s="2" t="e">
        <f>IF(Table13[[#This Row],[Gender]]="M",Table13[[#This Row],[Whole_weight]],NA())</f>
        <v>#N/A</v>
      </c>
      <c r="AB149" s="2">
        <f>IF(Table13[[#This Row],[Gender]]="F",Table13[[#This Row],[Whole_weight]],NA())</f>
        <v>0.95699999999999996</v>
      </c>
      <c r="AC149" s="2" t="e">
        <f>IF(Table13[[#This Row],[Gender]]="I",Table13[[#This Row],[Whole_weight]],NA())</f>
        <v>#N/A</v>
      </c>
      <c r="AD149" s="2" t="e">
        <f>IF(Table13[[#This Row],[Gender]]="M",Table13[[#This Row],[Diameter]],NA())</f>
        <v>#N/A</v>
      </c>
      <c r="AE149" s="2">
        <f>IF(Table13[[#This Row],[Gender]]="F",Table13[[#This Row],[Diameter]],NA())</f>
        <v>0.48</v>
      </c>
      <c r="AF149" s="2" t="e">
        <f>IF(Table13[[#This Row],[Gender]]="I",Table13[[#This Row],[Diameter]],NA())</f>
        <v>#N/A</v>
      </c>
    </row>
    <row r="150" spans="1:32">
      <c r="A150">
        <v>3576</v>
      </c>
      <c r="B150" t="s">
        <v>15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32</v>
      </c>
      <c r="M150" t="s">
        <v>33</v>
      </c>
      <c r="N150" t="s">
        <v>34</v>
      </c>
      <c r="O150">
        <v>2</v>
      </c>
      <c r="P150" t="s">
        <v>7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>
        <f>SUM(1,(1/3)*(Table13[[#This Row],[Length]]-0.5),(1/3)*(Table13[[#This Row],[Diameter]]-0.4),(1/3)*(Table13[[#This Row],[Height]]-0.4)*Table13[[#This Row],[Whole_weight]]*0.5)</f>
        <v>1.018</v>
      </c>
      <c r="W150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t="e">
        <f>IF(Table13[[#This Row],[Category All]]="Category 1",Table13[[#This Row],[Base Abalone Value]]*1.5,NA())</f>
        <v>#N/A</v>
      </c>
      <c r="Y150" t="e">
        <f>IF(Table13[[#This Row],[Category All]]="Category 2",Table13[[#This Row],[Base Abalone Value]]*0.8,NA())</f>
        <v>#N/A</v>
      </c>
      <c r="Z150">
        <f>IF(Table13[[#This Row],[Category All]]="Category 3",Table13[[#This Row],[Base Abalone Value]],NA())</f>
        <v>1.018</v>
      </c>
      <c r="AA150" s="2">
        <f>IF(Table13[[#This Row],[Gender]]="M",Table13[[#This Row],[Whole_weight]],NA())</f>
        <v>0.92800000000000005</v>
      </c>
      <c r="AB150" s="2" t="e">
        <f>IF(Table13[[#This Row],[Gender]]="F",Table13[[#This Row],[Whole_weight]],NA())</f>
        <v>#N/A</v>
      </c>
      <c r="AC150" s="2" t="e">
        <f>IF(Table13[[#This Row],[Gender]]="I",Table13[[#This Row],[Whole_weight]],NA())</f>
        <v>#N/A</v>
      </c>
      <c r="AD150" s="2">
        <f>IF(Table13[[#This Row],[Gender]]="M",Table13[[#This Row],[Diameter]],NA())</f>
        <v>0.47</v>
      </c>
      <c r="AE150" s="2" t="e">
        <f>IF(Table13[[#This Row],[Gender]]="F",Table13[[#This Row],[Diameter]],NA())</f>
        <v>#N/A</v>
      </c>
      <c r="AF150" s="2" t="e">
        <f>IF(Table13[[#This Row],[Gender]]="I",Table13[[#This Row],[Diameter]],NA())</f>
        <v>#N/A</v>
      </c>
    </row>
    <row r="151" spans="1:32">
      <c r="A151">
        <v>1045</v>
      </c>
      <c r="B151" t="s">
        <v>15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20</v>
      </c>
      <c r="M151" t="s">
        <v>21</v>
      </c>
      <c r="N151" t="s">
        <v>22</v>
      </c>
      <c r="O151">
        <v>1</v>
      </c>
      <c r="P151" t="s">
        <v>4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>
        <f>SUM(1,(1/3)*(Table13[[#This Row],[Length]]-0.5),(1/3)*(Table13[[#This Row],[Diameter]]-0.4),(1/3)*(Table13[[#This Row],[Height]]-0.4)*Table13[[#This Row],[Whole_weight]]*0.5)</f>
        <v>1.0412312500000001</v>
      </c>
      <c r="W151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t="e">
        <f>IF(Table13[[#This Row],[Category All]]="Category 1",Table13[[#This Row],[Base Abalone Value]]*1.5,NA())</f>
        <v>#N/A</v>
      </c>
      <c r="Y151" t="e">
        <f>IF(Table13[[#This Row],[Category All]]="Category 2",Table13[[#This Row],[Base Abalone Value]]*0.8,NA())</f>
        <v>#N/A</v>
      </c>
      <c r="Z151">
        <f>IF(Table13[[#This Row],[Category All]]="Category 3",Table13[[#This Row],[Base Abalone Value]],NA())</f>
        <v>1.0412312500000001</v>
      </c>
      <c r="AA151" s="2">
        <f>IF(Table13[[#This Row],[Gender]]="M",Table13[[#This Row],[Whole_weight]],NA())</f>
        <v>1.7004999999999999</v>
      </c>
      <c r="AB151" s="2" t="e">
        <f>IF(Table13[[#This Row],[Gender]]="F",Table13[[#This Row],[Whole_weight]],NA())</f>
        <v>#N/A</v>
      </c>
      <c r="AC151" s="2" t="e">
        <f>IF(Table13[[#This Row],[Gender]]="I",Table13[[#This Row],[Whole_weight]],NA())</f>
        <v>#N/A</v>
      </c>
      <c r="AD151" s="2">
        <f>IF(Table13[[#This Row],[Gender]]="M",Table13[[#This Row],[Diameter]],NA())</f>
        <v>0.52500000000000002</v>
      </c>
      <c r="AE151" s="2" t="e">
        <f>IF(Table13[[#This Row],[Gender]]="F",Table13[[#This Row],[Diameter]],NA())</f>
        <v>#N/A</v>
      </c>
      <c r="AF151" s="2" t="e">
        <f>IF(Table13[[#This Row],[Gender]]="I",Table13[[#This Row],[Diameter]],NA())</f>
        <v>#N/A</v>
      </c>
    </row>
    <row r="152" spans="1:32">
      <c r="A152">
        <v>969</v>
      </c>
      <c r="B152" t="s">
        <v>15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12</v>
      </c>
      <c r="M152" t="s">
        <v>13</v>
      </c>
      <c r="N152" t="s">
        <v>3</v>
      </c>
      <c r="O152">
        <v>7</v>
      </c>
      <c r="P152" t="s">
        <v>42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>
        <f>SUM(1,(1/3)*(Table13[[#This Row],[Length]]-0.5),(1/3)*(Table13[[#This Row],[Diameter]]-0.4),(1/3)*(Table13[[#This Row],[Height]]-0.4)*Table13[[#This Row],[Whole_weight]]*0.5)</f>
        <v>0.97568750000000015</v>
      </c>
      <c r="W152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t="e">
        <f>IF(Table13[[#This Row],[Category All]]="Category 1",Table13[[#This Row],[Base Abalone Value]]*1.5,NA())</f>
        <v>#N/A</v>
      </c>
      <c r="Y152">
        <f>IF(Table13[[#This Row],[Category All]]="Category 2",Table13[[#This Row],[Base Abalone Value]]*0.8,NA())</f>
        <v>0.78055000000000019</v>
      </c>
      <c r="Z152" t="e">
        <f>IF(Table13[[#This Row],[Category All]]="Category 3",Table13[[#This Row],[Base Abalone Value]],NA())</f>
        <v>#N/A</v>
      </c>
      <c r="AA152" s="2">
        <f>IF(Table13[[#This Row],[Gender]]="M",Table13[[#This Row],[Whole_weight]],NA())</f>
        <v>0.70350000000000001</v>
      </c>
      <c r="AB152" s="2" t="e">
        <f>IF(Table13[[#This Row],[Gender]]="F",Table13[[#This Row],[Whole_weight]],NA())</f>
        <v>#N/A</v>
      </c>
      <c r="AC152" s="2" t="e">
        <f>IF(Table13[[#This Row],[Gender]]="I",Table13[[#This Row],[Whole_weight]],NA())</f>
        <v>#N/A</v>
      </c>
      <c r="AD152" s="2">
        <f>IF(Table13[[#This Row],[Gender]]="M",Table13[[#This Row],[Diameter]],NA())</f>
        <v>0.40500000000000003</v>
      </c>
      <c r="AE152" s="2" t="e">
        <f>IF(Table13[[#This Row],[Gender]]="F",Table13[[#This Row],[Diameter]],NA())</f>
        <v>#N/A</v>
      </c>
      <c r="AF152" s="2" t="e">
        <f>IF(Table13[[#This Row],[Gender]]="I",Table13[[#This Row],[Diameter]],NA())</f>
        <v>#N/A</v>
      </c>
    </row>
    <row r="153" spans="1:32">
      <c r="A153">
        <v>4113</v>
      </c>
      <c r="B153" t="s">
        <v>0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39</v>
      </c>
      <c r="M153" t="s">
        <v>40</v>
      </c>
      <c r="N153" t="s">
        <v>41</v>
      </c>
      <c r="O153">
        <v>10</v>
      </c>
      <c r="P153" t="s">
        <v>38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>
        <f>SUM(1,(1/3)*(Table13[[#This Row],[Length]]-0.5),(1/3)*(Table13[[#This Row],[Diameter]]-0.4),(1/3)*(Table13[[#This Row],[Height]]-0.4)*Table13[[#This Row],[Whole_weight]]*0.5)</f>
        <v>0.96563499999999991</v>
      </c>
      <c r="W15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t="e">
        <f>IF(Table13[[#This Row],[Category All]]="Category 1",Table13[[#This Row],[Base Abalone Value]]*1.5,NA())</f>
        <v>#N/A</v>
      </c>
      <c r="Y153" t="e">
        <f>IF(Table13[[#This Row],[Category All]]="Category 2",Table13[[#This Row],[Base Abalone Value]]*0.8,NA())</f>
        <v>#N/A</v>
      </c>
      <c r="Z153">
        <f>IF(Table13[[#This Row],[Category All]]="Category 3",Table13[[#This Row],[Base Abalone Value]],NA())</f>
        <v>0.96563499999999991</v>
      </c>
      <c r="AA153" s="2" t="e">
        <f>IF(Table13[[#This Row],[Gender]]="M",Table13[[#This Row],[Whole_weight]],NA())</f>
        <v>#N/A</v>
      </c>
      <c r="AB153" s="2">
        <f>IF(Table13[[#This Row],[Gender]]="F",Table13[[#This Row],[Whole_weight]],NA())</f>
        <v>1.6645000000000001</v>
      </c>
      <c r="AC153" s="2" t="e">
        <f>IF(Table13[[#This Row],[Gender]]="I",Table13[[#This Row],[Whole_weight]],NA())</f>
        <v>#N/A</v>
      </c>
      <c r="AD153" s="2" t="e">
        <f>IF(Table13[[#This Row],[Gender]]="M",Table13[[#This Row],[Diameter]],NA())</f>
        <v>#N/A</v>
      </c>
      <c r="AE153" s="2">
        <f>IF(Table13[[#This Row],[Gender]]="F",Table13[[#This Row],[Diameter]],NA())</f>
        <v>0.42</v>
      </c>
      <c r="AF153" s="2" t="e">
        <f>IF(Table13[[#This Row],[Gender]]="I",Table13[[#This Row],[Diameter]],NA())</f>
        <v>#N/A</v>
      </c>
    </row>
    <row r="154" spans="1:32">
      <c r="A154">
        <v>3575</v>
      </c>
      <c r="B154" t="s">
        <v>0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52</v>
      </c>
      <c r="M154" t="s">
        <v>53</v>
      </c>
      <c r="N154" t="s">
        <v>54</v>
      </c>
      <c r="O154">
        <v>10</v>
      </c>
      <c r="P154" t="s">
        <v>38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>
        <f>SUM(1,(1/3)*(Table13[[#This Row],[Length]]-0.5),(1/3)*(Table13[[#This Row],[Diameter]]-0.4),(1/3)*(Table13[[#This Row],[Height]]-0.4)*Table13[[#This Row],[Whole_weight]]*0.5)</f>
        <v>1.0152475000000001</v>
      </c>
      <c r="W154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t="e">
        <f>IF(Table13[[#This Row],[Category All]]="Category 1",Table13[[#This Row],[Base Abalone Value]]*1.5,NA())</f>
        <v>#N/A</v>
      </c>
      <c r="Y154" t="e">
        <f>IF(Table13[[#This Row],[Category All]]="Category 2",Table13[[#This Row],[Base Abalone Value]]*0.8,NA())</f>
        <v>#N/A</v>
      </c>
      <c r="Z154">
        <f>IF(Table13[[#This Row],[Category All]]="Category 3",Table13[[#This Row],[Base Abalone Value]],NA())</f>
        <v>1.0152475000000001</v>
      </c>
      <c r="AA154" s="2" t="e">
        <f>IF(Table13[[#This Row],[Gender]]="M",Table13[[#This Row],[Whole_weight]],NA())</f>
        <v>#N/A</v>
      </c>
      <c r="AB154" s="2">
        <f>IF(Table13[[#This Row],[Gender]]="F",Table13[[#This Row],[Whole_weight]],NA())</f>
        <v>1.0805</v>
      </c>
      <c r="AC154" s="2" t="e">
        <f>IF(Table13[[#This Row],[Gender]]="I",Table13[[#This Row],[Whole_weight]],NA())</f>
        <v>#N/A</v>
      </c>
      <c r="AD154" s="2" t="e">
        <f>IF(Table13[[#This Row],[Gender]]="M",Table13[[#This Row],[Diameter]],NA())</f>
        <v>#N/A</v>
      </c>
      <c r="AE154" s="2">
        <f>IF(Table13[[#This Row],[Gender]]="F",Table13[[#This Row],[Diameter]],NA())</f>
        <v>0.47</v>
      </c>
      <c r="AF154" s="2" t="e">
        <f>IF(Table13[[#This Row],[Gender]]="I",Table13[[#This Row],[Diameter]],NA())</f>
        <v>#N/A</v>
      </c>
    </row>
    <row r="155" spans="1:32">
      <c r="A155">
        <v>1711</v>
      </c>
      <c r="B155" t="s">
        <v>15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39</v>
      </c>
      <c r="M155" t="s">
        <v>40</v>
      </c>
      <c r="N155" t="s">
        <v>41</v>
      </c>
      <c r="O155">
        <v>8</v>
      </c>
      <c r="P155" t="s">
        <v>19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>
        <f>SUM(1,(1/3)*(Table13[[#This Row],[Length]]-0.5),(1/3)*(Table13[[#This Row],[Diameter]]-0.4),(1/3)*(Table13[[#This Row],[Height]]-0.4)*Table13[[#This Row],[Whole_weight]]*0.5)</f>
        <v>1.0431116666666667</v>
      </c>
      <c r="W155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t="e">
        <f>IF(Table13[[#This Row],[Category All]]="Category 1",Table13[[#This Row],[Base Abalone Value]]*1.5,NA())</f>
        <v>#N/A</v>
      </c>
      <c r="Y155" t="e">
        <f>IF(Table13[[#This Row],[Category All]]="Category 2",Table13[[#This Row],[Base Abalone Value]]*0.8,NA())</f>
        <v>#N/A</v>
      </c>
      <c r="Z155">
        <f>IF(Table13[[#This Row],[Category All]]="Category 3",Table13[[#This Row],[Base Abalone Value]],NA())</f>
        <v>1.0431116666666667</v>
      </c>
      <c r="AA155" s="2">
        <f>IF(Table13[[#This Row],[Gender]]="M",Table13[[#This Row],[Whole_weight]],NA())</f>
        <v>1.226</v>
      </c>
      <c r="AB155" s="2" t="e">
        <f>IF(Table13[[#This Row],[Gender]]="F",Table13[[#This Row],[Whole_weight]],NA())</f>
        <v>#N/A</v>
      </c>
      <c r="AC155" s="2" t="e">
        <f>IF(Table13[[#This Row],[Gender]]="I",Table13[[#This Row],[Whole_weight]],NA())</f>
        <v>#N/A</v>
      </c>
      <c r="AD155" s="2">
        <f>IF(Table13[[#This Row],[Gender]]="M",Table13[[#This Row],[Diameter]],NA())</f>
        <v>0.51</v>
      </c>
      <c r="AE155" s="2" t="e">
        <f>IF(Table13[[#This Row],[Gender]]="F",Table13[[#This Row],[Diameter]],NA())</f>
        <v>#N/A</v>
      </c>
      <c r="AF155" s="2" t="e">
        <f>IF(Table13[[#This Row],[Gender]]="I",Table13[[#This Row],[Diameter]],NA())</f>
        <v>#N/A</v>
      </c>
    </row>
    <row r="156" spans="1:32">
      <c r="A156">
        <v>2072</v>
      </c>
      <c r="B156" t="s">
        <v>0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39</v>
      </c>
      <c r="M156" t="s">
        <v>40</v>
      </c>
      <c r="N156" t="s">
        <v>41</v>
      </c>
      <c r="O156">
        <v>10</v>
      </c>
      <c r="P156" t="s">
        <v>38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>
        <f>SUM(1,(1/3)*(Table13[[#This Row],[Length]]-0.5),(1/3)*(Table13[[#This Row],[Diameter]]-0.4),(1/3)*(Table13[[#This Row],[Height]]-0.4)*Table13[[#This Row],[Whole_weight]]*0.5)</f>
        <v>0.99834166666666679</v>
      </c>
      <c r="W156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t="e">
        <f>IF(Table13[[#This Row],[Category All]]="Category 1",Table13[[#This Row],[Base Abalone Value]]*1.5,NA())</f>
        <v>#N/A</v>
      </c>
      <c r="Y156">
        <f>IF(Table13[[#This Row],[Category All]]="Category 2",Table13[[#This Row],[Base Abalone Value]]*0.8,NA())</f>
        <v>0.79867333333333346</v>
      </c>
      <c r="Z156" t="e">
        <f>IF(Table13[[#This Row],[Category All]]="Category 3",Table13[[#This Row],[Base Abalone Value]],NA())</f>
        <v>#N/A</v>
      </c>
      <c r="AA156" s="2" t="e">
        <f>IF(Table13[[#This Row],[Gender]]="M",Table13[[#This Row],[Whole_weight]],NA())</f>
        <v>#N/A</v>
      </c>
      <c r="AB156" s="2">
        <f>IF(Table13[[#This Row],[Gender]]="F",Table13[[#This Row],[Whole_weight]],NA())</f>
        <v>0.83</v>
      </c>
      <c r="AC156" s="2" t="e">
        <f>IF(Table13[[#This Row],[Gender]]="I",Table13[[#This Row],[Whole_weight]],NA())</f>
        <v>#N/A</v>
      </c>
      <c r="AD156" s="2" t="e">
        <f>IF(Table13[[#This Row],[Gender]]="M",Table13[[#This Row],[Diameter]],NA())</f>
        <v>#N/A</v>
      </c>
      <c r="AE156" s="2">
        <f>IF(Table13[[#This Row],[Gender]]="F",Table13[[#This Row],[Diameter]],NA())</f>
        <v>0.44</v>
      </c>
      <c r="AF156" s="2" t="e">
        <f>IF(Table13[[#This Row],[Gender]]="I",Table13[[#This Row],[Diameter]],NA())</f>
        <v>#N/A</v>
      </c>
    </row>
    <row r="157" spans="1:32">
      <c r="A157">
        <v>68</v>
      </c>
      <c r="B157" t="s">
        <v>0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35</v>
      </c>
      <c r="M157" t="s">
        <v>36</v>
      </c>
      <c r="N157" t="s">
        <v>37</v>
      </c>
      <c r="O157">
        <v>10</v>
      </c>
      <c r="P157" t="s">
        <v>38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>
        <f>SUM(1,(1/3)*(Table13[[#This Row],[Length]]-0.5),(1/3)*(Table13[[#This Row],[Diameter]]-0.4),(1/3)*(Table13[[#This Row],[Height]]-0.4)*Table13[[#This Row],[Whole_weight]]*0.5)</f>
        <v>1.0172875000000001</v>
      </c>
      <c r="W157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t="e">
        <f>IF(Table13[[#This Row],[Category All]]="Category 1",Table13[[#This Row],[Base Abalone Value]]*1.5,NA())</f>
        <v>#N/A</v>
      </c>
      <c r="Y157" t="e">
        <f>IF(Table13[[#This Row],[Category All]]="Category 2",Table13[[#This Row],[Base Abalone Value]]*0.8,NA())</f>
        <v>#N/A</v>
      </c>
      <c r="Z157">
        <f>IF(Table13[[#This Row],[Category All]]="Category 3",Table13[[#This Row],[Base Abalone Value]],NA())</f>
        <v>1.0172875000000001</v>
      </c>
      <c r="AA157" s="2" t="e">
        <f>IF(Table13[[#This Row],[Gender]]="M",Table13[[#This Row],[Whole_weight]],NA())</f>
        <v>#N/A</v>
      </c>
      <c r="AB157" s="2">
        <f>IF(Table13[[#This Row],[Gender]]="F",Table13[[#This Row],[Whole_weight]],NA())</f>
        <v>1.2849999999999999</v>
      </c>
      <c r="AC157" s="2" t="e">
        <f>IF(Table13[[#This Row],[Gender]]="I",Table13[[#This Row],[Whole_weight]],NA())</f>
        <v>#N/A</v>
      </c>
      <c r="AD157" s="2" t="e">
        <f>IF(Table13[[#This Row],[Gender]]="M",Table13[[#This Row],[Diameter]],NA())</f>
        <v>#N/A</v>
      </c>
      <c r="AE157" s="2">
        <f>IF(Table13[[#This Row],[Gender]]="F",Table13[[#This Row],[Diameter]],NA())</f>
        <v>0.495</v>
      </c>
      <c r="AF157" s="2" t="e">
        <f>IF(Table13[[#This Row],[Gender]]="I",Table13[[#This Row],[Diameter]],NA())</f>
        <v>#N/A</v>
      </c>
    </row>
    <row r="158" spans="1:32">
      <c r="A158">
        <v>2914</v>
      </c>
      <c r="B158" t="s">
        <v>15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</v>
      </c>
      <c r="M158" t="s">
        <v>2</v>
      </c>
      <c r="N158" t="s">
        <v>3</v>
      </c>
      <c r="O158">
        <v>2</v>
      </c>
      <c r="P158" t="s">
        <v>7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>
        <f>SUM(1,(1/3)*(Table13[[#This Row],[Length]]-0.5),(1/3)*(Table13[[#This Row],[Diameter]]-0.4),(1/3)*(Table13[[#This Row],[Height]]-0.4)*Table13[[#This Row],[Whole_weight]]*0.5)</f>
        <v>1.0157500000000002</v>
      </c>
      <c r="W158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t="e">
        <f>IF(Table13[[#This Row],[Category All]]="Category 1",Table13[[#This Row],[Base Abalone Value]]*1.5,NA())</f>
        <v>#N/A</v>
      </c>
      <c r="Y158" t="e">
        <f>IF(Table13[[#This Row],[Category All]]="Category 2",Table13[[#This Row],[Base Abalone Value]]*0.8,NA())</f>
        <v>#N/A</v>
      </c>
      <c r="Z158">
        <f>IF(Table13[[#This Row],[Category All]]="Category 3",Table13[[#This Row],[Base Abalone Value]],NA())</f>
        <v>1.0157500000000002</v>
      </c>
      <c r="AA158" s="2">
        <f>IF(Table13[[#This Row],[Gender]]="M",Table13[[#This Row],[Whole_weight]],NA())</f>
        <v>1.1419999999999999</v>
      </c>
      <c r="AB158" s="2" t="e">
        <f>IF(Table13[[#This Row],[Gender]]="F",Table13[[#This Row],[Whole_weight]],NA())</f>
        <v>#N/A</v>
      </c>
      <c r="AC158" s="2" t="e">
        <f>IF(Table13[[#This Row],[Gender]]="I",Table13[[#This Row],[Whole_weight]],NA())</f>
        <v>#N/A</v>
      </c>
      <c r="AD158" s="2">
        <f>IF(Table13[[#This Row],[Gender]]="M",Table13[[#This Row],[Diameter]],NA())</f>
        <v>0.5</v>
      </c>
      <c r="AE158" s="2" t="e">
        <f>IF(Table13[[#This Row],[Gender]]="F",Table13[[#This Row],[Diameter]],NA())</f>
        <v>#N/A</v>
      </c>
      <c r="AF158" s="2" t="e">
        <f>IF(Table13[[#This Row],[Gender]]="I",Table13[[#This Row],[Diameter]],NA())</f>
        <v>#N/A</v>
      </c>
    </row>
    <row r="159" spans="1:32">
      <c r="A159">
        <v>3437</v>
      </c>
      <c r="B159" t="s">
        <v>11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12</v>
      </c>
      <c r="M159" t="s">
        <v>13</v>
      </c>
      <c r="N159" t="s">
        <v>3</v>
      </c>
      <c r="O159">
        <v>6</v>
      </c>
      <c r="P159" t="s">
        <v>47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>
        <f>SUM(1,(1/3)*(Table13[[#This Row],[Length]]-0.5),(1/3)*(Table13[[#This Row],[Diameter]]-0.4),(1/3)*(Table13[[#This Row],[Height]]-0.4)*Table13[[#This Row],[Whole_weight]]*0.5)</f>
        <v>0.90559958333333335</v>
      </c>
      <c r="W159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t="e">
        <f>IF(Table13[[#This Row],[Category All]]="Category 1",Table13[[#This Row],[Base Abalone Value]]*1.5,NA())</f>
        <v>#N/A</v>
      </c>
      <c r="Y159">
        <f>IF(Table13[[#This Row],[Category All]]="Category 2",Table13[[#This Row],[Base Abalone Value]]*0.8,NA())</f>
        <v>0.72447966666666674</v>
      </c>
      <c r="Z159" t="e">
        <f>IF(Table13[[#This Row],[Category All]]="Category 3",Table13[[#This Row],[Base Abalone Value]],NA())</f>
        <v>#N/A</v>
      </c>
      <c r="AA159" s="2" t="e">
        <f>IF(Table13[[#This Row],[Gender]]="M",Table13[[#This Row],[Whole_weight]],NA())</f>
        <v>#N/A</v>
      </c>
      <c r="AB159" s="2" t="e">
        <f>IF(Table13[[#This Row],[Gender]]="F",Table13[[#This Row],[Whole_weight]],NA())</f>
        <v>#N/A</v>
      </c>
      <c r="AC159" s="2">
        <f>IF(Table13[[#This Row],[Gender]]="I",Table13[[#This Row],[Whole_weight]],NA())</f>
        <v>0.2505</v>
      </c>
      <c r="AD159" s="2" t="e">
        <f>IF(Table13[[#This Row],[Gender]]="M",Table13[[#This Row],[Diameter]],NA())</f>
        <v>#N/A</v>
      </c>
      <c r="AE159" s="2" t="e">
        <f>IF(Table13[[#This Row],[Gender]]="F",Table13[[#This Row],[Diameter]],NA())</f>
        <v>#N/A</v>
      </c>
      <c r="AF159" s="2">
        <f>IF(Table13[[#This Row],[Gender]]="I",Table13[[#This Row],[Diameter]],NA())</f>
        <v>0.27500000000000002</v>
      </c>
    </row>
    <row r="160" spans="1:32">
      <c r="A160">
        <v>1113</v>
      </c>
      <c r="B160" t="s">
        <v>0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29</v>
      </c>
      <c r="M160" t="s">
        <v>30</v>
      </c>
      <c r="N160" t="s">
        <v>31</v>
      </c>
      <c r="O160">
        <v>7</v>
      </c>
      <c r="P160" t="s">
        <v>42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>
        <f>SUM(1,(1/3)*(Table13[[#This Row],[Length]]-0.5),(1/3)*(Table13[[#This Row],[Diameter]]-0.4),(1/3)*(Table13[[#This Row],[Height]]-0.4)*Table13[[#This Row],[Whole_weight]]*0.5)</f>
        <v>0.98420833333333324</v>
      </c>
      <c r="W160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t="e">
        <f>IF(Table13[[#This Row],[Category All]]="Category 1",Table13[[#This Row],[Base Abalone Value]]*1.5,NA())</f>
        <v>#N/A</v>
      </c>
      <c r="Y160" t="e">
        <f>IF(Table13[[#This Row],[Category All]]="Category 2",Table13[[#This Row],[Base Abalone Value]]*0.8,NA())</f>
        <v>#N/A</v>
      </c>
      <c r="Z160">
        <f>IF(Table13[[#This Row],[Category All]]="Category 3",Table13[[#This Row],[Base Abalone Value]],NA())</f>
        <v>0.98420833333333324</v>
      </c>
      <c r="AA160" s="2" t="e">
        <f>IF(Table13[[#This Row],[Gender]]="M",Table13[[#This Row],[Whole_weight]],NA())</f>
        <v>#N/A</v>
      </c>
      <c r="AB160" s="2">
        <f>IF(Table13[[#This Row],[Gender]]="F",Table13[[#This Row],[Whole_weight]],NA())</f>
        <v>1.0189999999999999</v>
      </c>
      <c r="AC160" s="2" t="e">
        <f>IF(Table13[[#This Row],[Gender]]="I",Table13[[#This Row],[Whole_weight]],NA())</f>
        <v>#N/A</v>
      </c>
      <c r="AD160" s="2" t="e">
        <f>IF(Table13[[#This Row],[Gender]]="M",Table13[[#This Row],[Diameter]],NA())</f>
        <v>#N/A</v>
      </c>
      <c r="AE160" s="2">
        <f>IF(Table13[[#This Row],[Gender]]="F",Table13[[#This Row],[Diameter]],NA())</f>
        <v>0.46</v>
      </c>
      <c r="AF160" s="2" t="e">
        <f>IF(Table13[[#This Row],[Gender]]="I",Table13[[#This Row],[Diameter]],NA())</f>
        <v>#N/A</v>
      </c>
    </row>
    <row r="161" spans="1:32">
      <c r="A161">
        <v>1878</v>
      </c>
      <c r="B161" t="s">
        <v>11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35</v>
      </c>
      <c r="M161" t="s">
        <v>36</v>
      </c>
      <c r="N161" t="s">
        <v>37</v>
      </c>
      <c r="O161">
        <v>10</v>
      </c>
      <c r="P161" t="s">
        <v>38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>
        <f>SUM(1,(1/3)*(Table13[[#This Row],[Length]]-0.5),(1/3)*(Table13[[#This Row],[Diameter]]-0.4),(1/3)*(Table13[[#This Row],[Height]]-0.4)*Table13[[#This Row],[Whole_weight]]*0.5)</f>
        <v>0.98133124999999999</v>
      </c>
      <c r="W161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t="e">
        <f>IF(Table13[[#This Row],[Category All]]="Category 1",Table13[[#This Row],[Base Abalone Value]]*1.5,NA())</f>
        <v>#N/A</v>
      </c>
      <c r="Y161">
        <f>IF(Table13[[#This Row],[Category All]]="Category 2",Table13[[#This Row],[Base Abalone Value]]*0.8,NA())</f>
        <v>0.78506500000000001</v>
      </c>
      <c r="Z161" t="e">
        <f>IF(Table13[[#This Row],[Category All]]="Category 3",Table13[[#This Row],[Base Abalone Value]],NA())</f>
        <v>#N/A</v>
      </c>
      <c r="AA161" s="2" t="e">
        <f>IF(Table13[[#This Row],[Gender]]="M",Table13[[#This Row],[Whole_weight]],NA())</f>
        <v>#N/A</v>
      </c>
      <c r="AB161" s="2" t="e">
        <f>IF(Table13[[#This Row],[Gender]]="F",Table13[[#This Row],[Whole_weight]],NA())</f>
        <v>#N/A</v>
      </c>
      <c r="AC161" s="2">
        <f>IF(Table13[[#This Row],[Gender]]="I",Table13[[#This Row],[Whole_weight]],NA())</f>
        <v>0.62549999999999994</v>
      </c>
      <c r="AD161" s="2" t="e">
        <f>IF(Table13[[#This Row],[Gender]]="M",Table13[[#This Row],[Diameter]],NA())</f>
        <v>#N/A</v>
      </c>
      <c r="AE161" s="2" t="e">
        <f>IF(Table13[[#This Row],[Gender]]="F",Table13[[#This Row],[Diameter]],NA())</f>
        <v>#N/A</v>
      </c>
      <c r="AF161" s="2">
        <f>IF(Table13[[#This Row],[Gender]]="I",Table13[[#This Row],[Diameter]],NA())</f>
        <v>0.39</v>
      </c>
    </row>
    <row r="162" spans="1:32">
      <c r="A162">
        <v>1809</v>
      </c>
      <c r="B162" t="s">
        <v>0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12</v>
      </c>
      <c r="M162" t="s">
        <v>13</v>
      </c>
      <c r="N162" t="s">
        <v>3</v>
      </c>
      <c r="O162">
        <v>1</v>
      </c>
      <c r="P162" t="s">
        <v>4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>
        <f>SUM(1,(1/3)*(Table13[[#This Row],[Length]]-0.5),(1/3)*(Table13[[#This Row],[Diameter]]-0.4),(1/3)*(Table13[[#This Row],[Height]]-0.4)*Table13[[#This Row],[Whole_weight]]*0.5)</f>
        <v>1.0206458333333333</v>
      </c>
      <c r="W162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t="e">
        <f>IF(Table13[[#This Row],[Category All]]="Category 1",Table13[[#This Row],[Base Abalone Value]]*1.5,NA())</f>
        <v>#N/A</v>
      </c>
      <c r="Y162" t="e">
        <f>IF(Table13[[#This Row],[Category All]]="Category 2",Table13[[#This Row],[Base Abalone Value]]*0.8,NA())</f>
        <v>#N/A</v>
      </c>
      <c r="Z162">
        <f>IF(Table13[[#This Row],[Category All]]="Category 3",Table13[[#This Row],[Base Abalone Value]],NA())</f>
        <v>1.0206458333333333</v>
      </c>
      <c r="AA162" s="2" t="e">
        <f>IF(Table13[[#This Row],[Gender]]="M",Table13[[#This Row],[Whole_weight]],NA())</f>
        <v>#N/A</v>
      </c>
      <c r="AB162" s="2">
        <f>IF(Table13[[#This Row],[Gender]]="F",Table13[[#This Row],[Whole_weight]],NA())</f>
        <v>1.1845000000000001</v>
      </c>
      <c r="AC162" s="2" t="e">
        <f>IF(Table13[[#This Row],[Gender]]="I",Table13[[#This Row],[Whole_weight]],NA())</f>
        <v>#N/A</v>
      </c>
      <c r="AD162" s="2" t="e">
        <f>IF(Table13[[#This Row],[Gender]]="M",Table13[[#This Row],[Diameter]],NA())</f>
        <v>#N/A</v>
      </c>
      <c r="AE162" s="2">
        <f>IF(Table13[[#This Row],[Gender]]="F",Table13[[#This Row],[Diameter]],NA())</f>
        <v>0.47499999999999998</v>
      </c>
      <c r="AF162" s="2" t="e">
        <f>IF(Table13[[#This Row],[Gender]]="I",Table13[[#This Row],[Diameter]],NA())</f>
        <v>#N/A</v>
      </c>
    </row>
    <row r="163" spans="1:32">
      <c r="A163">
        <v>3596</v>
      </c>
      <c r="B163" t="s">
        <v>15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5</v>
      </c>
      <c r="M163" t="s">
        <v>6</v>
      </c>
      <c r="N163" t="s">
        <v>3</v>
      </c>
      <c r="O163">
        <v>7</v>
      </c>
      <c r="P163" t="s">
        <v>42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>
        <f>SUM(1,(1/3)*(Table13[[#This Row],[Length]]-0.5),(1/3)*(Table13[[#This Row],[Diameter]]-0.4),(1/3)*(Table13[[#This Row],[Height]]-0.4)*Table13[[#This Row],[Whole_weight]]*0.5)</f>
        <v>1.0367833333333332</v>
      </c>
      <c r="W16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t="e">
        <f>IF(Table13[[#This Row],[Category All]]="Category 1",Table13[[#This Row],[Base Abalone Value]]*1.5,NA())</f>
        <v>#N/A</v>
      </c>
      <c r="Y163" t="e">
        <f>IF(Table13[[#This Row],[Category All]]="Category 2",Table13[[#This Row],[Base Abalone Value]]*0.8,NA())</f>
        <v>#N/A</v>
      </c>
      <c r="Z163">
        <f>IF(Table13[[#This Row],[Category All]]="Category 3",Table13[[#This Row],[Base Abalone Value]],NA())</f>
        <v>1.0367833333333332</v>
      </c>
      <c r="AA163" s="2">
        <f>IF(Table13[[#This Row],[Gender]]="M",Table13[[#This Row],[Whole_weight]],NA())</f>
        <v>1.6465000000000001</v>
      </c>
      <c r="AB163" s="2" t="e">
        <f>IF(Table13[[#This Row],[Gender]]="F",Table13[[#This Row],[Whole_weight]],NA())</f>
        <v>#N/A</v>
      </c>
      <c r="AC163" s="2" t="e">
        <f>IF(Table13[[#This Row],[Gender]]="I",Table13[[#This Row],[Whole_weight]],NA())</f>
        <v>#N/A</v>
      </c>
      <c r="AD163" s="2">
        <f>IF(Table13[[#This Row],[Gender]]="M",Table13[[#This Row],[Diameter]],NA())</f>
        <v>0.51500000000000001</v>
      </c>
      <c r="AE163" s="2" t="e">
        <f>IF(Table13[[#This Row],[Gender]]="F",Table13[[#This Row],[Diameter]],NA())</f>
        <v>#N/A</v>
      </c>
      <c r="AF163" s="2" t="e">
        <f>IF(Table13[[#This Row],[Gender]]="I",Table13[[#This Row],[Diameter]],NA())</f>
        <v>#N/A</v>
      </c>
    </row>
    <row r="164" spans="1:32">
      <c r="A164">
        <v>1599</v>
      </c>
      <c r="B164" t="s">
        <v>11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23</v>
      </c>
      <c r="M164" t="s">
        <v>24</v>
      </c>
      <c r="N164" t="s">
        <v>25</v>
      </c>
      <c r="O164">
        <v>3</v>
      </c>
      <c r="P164" t="s">
        <v>48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>
        <f>SUM(1,(1/3)*(Table13[[#This Row],[Length]]-0.5),(1/3)*(Table13[[#This Row],[Diameter]]-0.4),(1/3)*(Table13[[#This Row],[Height]]-0.4)*Table13[[#This Row],[Whole_weight]]*0.5)</f>
        <v>0.98641250000000003</v>
      </c>
      <c r="W164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t="e">
        <f>IF(Table13[[#This Row],[Category All]]="Category 1",Table13[[#This Row],[Base Abalone Value]]*1.5,NA())</f>
        <v>#N/A</v>
      </c>
      <c r="Y164">
        <f>IF(Table13[[#This Row],[Category All]]="Category 2",Table13[[#This Row],[Base Abalone Value]]*0.8,NA())</f>
        <v>0.78913000000000011</v>
      </c>
      <c r="Z164" t="e">
        <f>IF(Table13[[#This Row],[Category All]]="Category 3",Table13[[#This Row],[Base Abalone Value]],NA())</f>
        <v>#N/A</v>
      </c>
      <c r="AA164" s="2" t="e">
        <f>IF(Table13[[#This Row],[Gender]]="M",Table13[[#This Row],[Whole_weight]],NA())</f>
        <v>#N/A</v>
      </c>
      <c r="AB164" s="2" t="e">
        <f>IF(Table13[[#This Row],[Gender]]="F",Table13[[#This Row],[Whole_weight]],NA())</f>
        <v>#N/A</v>
      </c>
      <c r="AC164" s="2">
        <f>IF(Table13[[#This Row],[Gender]]="I",Table13[[#This Row],[Whole_weight]],NA())</f>
        <v>0.55500000000000005</v>
      </c>
      <c r="AD164" s="2" t="e">
        <f>IF(Table13[[#This Row],[Gender]]="M",Table13[[#This Row],[Diameter]],NA())</f>
        <v>#N/A</v>
      </c>
      <c r="AE164" s="2" t="e">
        <f>IF(Table13[[#This Row],[Gender]]="F",Table13[[#This Row],[Diameter]],NA())</f>
        <v>#N/A</v>
      </c>
      <c r="AF164" s="2">
        <f>IF(Table13[[#This Row],[Gender]]="I",Table13[[#This Row],[Diameter]],NA())</f>
        <v>0.4</v>
      </c>
    </row>
    <row r="165" spans="1:32">
      <c r="A165">
        <v>3271</v>
      </c>
      <c r="B165" t="s">
        <v>0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43</v>
      </c>
      <c r="M165" t="s">
        <v>44</v>
      </c>
      <c r="N165" t="s">
        <v>45</v>
      </c>
      <c r="O165">
        <v>9</v>
      </c>
      <c r="P165" t="s">
        <v>46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>
        <f>SUM(1,(1/3)*(Table13[[#This Row],[Length]]-0.5),(1/3)*(Table13[[#This Row],[Diameter]]-0.4),(1/3)*(Table13[[#This Row],[Height]]-0.4)*Table13[[#This Row],[Whole_weight]]*0.5)</f>
        <v>1.0279891666666667</v>
      </c>
      <c r="W165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t="e">
        <f>IF(Table13[[#This Row],[Category All]]="Category 1",Table13[[#This Row],[Base Abalone Value]]*1.5,NA())</f>
        <v>#N/A</v>
      </c>
      <c r="Y165">
        <f>IF(Table13[[#This Row],[Category All]]="Category 2",Table13[[#This Row],[Base Abalone Value]]*0.8,NA())</f>
        <v>0.82239133333333347</v>
      </c>
      <c r="Z165" t="e">
        <f>IF(Table13[[#This Row],[Category All]]="Category 3",Table13[[#This Row],[Base Abalone Value]],NA())</f>
        <v>#N/A</v>
      </c>
      <c r="AA165" s="2" t="e">
        <f>IF(Table13[[#This Row],[Gender]]="M",Table13[[#This Row],[Whole_weight]],NA())</f>
        <v>#N/A</v>
      </c>
      <c r="AB165" s="2">
        <f>IF(Table13[[#This Row],[Gender]]="F",Table13[[#This Row],[Whole_weight]],NA())</f>
        <v>0.85950000000000004</v>
      </c>
      <c r="AC165" s="2" t="e">
        <f>IF(Table13[[#This Row],[Gender]]="I",Table13[[#This Row],[Whole_weight]],NA())</f>
        <v>#N/A</v>
      </c>
      <c r="AD165" s="2" t="e">
        <f>IF(Table13[[#This Row],[Gender]]="M",Table13[[#This Row],[Diameter]],NA())</f>
        <v>#N/A</v>
      </c>
      <c r="AE165" s="2">
        <f>IF(Table13[[#This Row],[Gender]]="F",Table13[[#This Row],[Diameter]],NA())</f>
        <v>0.47499999999999998</v>
      </c>
      <c r="AF165" s="2" t="e">
        <f>IF(Table13[[#This Row],[Gender]]="I",Table13[[#This Row],[Diameter]],NA())</f>
        <v>#N/A</v>
      </c>
    </row>
    <row r="166" spans="1:32">
      <c r="A166">
        <v>3079</v>
      </c>
      <c r="B166" t="s">
        <v>0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23</v>
      </c>
      <c r="M166" t="s">
        <v>24</v>
      </c>
      <c r="N166" t="s">
        <v>25</v>
      </c>
      <c r="O166">
        <v>4</v>
      </c>
      <c r="P166" t="s">
        <v>10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>
        <f>SUM(1,(1/3)*(Table13[[#This Row],[Length]]-0.5),(1/3)*(Table13[[#This Row],[Diameter]]-0.4),(1/3)*(Table13[[#This Row],[Height]]-0.4)*Table13[[#This Row],[Whole_weight]]*0.5)</f>
        <v>1.0571499999999998</v>
      </c>
      <c r="W166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t="e">
        <f>IF(Table13[[#This Row],[Category All]]="Category 1",Table13[[#This Row],[Base Abalone Value]]*1.5,NA())</f>
        <v>#N/A</v>
      </c>
      <c r="Y166" t="e">
        <f>IF(Table13[[#This Row],[Category All]]="Category 2",Table13[[#This Row],[Base Abalone Value]]*0.8,NA())</f>
        <v>#N/A</v>
      </c>
      <c r="Z166">
        <f>IF(Table13[[#This Row],[Category All]]="Category 3",Table13[[#This Row],[Base Abalone Value]],NA())</f>
        <v>1.0571499999999998</v>
      </c>
      <c r="AA166" s="2" t="e">
        <f>IF(Table13[[#This Row],[Gender]]="M",Table13[[#This Row],[Whole_weight]],NA())</f>
        <v>#N/A</v>
      </c>
      <c r="AB166" s="2">
        <f>IF(Table13[[#This Row],[Gender]]="F",Table13[[#This Row],[Whole_weight]],NA())</f>
        <v>1.5854999999999999</v>
      </c>
      <c r="AC166" s="2" t="e">
        <f>IF(Table13[[#This Row],[Gender]]="I",Table13[[#This Row],[Whole_weight]],NA())</f>
        <v>#N/A</v>
      </c>
      <c r="AD166" s="2" t="e">
        <f>IF(Table13[[#This Row],[Gender]]="M",Table13[[#This Row],[Diameter]],NA())</f>
        <v>#N/A</v>
      </c>
      <c r="AE166" s="2">
        <f>IF(Table13[[#This Row],[Gender]]="F",Table13[[#This Row],[Diameter]],NA())</f>
        <v>0.53500000000000003</v>
      </c>
      <c r="AF166" s="2" t="e">
        <f>IF(Table13[[#This Row],[Gender]]="I",Table13[[#This Row],[Diameter]],NA())</f>
        <v>#N/A</v>
      </c>
    </row>
    <row r="167" spans="1:32">
      <c r="A167">
        <v>23</v>
      </c>
      <c r="B167" t="s">
        <v>0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29</v>
      </c>
      <c r="M167" t="s">
        <v>30</v>
      </c>
      <c r="N167" t="s">
        <v>31</v>
      </c>
      <c r="O167">
        <v>8</v>
      </c>
      <c r="P167" t="s">
        <v>19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>
        <f>SUM(1,(1/3)*(Table13[[#This Row],[Length]]-0.5),(1/3)*(Table13[[#This Row],[Diameter]]-0.4),(1/3)*(Table13[[#This Row],[Height]]-0.4)*Table13[[#This Row],[Whole_weight]]*0.5)</f>
        <v>0.99663708333333345</v>
      </c>
      <c r="W167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t="e">
        <f>IF(Table13[[#This Row],[Category All]]="Category 1",Table13[[#This Row],[Base Abalone Value]]*1.5,NA())</f>
        <v>#N/A</v>
      </c>
      <c r="Y167" t="e">
        <f>IF(Table13[[#This Row],[Category All]]="Category 2",Table13[[#This Row],[Base Abalone Value]]*0.8,NA())</f>
        <v>#N/A</v>
      </c>
      <c r="Z167">
        <f>IF(Table13[[#This Row],[Category All]]="Category 3",Table13[[#This Row],[Base Abalone Value]],NA())</f>
        <v>0.99663708333333345</v>
      </c>
      <c r="AA167" s="2" t="e">
        <f>IF(Table13[[#This Row],[Gender]]="M",Table13[[#This Row],[Whole_weight]],NA())</f>
        <v>#N/A</v>
      </c>
      <c r="AB167" s="2">
        <f>IF(Table13[[#This Row],[Gender]]="F",Table13[[#This Row],[Whole_weight]],NA())</f>
        <v>0.9395</v>
      </c>
      <c r="AC167" s="2" t="e">
        <f>IF(Table13[[#This Row],[Gender]]="I",Table13[[#This Row],[Whole_weight]],NA())</f>
        <v>#N/A</v>
      </c>
      <c r="AD167" s="2" t="e">
        <f>IF(Table13[[#This Row],[Gender]]="M",Table13[[#This Row],[Diameter]],NA())</f>
        <v>#N/A</v>
      </c>
      <c r="AE167" s="2">
        <f>IF(Table13[[#This Row],[Gender]]="F",Table13[[#This Row],[Diameter]],NA())</f>
        <v>0.44</v>
      </c>
      <c r="AF167" s="2" t="e">
        <f>IF(Table13[[#This Row],[Gender]]="I",Table13[[#This Row],[Diameter]],NA())</f>
        <v>#N/A</v>
      </c>
    </row>
    <row r="168" spans="1:32">
      <c r="A168">
        <v>2254</v>
      </c>
      <c r="B168" t="s">
        <v>0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52</v>
      </c>
      <c r="M168" t="s">
        <v>53</v>
      </c>
      <c r="N168" t="s">
        <v>54</v>
      </c>
      <c r="O168">
        <v>8</v>
      </c>
      <c r="P168" t="s">
        <v>19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>
        <f>SUM(1,(1/3)*(Table13[[#This Row],[Length]]-0.5),(1/3)*(Table13[[#This Row],[Diameter]]-0.4),(1/3)*(Table13[[#This Row],[Height]]-0.4)*Table13[[#This Row],[Whole_weight]]*0.5)</f>
        <v>1.0340499999999999</v>
      </c>
      <c r="W168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t="e">
        <f>IF(Table13[[#This Row],[Category All]]="Category 1",Table13[[#This Row],[Base Abalone Value]]*1.5,NA())</f>
        <v>#N/A</v>
      </c>
      <c r="Y168" t="e">
        <f>IF(Table13[[#This Row],[Category All]]="Category 2",Table13[[#This Row],[Base Abalone Value]]*0.8,NA())</f>
        <v>#N/A</v>
      </c>
      <c r="Z168">
        <f>IF(Table13[[#This Row],[Category All]]="Category 3",Table13[[#This Row],[Base Abalone Value]],NA())</f>
        <v>1.0340499999999999</v>
      </c>
      <c r="AA168" s="2" t="e">
        <f>IF(Table13[[#This Row],[Gender]]="M",Table13[[#This Row],[Whole_weight]],NA())</f>
        <v>#N/A</v>
      </c>
      <c r="AB168" s="2">
        <f>IF(Table13[[#This Row],[Gender]]="F",Table13[[#This Row],[Whole_weight]],NA())</f>
        <v>1.4285000000000001</v>
      </c>
      <c r="AC168" s="2" t="e">
        <f>IF(Table13[[#This Row],[Gender]]="I",Table13[[#This Row],[Whole_weight]],NA())</f>
        <v>#N/A</v>
      </c>
      <c r="AD168" s="2" t="e">
        <f>IF(Table13[[#This Row],[Gender]]="M",Table13[[#This Row],[Diameter]],NA())</f>
        <v>#N/A</v>
      </c>
      <c r="AE168" s="2">
        <f>IF(Table13[[#This Row],[Gender]]="F",Table13[[#This Row],[Diameter]],NA())</f>
        <v>0.5</v>
      </c>
      <c r="AF168" s="2" t="e">
        <f>IF(Table13[[#This Row],[Gender]]="I",Table13[[#This Row],[Diameter]],NA())</f>
        <v>#N/A</v>
      </c>
    </row>
    <row r="169" spans="1:32">
      <c r="A169">
        <v>262</v>
      </c>
      <c r="B169" t="s">
        <v>0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49</v>
      </c>
      <c r="M169" t="s">
        <v>50</v>
      </c>
      <c r="N169" t="s">
        <v>3</v>
      </c>
      <c r="O169">
        <v>7</v>
      </c>
      <c r="P169" t="s">
        <v>42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>
        <f>SUM(1,(1/3)*(Table13[[#This Row],[Length]]-0.5),(1/3)*(Table13[[#This Row],[Diameter]]-0.4),(1/3)*(Table13[[#This Row],[Height]]-0.4)*Table13[[#This Row],[Whole_weight]]*0.5)</f>
        <v>0.99702083333333347</v>
      </c>
      <c r="W169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t="e">
        <f>IF(Table13[[#This Row],[Category All]]="Category 1",Table13[[#This Row],[Base Abalone Value]]*1.5,NA())</f>
        <v>#N/A</v>
      </c>
      <c r="Y169">
        <f>IF(Table13[[#This Row],[Category All]]="Category 2",Table13[[#This Row],[Base Abalone Value]]*0.8,NA())</f>
        <v>0.79761666666666686</v>
      </c>
      <c r="Z169" t="e">
        <f>IF(Table13[[#This Row],[Category All]]="Category 3",Table13[[#This Row],[Base Abalone Value]],NA())</f>
        <v>#N/A</v>
      </c>
      <c r="AA169" s="2" t="e">
        <f>IF(Table13[[#This Row],[Gender]]="M",Table13[[#This Row],[Whole_weight]],NA())</f>
        <v>#N/A</v>
      </c>
      <c r="AB169" s="2">
        <f>IF(Table13[[#This Row],[Gender]]="F",Table13[[#This Row],[Whole_weight]],NA())</f>
        <v>0.86499999999999999</v>
      </c>
      <c r="AC169" s="2" t="e">
        <f>IF(Table13[[#This Row],[Gender]]="I",Table13[[#This Row],[Whole_weight]],NA())</f>
        <v>#N/A</v>
      </c>
      <c r="AD169" s="2" t="e">
        <f>IF(Table13[[#This Row],[Gender]]="M",Table13[[#This Row],[Diameter]],NA())</f>
        <v>#N/A</v>
      </c>
      <c r="AE169" s="2">
        <f>IF(Table13[[#This Row],[Gender]]="F",Table13[[#This Row],[Diameter]],NA())</f>
        <v>0.44</v>
      </c>
      <c r="AF169" s="2" t="e">
        <f>IF(Table13[[#This Row],[Gender]]="I",Table13[[#This Row],[Diameter]],NA())</f>
        <v>#N/A</v>
      </c>
    </row>
    <row r="170" spans="1:32">
      <c r="A170">
        <v>3906</v>
      </c>
      <c r="B170" t="s">
        <v>15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29</v>
      </c>
      <c r="M170" t="s">
        <v>30</v>
      </c>
      <c r="N170" t="s">
        <v>31</v>
      </c>
      <c r="O170">
        <v>4</v>
      </c>
      <c r="P170" t="s">
        <v>10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>
        <f>SUM(1,(1/3)*(Table13[[#This Row],[Length]]-0.5),(1/3)*(Table13[[#This Row],[Diameter]]-0.4),(1/3)*(Table13[[#This Row],[Height]]-0.4)*Table13[[#This Row],[Whole_weight]]*0.5)</f>
        <v>0.90553416666666664</v>
      </c>
      <c r="W170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t="e">
        <f>IF(Table13[[#This Row],[Category All]]="Category 1",Table13[[#This Row],[Base Abalone Value]]*1.5,NA())</f>
        <v>#N/A</v>
      </c>
      <c r="Y170">
        <f>IF(Table13[[#This Row],[Category All]]="Category 2",Table13[[#This Row],[Base Abalone Value]]*0.8,NA())</f>
        <v>0.72442733333333331</v>
      </c>
      <c r="Z170" t="e">
        <f>IF(Table13[[#This Row],[Category All]]="Category 3",Table13[[#This Row],[Base Abalone Value]],NA())</f>
        <v>#N/A</v>
      </c>
      <c r="AA170" s="2">
        <f>IF(Table13[[#This Row],[Gender]]="M",Table13[[#This Row],[Whole_weight]],NA())</f>
        <v>0.219</v>
      </c>
      <c r="AB170" s="2" t="e">
        <f>IF(Table13[[#This Row],[Gender]]="F",Table13[[#This Row],[Whole_weight]],NA())</f>
        <v>#N/A</v>
      </c>
      <c r="AC170" s="2" t="e">
        <f>IF(Table13[[#This Row],[Gender]]="I",Table13[[#This Row],[Whole_weight]],NA())</f>
        <v>#N/A</v>
      </c>
      <c r="AD170" s="2">
        <f>IF(Table13[[#This Row],[Gender]]="M",Table13[[#This Row],[Diameter]],NA())</f>
        <v>0.27</v>
      </c>
      <c r="AE170" s="2" t="e">
        <f>IF(Table13[[#This Row],[Gender]]="F",Table13[[#This Row],[Diameter]],NA())</f>
        <v>#N/A</v>
      </c>
      <c r="AF170" s="2" t="e">
        <f>IF(Table13[[#This Row],[Gender]]="I",Table13[[#This Row],[Diameter]],NA())</f>
        <v>#N/A</v>
      </c>
    </row>
    <row r="171" spans="1:32">
      <c r="A171">
        <v>1351</v>
      </c>
      <c r="B171" t="s">
        <v>0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49</v>
      </c>
      <c r="M171" t="s">
        <v>50</v>
      </c>
      <c r="N171" t="s">
        <v>3</v>
      </c>
      <c r="O171">
        <v>4</v>
      </c>
      <c r="P171" t="s">
        <v>10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>
        <f>SUM(1,(1/3)*(Table13[[#This Row],[Length]]-0.5),(1/3)*(Table13[[#This Row],[Diameter]]-0.4),(1/3)*(Table13[[#This Row],[Height]]-0.4)*Table13[[#This Row],[Whole_weight]]*0.5)</f>
        <v>1.0125000000000002</v>
      </c>
      <c r="W171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t="e">
        <f>IF(Table13[[#This Row],[Category All]]="Category 1",Table13[[#This Row],[Base Abalone Value]]*1.5,NA())</f>
        <v>#N/A</v>
      </c>
      <c r="Y171" t="e">
        <f>IF(Table13[[#This Row],[Category All]]="Category 2",Table13[[#This Row],[Base Abalone Value]]*0.8,NA())</f>
        <v>#N/A</v>
      </c>
      <c r="Z171">
        <f>IF(Table13[[#This Row],[Category All]]="Category 3",Table13[[#This Row],[Base Abalone Value]],NA())</f>
        <v>1.0125000000000002</v>
      </c>
      <c r="AA171" s="2" t="e">
        <f>IF(Table13[[#This Row],[Gender]]="M",Table13[[#This Row],[Whole_weight]],NA())</f>
        <v>#N/A</v>
      </c>
      <c r="AB171" s="2">
        <f>IF(Table13[[#This Row],[Gender]]="F",Table13[[#This Row],[Whole_weight]],NA())</f>
        <v>0.98</v>
      </c>
      <c r="AC171" s="2" t="e">
        <f>IF(Table13[[#This Row],[Gender]]="I",Table13[[#This Row],[Whole_weight]],NA())</f>
        <v>#N/A</v>
      </c>
      <c r="AD171" s="2" t="e">
        <f>IF(Table13[[#This Row],[Gender]]="M",Table13[[#This Row],[Diameter]],NA())</f>
        <v>#N/A</v>
      </c>
      <c r="AE171" s="2">
        <f>IF(Table13[[#This Row],[Gender]]="F",Table13[[#This Row],[Diameter]],NA())</f>
        <v>0.46500000000000002</v>
      </c>
      <c r="AF171" s="2" t="e">
        <f>IF(Table13[[#This Row],[Gender]]="I",Table13[[#This Row],[Diameter]],NA())</f>
        <v>#N/A</v>
      </c>
    </row>
    <row r="172" spans="1:32">
      <c r="A172">
        <v>3868</v>
      </c>
      <c r="B172" t="s">
        <v>0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39</v>
      </c>
      <c r="M172" t="s">
        <v>40</v>
      </c>
      <c r="N172" t="s">
        <v>41</v>
      </c>
      <c r="O172">
        <v>10</v>
      </c>
      <c r="P172" t="s">
        <v>38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>
        <f>SUM(1,(1/3)*(Table13[[#This Row],[Length]]-0.5),(1/3)*(Table13[[#This Row],[Diameter]]-0.4),(1/3)*(Table13[[#This Row],[Height]]-0.4)*Table13[[#This Row],[Whole_weight]]*0.5)</f>
        <v>0.96806916666666676</v>
      </c>
      <c r="W172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t="e">
        <f>IF(Table13[[#This Row],[Category All]]="Category 1",Table13[[#This Row],[Base Abalone Value]]*1.5,NA())</f>
        <v>#N/A</v>
      </c>
      <c r="Y172">
        <f>IF(Table13[[#This Row],[Category All]]="Category 2",Table13[[#This Row],[Base Abalone Value]]*0.8,NA())</f>
        <v>0.7744553333333335</v>
      </c>
      <c r="Z172" t="e">
        <f>IF(Table13[[#This Row],[Category All]]="Category 3",Table13[[#This Row],[Base Abalone Value]],NA())</f>
        <v>#N/A</v>
      </c>
      <c r="AA172" s="2" t="e">
        <f>IF(Table13[[#This Row],[Gender]]="M",Table13[[#This Row],[Whole_weight]],NA())</f>
        <v>#N/A</v>
      </c>
      <c r="AB172" s="2">
        <f>IF(Table13[[#This Row],[Gender]]="F",Table13[[#This Row],[Whole_weight]],NA())</f>
        <v>0.63549999999999995</v>
      </c>
      <c r="AC172" s="2" t="e">
        <f>IF(Table13[[#This Row],[Gender]]="I",Table13[[#This Row],[Whole_weight]],NA())</f>
        <v>#N/A</v>
      </c>
      <c r="AD172" s="2" t="e">
        <f>IF(Table13[[#This Row],[Gender]]="M",Table13[[#This Row],[Diameter]],NA())</f>
        <v>#N/A</v>
      </c>
      <c r="AE172" s="2">
        <f>IF(Table13[[#This Row],[Gender]]="F",Table13[[#This Row],[Diameter]],NA())</f>
        <v>0.39</v>
      </c>
      <c r="AF172" s="2" t="e">
        <f>IF(Table13[[#This Row],[Gender]]="I",Table13[[#This Row],[Diameter]],NA())</f>
        <v>#N/A</v>
      </c>
    </row>
    <row r="173" spans="1:32">
      <c r="A173">
        <v>2896</v>
      </c>
      <c r="B173" t="s">
        <v>11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8</v>
      </c>
      <c r="M173" t="s">
        <v>9</v>
      </c>
      <c r="N173" t="s">
        <v>3</v>
      </c>
      <c r="O173">
        <v>9</v>
      </c>
      <c r="P173" t="s">
        <v>46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>
        <f>SUM(1,(1/3)*(Table13[[#This Row],[Length]]-0.5),(1/3)*(Table13[[#This Row],[Diameter]]-0.4),(1/3)*(Table13[[#This Row],[Height]]-0.4)*Table13[[#This Row],[Whole_weight]]*0.5)</f>
        <v>0.98841499999999993</v>
      </c>
      <c r="W17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t="e">
        <f>IF(Table13[[#This Row],[Category All]]="Category 1",Table13[[#This Row],[Base Abalone Value]]*1.5,NA())</f>
        <v>#N/A</v>
      </c>
      <c r="Y173">
        <f>IF(Table13[[#This Row],[Category All]]="Category 2",Table13[[#This Row],[Base Abalone Value]]*0.8,NA())</f>
        <v>0.79073199999999999</v>
      </c>
      <c r="Z173" t="e">
        <f>IF(Table13[[#This Row],[Category All]]="Category 3",Table13[[#This Row],[Base Abalone Value]],NA())</f>
        <v>#N/A</v>
      </c>
      <c r="AA173" s="2" t="e">
        <f>IF(Table13[[#This Row],[Gender]]="M",Table13[[#This Row],[Whole_weight]],NA())</f>
        <v>#N/A</v>
      </c>
      <c r="AB173" s="2" t="e">
        <f>IF(Table13[[#This Row],[Gender]]="F",Table13[[#This Row],[Whole_weight]],NA())</f>
        <v>#N/A</v>
      </c>
      <c r="AC173" s="2">
        <f>IF(Table13[[#This Row],[Gender]]="I",Table13[[#This Row],[Whole_weight]],NA())</f>
        <v>0.61899999999999999</v>
      </c>
      <c r="AD173" s="2" t="e">
        <f>IF(Table13[[#This Row],[Gender]]="M",Table13[[#This Row],[Diameter]],NA())</f>
        <v>#N/A</v>
      </c>
      <c r="AE173" s="2" t="e">
        <f>IF(Table13[[#This Row],[Gender]]="F",Table13[[#This Row],[Diameter]],NA())</f>
        <v>#N/A</v>
      </c>
      <c r="AF173" s="2">
        <f>IF(Table13[[#This Row],[Gender]]="I",Table13[[#This Row],[Diameter]],NA())</f>
        <v>0.41499999999999998</v>
      </c>
    </row>
    <row r="174" spans="1:32">
      <c r="A174">
        <v>2290</v>
      </c>
      <c r="B174" t="s">
        <v>0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5</v>
      </c>
      <c r="M174" t="s">
        <v>6</v>
      </c>
      <c r="N174" t="s">
        <v>3</v>
      </c>
      <c r="O174">
        <v>7</v>
      </c>
      <c r="P174" t="s">
        <v>42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>
        <f>SUM(1,(1/3)*(Table13[[#This Row],[Length]]-0.5),(1/3)*(Table13[[#This Row],[Diameter]]-0.4),(1/3)*(Table13[[#This Row],[Height]]-0.4)*Table13[[#This Row],[Whole_weight]]*0.5)</f>
        <v>1.0118949999999998</v>
      </c>
      <c r="W174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t="e">
        <f>IF(Table13[[#This Row],[Category All]]="Category 1",Table13[[#This Row],[Base Abalone Value]]*1.5,NA())</f>
        <v>#N/A</v>
      </c>
      <c r="Y174" t="e">
        <f>IF(Table13[[#This Row],[Category All]]="Category 2",Table13[[#This Row],[Base Abalone Value]]*0.8,NA())</f>
        <v>#N/A</v>
      </c>
      <c r="Z174">
        <f>IF(Table13[[#This Row],[Category All]]="Category 3",Table13[[#This Row],[Base Abalone Value]],NA())</f>
        <v>1.0118949999999998</v>
      </c>
      <c r="AA174" s="2" t="e">
        <f>IF(Table13[[#This Row],[Gender]]="M",Table13[[#This Row],[Whole_weight]],NA())</f>
        <v>#N/A</v>
      </c>
      <c r="AB174" s="2">
        <f>IF(Table13[[#This Row],[Gender]]="F",Table13[[#This Row],[Whole_weight]],NA())</f>
        <v>0.97399999999999998</v>
      </c>
      <c r="AC174" s="2" t="e">
        <f>IF(Table13[[#This Row],[Gender]]="I",Table13[[#This Row],[Whole_weight]],NA())</f>
        <v>#N/A</v>
      </c>
      <c r="AD174" s="2" t="e">
        <f>IF(Table13[[#This Row],[Gender]]="M",Table13[[#This Row],[Diameter]],NA())</f>
        <v>#N/A</v>
      </c>
      <c r="AE174" s="2">
        <f>IF(Table13[[#This Row],[Gender]]="F",Table13[[#This Row],[Diameter]],NA())</f>
        <v>0.47499999999999998</v>
      </c>
      <c r="AF174" s="2" t="e">
        <f>IF(Table13[[#This Row],[Gender]]="I",Table13[[#This Row],[Diameter]],NA())</f>
        <v>#N/A</v>
      </c>
    </row>
    <row r="175" spans="1:32">
      <c r="A175">
        <v>114</v>
      </c>
      <c r="B175" t="s">
        <v>15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16</v>
      </c>
      <c r="M175" t="s">
        <v>17</v>
      </c>
      <c r="N175" t="s">
        <v>18</v>
      </c>
      <c r="O175">
        <v>7</v>
      </c>
      <c r="P175" t="s">
        <v>42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>
        <f>SUM(1,(1/3)*(Table13[[#This Row],[Length]]-0.5),(1/3)*(Table13[[#This Row],[Diameter]]-0.4),(1/3)*(Table13[[#This Row],[Height]]-0.4)*Table13[[#This Row],[Whole_weight]]*0.5)</f>
        <v>0.93901083333333324</v>
      </c>
      <c r="W175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t="e">
        <f>IF(Table13[[#This Row],[Category All]]="Category 1",Table13[[#This Row],[Base Abalone Value]]*1.5,NA())</f>
        <v>#N/A</v>
      </c>
      <c r="Y175">
        <f>IF(Table13[[#This Row],[Category All]]="Category 2",Table13[[#This Row],[Base Abalone Value]]*0.8,NA())</f>
        <v>0.75120866666666664</v>
      </c>
      <c r="Z175" t="e">
        <f>IF(Table13[[#This Row],[Category All]]="Category 3",Table13[[#This Row],[Base Abalone Value]],NA())</f>
        <v>#N/A</v>
      </c>
      <c r="AA175" s="2">
        <f>IF(Table13[[#This Row],[Gender]]="M",Table13[[#This Row],[Whole_weight]],NA())</f>
        <v>0.39300000000000002</v>
      </c>
      <c r="AB175" s="2" t="e">
        <f>IF(Table13[[#This Row],[Gender]]="F",Table13[[#This Row],[Whole_weight]],NA())</f>
        <v>#N/A</v>
      </c>
      <c r="AC175" s="2" t="e">
        <f>IF(Table13[[#This Row],[Gender]]="I",Table13[[#This Row],[Whole_weight]],NA())</f>
        <v>#N/A</v>
      </c>
      <c r="AD175" s="2">
        <f>IF(Table13[[#This Row],[Gender]]="M",Table13[[#This Row],[Diameter]],NA())</f>
        <v>0.35</v>
      </c>
      <c r="AE175" s="2" t="e">
        <f>IF(Table13[[#This Row],[Gender]]="F",Table13[[#This Row],[Diameter]],NA())</f>
        <v>#N/A</v>
      </c>
      <c r="AF175" s="2" t="e">
        <f>IF(Table13[[#This Row],[Gender]]="I",Table13[[#This Row],[Diameter]],NA())</f>
        <v>#N/A</v>
      </c>
    </row>
    <row r="176" spans="1:32">
      <c r="A176">
        <v>3584</v>
      </c>
      <c r="B176" t="s">
        <v>0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26</v>
      </c>
      <c r="M176" t="s">
        <v>27</v>
      </c>
      <c r="N176" t="s">
        <v>28</v>
      </c>
      <c r="O176">
        <v>5</v>
      </c>
      <c r="P176" t="s">
        <v>14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>
        <f>SUM(1,(1/3)*(Table13[[#This Row],[Length]]-0.5),(1/3)*(Table13[[#This Row],[Diameter]]-0.4),(1/3)*(Table13[[#This Row],[Height]]-0.4)*Table13[[#This Row],[Whole_weight]]*0.5)</f>
        <v>1.0272625000000002</v>
      </c>
      <c r="W176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t="e">
        <f>IF(Table13[[#This Row],[Category All]]="Category 1",Table13[[#This Row],[Base Abalone Value]]*1.5,NA())</f>
        <v>#N/A</v>
      </c>
      <c r="Y176" t="e">
        <f>IF(Table13[[#This Row],[Category All]]="Category 2",Table13[[#This Row],[Base Abalone Value]]*0.8,NA())</f>
        <v>#N/A</v>
      </c>
      <c r="Z176">
        <f>IF(Table13[[#This Row],[Category All]]="Category 3",Table13[[#This Row],[Base Abalone Value]],NA())</f>
        <v>1.0272625000000002</v>
      </c>
      <c r="AA176" s="2" t="e">
        <f>IF(Table13[[#This Row],[Gender]]="M",Table13[[#This Row],[Whole_weight]],NA())</f>
        <v>#N/A</v>
      </c>
      <c r="AB176" s="2">
        <f>IF(Table13[[#This Row],[Gender]]="F",Table13[[#This Row],[Whole_weight]],NA())</f>
        <v>1.2729999999999999</v>
      </c>
      <c r="AC176" s="2" t="e">
        <f>IF(Table13[[#This Row],[Gender]]="I",Table13[[#This Row],[Whole_weight]],NA())</f>
        <v>#N/A</v>
      </c>
      <c r="AD176" s="2" t="e">
        <f>IF(Table13[[#This Row],[Gender]]="M",Table13[[#This Row],[Diameter]],NA())</f>
        <v>#N/A</v>
      </c>
      <c r="AE176" s="2">
        <f>IF(Table13[[#This Row],[Gender]]="F",Table13[[#This Row],[Diameter]],NA())</f>
        <v>0.5</v>
      </c>
      <c r="AF176" s="2" t="e">
        <f>IF(Table13[[#This Row],[Gender]]="I",Table13[[#This Row],[Diameter]],NA())</f>
        <v>#N/A</v>
      </c>
    </row>
    <row r="177" spans="1:32">
      <c r="A177">
        <v>1180</v>
      </c>
      <c r="B177" t="s">
        <v>15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52</v>
      </c>
      <c r="M177" t="s">
        <v>53</v>
      </c>
      <c r="N177" t="s">
        <v>54</v>
      </c>
      <c r="O177">
        <v>4</v>
      </c>
      <c r="P177" t="s">
        <v>10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>
        <f>SUM(1,(1/3)*(Table13[[#This Row],[Length]]-0.5),(1/3)*(Table13[[#This Row],[Diameter]]-0.4),(1/3)*(Table13[[#This Row],[Height]]-0.4)*Table13[[#This Row],[Whole_weight]]*0.5)</f>
        <v>1.0342516666666668</v>
      </c>
      <c r="W177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t="e">
        <f>IF(Table13[[#This Row],[Category All]]="Category 1",Table13[[#This Row],[Base Abalone Value]]*1.5,NA())</f>
        <v>#N/A</v>
      </c>
      <c r="Y177" t="e">
        <f>IF(Table13[[#This Row],[Category All]]="Category 2",Table13[[#This Row],[Base Abalone Value]]*0.8,NA())</f>
        <v>#N/A</v>
      </c>
      <c r="Z177">
        <f>IF(Table13[[#This Row],[Category All]]="Category 3",Table13[[#This Row],[Base Abalone Value]],NA())</f>
        <v>1.0342516666666668</v>
      </c>
      <c r="AA177" s="2">
        <f>IF(Table13[[#This Row],[Gender]]="M",Table13[[#This Row],[Whole_weight]],NA())</f>
        <v>1.202</v>
      </c>
      <c r="AB177" s="2" t="e">
        <f>IF(Table13[[#This Row],[Gender]]="F",Table13[[#This Row],[Whole_weight]],NA())</f>
        <v>#N/A</v>
      </c>
      <c r="AC177" s="2" t="e">
        <f>IF(Table13[[#This Row],[Gender]]="I",Table13[[#This Row],[Whole_weight]],NA())</f>
        <v>#N/A</v>
      </c>
      <c r="AD177" s="2">
        <f>IF(Table13[[#This Row],[Gender]]="M",Table13[[#This Row],[Diameter]],NA())</f>
        <v>0.5</v>
      </c>
      <c r="AE177" s="2" t="e">
        <f>IF(Table13[[#This Row],[Gender]]="F",Table13[[#This Row],[Diameter]],NA())</f>
        <v>#N/A</v>
      </c>
      <c r="AF177" s="2" t="e">
        <f>IF(Table13[[#This Row],[Gender]]="I",Table13[[#This Row],[Diameter]],NA())</f>
        <v>#N/A</v>
      </c>
    </row>
    <row r="178" spans="1:32">
      <c r="A178">
        <v>976</v>
      </c>
      <c r="B178" t="s">
        <v>0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23</v>
      </c>
      <c r="M178" t="s">
        <v>24</v>
      </c>
      <c r="N178" t="s">
        <v>25</v>
      </c>
      <c r="O178">
        <v>9</v>
      </c>
      <c r="P178" t="s">
        <v>46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>
        <f>SUM(1,(1/3)*(Table13[[#This Row],[Length]]-0.5),(1/3)*(Table13[[#This Row],[Diameter]]-0.4),(1/3)*(Table13[[#This Row],[Height]]-0.4)*Table13[[#This Row],[Whole_weight]]*0.5)</f>
        <v>0.98293750000000002</v>
      </c>
      <c r="W178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t="e">
        <f>IF(Table13[[#This Row],[Category All]]="Category 1",Table13[[#This Row],[Base Abalone Value]]*1.5,NA())</f>
        <v>#N/A</v>
      </c>
      <c r="Y178">
        <f>IF(Table13[[#This Row],[Category All]]="Category 2",Table13[[#This Row],[Base Abalone Value]]*0.8,NA())</f>
        <v>0.7863500000000001</v>
      </c>
      <c r="Z178" t="e">
        <f>IF(Table13[[#This Row],[Category All]]="Category 3",Table13[[#This Row],[Base Abalone Value]],NA())</f>
        <v>#N/A</v>
      </c>
      <c r="AA178" s="2" t="e">
        <f>IF(Table13[[#This Row],[Gender]]="M",Table13[[#This Row],[Whole_weight]],NA())</f>
        <v>#N/A</v>
      </c>
      <c r="AB178" s="2">
        <f>IF(Table13[[#This Row],[Gender]]="F",Table13[[#This Row],[Whole_weight]],NA())</f>
        <v>0.84950000000000003</v>
      </c>
      <c r="AC178" s="2" t="e">
        <f>IF(Table13[[#This Row],[Gender]]="I",Table13[[#This Row],[Whole_weight]],NA())</f>
        <v>#N/A</v>
      </c>
      <c r="AD178" s="2" t="e">
        <f>IF(Table13[[#This Row],[Gender]]="M",Table13[[#This Row],[Diameter]],NA())</f>
        <v>#N/A</v>
      </c>
      <c r="AE178" s="2">
        <f>IF(Table13[[#This Row],[Gender]]="F",Table13[[#This Row],[Diameter]],NA())</f>
        <v>0.42499999999999999</v>
      </c>
      <c r="AF178" s="2" t="e">
        <f>IF(Table13[[#This Row],[Gender]]="I",Table13[[#This Row],[Diameter]],NA())</f>
        <v>#N/A</v>
      </c>
    </row>
    <row r="179" spans="1:32">
      <c r="A179">
        <v>1631</v>
      </c>
      <c r="B179" t="s">
        <v>11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23</v>
      </c>
      <c r="M179" t="s">
        <v>24</v>
      </c>
      <c r="N179" t="s">
        <v>25</v>
      </c>
      <c r="O179">
        <v>8</v>
      </c>
      <c r="P179" t="s">
        <v>19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>
        <f>SUM(1,(1/3)*(Table13[[#This Row],[Length]]-0.5),(1/3)*(Table13[[#This Row],[Diameter]]-0.4),(1/3)*(Table13[[#This Row],[Height]]-0.4)*Table13[[#This Row],[Whole_weight]]*0.5)</f>
        <v>1.0029308333333333</v>
      </c>
      <c r="W179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t="e">
        <f>IF(Table13[[#This Row],[Category All]]="Category 1",Table13[[#This Row],[Base Abalone Value]]*1.5,NA())</f>
        <v>#N/A</v>
      </c>
      <c r="Y179">
        <f>IF(Table13[[#This Row],[Category All]]="Category 2",Table13[[#This Row],[Base Abalone Value]]*0.8,NA())</f>
        <v>0.80234466666666671</v>
      </c>
      <c r="Z179" t="e">
        <f>IF(Table13[[#This Row],[Category All]]="Category 3",Table13[[#This Row],[Base Abalone Value]],NA())</f>
        <v>#N/A</v>
      </c>
      <c r="AA179" s="2" t="e">
        <f>IF(Table13[[#This Row],[Gender]]="M",Table13[[#This Row],[Whole_weight]],NA())</f>
        <v>#N/A</v>
      </c>
      <c r="AB179" s="2" t="e">
        <f>IF(Table13[[#This Row],[Gender]]="F",Table13[[#This Row],[Whole_weight]],NA())</f>
        <v>#N/A</v>
      </c>
      <c r="AC179" s="2">
        <f>IF(Table13[[#This Row],[Gender]]="I",Table13[[#This Row],[Whole_weight]],NA())</f>
        <v>0.86699999999999999</v>
      </c>
      <c r="AD179" s="2" t="e">
        <f>IF(Table13[[#This Row],[Gender]]="M",Table13[[#This Row],[Diameter]],NA())</f>
        <v>#N/A</v>
      </c>
      <c r="AE179" s="2" t="e">
        <f>IF(Table13[[#This Row],[Gender]]="F",Table13[[#This Row],[Diameter]],NA())</f>
        <v>#N/A</v>
      </c>
      <c r="AF179" s="2">
        <f>IF(Table13[[#This Row],[Gender]]="I",Table13[[#This Row],[Diameter]],NA())</f>
        <v>0.44500000000000001</v>
      </c>
    </row>
    <row r="180" spans="1:32">
      <c r="A180">
        <v>1794</v>
      </c>
      <c r="B180" t="s">
        <v>15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32</v>
      </c>
      <c r="M180" t="s">
        <v>33</v>
      </c>
      <c r="N180" t="s">
        <v>34</v>
      </c>
      <c r="O180">
        <v>9</v>
      </c>
      <c r="P180" t="s">
        <v>46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>
        <f>SUM(1,(1/3)*(Table13[[#This Row],[Length]]-0.5),(1/3)*(Table13[[#This Row],[Diameter]]-0.4),(1/3)*(Table13[[#This Row],[Height]]-0.4)*Table13[[#This Row],[Whole_weight]]*0.5)</f>
        <v>1.0016041666666666</v>
      </c>
      <c r="W180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t="e">
        <f>IF(Table13[[#This Row],[Category All]]="Category 1",Table13[[#This Row],[Base Abalone Value]]*1.5,NA())</f>
        <v>#N/A</v>
      </c>
      <c r="Y180" t="e">
        <f>IF(Table13[[#This Row],[Category All]]="Category 2",Table13[[#This Row],[Base Abalone Value]]*0.8,NA())</f>
        <v>#N/A</v>
      </c>
      <c r="Z180">
        <f>IF(Table13[[#This Row],[Category All]]="Category 3",Table13[[#This Row],[Base Abalone Value]],NA())</f>
        <v>1.0016041666666666</v>
      </c>
      <c r="AA180" s="2">
        <f>IF(Table13[[#This Row],[Gender]]="M",Table13[[#This Row],[Whole_weight]],NA())</f>
        <v>1.0249999999999999</v>
      </c>
      <c r="AB180" s="2" t="e">
        <f>IF(Table13[[#This Row],[Gender]]="F",Table13[[#This Row],[Whole_weight]],NA())</f>
        <v>#N/A</v>
      </c>
      <c r="AC180" s="2" t="e">
        <f>IF(Table13[[#This Row],[Gender]]="I",Table13[[#This Row],[Whole_weight]],NA())</f>
        <v>#N/A</v>
      </c>
      <c r="AD180" s="2">
        <f>IF(Table13[[#This Row],[Gender]]="M",Table13[[#This Row],[Diameter]],NA())</f>
        <v>0.44</v>
      </c>
      <c r="AE180" s="2" t="e">
        <f>IF(Table13[[#This Row],[Gender]]="F",Table13[[#This Row],[Diameter]],NA())</f>
        <v>#N/A</v>
      </c>
      <c r="AF180" s="2" t="e">
        <f>IF(Table13[[#This Row],[Gender]]="I",Table13[[#This Row],[Diameter]],NA())</f>
        <v>#N/A</v>
      </c>
    </row>
    <row r="181" spans="1:32">
      <c r="A181">
        <v>108</v>
      </c>
      <c r="B181" t="s">
        <v>0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23</v>
      </c>
      <c r="M181" t="s">
        <v>24</v>
      </c>
      <c r="N181" t="s">
        <v>25</v>
      </c>
      <c r="O181">
        <v>2</v>
      </c>
      <c r="P181" t="s">
        <v>7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>
        <f>SUM(1,(1/3)*(Table13[[#This Row],[Length]]-0.5),(1/3)*(Table13[[#This Row],[Diameter]]-0.4),(1/3)*(Table13[[#This Row],[Height]]-0.4)*Table13[[#This Row],[Whole_weight]]*0.5)</f>
        <v>0.96940625000000002</v>
      </c>
      <c r="W181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t="e">
        <f>IF(Table13[[#This Row],[Category All]]="Category 1",Table13[[#This Row],[Base Abalone Value]]*1.5,NA())</f>
        <v>#N/A</v>
      </c>
      <c r="Y181">
        <f>IF(Table13[[#This Row],[Category All]]="Category 2",Table13[[#This Row],[Base Abalone Value]]*0.8,NA())</f>
        <v>0.77552500000000002</v>
      </c>
      <c r="Z181" t="e">
        <f>IF(Table13[[#This Row],[Category All]]="Category 3",Table13[[#This Row],[Base Abalone Value]],NA())</f>
        <v>#N/A</v>
      </c>
      <c r="AA181" s="2" t="e">
        <f>IF(Table13[[#This Row],[Gender]]="M",Table13[[#This Row],[Whole_weight]],NA())</f>
        <v>#N/A</v>
      </c>
      <c r="AB181" s="2">
        <f>IF(Table13[[#This Row],[Gender]]="F",Table13[[#This Row],[Whole_weight]],NA())</f>
        <v>0.66749999999999998</v>
      </c>
      <c r="AC181" s="2" t="e">
        <f>IF(Table13[[#This Row],[Gender]]="I",Table13[[#This Row],[Whole_weight]],NA())</f>
        <v>#N/A</v>
      </c>
      <c r="AD181" s="2" t="e">
        <f>IF(Table13[[#This Row],[Gender]]="M",Table13[[#This Row],[Diameter]],NA())</f>
        <v>#N/A</v>
      </c>
      <c r="AE181" s="2">
        <f>IF(Table13[[#This Row],[Gender]]="F",Table13[[#This Row],[Diameter]],NA())</f>
        <v>0.4</v>
      </c>
      <c r="AF181" s="2" t="e">
        <f>IF(Table13[[#This Row],[Gender]]="I",Table13[[#This Row],[Diameter]],NA())</f>
        <v>#N/A</v>
      </c>
    </row>
    <row r="182" spans="1:32">
      <c r="A182">
        <v>470</v>
      </c>
      <c r="B182" t="s">
        <v>15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43</v>
      </c>
      <c r="M182" t="s">
        <v>44</v>
      </c>
      <c r="N182" t="s">
        <v>45</v>
      </c>
      <c r="O182">
        <v>9</v>
      </c>
      <c r="P182" t="s">
        <v>46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>
        <f>SUM(1,(1/3)*(Table13[[#This Row],[Length]]-0.5),(1/3)*(Table13[[#This Row],[Diameter]]-0.4),(1/3)*(Table13[[#This Row],[Height]]-0.4)*Table13[[#This Row],[Whole_weight]]*0.5)</f>
        <v>1.0620500000000002</v>
      </c>
      <c r="W182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t="e">
        <f>IF(Table13[[#This Row],[Category All]]="Category 1",Table13[[#This Row],[Base Abalone Value]]*1.5,NA())</f>
        <v>#N/A</v>
      </c>
      <c r="Y182">
        <f>IF(Table13[[#This Row],[Category All]]="Category 2",Table13[[#This Row],[Base Abalone Value]]*0.8,NA())</f>
        <v>0.84964000000000017</v>
      </c>
      <c r="Z182" t="e">
        <f>IF(Table13[[#This Row],[Category All]]="Category 3",Table13[[#This Row],[Base Abalone Value]],NA())</f>
        <v>#N/A</v>
      </c>
      <c r="AA182" s="2">
        <f>IF(Table13[[#This Row],[Gender]]="M",Table13[[#This Row],[Whole_weight]],NA())</f>
        <v>1.4384999999999999</v>
      </c>
      <c r="AB182" s="2" t="e">
        <f>IF(Table13[[#This Row],[Gender]]="F",Table13[[#This Row],[Whole_weight]],NA())</f>
        <v>#N/A</v>
      </c>
      <c r="AC182" s="2" t="e">
        <f>IF(Table13[[#This Row],[Gender]]="I",Table13[[#This Row],[Whole_weight]],NA())</f>
        <v>#N/A</v>
      </c>
      <c r="AD182" s="2">
        <f>IF(Table13[[#This Row],[Gender]]="M",Table13[[#This Row],[Diameter]],NA())</f>
        <v>0.55500000000000005</v>
      </c>
      <c r="AE182" s="2" t="e">
        <f>IF(Table13[[#This Row],[Gender]]="F",Table13[[#This Row],[Diameter]],NA())</f>
        <v>#N/A</v>
      </c>
      <c r="AF182" s="2" t="e">
        <f>IF(Table13[[#This Row],[Gender]]="I",Table13[[#This Row],[Diameter]],NA())</f>
        <v>#N/A</v>
      </c>
    </row>
    <row r="183" spans="1:32">
      <c r="A183">
        <v>3244</v>
      </c>
      <c r="B183" t="s">
        <v>0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23</v>
      </c>
      <c r="M183" t="s">
        <v>24</v>
      </c>
      <c r="N183" t="s">
        <v>25</v>
      </c>
      <c r="O183">
        <v>5</v>
      </c>
      <c r="P183" t="s">
        <v>14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>
        <f>SUM(1,(1/3)*(Table13[[#This Row],[Length]]-0.5),(1/3)*(Table13[[#This Row],[Diameter]]-0.4),(1/3)*(Table13[[#This Row],[Height]]-0.4)*Table13[[#This Row],[Whole_weight]]*0.5)</f>
        <v>1.0446533333333334</v>
      </c>
      <c r="W18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t="e">
        <f>IF(Table13[[#This Row],[Category All]]="Category 1",Table13[[#This Row],[Base Abalone Value]]*1.5,NA())</f>
        <v>#N/A</v>
      </c>
      <c r="Y183">
        <f>IF(Table13[[#This Row],[Category All]]="Category 2",Table13[[#This Row],[Base Abalone Value]]*0.8,NA())</f>
        <v>0.83572266666666684</v>
      </c>
      <c r="Z183" t="e">
        <f>IF(Table13[[#This Row],[Category All]]="Category 3",Table13[[#This Row],[Base Abalone Value]],NA())</f>
        <v>#N/A</v>
      </c>
      <c r="AA183" s="2" t="e">
        <f>IF(Table13[[#This Row],[Gender]]="M",Table13[[#This Row],[Whole_weight]],NA())</f>
        <v>#N/A</v>
      </c>
      <c r="AB183" s="2">
        <f>IF(Table13[[#This Row],[Gender]]="F",Table13[[#This Row],[Whole_weight]],NA())</f>
        <v>1.0920000000000001</v>
      </c>
      <c r="AC183" s="2" t="e">
        <f>IF(Table13[[#This Row],[Gender]]="I",Table13[[#This Row],[Whole_weight]],NA())</f>
        <v>#N/A</v>
      </c>
      <c r="AD183" s="2" t="e">
        <f>IF(Table13[[#This Row],[Gender]]="M",Table13[[#This Row],[Diameter]],NA())</f>
        <v>#N/A</v>
      </c>
      <c r="AE183" s="2">
        <f>IF(Table13[[#This Row],[Gender]]="F",Table13[[#This Row],[Diameter]],NA())</f>
        <v>0.51</v>
      </c>
      <c r="AF183" s="2" t="e">
        <f>IF(Table13[[#This Row],[Gender]]="I",Table13[[#This Row],[Diameter]],NA())</f>
        <v>#N/A</v>
      </c>
    </row>
    <row r="184" spans="1:32">
      <c r="A184">
        <v>1557</v>
      </c>
      <c r="B184" t="s">
        <v>11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16</v>
      </c>
      <c r="M184" t="s">
        <v>17</v>
      </c>
      <c r="N184" t="s">
        <v>18</v>
      </c>
      <c r="O184">
        <v>2</v>
      </c>
      <c r="P184" t="s">
        <v>7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>
        <f>SUM(1,(1/3)*(Table13[[#This Row],[Length]]-0.5),(1/3)*(Table13[[#This Row],[Diameter]]-0.4),(1/3)*(Table13[[#This Row],[Height]]-0.4)*Table13[[#This Row],[Whole_weight]]*0.5)</f>
        <v>0.9310166666666666</v>
      </c>
      <c r="W184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t="e">
        <f>IF(Table13[[#This Row],[Category All]]="Category 1",Table13[[#This Row],[Base Abalone Value]]*1.5,NA())</f>
        <v>#N/A</v>
      </c>
      <c r="Y184">
        <f>IF(Table13[[#This Row],[Category All]]="Category 2",Table13[[#This Row],[Base Abalone Value]]*0.8,NA())</f>
        <v>0.74481333333333333</v>
      </c>
      <c r="Z184" t="e">
        <f>IF(Table13[[#This Row],[Category All]]="Category 3",Table13[[#This Row],[Base Abalone Value]],NA())</f>
        <v>#N/A</v>
      </c>
      <c r="AA184" s="2" t="e">
        <f>IF(Table13[[#This Row],[Gender]]="M",Table13[[#This Row],[Whole_weight]],NA())</f>
        <v>#N/A</v>
      </c>
      <c r="AB184" s="2" t="e">
        <f>IF(Table13[[#This Row],[Gender]]="F",Table13[[#This Row],[Whole_weight]],NA())</f>
        <v>#N/A</v>
      </c>
      <c r="AC184" s="2">
        <f>IF(Table13[[#This Row],[Gender]]="I",Table13[[#This Row],[Whole_weight]],NA())</f>
        <v>0.313</v>
      </c>
      <c r="AD184" s="2" t="e">
        <f>IF(Table13[[#This Row],[Gender]]="M",Table13[[#This Row],[Diameter]],NA())</f>
        <v>#N/A</v>
      </c>
      <c r="AE184" s="2" t="e">
        <f>IF(Table13[[#This Row],[Gender]]="F",Table13[[#This Row],[Diameter]],NA())</f>
        <v>#N/A</v>
      </c>
      <c r="AF184" s="2">
        <f>IF(Table13[[#This Row],[Gender]]="I",Table13[[#This Row],[Diameter]],NA())</f>
        <v>0.32500000000000001</v>
      </c>
    </row>
    <row r="185" spans="1:32">
      <c r="A185">
        <v>2371</v>
      </c>
      <c r="B185" t="s">
        <v>11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23</v>
      </c>
      <c r="M185" t="s">
        <v>24</v>
      </c>
      <c r="N185" t="s">
        <v>25</v>
      </c>
      <c r="O185">
        <v>6</v>
      </c>
      <c r="P185" t="s">
        <v>47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>
        <f>SUM(1,(1/3)*(Table13[[#This Row],[Length]]-0.5),(1/3)*(Table13[[#This Row],[Diameter]]-0.4),(1/3)*(Table13[[#This Row],[Height]]-0.4)*Table13[[#This Row],[Whole_weight]]*0.5)</f>
        <v>0.93151833333333334</v>
      </c>
      <c r="W185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t="e">
        <f>IF(Table13[[#This Row],[Category All]]="Category 1",Table13[[#This Row],[Base Abalone Value]]*1.5,NA())</f>
        <v>#N/A</v>
      </c>
      <c r="Y185">
        <f>IF(Table13[[#This Row],[Category All]]="Category 2",Table13[[#This Row],[Base Abalone Value]]*0.8,NA())</f>
        <v>0.74521466666666669</v>
      </c>
      <c r="Z185" t="e">
        <f>IF(Table13[[#This Row],[Category All]]="Category 3",Table13[[#This Row],[Base Abalone Value]],NA())</f>
        <v>#N/A</v>
      </c>
      <c r="AA185" s="2" t="e">
        <f>IF(Table13[[#This Row],[Gender]]="M",Table13[[#This Row],[Whole_weight]],NA())</f>
        <v>#N/A</v>
      </c>
      <c r="AB185" s="2" t="e">
        <f>IF(Table13[[#This Row],[Gender]]="F",Table13[[#This Row],[Whole_weight]],NA())</f>
        <v>#N/A</v>
      </c>
      <c r="AC185" s="2">
        <f>IF(Table13[[#This Row],[Gender]]="I",Table13[[#This Row],[Whole_weight]],NA())</f>
        <v>0.35399999999999998</v>
      </c>
      <c r="AD185" s="2" t="e">
        <f>IF(Table13[[#This Row],[Gender]]="M",Table13[[#This Row],[Diameter]],NA())</f>
        <v>#N/A</v>
      </c>
      <c r="AE185" s="2" t="e">
        <f>IF(Table13[[#This Row],[Gender]]="F",Table13[[#This Row],[Diameter]],NA())</f>
        <v>#N/A</v>
      </c>
      <c r="AF185" s="2">
        <f>IF(Table13[[#This Row],[Gender]]="I",Table13[[#This Row],[Diameter]],NA())</f>
        <v>0.32500000000000001</v>
      </c>
    </row>
    <row r="186" spans="1:32">
      <c r="A186">
        <v>1170</v>
      </c>
      <c r="B186" t="s">
        <v>0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43</v>
      </c>
      <c r="M186" t="s">
        <v>44</v>
      </c>
      <c r="N186" t="s">
        <v>45</v>
      </c>
      <c r="O186">
        <v>9</v>
      </c>
      <c r="P186" t="s">
        <v>46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>
        <f>SUM(1,(1/3)*(Table13[[#This Row],[Length]]-0.5),(1/3)*(Table13[[#This Row],[Diameter]]-0.4),(1/3)*(Table13[[#This Row],[Height]]-0.4)*Table13[[#This Row],[Whole_weight]]*0.5)</f>
        <v>1.0221666666666667</v>
      </c>
      <c r="W186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t="e">
        <f>IF(Table13[[#This Row],[Category All]]="Category 1",Table13[[#This Row],[Base Abalone Value]]*1.5,NA())</f>
        <v>#N/A</v>
      </c>
      <c r="Y186" t="e">
        <f>IF(Table13[[#This Row],[Category All]]="Category 2",Table13[[#This Row],[Base Abalone Value]]*0.8,NA())</f>
        <v>#N/A</v>
      </c>
      <c r="Z186">
        <f>IF(Table13[[#This Row],[Category All]]="Category 3",Table13[[#This Row],[Base Abalone Value]],NA())</f>
        <v>1.0221666666666667</v>
      </c>
      <c r="AA186" s="2" t="e">
        <f>IF(Table13[[#This Row],[Gender]]="M",Table13[[#This Row],[Whole_weight]],NA())</f>
        <v>#N/A</v>
      </c>
      <c r="AB186" s="2">
        <f>IF(Table13[[#This Row],[Gender]]="F",Table13[[#This Row],[Whole_weight]],NA())</f>
        <v>1.1125</v>
      </c>
      <c r="AC186" s="2" t="e">
        <f>IF(Table13[[#This Row],[Gender]]="I",Table13[[#This Row],[Whole_weight]],NA())</f>
        <v>#N/A</v>
      </c>
      <c r="AD186" s="2" t="e">
        <f>IF(Table13[[#This Row],[Gender]]="M",Table13[[#This Row],[Diameter]],NA())</f>
        <v>#N/A</v>
      </c>
      <c r="AE186" s="2">
        <f>IF(Table13[[#This Row],[Gender]]="F",Table13[[#This Row],[Diameter]],NA())</f>
        <v>0.48</v>
      </c>
      <c r="AF186" s="2" t="e">
        <f>IF(Table13[[#This Row],[Gender]]="I",Table13[[#This Row],[Diameter]],NA())</f>
        <v>#N/A</v>
      </c>
    </row>
    <row r="187" spans="1:32">
      <c r="A187">
        <v>1596</v>
      </c>
      <c r="B187" t="s">
        <v>15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43</v>
      </c>
      <c r="M187" t="s">
        <v>44</v>
      </c>
      <c r="N187" t="s">
        <v>45</v>
      </c>
      <c r="O187">
        <v>7</v>
      </c>
      <c r="P187" t="s">
        <v>42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>
        <f>SUM(1,(1/3)*(Table13[[#This Row],[Length]]-0.5),(1/3)*(Table13[[#This Row],[Diameter]]-0.4),(1/3)*(Table13[[#This Row],[Height]]-0.4)*Table13[[#This Row],[Whole_weight]]*0.5)</f>
        <v>0.97946416666666669</v>
      </c>
      <c r="W187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t="e">
        <f>IF(Table13[[#This Row],[Category All]]="Category 1",Table13[[#This Row],[Base Abalone Value]]*1.5,NA())</f>
        <v>#N/A</v>
      </c>
      <c r="Y187">
        <f>IF(Table13[[#This Row],[Category All]]="Category 2",Table13[[#This Row],[Base Abalone Value]]*0.8,NA())</f>
        <v>0.7835713333333334</v>
      </c>
      <c r="Z187" t="e">
        <f>IF(Table13[[#This Row],[Category All]]="Category 3",Table13[[#This Row],[Base Abalone Value]],NA())</f>
        <v>#N/A</v>
      </c>
      <c r="AA187" s="2">
        <f>IF(Table13[[#This Row],[Gender]]="M",Table13[[#This Row],[Whole_weight]],NA())</f>
        <v>0.70699999999999996</v>
      </c>
      <c r="AB187" s="2" t="e">
        <f>IF(Table13[[#This Row],[Gender]]="F",Table13[[#This Row],[Whole_weight]],NA())</f>
        <v>#N/A</v>
      </c>
      <c r="AC187" s="2" t="e">
        <f>IF(Table13[[#This Row],[Gender]]="I",Table13[[#This Row],[Whole_weight]],NA())</f>
        <v>#N/A</v>
      </c>
      <c r="AD187" s="2">
        <f>IF(Table13[[#This Row],[Gender]]="M",Table13[[#This Row],[Diameter]],NA())</f>
        <v>0.4</v>
      </c>
      <c r="AE187" s="2" t="e">
        <f>IF(Table13[[#This Row],[Gender]]="F",Table13[[#This Row],[Diameter]],NA())</f>
        <v>#N/A</v>
      </c>
      <c r="AF187" s="2" t="e">
        <f>IF(Table13[[#This Row],[Gender]]="I",Table13[[#This Row],[Diameter]],NA())</f>
        <v>#N/A</v>
      </c>
    </row>
    <row r="188" spans="1:32">
      <c r="A188">
        <v>3682</v>
      </c>
      <c r="B188" t="s">
        <v>15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</v>
      </c>
      <c r="M188" t="s">
        <v>2</v>
      </c>
      <c r="N188" t="s">
        <v>3</v>
      </c>
      <c r="O188">
        <v>2</v>
      </c>
      <c r="P188" t="s">
        <v>7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>
        <f>SUM(1,(1/3)*(Table13[[#This Row],[Length]]-0.5),(1/3)*(Table13[[#This Row],[Diameter]]-0.4),(1/3)*(Table13[[#This Row],[Height]]-0.4)*Table13[[#This Row],[Whole_weight]]*0.5)</f>
        <v>1.0150916666666665</v>
      </c>
      <c r="W188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t="e">
        <f>IF(Table13[[#This Row],[Category All]]="Category 1",Table13[[#This Row],[Base Abalone Value]]*1.5,NA())</f>
        <v>#N/A</v>
      </c>
      <c r="Y188" t="e">
        <f>IF(Table13[[#This Row],[Category All]]="Category 2",Table13[[#This Row],[Base Abalone Value]]*0.8,NA())</f>
        <v>#N/A</v>
      </c>
      <c r="Z188">
        <f>IF(Table13[[#This Row],[Category All]]="Category 3",Table13[[#This Row],[Base Abalone Value]],NA())</f>
        <v>1.0150916666666665</v>
      </c>
      <c r="AA188" s="2">
        <f>IF(Table13[[#This Row],[Gender]]="M",Table13[[#This Row],[Whole_weight]],NA())</f>
        <v>1.242</v>
      </c>
      <c r="AB188" s="2" t="e">
        <f>IF(Table13[[#This Row],[Gender]]="F",Table13[[#This Row],[Whole_weight]],NA())</f>
        <v>#N/A</v>
      </c>
      <c r="AC188" s="2" t="e">
        <f>IF(Table13[[#This Row],[Gender]]="I",Table13[[#This Row],[Whole_weight]],NA())</f>
        <v>#N/A</v>
      </c>
      <c r="AD188" s="2">
        <f>IF(Table13[[#This Row],[Gender]]="M",Table13[[#This Row],[Diameter]],NA())</f>
        <v>0.47</v>
      </c>
      <c r="AE188" s="2" t="e">
        <f>IF(Table13[[#This Row],[Gender]]="F",Table13[[#This Row],[Diameter]],NA())</f>
        <v>#N/A</v>
      </c>
      <c r="AF188" s="2" t="e">
        <f>IF(Table13[[#This Row],[Gender]]="I",Table13[[#This Row],[Diameter]],NA())</f>
        <v>#N/A</v>
      </c>
    </row>
    <row r="189" spans="1:32">
      <c r="A189">
        <v>3678</v>
      </c>
      <c r="B189" t="s">
        <v>15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8</v>
      </c>
      <c r="M189" t="s">
        <v>9</v>
      </c>
      <c r="N189" t="s">
        <v>3</v>
      </c>
      <c r="O189">
        <v>5</v>
      </c>
      <c r="P189" t="s">
        <v>14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>
        <f>SUM(1,(1/3)*(Table13[[#This Row],[Length]]-0.5),(1/3)*(Table13[[#This Row],[Diameter]]-0.4),(1/3)*(Table13[[#This Row],[Height]]-0.4)*Table13[[#This Row],[Whole_weight]]*0.5)</f>
        <v>1.0209570833333332</v>
      </c>
      <c r="W189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t="e">
        <f>IF(Table13[[#This Row],[Category All]]="Category 1",Table13[[#This Row],[Base Abalone Value]]*1.5,NA())</f>
        <v>#N/A</v>
      </c>
      <c r="Y189" t="e">
        <f>IF(Table13[[#This Row],[Category All]]="Category 2",Table13[[#This Row],[Base Abalone Value]]*0.8,NA())</f>
        <v>#N/A</v>
      </c>
      <c r="Z189">
        <f>IF(Table13[[#This Row],[Category All]]="Category 3",Table13[[#This Row],[Base Abalone Value]],NA())</f>
        <v>1.0209570833333332</v>
      </c>
      <c r="AA189" s="2">
        <f>IF(Table13[[#This Row],[Gender]]="M",Table13[[#This Row],[Whole_weight]],NA())</f>
        <v>1.1245000000000001</v>
      </c>
      <c r="AB189" s="2" t="e">
        <f>IF(Table13[[#This Row],[Gender]]="F",Table13[[#This Row],[Whole_weight]],NA())</f>
        <v>#N/A</v>
      </c>
      <c r="AC189" s="2" t="e">
        <f>IF(Table13[[#This Row],[Gender]]="I",Table13[[#This Row],[Whole_weight]],NA())</f>
        <v>#N/A</v>
      </c>
      <c r="AD189" s="2">
        <f>IF(Table13[[#This Row],[Gender]]="M",Table13[[#This Row],[Diameter]],NA())</f>
        <v>0.49</v>
      </c>
      <c r="AE189" s="2" t="e">
        <f>IF(Table13[[#This Row],[Gender]]="F",Table13[[#This Row],[Diameter]],NA())</f>
        <v>#N/A</v>
      </c>
      <c r="AF189" s="2" t="e">
        <f>IF(Table13[[#This Row],[Gender]]="I",Table13[[#This Row],[Diameter]],NA())</f>
        <v>#N/A</v>
      </c>
    </row>
    <row r="190" spans="1:32">
      <c r="A190">
        <v>2115</v>
      </c>
      <c r="B190" t="s">
        <v>11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39</v>
      </c>
      <c r="M190" t="s">
        <v>40</v>
      </c>
      <c r="N190" t="s">
        <v>41</v>
      </c>
      <c r="O190">
        <v>6</v>
      </c>
      <c r="P190" t="s">
        <v>47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>
        <f>SUM(1,(1/3)*(Table13[[#This Row],[Length]]-0.5),(1/3)*(Table13[[#This Row],[Diameter]]-0.4),(1/3)*(Table13[[#This Row],[Height]]-0.4)*Table13[[#This Row],[Whole_weight]]*0.5)</f>
        <v>0.77436125</v>
      </c>
      <c r="W190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t="e">
        <f>IF(Table13[[#This Row],[Category All]]="Category 1",Table13[[#This Row],[Base Abalone Value]]*1.5,NA())</f>
        <v>#N/A</v>
      </c>
      <c r="Y190">
        <f>IF(Table13[[#This Row],[Category All]]="Category 2",Table13[[#This Row],[Base Abalone Value]]*0.8,NA())</f>
        <v>0.61948900000000007</v>
      </c>
      <c r="Z190" t="e">
        <f>IF(Table13[[#This Row],[Category All]]="Category 3",Table13[[#This Row],[Base Abalone Value]],NA())</f>
        <v>#N/A</v>
      </c>
      <c r="AA190" s="2" t="e">
        <f>IF(Table13[[#This Row],[Gender]]="M",Table13[[#This Row],[Whole_weight]],NA())</f>
        <v>#N/A</v>
      </c>
      <c r="AB190" s="2" t="e">
        <f>IF(Table13[[#This Row],[Gender]]="F",Table13[[#This Row],[Whole_weight]],NA())</f>
        <v>#N/A</v>
      </c>
      <c r="AC190" s="2">
        <f>IF(Table13[[#This Row],[Gender]]="I",Table13[[#This Row],[Whole_weight]],NA())</f>
        <v>1.0500000000000001E-2</v>
      </c>
      <c r="AD190" s="2" t="e">
        <f>IF(Table13[[#This Row],[Gender]]="M",Table13[[#This Row],[Diameter]],NA())</f>
        <v>#N/A</v>
      </c>
      <c r="AE190" s="2" t="e">
        <f>IF(Table13[[#This Row],[Gender]]="F",Table13[[#This Row],[Diameter]],NA())</f>
        <v>#N/A</v>
      </c>
      <c r="AF190" s="2">
        <f>IF(Table13[[#This Row],[Gender]]="I",Table13[[#This Row],[Diameter]],NA())</f>
        <v>9.5000000000000001E-2</v>
      </c>
    </row>
    <row r="191" spans="1:32">
      <c r="A191">
        <v>3859</v>
      </c>
      <c r="B191" t="s">
        <v>0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8</v>
      </c>
      <c r="M191" t="s">
        <v>9</v>
      </c>
      <c r="N191" t="s">
        <v>3</v>
      </c>
      <c r="O191">
        <v>10</v>
      </c>
      <c r="P191" t="s">
        <v>38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>
        <f>SUM(1,(1/3)*(Table13[[#This Row],[Length]]-0.5),(1/3)*(Table13[[#This Row],[Diameter]]-0.4),(1/3)*(Table13[[#This Row],[Height]]-0.4)*Table13[[#This Row],[Whole_weight]]*0.5)</f>
        <v>1.0000870833333333</v>
      </c>
      <c r="W191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t="e">
        <f>IF(Table13[[#This Row],[Category All]]="Category 1",Table13[[#This Row],[Base Abalone Value]]*1.5,NA())</f>
        <v>#N/A</v>
      </c>
      <c r="Y191">
        <f>IF(Table13[[#This Row],[Category All]]="Category 2",Table13[[#This Row],[Base Abalone Value]]*0.8,NA())</f>
        <v>0.80006966666666668</v>
      </c>
      <c r="Z191" t="e">
        <f>IF(Table13[[#This Row],[Category All]]="Category 3",Table13[[#This Row],[Base Abalone Value]],NA())</f>
        <v>#N/A</v>
      </c>
      <c r="AA191" s="2" t="e">
        <f>IF(Table13[[#This Row],[Gender]]="M",Table13[[#This Row],[Whole_weight]],NA())</f>
        <v>#N/A</v>
      </c>
      <c r="AB191" s="2">
        <f>IF(Table13[[#This Row],[Gender]]="F",Table13[[#This Row],[Whole_weight]],NA())</f>
        <v>0.97650000000000003</v>
      </c>
      <c r="AC191" s="2" t="e">
        <f>IF(Table13[[#This Row],[Gender]]="I",Table13[[#This Row],[Whole_weight]],NA())</f>
        <v>#N/A</v>
      </c>
      <c r="AD191" s="2" t="e">
        <f>IF(Table13[[#This Row],[Gender]]="M",Table13[[#This Row],[Diameter]],NA())</f>
        <v>#N/A</v>
      </c>
      <c r="AE191" s="2">
        <f>IF(Table13[[#This Row],[Gender]]="F",Table13[[#This Row],[Diameter]],NA())</f>
        <v>0.45</v>
      </c>
      <c r="AF191" s="2" t="e">
        <f>IF(Table13[[#This Row],[Gender]]="I",Table13[[#This Row],[Diameter]],NA())</f>
        <v>#N/A</v>
      </c>
    </row>
    <row r="192" spans="1:32">
      <c r="A192">
        <v>139</v>
      </c>
      <c r="B192" t="s">
        <v>0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26</v>
      </c>
      <c r="M192" t="s">
        <v>27</v>
      </c>
      <c r="N192" t="s">
        <v>28</v>
      </c>
      <c r="O192">
        <v>6</v>
      </c>
      <c r="P192" t="s">
        <v>47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>
        <f>SUM(1,(1/3)*(Table13[[#This Row],[Length]]-0.5),(1/3)*(Table13[[#This Row],[Diameter]]-0.4),(1/3)*(Table13[[#This Row],[Height]]-0.4)*Table13[[#This Row],[Whole_weight]]*0.5)</f>
        <v>0.92615083333333337</v>
      </c>
      <c r="W192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t="e">
        <f>IF(Table13[[#This Row],[Category All]]="Category 1",Table13[[#This Row],[Base Abalone Value]]*1.5,NA())</f>
        <v>#N/A</v>
      </c>
      <c r="Y192">
        <f>IF(Table13[[#This Row],[Category All]]="Category 2",Table13[[#This Row],[Base Abalone Value]]*0.8,NA())</f>
        <v>0.74092066666666678</v>
      </c>
      <c r="Z192" t="e">
        <f>IF(Table13[[#This Row],[Category All]]="Category 3",Table13[[#This Row],[Base Abalone Value]],NA())</f>
        <v>#N/A</v>
      </c>
      <c r="AA192" s="2" t="e">
        <f>IF(Table13[[#This Row],[Gender]]="M",Table13[[#This Row],[Whole_weight]],NA())</f>
        <v>#N/A</v>
      </c>
      <c r="AB192" s="2">
        <f>IF(Table13[[#This Row],[Gender]]="F",Table13[[#This Row],[Whole_weight]],NA())</f>
        <v>0.35549999999999998</v>
      </c>
      <c r="AC192" s="2" t="e">
        <f>IF(Table13[[#This Row],[Gender]]="I",Table13[[#This Row],[Whole_weight]],NA())</f>
        <v>#N/A</v>
      </c>
      <c r="AD192" s="2" t="e">
        <f>IF(Table13[[#This Row],[Gender]]="M",Table13[[#This Row],[Diameter]],NA())</f>
        <v>#N/A</v>
      </c>
      <c r="AE192" s="2">
        <f>IF(Table13[[#This Row],[Gender]]="F",Table13[[#This Row],[Diameter]],NA())</f>
        <v>0.32500000000000001</v>
      </c>
      <c r="AF192" s="2" t="e">
        <f>IF(Table13[[#This Row],[Gender]]="I",Table13[[#This Row],[Diameter]],NA())</f>
        <v>#N/A</v>
      </c>
    </row>
    <row r="193" spans="1:32">
      <c r="A193">
        <v>2802</v>
      </c>
      <c r="B193" t="s">
        <v>15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32</v>
      </c>
      <c r="M193" t="s">
        <v>33</v>
      </c>
      <c r="N193" t="s">
        <v>34</v>
      </c>
      <c r="O193">
        <v>1</v>
      </c>
      <c r="P193" t="s">
        <v>4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>
        <f>SUM(1,(1/3)*(Table13[[#This Row],[Length]]-0.5),(1/3)*(Table13[[#This Row],[Diameter]]-0.4),(1/3)*(Table13[[#This Row],[Height]]-0.4)*Table13[[#This Row],[Whole_weight]]*0.5)</f>
        <v>1.0294266666666667</v>
      </c>
      <c r="W19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t="e">
        <f>IF(Table13[[#This Row],[Category All]]="Category 1",Table13[[#This Row],[Base Abalone Value]]*1.5,NA())</f>
        <v>#N/A</v>
      </c>
      <c r="Y193" t="e">
        <f>IF(Table13[[#This Row],[Category All]]="Category 2",Table13[[#This Row],[Base Abalone Value]]*0.8,NA())</f>
        <v>#N/A</v>
      </c>
      <c r="Z193">
        <f>IF(Table13[[#This Row],[Category All]]="Category 3",Table13[[#This Row],[Base Abalone Value]],NA())</f>
        <v>1.0294266666666667</v>
      </c>
      <c r="AA193" s="2">
        <f>IF(Table13[[#This Row],[Gender]]="M",Table13[[#This Row],[Whole_weight]],NA())</f>
        <v>1.042</v>
      </c>
      <c r="AB193" s="2" t="e">
        <f>IF(Table13[[#This Row],[Gender]]="F",Table13[[#This Row],[Whole_weight]],NA())</f>
        <v>#N/A</v>
      </c>
      <c r="AC193" s="2" t="e">
        <f>IF(Table13[[#This Row],[Gender]]="I",Table13[[#This Row],[Whole_weight]],NA())</f>
        <v>#N/A</v>
      </c>
      <c r="AD193" s="2">
        <f>IF(Table13[[#This Row],[Gender]]="M",Table13[[#This Row],[Diameter]],NA())</f>
        <v>0.51500000000000001</v>
      </c>
      <c r="AE193" s="2" t="e">
        <f>IF(Table13[[#This Row],[Gender]]="F",Table13[[#This Row],[Diameter]],NA())</f>
        <v>#N/A</v>
      </c>
      <c r="AF193" s="2" t="e">
        <f>IF(Table13[[#This Row],[Gender]]="I",Table13[[#This Row],[Diameter]],NA())</f>
        <v>#N/A</v>
      </c>
    </row>
    <row r="194" spans="1:32">
      <c r="A194">
        <v>830</v>
      </c>
      <c r="B194" t="s">
        <v>11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12</v>
      </c>
      <c r="M194" t="s">
        <v>13</v>
      </c>
      <c r="N194" t="s">
        <v>3</v>
      </c>
      <c r="O194">
        <v>2</v>
      </c>
      <c r="P194" t="s">
        <v>7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>
        <f>SUM(1,(1/3)*(Table13[[#This Row],[Length]]-0.5),(1/3)*(Table13[[#This Row],[Diameter]]-0.4),(1/3)*(Table13[[#This Row],[Height]]-0.4)*Table13[[#This Row],[Whole_weight]]*0.5)</f>
        <v>0.92694750000000004</v>
      </c>
      <c r="W194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t="e">
        <f>IF(Table13[[#This Row],[Category All]]="Category 1",Table13[[#This Row],[Base Abalone Value]]*1.5,NA())</f>
        <v>#N/A</v>
      </c>
      <c r="Y194">
        <f>IF(Table13[[#This Row],[Category All]]="Category 2",Table13[[#This Row],[Base Abalone Value]]*0.8,NA())</f>
        <v>0.74155800000000005</v>
      </c>
      <c r="Z194" t="e">
        <f>IF(Table13[[#This Row],[Category All]]="Category 3",Table13[[#This Row],[Base Abalone Value]],NA())</f>
        <v>#N/A</v>
      </c>
      <c r="AA194" s="2" t="e">
        <f>IF(Table13[[#This Row],[Gender]]="M",Table13[[#This Row],[Whole_weight]],NA())</f>
        <v>#N/A</v>
      </c>
      <c r="AB194" s="2" t="e">
        <f>IF(Table13[[#This Row],[Gender]]="F",Table13[[#This Row],[Whole_weight]],NA())</f>
        <v>#N/A</v>
      </c>
      <c r="AC194" s="2">
        <f>IF(Table13[[#This Row],[Gender]]="I",Table13[[#This Row],[Whole_weight]],NA())</f>
        <v>0.3735</v>
      </c>
      <c r="AD194" s="2" t="e">
        <f>IF(Table13[[#This Row],[Gender]]="M",Table13[[#This Row],[Diameter]],NA())</f>
        <v>#N/A</v>
      </c>
      <c r="AE194" s="2" t="e">
        <f>IF(Table13[[#This Row],[Gender]]="F",Table13[[#This Row],[Diameter]],NA())</f>
        <v>#N/A</v>
      </c>
      <c r="AF194" s="2">
        <f>IF(Table13[[#This Row],[Gender]]="I",Table13[[#This Row],[Diameter]],NA())</f>
        <v>0.32</v>
      </c>
    </row>
    <row r="195" spans="1:32">
      <c r="A195">
        <v>3853</v>
      </c>
      <c r="B195" t="s">
        <v>15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35</v>
      </c>
      <c r="M195" t="s">
        <v>36</v>
      </c>
      <c r="N195" t="s">
        <v>37</v>
      </c>
      <c r="O195">
        <v>2</v>
      </c>
      <c r="P195" t="s">
        <v>7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>
        <f>SUM(1,(1/3)*(Table13[[#This Row],[Length]]-0.5),(1/3)*(Table13[[#This Row],[Diameter]]-0.4),(1/3)*(Table13[[#This Row],[Height]]-0.4)*Table13[[#This Row],[Whole_weight]]*0.5)</f>
        <v>0.98729166666666668</v>
      </c>
      <c r="W195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t="e">
        <f>IF(Table13[[#This Row],[Category All]]="Category 1",Table13[[#This Row],[Base Abalone Value]]*1.5,NA())</f>
        <v>#N/A</v>
      </c>
      <c r="Y195">
        <f>IF(Table13[[#This Row],[Category All]]="Category 2",Table13[[#This Row],[Base Abalone Value]]*0.8,NA())</f>
        <v>0.78983333333333339</v>
      </c>
      <c r="Z195" t="e">
        <f>IF(Table13[[#This Row],[Category All]]="Category 3",Table13[[#This Row],[Base Abalone Value]],NA())</f>
        <v>#N/A</v>
      </c>
      <c r="AA195" s="2">
        <f>IF(Table13[[#This Row],[Gender]]="M",Table13[[#This Row],[Whole_weight]],NA())</f>
        <v>0.78500000000000003</v>
      </c>
      <c r="AB195" s="2" t="e">
        <f>IF(Table13[[#This Row],[Gender]]="F",Table13[[#This Row],[Whole_weight]],NA())</f>
        <v>#N/A</v>
      </c>
      <c r="AC195" s="2" t="e">
        <f>IF(Table13[[#This Row],[Gender]]="I",Table13[[#This Row],[Whole_weight]],NA())</f>
        <v>#N/A</v>
      </c>
      <c r="AD195" s="2">
        <f>IF(Table13[[#This Row],[Gender]]="M",Table13[[#This Row],[Diameter]],NA())</f>
        <v>0.41</v>
      </c>
      <c r="AE195" s="2" t="e">
        <f>IF(Table13[[#This Row],[Gender]]="F",Table13[[#This Row],[Diameter]],NA())</f>
        <v>#N/A</v>
      </c>
      <c r="AF195" s="2" t="e">
        <f>IF(Table13[[#This Row],[Gender]]="I",Table13[[#This Row],[Diameter]],NA())</f>
        <v>#N/A</v>
      </c>
    </row>
    <row r="196" spans="1:32">
      <c r="A196">
        <v>3888</v>
      </c>
      <c r="B196" t="s">
        <v>0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39</v>
      </c>
      <c r="M196" t="s">
        <v>40</v>
      </c>
      <c r="N196" t="s">
        <v>41</v>
      </c>
      <c r="O196">
        <v>1</v>
      </c>
      <c r="P196" t="s">
        <v>4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>
        <f>SUM(1,(1/3)*(Table13[[#This Row],[Length]]-0.5),(1/3)*(Table13[[#This Row],[Diameter]]-0.4),(1/3)*(Table13[[#This Row],[Height]]-0.4)*Table13[[#This Row],[Whole_weight]]*0.5)</f>
        <v>0.99370458333333345</v>
      </c>
      <c r="W196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t="e">
        <f>IF(Table13[[#This Row],[Category All]]="Category 1",Table13[[#This Row],[Base Abalone Value]]*1.5,NA())</f>
        <v>#N/A</v>
      </c>
      <c r="Y196" t="e">
        <f>IF(Table13[[#This Row],[Category All]]="Category 2",Table13[[#This Row],[Base Abalone Value]]*0.8,NA())</f>
        <v>#N/A</v>
      </c>
      <c r="Z196">
        <f>IF(Table13[[#This Row],[Category All]]="Category 3",Table13[[#This Row],[Base Abalone Value]],NA())</f>
        <v>0.99370458333333345</v>
      </c>
      <c r="AA196" s="2" t="e">
        <f>IF(Table13[[#This Row],[Gender]]="M",Table13[[#This Row],[Whole_weight]],NA())</f>
        <v>#N/A</v>
      </c>
      <c r="AB196" s="2">
        <f>IF(Table13[[#This Row],[Gender]]="F",Table13[[#This Row],[Whole_weight]],NA())</f>
        <v>0.97050000000000003</v>
      </c>
      <c r="AC196" s="2" t="e">
        <f>IF(Table13[[#This Row],[Gender]]="I",Table13[[#This Row],[Whole_weight]],NA())</f>
        <v>#N/A</v>
      </c>
      <c r="AD196" s="2" t="e">
        <f>IF(Table13[[#This Row],[Gender]]="M",Table13[[#This Row],[Diameter]],NA())</f>
        <v>#N/A</v>
      </c>
      <c r="AE196" s="2">
        <f>IF(Table13[[#This Row],[Gender]]="F",Table13[[#This Row],[Diameter]],NA())</f>
        <v>0.44</v>
      </c>
      <c r="AF196" s="2" t="e">
        <f>IF(Table13[[#This Row],[Gender]]="I",Table13[[#This Row],[Diameter]],NA())</f>
        <v>#N/A</v>
      </c>
    </row>
    <row r="197" spans="1:32">
      <c r="A197">
        <v>727</v>
      </c>
      <c r="B197" t="s">
        <v>15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52</v>
      </c>
      <c r="M197" t="s">
        <v>53</v>
      </c>
      <c r="N197" t="s">
        <v>54</v>
      </c>
      <c r="O197">
        <v>2</v>
      </c>
      <c r="P197" t="s">
        <v>7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>
        <f>SUM(1,(1/3)*(Table13[[#This Row],[Length]]-0.5),(1/3)*(Table13[[#This Row],[Diameter]]-0.4),(1/3)*(Table13[[#This Row],[Height]]-0.4)*Table13[[#This Row],[Whole_weight]]*0.5)</f>
        <v>0.91940750000000004</v>
      </c>
      <c r="W197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t="e">
        <f>IF(Table13[[#This Row],[Category All]]="Category 1",Table13[[#This Row],[Base Abalone Value]]*1.5,NA())</f>
        <v>#N/A</v>
      </c>
      <c r="Y197">
        <f>IF(Table13[[#This Row],[Category All]]="Category 2",Table13[[#This Row],[Base Abalone Value]]*0.8,NA())</f>
        <v>0.73552600000000012</v>
      </c>
      <c r="Z197" t="e">
        <f>IF(Table13[[#This Row],[Category All]]="Category 3",Table13[[#This Row],[Base Abalone Value]],NA())</f>
        <v>#N/A</v>
      </c>
      <c r="AA197" s="2">
        <f>IF(Table13[[#This Row],[Gender]]="M",Table13[[#This Row],[Whole_weight]],NA())</f>
        <v>0.29699999999999999</v>
      </c>
      <c r="AB197" s="2" t="e">
        <f>IF(Table13[[#This Row],[Gender]]="F",Table13[[#This Row],[Whole_weight]],NA())</f>
        <v>#N/A</v>
      </c>
      <c r="AC197" s="2" t="e">
        <f>IF(Table13[[#This Row],[Gender]]="I",Table13[[#This Row],[Whole_weight]],NA())</f>
        <v>#N/A</v>
      </c>
      <c r="AD197" s="2">
        <f>IF(Table13[[#This Row],[Gender]]="M",Table13[[#This Row],[Diameter]],NA())</f>
        <v>0.30499999999999999</v>
      </c>
      <c r="AE197" s="2" t="e">
        <f>IF(Table13[[#This Row],[Gender]]="F",Table13[[#This Row],[Diameter]],NA())</f>
        <v>#N/A</v>
      </c>
      <c r="AF197" s="2" t="e">
        <f>IF(Table13[[#This Row],[Gender]]="I",Table13[[#This Row],[Diameter]],NA())</f>
        <v>#N/A</v>
      </c>
    </row>
    <row r="198" spans="1:32">
      <c r="A198">
        <v>561</v>
      </c>
      <c r="B198" t="s">
        <v>0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23</v>
      </c>
      <c r="M198" t="s">
        <v>24</v>
      </c>
      <c r="N198" t="s">
        <v>25</v>
      </c>
      <c r="O198">
        <v>7</v>
      </c>
      <c r="P198" t="s">
        <v>42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>
        <f>SUM(1,(1/3)*(Table13[[#This Row],[Length]]-0.5),(1/3)*(Table13[[#This Row],[Diameter]]-0.4),(1/3)*(Table13[[#This Row],[Height]]-0.4)*Table13[[#This Row],[Whole_weight]]*0.5)</f>
        <v>0.94210333333333329</v>
      </c>
      <c r="W198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t="e">
        <f>IF(Table13[[#This Row],[Category All]]="Category 1",Table13[[#This Row],[Base Abalone Value]]*1.5,NA())</f>
        <v>#N/A</v>
      </c>
      <c r="Y198">
        <f>IF(Table13[[#This Row],[Category All]]="Category 2",Table13[[#This Row],[Base Abalone Value]]*0.8,NA())</f>
        <v>0.75368266666666672</v>
      </c>
      <c r="Z198" t="e">
        <f>IF(Table13[[#This Row],[Category All]]="Category 3",Table13[[#This Row],[Base Abalone Value]],NA())</f>
        <v>#N/A</v>
      </c>
      <c r="AA198" s="2" t="e">
        <f>IF(Table13[[#This Row],[Gender]]="M",Table13[[#This Row],[Whole_weight]],NA())</f>
        <v>#N/A</v>
      </c>
      <c r="AB198" s="2">
        <f>IF(Table13[[#This Row],[Gender]]="F",Table13[[#This Row],[Whole_weight]],NA())</f>
        <v>0.36399999999999999</v>
      </c>
      <c r="AC198" s="2" t="e">
        <f>IF(Table13[[#This Row],[Gender]]="I",Table13[[#This Row],[Whole_weight]],NA())</f>
        <v>#N/A</v>
      </c>
      <c r="AD198" s="2" t="e">
        <f>IF(Table13[[#This Row],[Gender]]="M",Table13[[#This Row],[Diameter]],NA())</f>
        <v>#N/A</v>
      </c>
      <c r="AE198" s="2">
        <f>IF(Table13[[#This Row],[Gender]]="F",Table13[[#This Row],[Diameter]],NA())</f>
        <v>0.34</v>
      </c>
      <c r="AF198" s="2" t="e">
        <f>IF(Table13[[#This Row],[Gender]]="I",Table13[[#This Row],[Diameter]],NA())</f>
        <v>#N/A</v>
      </c>
    </row>
    <row r="199" spans="1:32">
      <c r="A199">
        <v>2957</v>
      </c>
      <c r="B199" t="s">
        <v>0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32</v>
      </c>
      <c r="M199" t="s">
        <v>33</v>
      </c>
      <c r="N199" t="s">
        <v>34</v>
      </c>
      <c r="O199">
        <v>9</v>
      </c>
      <c r="P199" t="s">
        <v>46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>
        <f>SUM(1,(1/3)*(Table13[[#This Row],[Length]]-0.5),(1/3)*(Table13[[#This Row],[Diameter]]-0.4),(1/3)*(Table13[[#This Row],[Height]]-0.4)*Table13[[#This Row],[Whole_weight]]*0.5)</f>
        <v>1.0495166666666667</v>
      </c>
      <c r="W199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t="e">
        <f>IF(Table13[[#This Row],[Category All]]="Category 1",Table13[[#This Row],[Base Abalone Value]]*1.5,NA())</f>
        <v>#N/A</v>
      </c>
      <c r="Y199" t="e">
        <f>IF(Table13[[#This Row],[Category All]]="Category 2",Table13[[#This Row],[Base Abalone Value]]*0.8,NA())</f>
        <v>#N/A</v>
      </c>
      <c r="Z199">
        <f>IF(Table13[[#This Row],[Category All]]="Category 3",Table13[[#This Row],[Base Abalone Value]],NA())</f>
        <v>1.0495166666666667</v>
      </c>
      <c r="AA199" s="2" t="e">
        <f>IF(Table13[[#This Row],[Gender]]="M",Table13[[#This Row],[Whole_weight]],NA())</f>
        <v>#N/A</v>
      </c>
      <c r="AB199" s="2">
        <f>IF(Table13[[#This Row],[Gender]]="F",Table13[[#This Row],[Whole_weight]],NA())</f>
        <v>1.6645000000000001</v>
      </c>
      <c r="AC199" s="2" t="e">
        <f>IF(Table13[[#This Row],[Gender]]="I",Table13[[#This Row],[Whole_weight]],NA())</f>
        <v>#N/A</v>
      </c>
      <c r="AD199" s="2" t="e">
        <f>IF(Table13[[#This Row],[Gender]]="M",Table13[[#This Row],[Diameter]],NA())</f>
        <v>#N/A</v>
      </c>
      <c r="AE199" s="2">
        <f>IF(Table13[[#This Row],[Gender]]="F",Table13[[#This Row],[Diameter]],NA())</f>
        <v>0.56499999999999995</v>
      </c>
      <c r="AF199" s="2" t="e">
        <f>IF(Table13[[#This Row],[Gender]]="I",Table13[[#This Row],[Diameter]],NA())</f>
        <v>#N/A</v>
      </c>
    </row>
    <row r="200" spans="1:32">
      <c r="A200">
        <v>3276</v>
      </c>
      <c r="B200" t="s">
        <v>15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12</v>
      </c>
      <c r="M200" t="s">
        <v>13</v>
      </c>
      <c r="N200" t="s">
        <v>3</v>
      </c>
      <c r="O200">
        <v>8</v>
      </c>
      <c r="P200" t="s">
        <v>19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>
        <f>SUM(1,(1/3)*(Table13[[#This Row],[Length]]-0.5),(1/3)*(Table13[[#This Row],[Diameter]]-0.4),(1/3)*(Table13[[#This Row],[Height]]-0.4)*Table13[[#This Row],[Whole_weight]]*0.5)</f>
        <v>0.95160833333333339</v>
      </c>
      <c r="W200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t="e">
        <f>IF(Table13[[#This Row],[Category All]]="Category 1",Table13[[#This Row],[Base Abalone Value]]*1.5,NA())</f>
        <v>#N/A</v>
      </c>
      <c r="Y200">
        <f>IF(Table13[[#This Row],[Category All]]="Category 2",Table13[[#This Row],[Base Abalone Value]]*0.8,NA())</f>
        <v>0.76128666666666678</v>
      </c>
      <c r="Z200" t="e">
        <f>IF(Table13[[#This Row],[Category All]]="Category 3",Table13[[#This Row],[Base Abalone Value]],NA())</f>
        <v>#N/A</v>
      </c>
      <c r="AA200" s="2">
        <f>IF(Table13[[#This Row],[Gender]]="M",Table13[[#This Row],[Whole_weight]],NA())</f>
        <v>0.41499999999999998</v>
      </c>
      <c r="AB200" s="2" t="e">
        <f>IF(Table13[[#This Row],[Gender]]="F",Table13[[#This Row],[Whole_weight]],NA())</f>
        <v>#N/A</v>
      </c>
      <c r="AC200" s="2" t="e">
        <f>IF(Table13[[#This Row],[Gender]]="I",Table13[[#This Row],[Whole_weight]],NA())</f>
        <v>#N/A</v>
      </c>
      <c r="AD200" s="2">
        <f>IF(Table13[[#This Row],[Gender]]="M",Table13[[#This Row],[Diameter]],NA())</f>
        <v>0.35499999999999998</v>
      </c>
      <c r="AE200" s="2" t="e">
        <f>IF(Table13[[#This Row],[Gender]]="F",Table13[[#This Row],[Diameter]],NA())</f>
        <v>#N/A</v>
      </c>
      <c r="AF200" s="2" t="e">
        <f>IF(Table13[[#This Row],[Gender]]="I",Table13[[#This Row],[Diameter]],NA())</f>
        <v>#N/A</v>
      </c>
    </row>
    <row r="201" spans="1:32">
      <c r="A201">
        <v>3659</v>
      </c>
      <c r="B201" t="s">
        <v>11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52</v>
      </c>
      <c r="M201" t="s">
        <v>53</v>
      </c>
      <c r="N201" t="s">
        <v>54</v>
      </c>
      <c r="O201">
        <v>9</v>
      </c>
      <c r="P201" t="s">
        <v>46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>
        <f>SUM(1,(1/3)*(Table13[[#This Row],[Length]]-0.5),(1/3)*(Table13[[#This Row],[Diameter]]-0.4),(1/3)*(Table13[[#This Row],[Height]]-0.4)*Table13[[#This Row],[Whole_weight]]*0.5)</f>
        <v>0.99536041666666664</v>
      </c>
      <c r="W201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t="e">
        <f>IF(Table13[[#This Row],[Category All]]="Category 1",Table13[[#This Row],[Base Abalone Value]]*1.5,NA())</f>
        <v>#N/A</v>
      </c>
      <c r="Y201">
        <f>IF(Table13[[#This Row],[Category All]]="Category 2",Table13[[#This Row],[Base Abalone Value]]*0.8,NA())</f>
        <v>0.79628833333333338</v>
      </c>
      <c r="Z201" t="e">
        <f>IF(Table13[[#This Row],[Category All]]="Category 3",Table13[[#This Row],[Base Abalone Value]],NA())</f>
        <v>#N/A</v>
      </c>
      <c r="AA201" s="2" t="e">
        <f>IF(Table13[[#This Row],[Gender]]="M",Table13[[#This Row],[Whole_weight]],NA())</f>
        <v>#N/A</v>
      </c>
      <c r="AB201" s="2" t="e">
        <f>IF(Table13[[#This Row],[Gender]]="F",Table13[[#This Row],[Whole_weight]],NA())</f>
        <v>#N/A</v>
      </c>
      <c r="AC201" s="2">
        <f>IF(Table13[[#This Row],[Gender]]="I",Table13[[#This Row],[Whole_weight]],NA())</f>
        <v>0.8075</v>
      </c>
      <c r="AD201" s="2" t="e">
        <f>IF(Table13[[#This Row],[Gender]]="M",Table13[[#This Row],[Diameter]],NA())</f>
        <v>#N/A</v>
      </c>
      <c r="AE201" s="2" t="e">
        <f>IF(Table13[[#This Row],[Gender]]="F",Table13[[#This Row],[Diameter]],NA())</f>
        <v>#N/A</v>
      </c>
      <c r="AF201" s="2">
        <f>IF(Table13[[#This Row],[Gender]]="I",Table13[[#This Row],[Diameter]],NA())</f>
        <v>0.45</v>
      </c>
    </row>
    <row r="202" spans="1:32">
      <c r="A202">
        <v>95</v>
      </c>
      <c r="B202" t="s">
        <v>15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8</v>
      </c>
      <c r="M202" t="s">
        <v>9</v>
      </c>
      <c r="N202" t="s">
        <v>3</v>
      </c>
      <c r="O202">
        <v>9</v>
      </c>
      <c r="P202" t="s">
        <v>46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>
        <f>SUM(1,(1/3)*(Table13[[#This Row],[Length]]-0.5),(1/3)*(Table13[[#This Row],[Diameter]]-0.4),(1/3)*(Table13[[#This Row],[Height]]-0.4)*Table13[[#This Row],[Whole_weight]]*0.5)</f>
        <v>1.0660433333333332</v>
      </c>
      <c r="W202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t="e">
        <f>IF(Table13[[#This Row],[Category All]]="Category 1",Table13[[#This Row],[Base Abalone Value]]*1.5,NA())</f>
        <v>#N/A</v>
      </c>
      <c r="Y202" t="e">
        <f>IF(Table13[[#This Row],[Category All]]="Category 2",Table13[[#This Row],[Base Abalone Value]]*0.8,NA())</f>
        <v>#N/A</v>
      </c>
      <c r="Z202">
        <f>IF(Table13[[#This Row],[Category All]]="Category 3",Table13[[#This Row],[Base Abalone Value]],NA())</f>
        <v>1.0660433333333332</v>
      </c>
      <c r="AA202" s="2">
        <f>IF(Table13[[#This Row],[Gender]]="M",Table13[[#This Row],[Whole_weight]],NA())</f>
        <v>1.494</v>
      </c>
      <c r="AB202" s="2" t="e">
        <f>IF(Table13[[#This Row],[Gender]]="F",Table13[[#This Row],[Whole_weight]],NA())</f>
        <v>#N/A</v>
      </c>
      <c r="AC202" s="2" t="e">
        <f>IF(Table13[[#This Row],[Gender]]="I",Table13[[#This Row],[Whole_weight]],NA())</f>
        <v>#N/A</v>
      </c>
      <c r="AD202" s="2">
        <f>IF(Table13[[#This Row],[Gender]]="M",Table13[[#This Row],[Diameter]],NA())</f>
        <v>0.56000000000000005</v>
      </c>
      <c r="AE202" s="2" t="e">
        <f>IF(Table13[[#This Row],[Gender]]="F",Table13[[#This Row],[Diameter]],NA())</f>
        <v>#N/A</v>
      </c>
      <c r="AF202" s="2" t="e">
        <f>IF(Table13[[#This Row],[Gender]]="I",Table13[[#This Row],[Diameter]],NA())</f>
        <v>#N/A</v>
      </c>
    </row>
    <row r="203" spans="1:32">
      <c r="A203">
        <v>291</v>
      </c>
      <c r="B203" t="s">
        <v>15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12</v>
      </c>
      <c r="M203" t="s">
        <v>13</v>
      </c>
      <c r="N203" t="s">
        <v>3</v>
      </c>
      <c r="O203">
        <v>7</v>
      </c>
      <c r="P203" t="s">
        <v>42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>
        <f>SUM(1,(1/3)*(Table13[[#This Row],[Length]]-0.5),(1/3)*(Table13[[#This Row],[Diameter]]-0.4),(1/3)*(Table13[[#This Row],[Height]]-0.4)*Table13[[#This Row],[Whole_weight]]*0.5)</f>
        <v>0.98848000000000014</v>
      </c>
      <c r="W20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t="e">
        <f>IF(Table13[[#This Row],[Category All]]="Category 1",Table13[[#This Row],[Base Abalone Value]]*1.5,NA())</f>
        <v>#N/A</v>
      </c>
      <c r="Y203">
        <f>IF(Table13[[#This Row],[Category All]]="Category 2",Table13[[#This Row],[Base Abalone Value]]*0.8,NA())</f>
        <v>0.79078400000000015</v>
      </c>
      <c r="Z203" t="e">
        <f>IF(Table13[[#This Row],[Category All]]="Category 3",Table13[[#This Row],[Base Abalone Value]],NA())</f>
        <v>#N/A</v>
      </c>
      <c r="AA203" s="2">
        <f>IF(Table13[[#This Row],[Gender]]="M",Table13[[#This Row],[Whole_weight]],NA())</f>
        <v>0.996</v>
      </c>
      <c r="AB203" s="2" t="e">
        <f>IF(Table13[[#This Row],[Gender]]="F",Table13[[#This Row],[Whole_weight]],NA())</f>
        <v>#N/A</v>
      </c>
      <c r="AC203" s="2" t="e">
        <f>IF(Table13[[#This Row],[Gender]]="I",Table13[[#This Row],[Whole_weight]],NA())</f>
        <v>#N/A</v>
      </c>
      <c r="AD203" s="2">
        <f>IF(Table13[[#This Row],[Gender]]="M",Table13[[#This Row],[Diameter]],NA())</f>
        <v>0.435</v>
      </c>
      <c r="AE203" s="2" t="e">
        <f>IF(Table13[[#This Row],[Gender]]="F",Table13[[#This Row],[Diameter]],NA())</f>
        <v>#N/A</v>
      </c>
      <c r="AF203" s="2" t="e">
        <f>IF(Table13[[#This Row],[Gender]]="I",Table13[[#This Row],[Diameter]],NA())</f>
        <v>#N/A</v>
      </c>
    </row>
    <row r="204" spans="1:32">
      <c r="A204">
        <v>895</v>
      </c>
      <c r="B204" t="s">
        <v>11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49</v>
      </c>
      <c r="M204" t="s">
        <v>50</v>
      </c>
      <c r="N204" t="s">
        <v>3</v>
      </c>
      <c r="O204">
        <v>5</v>
      </c>
      <c r="P204" t="s">
        <v>14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>
        <f>SUM(1,(1/3)*(Table13[[#This Row],[Length]]-0.5),(1/3)*(Table13[[#This Row],[Diameter]]-0.4),(1/3)*(Table13[[#This Row],[Height]]-0.4)*Table13[[#This Row],[Whole_weight]]*0.5)</f>
        <v>0.83462041666666675</v>
      </c>
      <c r="W204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t="e">
        <f>IF(Table13[[#This Row],[Category All]]="Category 1",Table13[[#This Row],[Base Abalone Value]]*1.5,NA())</f>
        <v>#N/A</v>
      </c>
      <c r="Y204">
        <f>IF(Table13[[#This Row],[Category All]]="Category 2",Table13[[#This Row],[Base Abalone Value]]*0.8,NA())</f>
        <v>0.66769633333333345</v>
      </c>
      <c r="Z204" t="e">
        <f>IF(Table13[[#This Row],[Category All]]="Category 3",Table13[[#This Row],[Base Abalone Value]],NA())</f>
        <v>#N/A</v>
      </c>
      <c r="AA204" s="2" t="e">
        <f>IF(Table13[[#This Row],[Gender]]="M",Table13[[#This Row],[Whole_weight]],NA())</f>
        <v>#N/A</v>
      </c>
      <c r="AB204" s="2" t="e">
        <f>IF(Table13[[#This Row],[Gender]]="F",Table13[[#This Row],[Whole_weight]],NA())</f>
        <v>#N/A</v>
      </c>
      <c r="AC204" s="2">
        <f>IF(Table13[[#This Row],[Gender]]="I",Table13[[#This Row],[Whole_weight]],NA())</f>
        <v>6.6500000000000004E-2</v>
      </c>
      <c r="AD204" s="2" t="e">
        <f>IF(Table13[[#This Row],[Gender]]="M",Table13[[#This Row],[Diameter]],NA())</f>
        <v>#N/A</v>
      </c>
      <c r="AE204" s="2" t="e">
        <f>IF(Table13[[#This Row],[Gender]]="F",Table13[[#This Row],[Diameter]],NA())</f>
        <v>#N/A</v>
      </c>
      <c r="AF204" s="2">
        <f>IF(Table13[[#This Row],[Gender]]="I",Table13[[#This Row],[Diameter]],NA())</f>
        <v>0.17499999999999999</v>
      </c>
    </row>
    <row r="205" spans="1:32">
      <c r="A205">
        <v>1076</v>
      </c>
      <c r="B205" t="s">
        <v>11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8</v>
      </c>
      <c r="M205" t="s">
        <v>9</v>
      </c>
      <c r="N205" t="s">
        <v>3</v>
      </c>
      <c r="O205">
        <v>8</v>
      </c>
      <c r="P205" t="s">
        <v>19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>
        <f>SUM(1,(1/3)*(Table13[[#This Row],[Length]]-0.5),(1/3)*(Table13[[#This Row],[Diameter]]-0.4),(1/3)*(Table13[[#This Row],[Height]]-0.4)*Table13[[#This Row],[Whole_weight]]*0.5)</f>
        <v>0.92877499999999991</v>
      </c>
      <c r="W205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t="e">
        <f>IF(Table13[[#This Row],[Category All]]="Category 1",Table13[[#This Row],[Base Abalone Value]]*1.5,NA())</f>
        <v>#N/A</v>
      </c>
      <c r="Y205">
        <f>IF(Table13[[#This Row],[Category All]]="Category 2",Table13[[#This Row],[Base Abalone Value]]*0.8,NA())</f>
        <v>0.74302000000000001</v>
      </c>
      <c r="Z205" t="e">
        <f>IF(Table13[[#This Row],[Category All]]="Category 3",Table13[[#This Row],[Base Abalone Value]],NA())</f>
        <v>#N/A</v>
      </c>
      <c r="AA205" s="2" t="e">
        <f>IF(Table13[[#This Row],[Gender]]="M",Table13[[#This Row],[Whole_weight]],NA())</f>
        <v>#N/A</v>
      </c>
      <c r="AB205" s="2" t="e">
        <f>IF(Table13[[#This Row],[Gender]]="F",Table13[[#This Row],[Whole_weight]],NA())</f>
        <v>#N/A</v>
      </c>
      <c r="AC205" s="2">
        <f>IF(Table13[[#This Row],[Gender]]="I",Table13[[#This Row],[Whole_weight]],NA())</f>
        <v>0.32450000000000001</v>
      </c>
      <c r="AD205" s="2" t="e">
        <f>IF(Table13[[#This Row],[Gender]]="M",Table13[[#This Row],[Diameter]],NA())</f>
        <v>#N/A</v>
      </c>
      <c r="AE205" s="2" t="e">
        <f>IF(Table13[[#This Row],[Gender]]="F",Table13[[#This Row],[Diameter]],NA())</f>
        <v>#N/A</v>
      </c>
      <c r="AF205" s="2">
        <f>IF(Table13[[#This Row],[Gender]]="I",Table13[[#This Row],[Diameter]],NA())</f>
        <v>0.32500000000000001</v>
      </c>
    </row>
    <row r="206" spans="1:32">
      <c r="A206">
        <v>93</v>
      </c>
      <c r="B206" t="s">
        <v>15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23</v>
      </c>
      <c r="M206" t="s">
        <v>24</v>
      </c>
      <c r="N206" t="s">
        <v>25</v>
      </c>
      <c r="O206">
        <v>5</v>
      </c>
      <c r="P206" t="s">
        <v>14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>
        <f>SUM(1,(1/3)*(Table13[[#This Row],[Length]]-0.5),(1/3)*(Table13[[#This Row],[Diameter]]-0.4),(1/3)*(Table13[[#This Row],[Height]]-0.4)*Table13[[#This Row],[Whole_weight]]*0.5)</f>
        <v>1.0115208333333334</v>
      </c>
      <c r="W206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t="e">
        <f>IF(Table13[[#This Row],[Category All]]="Category 1",Table13[[#This Row],[Base Abalone Value]]*1.5,NA())</f>
        <v>#N/A</v>
      </c>
      <c r="Y206" t="e">
        <f>IF(Table13[[#This Row],[Category All]]="Category 2",Table13[[#This Row],[Base Abalone Value]]*0.8,NA())</f>
        <v>#N/A</v>
      </c>
      <c r="Z206">
        <f>IF(Table13[[#This Row],[Category All]]="Category 3",Table13[[#This Row],[Base Abalone Value]],NA())</f>
        <v>1.0115208333333334</v>
      </c>
      <c r="AA206" s="2">
        <f>IF(Table13[[#This Row],[Gender]]="M",Table13[[#This Row],[Whole_weight]],NA())</f>
        <v>1.115</v>
      </c>
      <c r="AB206" s="2" t="e">
        <f>IF(Table13[[#This Row],[Gender]]="F",Table13[[#This Row],[Whole_weight]],NA())</f>
        <v>#N/A</v>
      </c>
      <c r="AC206" s="2" t="e">
        <f>IF(Table13[[#This Row],[Gender]]="I",Table13[[#This Row],[Whole_weight]],NA())</f>
        <v>#N/A</v>
      </c>
      <c r="AD206" s="2">
        <f>IF(Table13[[#This Row],[Gender]]="M",Table13[[#This Row],[Diameter]],NA())</f>
        <v>0.46500000000000002</v>
      </c>
      <c r="AE206" s="2" t="e">
        <f>IF(Table13[[#This Row],[Gender]]="F",Table13[[#This Row],[Diameter]],NA())</f>
        <v>#N/A</v>
      </c>
      <c r="AF206" s="2" t="e">
        <f>IF(Table13[[#This Row],[Gender]]="I",Table13[[#This Row],[Diameter]],NA())</f>
        <v>#N/A</v>
      </c>
    </row>
    <row r="207" spans="1:32">
      <c r="A207">
        <v>2134</v>
      </c>
      <c r="B207" t="s">
        <v>15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32</v>
      </c>
      <c r="M207" t="s">
        <v>33</v>
      </c>
      <c r="N207" t="s">
        <v>34</v>
      </c>
      <c r="O207">
        <v>7</v>
      </c>
      <c r="P207" t="s">
        <v>42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>
        <f>SUM(1,(1/3)*(Table13[[#This Row],[Length]]-0.5),(1/3)*(Table13[[#This Row],[Diameter]]-0.4),(1/3)*(Table13[[#This Row],[Height]]-0.4)*Table13[[#This Row],[Whole_weight]]*0.5)</f>
        <v>0.94117249999999997</v>
      </c>
      <c r="W207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t="e">
        <f>IF(Table13[[#This Row],[Category All]]="Category 1",Table13[[#This Row],[Base Abalone Value]]*1.5,NA())</f>
        <v>#N/A</v>
      </c>
      <c r="Y207">
        <f>IF(Table13[[#This Row],[Category All]]="Category 2",Table13[[#This Row],[Base Abalone Value]]*0.8,NA())</f>
        <v>0.752938</v>
      </c>
      <c r="Z207" t="e">
        <f>IF(Table13[[#This Row],[Category All]]="Category 3",Table13[[#This Row],[Base Abalone Value]],NA())</f>
        <v>#N/A</v>
      </c>
      <c r="AA207" s="2">
        <f>IF(Table13[[#This Row],[Gender]]="M",Table13[[#This Row],[Whole_weight]],NA())</f>
        <v>0.45850000000000002</v>
      </c>
      <c r="AB207" s="2" t="e">
        <f>IF(Table13[[#This Row],[Gender]]="F",Table13[[#This Row],[Whole_weight]],NA())</f>
        <v>#N/A</v>
      </c>
      <c r="AC207" s="2" t="e">
        <f>IF(Table13[[#This Row],[Gender]]="I",Table13[[#This Row],[Whole_weight]],NA())</f>
        <v>#N/A</v>
      </c>
      <c r="AD207" s="2">
        <f>IF(Table13[[#This Row],[Gender]]="M",Table13[[#This Row],[Diameter]],NA())</f>
        <v>0.35</v>
      </c>
      <c r="AE207" s="2" t="e">
        <f>IF(Table13[[#This Row],[Gender]]="F",Table13[[#This Row],[Diameter]],NA())</f>
        <v>#N/A</v>
      </c>
      <c r="AF207" s="2" t="e">
        <f>IF(Table13[[#This Row],[Gender]]="I",Table13[[#This Row],[Diameter]],NA())</f>
        <v>#N/A</v>
      </c>
    </row>
    <row r="208" spans="1:32">
      <c r="A208">
        <v>892</v>
      </c>
      <c r="B208" t="s">
        <v>15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29</v>
      </c>
      <c r="M208" t="s">
        <v>30</v>
      </c>
      <c r="N208" t="s">
        <v>31</v>
      </c>
      <c r="O208">
        <v>10</v>
      </c>
      <c r="P208" t="s">
        <v>38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>
        <f>SUM(1,(1/3)*(Table13[[#This Row],[Length]]-0.5),(1/3)*(Table13[[#This Row],[Diameter]]-0.4),(1/3)*(Table13[[#This Row],[Height]]-0.4)*Table13[[#This Row],[Whole_weight]]*0.5)</f>
        <v>1.0616108333333332</v>
      </c>
      <c r="W208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>
        <f>IF(Table13[[#This Row],[Category All]]="Category 1",Table13[[#This Row],[Base Abalone Value]]*1.5,NA())</f>
        <v>1.5924162499999999</v>
      </c>
      <c r="Y208" t="e">
        <f>IF(Table13[[#This Row],[Category All]]="Category 2",Table13[[#This Row],[Base Abalone Value]]*0.8,NA())</f>
        <v>#N/A</v>
      </c>
      <c r="Z208" t="e">
        <f>IF(Table13[[#This Row],[Category All]]="Category 3",Table13[[#This Row],[Base Abalone Value]],NA())</f>
        <v>#N/A</v>
      </c>
      <c r="AA208" s="2">
        <f>IF(Table13[[#This Row],[Gender]]="M",Table13[[#This Row],[Whole_weight]],NA())</f>
        <v>2.8254999999999999</v>
      </c>
      <c r="AB208" s="2" t="e">
        <f>IF(Table13[[#This Row],[Gender]]="F",Table13[[#This Row],[Whole_weight]],NA())</f>
        <v>#N/A</v>
      </c>
      <c r="AC208" s="2" t="e">
        <f>IF(Table13[[#This Row],[Gender]]="I",Table13[[#This Row],[Whole_weight]],NA())</f>
        <v>#N/A</v>
      </c>
      <c r="AD208" s="2">
        <f>IF(Table13[[#This Row],[Gender]]="M",Table13[[#This Row],[Diameter]],NA())</f>
        <v>0.59499999999999997</v>
      </c>
      <c r="AE208" s="2" t="e">
        <f>IF(Table13[[#This Row],[Gender]]="F",Table13[[#This Row],[Diameter]],NA())</f>
        <v>#N/A</v>
      </c>
      <c r="AF208" s="2" t="e">
        <f>IF(Table13[[#This Row],[Gender]]="I",Table13[[#This Row],[Diameter]],NA())</f>
        <v>#N/A</v>
      </c>
    </row>
    <row r="209" spans="1:32">
      <c r="A209">
        <v>2625</v>
      </c>
      <c r="B209" t="s">
        <v>15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32</v>
      </c>
      <c r="M209" t="s">
        <v>33</v>
      </c>
      <c r="N209" t="s">
        <v>34</v>
      </c>
      <c r="O209">
        <v>4</v>
      </c>
      <c r="P209" t="s">
        <v>10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>
        <f>SUM(1,(1/3)*(Table13[[#This Row],[Length]]-0.5),(1/3)*(Table13[[#This Row],[Diameter]]-0.4),(1/3)*(Table13[[#This Row],[Height]]-0.4)*Table13[[#This Row],[Whole_weight]]*0.5)</f>
        <v>1.0620733333333332</v>
      </c>
      <c r="W209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>
        <f>IF(Table13[[#This Row],[Category All]]="Category 1",Table13[[#This Row],[Base Abalone Value]]*1.5,NA())</f>
        <v>1.5931099999999998</v>
      </c>
      <c r="Y209" t="e">
        <f>IF(Table13[[#This Row],[Category All]]="Category 2",Table13[[#This Row],[Base Abalone Value]]*0.8,NA())</f>
        <v>#N/A</v>
      </c>
      <c r="Z209" t="e">
        <f>IF(Table13[[#This Row],[Category All]]="Category 3",Table13[[#This Row],[Base Abalone Value]],NA())</f>
        <v>#N/A</v>
      </c>
      <c r="AA209" s="2">
        <f>IF(Table13[[#This Row],[Gender]]="M",Table13[[#This Row],[Whole_weight]],NA())</f>
        <v>2.3980000000000001</v>
      </c>
      <c r="AB209" s="2" t="e">
        <f>IF(Table13[[#This Row],[Gender]]="F",Table13[[#This Row],[Whole_weight]],NA())</f>
        <v>#N/A</v>
      </c>
      <c r="AC209" s="2" t="e">
        <f>IF(Table13[[#This Row],[Gender]]="I",Table13[[#This Row],[Whole_weight]],NA())</f>
        <v>#N/A</v>
      </c>
      <c r="AD209" s="2">
        <f>IF(Table13[[#This Row],[Gender]]="M",Table13[[#This Row],[Diameter]],NA())</f>
        <v>0.58499999999999996</v>
      </c>
      <c r="AE209" s="2" t="e">
        <f>IF(Table13[[#This Row],[Gender]]="F",Table13[[#This Row],[Diameter]],NA())</f>
        <v>#N/A</v>
      </c>
      <c r="AF209" s="2" t="e">
        <f>IF(Table13[[#This Row],[Gender]]="I",Table13[[#This Row],[Diameter]],NA())</f>
        <v>#N/A</v>
      </c>
    </row>
    <row r="210" spans="1:32">
      <c r="A210">
        <v>1960</v>
      </c>
      <c r="B210" t="s">
        <v>0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16</v>
      </c>
      <c r="M210" t="s">
        <v>17</v>
      </c>
      <c r="N210" t="s">
        <v>18</v>
      </c>
      <c r="O210">
        <v>1</v>
      </c>
      <c r="P210" t="s">
        <v>4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>
        <f>SUM(1,(1/3)*(Table13[[#This Row],[Length]]-0.5),(1/3)*(Table13[[#This Row],[Diameter]]-0.4),(1/3)*(Table13[[#This Row],[Height]]-0.4)*Table13[[#This Row],[Whole_weight]]*0.5)</f>
        <v>1.0381158333333333</v>
      </c>
      <c r="W210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t="e">
        <f>IF(Table13[[#This Row],[Category All]]="Category 1",Table13[[#This Row],[Base Abalone Value]]*1.5,NA())</f>
        <v>#N/A</v>
      </c>
      <c r="Y210" t="e">
        <f>IF(Table13[[#This Row],[Category All]]="Category 2",Table13[[#This Row],[Base Abalone Value]]*0.8,NA())</f>
        <v>#N/A</v>
      </c>
      <c r="Z210">
        <f>IF(Table13[[#This Row],[Category All]]="Category 3",Table13[[#This Row],[Base Abalone Value]],NA())</f>
        <v>1.0381158333333333</v>
      </c>
      <c r="AA210" s="2" t="e">
        <f>IF(Table13[[#This Row],[Gender]]="M",Table13[[#This Row],[Whole_weight]],NA())</f>
        <v>#N/A</v>
      </c>
      <c r="AB210" s="2">
        <f>IF(Table13[[#This Row],[Gender]]="F",Table13[[#This Row],[Whole_weight]],NA())</f>
        <v>1.1890000000000001</v>
      </c>
      <c r="AC210" s="2" t="e">
        <f>IF(Table13[[#This Row],[Gender]]="I",Table13[[#This Row],[Whole_weight]],NA())</f>
        <v>#N/A</v>
      </c>
      <c r="AD210" s="2" t="e">
        <f>IF(Table13[[#This Row],[Gender]]="M",Table13[[#This Row],[Diameter]],NA())</f>
        <v>#N/A</v>
      </c>
      <c r="AE210" s="2">
        <f>IF(Table13[[#This Row],[Gender]]="F",Table13[[#This Row],[Diameter]],NA())</f>
        <v>0.51</v>
      </c>
      <c r="AF210" s="2" t="e">
        <f>IF(Table13[[#This Row],[Gender]]="I",Table13[[#This Row],[Diameter]],NA())</f>
        <v>#N/A</v>
      </c>
    </row>
    <row r="211" spans="1:32">
      <c r="A211">
        <v>1514</v>
      </c>
      <c r="B211" t="s">
        <v>15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32</v>
      </c>
      <c r="M211" t="s">
        <v>33</v>
      </c>
      <c r="N211" t="s">
        <v>34</v>
      </c>
      <c r="O211">
        <v>7</v>
      </c>
      <c r="P211" t="s">
        <v>42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>
        <f>SUM(1,(1/3)*(Table13[[#This Row],[Length]]-0.5),(1/3)*(Table13[[#This Row],[Diameter]]-0.4),(1/3)*(Table13[[#This Row],[Height]]-0.4)*Table13[[#This Row],[Whole_weight]]*0.5)</f>
        <v>1.0274166666666666</v>
      </c>
      <c r="W211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t="e">
        <f>IF(Table13[[#This Row],[Category All]]="Category 1",Table13[[#This Row],[Base Abalone Value]]*1.5,NA())</f>
        <v>#N/A</v>
      </c>
      <c r="Y211" t="e">
        <f>IF(Table13[[#This Row],[Category All]]="Category 2",Table13[[#This Row],[Base Abalone Value]]*0.8,NA())</f>
        <v>#N/A</v>
      </c>
      <c r="Z211">
        <f>IF(Table13[[#This Row],[Category All]]="Category 3",Table13[[#This Row],[Base Abalone Value]],NA())</f>
        <v>1.0274166666666666</v>
      </c>
      <c r="AA211" s="2">
        <f>IF(Table13[[#This Row],[Gender]]="M",Table13[[#This Row],[Whole_weight]],NA())</f>
        <v>1.175</v>
      </c>
      <c r="AB211" s="2" t="e">
        <f>IF(Table13[[#This Row],[Gender]]="F",Table13[[#This Row],[Whole_weight]],NA())</f>
        <v>#N/A</v>
      </c>
      <c r="AC211" s="2" t="e">
        <f>IF(Table13[[#This Row],[Gender]]="I",Table13[[#This Row],[Whole_weight]],NA())</f>
        <v>#N/A</v>
      </c>
      <c r="AD211" s="2">
        <f>IF(Table13[[#This Row],[Gender]]="M",Table13[[#This Row],[Diameter]],NA())</f>
        <v>0.48499999999999999</v>
      </c>
      <c r="AE211" s="2" t="e">
        <f>IF(Table13[[#This Row],[Gender]]="F",Table13[[#This Row],[Diameter]],NA())</f>
        <v>#N/A</v>
      </c>
      <c r="AF211" s="2" t="e">
        <f>IF(Table13[[#This Row],[Gender]]="I",Table13[[#This Row],[Diameter]],NA())</f>
        <v>#N/A</v>
      </c>
    </row>
    <row r="212" spans="1:32">
      <c r="A212">
        <v>3074</v>
      </c>
      <c r="B212" t="s">
        <v>15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39</v>
      </c>
      <c r="M212" t="s">
        <v>40</v>
      </c>
      <c r="N212" t="s">
        <v>41</v>
      </c>
      <c r="O212">
        <v>3</v>
      </c>
      <c r="P212" t="s">
        <v>48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>
        <f>SUM(1,(1/3)*(Table13[[#This Row],[Length]]-0.5),(1/3)*(Table13[[#This Row],[Diameter]]-0.4),(1/3)*(Table13[[#This Row],[Height]]-0.4)*Table13[[#This Row],[Whole_weight]]*0.5)</f>
        <v>1.0412354166666666</v>
      </c>
      <c r="W212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t="e">
        <f>IF(Table13[[#This Row],[Category All]]="Category 1",Table13[[#This Row],[Base Abalone Value]]*1.5,NA())</f>
        <v>#N/A</v>
      </c>
      <c r="Y212" t="e">
        <f>IF(Table13[[#This Row],[Category All]]="Category 2",Table13[[#This Row],[Base Abalone Value]]*0.8,NA())</f>
        <v>#N/A</v>
      </c>
      <c r="Z212">
        <f>IF(Table13[[#This Row],[Category All]]="Category 3",Table13[[#This Row],[Base Abalone Value]],NA())</f>
        <v>1.0412354166666666</v>
      </c>
      <c r="AA212" s="2">
        <f>IF(Table13[[#This Row],[Gender]]="M",Table13[[#This Row],[Whole_weight]],NA())</f>
        <v>1.3574999999999999</v>
      </c>
      <c r="AB212" s="2" t="e">
        <f>IF(Table13[[#This Row],[Gender]]="F",Table13[[#This Row],[Whole_weight]],NA())</f>
        <v>#N/A</v>
      </c>
      <c r="AC212" s="2" t="e">
        <f>IF(Table13[[#This Row],[Gender]]="I",Table13[[#This Row],[Whole_weight]],NA())</f>
        <v>#N/A</v>
      </c>
      <c r="AD212" s="2">
        <f>IF(Table13[[#This Row],[Gender]]="M",Table13[[#This Row],[Diameter]],NA())</f>
        <v>0.52500000000000002</v>
      </c>
      <c r="AE212" s="2" t="e">
        <f>IF(Table13[[#This Row],[Gender]]="F",Table13[[#This Row],[Diameter]],NA())</f>
        <v>#N/A</v>
      </c>
      <c r="AF212" s="2" t="e">
        <f>IF(Table13[[#This Row],[Gender]]="I",Table13[[#This Row],[Diameter]],NA())</f>
        <v>#N/A</v>
      </c>
    </row>
    <row r="213" spans="1:32">
      <c r="A213">
        <v>3923</v>
      </c>
      <c r="B213" t="s">
        <v>11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49</v>
      </c>
      <c r="M213" t="s">
        <v>50</v>
      </c>
      <c r="N213" t="s">
        <v>3</v>
      </c>
      <c r="O213">
        <v>3</v>
      </c>
      <c r="P213" t="s">
        <v>48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>
        <f>SUM(1,(1/3)*(Table13[[#This Row],[Length]]-0.5),(1/3)*(Table13[[#This Row],[Diameter]]-0.4),(1/3)*(Table13[[#This Row],[Height]]-0.4)*Table13[[#This Row],[Whole_weight]]*0.5)</f>
        <v>0.97819499999999993</v>
      </c>
      <c r="W21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t="e">
        <f>IF(Table13[[#This Row],[Category All]]="Category 1",Table13[[#This Row],[Base Abalone Value]]*1.5,NA())</f>
        <v>#N/A</v>
      </c>
      <c r="Y213">
        <f>IF(Table13[[#This Row],[Category All]]="Category 2",Table13[[#This Row],[Base Abalone Value]]*0.8,NA())</f>
        <v>0.78255600000000003</v>
      </c>
      <c r="Z213" t="e">
        <f>IF(Table13[[#This Row],[Category All]]="Category 3",Table13[[#This Row],[Base Abalone Value]],NA())</f>
        <v>#N/A</v>
      </c>
      <c r="AA213" s="2" t="e">
        <f>IF(Table13[[#This Row],[Gender]]="M",Table13[[#This Row],[Whole_weight]],NA())</f>
        <v>#N/A</v>
      </c>
      <c r="AB213" s="2" t="e">
        <f>IF(Table13[[#This Row],[Gender]]="F",Table13[[#This Row],[Whole_weight]],NA())</f>
        <v>#N/A</v>
      </c>
      <c r="AC213" s="2">
        <f>IF(Table13[[#This Row],[Gender]]="I",Table13[[#This Row],[Whole_weight]],NA())</f>
        <v>0.69550000000000001</v>
      </c>
      <c r="AD213" s="2" t="e">
        <f>IF(Table13[[#This Row],[Gender]]="M",Table13[[#This Row],[Diameter]],NA())</f>
        <v>#N/A</v>
      </c>
      <c r="AE213" s="2" t="e">
        <f>IF(Table13[[#This Row],[Gender]]="F",Table13[[#This Row],[Diameter]],NA())</f>
        <v>#N/A</v>
      </c>
      <c r="AF213" s="2">
        <f>IF(Table13[[#This Row],[Gender]]="I",Table13[[#This Row],[Diameter]],NA())</f>
        <v>0.4</v>
      </c>
    </row>
    <row r="214" spans="1:32">
      <c r="A214">
        <v>3384</v>
      </c>
      <c r="B214" t="s">
        <v>15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5</v>
      </c>
      <c r="M214" t="s">
        <v>6</v>
      </c>
      <c r="N214" t="s">
        <v>3</v>
      </c>
      <c r="O214">
        <v>9</v>
      </c>
      <c r="P214" t="s">
        <v>46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>
        <f>SUM(1,(1/3)*(Table13[[#This Row],[Length]]-0.5),(1/3)*(Table13[[#This Row],[Diameter]]-0.4),(1/3)*(Table13[[#This Row],[Height]]-0.4)*Table13[[#This Row],[Whole_weight]]*0.5)</f>
        <v>0.95922166666666675</v>
      </c>
      <c r="W214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t="e">
        <f>IF(Table13[[#This Row],[Category All]]="Category 1",Table13[[#This Row],[Base Abalone Value]]*1.5,NA())</f>
        <v>#N/A</v>
      </c>
      <c r="Y214">
        <f>IF(Table13[[#This Row],[Category All]]="Category 2",Table13[[#This Row],[Base Abalone Value]]*0.8,NA())</f>
        <v>0.76737733333333347</v>
      </c>
      <c r="Z214" t="e">
        <f>IF(Table13[[#This Row],[Category All]]="Category 3",Table13[[#This Row],[Base Abalone Value]],NA())</f>
        <v>#N/A</v>
      </c>
      <c r="AA214" s="2">
        <f>IF(Table13[[#This Row],[Gender]]="M",Table13[[#This Row],[Whole_weight]],NA())</f>
        <v>0.72099999999999997</v>
      </c>
      <c r="AB214" s="2" t="e">
        <f>IF(Table13[[#This Row],[Gender]]="F",Table13[[#This Row],[Whole_weight]],NA())</f>
        <v>#N/A</v>
      </c>
      <c r="AC214" s="2" t="e">
        <f>IF(Table13[[#This Row],[Gender]]="I",Table13[[#This Row],[Whole_weight]],NA())</f>
        <v>#N/A</v>
      </c>
      <c r="AD214" s="2">
        <f>IF(Table13[[#This Row],[Gender]]="M",Table13[[#This Row],[Diameter]],NA())</f>
        <v>0.375</v>
      </c>
      <c r="AE214" s="2" t="e">
        <f>IF(Table13[[#This Row],[Gender]]="F",Table13[[#This Row],[Diameter]],NA())</f>
        <v>#N/A</v>
      </c>
      <c r="AF214" s="2" t="e">
        <f>IF(Table13[[#This Row],[Gender]]="I",Table13[[#This Row],[Diameter]],NA())</f>
        <v>#N/A</v>
      </c>
    </row>
    <row r="215" spans="1:32">
      <c r="A215">
        <v>2815</v>
      </c>
      <c r="B215" t="s">
        <v>11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5</v>
      </c>
      <c r="M215" t="s">
        <v>6</v>
      </c>
      <c r="N215" t="s">
        <v>3</v>
      </c>
      <c r="O215">
        <v>6</v>
      </c>
      <c r="P215" t="s">
        <v>47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>
        <f>SUM(1,(1/3)*(Table13[[#This Row],[Length]]-0.5),(1/3)*(Table13[[#This Row],[Diameter]]-0.4),(1/3)*(Table13[[#This Row],[Height]]-0.4)*Table13[[#This Row],[Whole_weight]]*0.5)</f>
        <v>0.85301458333333335</v>
      </c>
      <c r="W215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t="e">
        <f>IF(Table13[[#This Row],[Category All]]="Category 1",Table13[[#This Row],[Base Abalone Value]]*1.5,NA())</f>
        <v>#N/A</v>
      </c>
      <c r="Y215">
        <f>IF(Table13[[#This Row],[Category All]]="Category 2",Table13[[#This Row],[Base Abalone Value]]*0.8,NA())</f>
        <v>0.68241166666666675</v>
      </c>
      <c r="Z215" t="e">
        <f>IF(Table13[[#This Row],[Category All]]="Category 3",Table13[[#This Row],[Base Abalone Value]],NA())</f>
        <v>#N/A</v>
      </c>
      <c r="AA215" s="2" t="e">
        <f>IF(Table13[[#This Row],[Gender]]="M",Table13[[#This Row],[Whole_weight]],NA())</f>
        <v>#N/A</v>
      </c>
      <c r="AB215" s="2" t="e">
        <f>IF(Table13[[#This Row],[Gender]]="F",Table13[[#This Row],[Whole_weight]],NA())</f>
        <v>#N/A</v>
      </c>
      <c r="AC215" s="2">
        <f>IF(Table13[[#This Row],[Gender]]="I",Table13[[#This Row],[Whole_weight]],NA())</f>
        <v>9.2499999999999999E-2</v>
      </c>
      <c r="AD215" s="2" t="e">
        <f>IF(Table13[[#This Row],[Gender]]="M",Table13[[#This Row],[Diameter]],NA())</f>
        <v>#N/A</v>
      </c>
      <c r="AE215" s="2" t="e">
        <f>IF(Table13[[#This Row],[Gender]]="F",Table13[[#This Row],[Diameter]],NA())</f>
        <v>#N/A</v>
      </c>
      <c r="AF215" s="2">
        <f>IF(Table13[[#This Row],[Gender]]="I",Table13[[#This Row],[Diameter]],NA())</f>
        <v>0.2</v>
      </c>
    </row>
    <row r="216" spans="1:32">
      <c r="A216">
        <v>2798</v>
      </c>
      <c r="B216" t="s">
        <v>15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29</v>
      </c>
      <c r="M216" t="s">
        <v>30</v>
      </c>
      <c r="N216" t="s">
        <v>31</v>
      </c>
      <c r="O216">
        <v>1</v>
      </c>
      <c r="P216" t="s">
        <v>4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>
        <f>SUM(1,(1/3)*(Table13[[#This Row],[Length]]-0.5),(1/3)*(Table13[[#This Row],[Diameter]]-0.4),(1/3)*(Table13[[#This Row],[Height]]-0.4)*Table13[[#This Row],[Whole_weight]]*0.5)</f>
        <v>1.0328504166666665</v>
      </c>
      <c r="W216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t="e">
        <f>IF(Table13[[#This Row],[Category All]]="Category 1",Table13[[#This Row],[Base Abalone Value]]*1.5,NA())</f>
        <v>#N/A</v>
      </c>
      <c r="Y216" t="e">
        <f>IF(Table13[[#This Row],[Category All]]="Category 2",Table13[[#This Row],[Base Abalone Value]]*0.8,NA())</f>
        <v>#N/A</v>
      </c>
      <c r="Z216">
        <f>IF(Table13[[#This Row],[Category All]]="Category 3",Table13[[#This Row],[Base Abalone Value]],NA())</f>
        <v>1.0328504166666665</v>
      </c>
      <c r="AA216" s="2">
        <f>IF(Table13[[#This Row],[Gender]]="M",Table13[[#This Row],[Whole_weight]],NA())</f>
        <v>1.1955</v>
      </c>
      <c r="AB216" s="2" t="e">
        <f>IF(Table13[[#This Row],[Gender]]="F",Table13[[#This Row],[Whole_weight]],NA())</f>
        <v>#N/A</v>
      </c>
      <c r="AC216" s="2" t="e">
        <f>IF(Table13[[#This Row],[Gender]]="I",Table13[[#This Row],[Whole_weight]],NA())</f>
        <v>#N/A</v>
      </c>
      <c r="AD216" s="2">
        <f>IF(Table13[[#This Row],[Gender]]="M",Table13[[#This Row],[Diameter]],NA())</f>
        <v>0.505</v>
      </c>
      <c r="AE216" s="2" t="e">
        <f>IF(Table13[[#This Row],[Gender]]="F",Table13[[#This Row],[Diameter]],NA())</f>
        <v>#N/A</v>
      </c>
      <c r="AF216" s="2" t="e">
        <f>IF(Table13[[#This Row],[Gender]]="I",Table13[[#This Row],[Diameter]],NA())</f>
        <v>#N/A</v>
      </c>
    </row>
    <row r="217" spans="1:32">
      <c r="A217">
        <v>104</v>
      </c>
      <c r="B217" t="s">
        <v>15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5</v>
      </c>
      <c r="M217" t="s">
        <v>6</v>
      </c>
      <c r="N217" t="s">
        <v>3</v>
      </c>
      <c r="O217">
        <v>9</v>
      </c>
      <c r="P217" t="s">
        <v>46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>
        <f>SUM(1,(1/3)*(Table13[[#This Row],[Length]]-0.5),(1/3)*(Table13[[#This Row],[Diameter]]-0.4),(1/3)*(Table13[[#This Row],[Height]]-0.4)*Table13[[#This Row],[Whole_weight]]*0.5)</f>
        <v>0.98362666666666654</v>
      </c>
      <c r="W217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t="e">
        <f>IF(Table13[[#This Row],[Category All]]="Category 1",Table13[[#This Row],[Base Abalone Value]]*1.5,NA())</f>
        <v>#N/A</v>
      </c>
      <c r="Y217">
        <f>IF(Table13[[#This Row],[Category All]]="Category 2",Table13[[#This Row],[Base Abalone Value]]*0.8,NA())</f>
        <v>0.78690133333333323</v>
      </c>
      <c r="Z217" t="e">
        <f>IF(Table13[[#This Row],[Category All]]="Category 3",Table13[[#This Row],[Base Abalone Value]],NA())</f>
        <v>#N/A</v>
      </c>
      <c r="AA217" s="2">
        <f>IF(Table13[[#This Row],[Gender]]="M",Table13[[#This Row],[Whole_weight]],NA())</f>
        <v>0.72399999999999998</v>
      </c>
      <c r="AB217" s="2" t="e">
        <f>IF(Table13[[#This Row],[Gender]]="F",Table13[[#This Row],[Whole_weight]],NA())</f>
        <v>#N/A</v>
      </c>
      <c r="AC217" s="2" t="e">
        <f>IF(Table13[[#This Row],[Gender]]="I",Table13[[#This Row],[Whole_weight]],NA())</f>
        <v>#N/A</v>
      </c>
      <c r="AD217" s="2">
        <f>IF(Table13[[#This Row],[Gender]]="M",Table13[[#This Row],[Diameter]],NA())</f>
        <v>0.41499999999999998</v>
      </c>
      <c r="AE217" s="2" t="e">
        <f>IF(Table13[[#This Row],[Gender]]="F",Table13[[#This Row],[Diameter]],NA())</f>
        <v>#N/A</v>
      </c>
      <c r="AF217" s="2" t="e">
        <f>IF(Table13[[#This Row],[Gender]]="I",Table13[[#This Row],[Diameter]],NA())</f>
        <v>#N/A</v>
      </c>
    </row>
    <row r="218" spans="1:32">
      <c r="A218">
        <v>2979</v>
      </c>
      <c r="B218" t="s">
        <v>15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16</v>
      </c>
      <c r="M218" t="s">
        <v>17</v>
      </c>
      <c r="N218" t="s">
        <v>18</v>
      </c>
      <c r="O218">
        <v>6</v>
      </c>
      <c r="P218" t="s">
        <v>47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>
        <f>SUM(1,(1/3)*(Table13[[#This Row],[Length]]-0.5),(1/3)*(Table13[[#This Row],[Diameter]]-0.4),(1/3)*(Table13[[#This Row],[Height]]-0.4)*Table13[[#This Row],[Whole_weight]]*0.5)</f>
        <v>0.94131583333333324</v>
      </c>
      <c r="W218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t="e">
        <f>IF(Table13[[#This Row],[Category All]]="Category 1",Table13[[#This Row],[Base Abalone Value]]*1.5,NA())</f>
        <v>#N/A</v>
      </c>
      <c r="Y218" t="e">
        <f>IF(Table13[[#This Row],[Category All]]="Category 2",Table13[[#This Row],[Base Abalone Value]]*0.8,NA())</f>
        <v>#N/A</v>
      </c>
      <c r="Z218">
        <f>IF(Table13[[#This Row],[Category All]]="Category 3",Table13[[#This Row],[Base Abalone Value]],NA())</f>
        <v>0.94131583333333324</v>
      </c>
      <c r="AA218" s="2">
        <f>IF(Table13[[#This Row],[Gender]]="M",Table13[[#This Row],[Whole_weight]],NA())</f>
        <v>1.0289999999999999</v>
      </c>
      <c r="AB218" s="2" t="e">
        <f>IF(Table13[[#This Row],[Gender]]="F",Table13[[#This Row],[Whole_weight]],NA())</f>
        <v>#N/A</v>
      </c>
      <c r="AC218" s="2" t="e">
        <f>IF(Table13[[#This Row],[Gender]]="I",Table13[[#This Row],[Whole_weight]],NA())</f>
        <v>#N/A</v>
      </c>
      <c r="AD218" s="2">
        <f>IF(Table13[[#This Row],[Gender]]="M",Table13[[#This Row],[Diameter]],NA())</f>
        <v>0.36499999999999999</v>
      </c>
      <c r="AE218" s="2" t="e">
        <f>IF(Table13[[#This Row],[Gender]]="F",Table13[[#This Row],[Diameter]],NA())</f>
        <v>#N/A</v>
      </c>
      <c r="AF218" s="2" t="e">
        <f>IF(Table13[[#This Row],[Gender]]="I",Table13[[#This Row],[Diameter]],NA())</f>
        <v>#N/A</v>
      </c>
    </row>
    <row r="219" spans="1:32">
      <c r="A219">
        <v>550</v>
      </c>
      <c r="B219" t="s">
        <v>11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26</v>
      </c>
      <c r="M219" t="s">
        <v>27</v>
      </c>
      <c r="N219" t="s">
        <v>28</v>
      </c>
      <c r="O219">
        <v>8</v>
      </c>
      <c r="P219" t="s">
        <v>19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>
        <f>SUM(1,(1/3)*(Table13[[#This Row],[Length]]-0.5),(1/3)*(Table13[[#This Row],[Diameter]]-0.4),(1/3)*(Table13[[#This Row],[Height]]-0.4)*Table13[[#This Row],[Whole_weight]]*0.5)</f>
        <v>0.99458333333333326</v>
      </c>
      <c r="W219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t="e">
        <f>IF(Table13[[#This Row],[Category All]]="Category 1",Table13[[#This Row],[Base Abalone Value]]*1.5,NA())</f>
        <v>#N/A</v>
      </c>
      <c r="Y219">
        <f>IF(Table13[[#This Row],[Category All]]="Category 2",Table13[[#This Row],[Base Abalone Value]]*0.8,NA())</f>
        <v>0.79566666666666663</v>
      </c>
      <c r="Z219" t="e">
        <f>IF(Table13[[#This Row],[Category All]]="Category 3",Table13[[#This Row],[Base Abalone Value]],NA())</f>
        <v>#N/A</v>
      </c>
      <c r="AA219" s="2" t="e">
        <f>IF(Table13[[#This Row],[Gender]]="M",Table13[[#This Row],[Whole_weight]],NA())</f>
        <v>#N/A</v>
      </c>
      <c r="AB219" s="2" t="e">
        <f>IF(Table13[[#This Row],[Gender]]="F",Table13[[#This Row],[Whole_weight]],NA())</f>
        <v>#N/A</v>
      </c>
      <c r="AC219" s="2">
        <f>IF(Table13[[#This Row],[Gender]]="I",Table13[[#This Row],[Whole_weight]],NA())</f>
        <v>0.875</v>
      </c>
      <c r="AD219" s="2" t="e">
        <f>IF(Table13[[#This Row],[Gender]]="M",Table13[[#This Row],[Diameter]],NA())</f>
        <v>#N/A</v>
      </c>
      <c r="AE219" s="2" t="e">
        <f>IF(Table13[[#This Row],[Gender]]="F",Table13[[#This Row],[Diameter]],NA())</f>
        <v>#N/A</v>
      </c>
      <c r="AF219" s="2">
        <f>IF(Table13[[#This Row],[Gender]]="I",Table13[[#This Row],[Diameter]],NA())</f>
        <v>0.42499999999999999</v>
      </c>
    </row>
    <row r="220" spans="1:32">
      <c r="A220">
        <v>857</v>
      </c>
      <c r="B220" t="s">
        <v>15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8</v>
      </c>
      <c r="M220" t="s">
        <v>9</v>
      </c>
      <c r="N220" t="s">
        <v>3</v>
      </c>
      <c r="O220">
        <v>5</v>
      </c>
      <c r="P220" t="s">
        <v>14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>
        <f>SUM(1,(1/3)*(Table13[[#This Row],[Length]]-0.5),(1/3)*(Table13[[#This Row],[Diameter]]-0.4),(1/3)*(Table13[[#This Row],[Height]]-0.4)*Table13[[#This Row],[Whole_weight]]*0.5)</f>
        <v>1.0128174999999999</v>
      </c>
      <c r="W220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t="e">
        <f>IF(Table13[[#This Row],[Category All]]="Category 1",Table13[[#This Row],[Base Abalone Value]]*1.5,NA())</f>
        <v>#N/A</v>
      </c>
      <c r="Y220" t="e">
        <f>IF(Table13[[#This Row],[Category All]]="Category 2",Table13[[#This Row],[Base Abalone Value]]*0.8,NA())</f>
        <v>#N/A</v>
      </c>
      <c r="Z220">
        <f>IF(Table13[[#This Row],[Category All]]="Category 3",Table13[[#This Row],[Base Abalone Value]],NA())</f>
        <v>1.0128174999999999</v>
      </c>
      <c r="AA220" s="2">
        <f>IF(Table13[[#This Row],[Gender]]="M",Table13[[#This Row],[Whole_weight]],NA())</f>
        <v>1.077</v>
      </c>
      <c r="AB220" s="2" t="e">
        <f>IF(Table13[[#This Row],[Gender]]="F",Table13[[#This Row],[Whole_weight]],NA())</f>
        <v>#N/A</v>
      </c>
      <c r="AC220" s="2" t="e">
        <f>IF(Table13[[#This Row],[Gender]]="I",Table13[[#This Row],[Whole_weight]],NA())</f>
        <v>#N/A</v>
      </c>
      <c r="AD220" s="2">
        <f>IF(Table13[[#This Row],[Gender]]="M",Table13[[#This Row],[Diameter]],NA())</f>
        <v>0.47499999999999998</v>
      </c>
      <c r="AE220" s="2" t="e">
        <f>IF(Table13[[#This Row],[Gender]]="F",Table13[[#This Row],[Diameter]],NA())</f>
        <v>#N/A</v>
      </c>
      <c r="AF220" s="2" t="e">
        <f>IF(Table13[[#This Row],[Gender]]="I",Table13[[#This Row],[Diameter]],NA())</f>
        <v>#N/A</v>
      </c>
    </row>
    <row r="221" spans="1:32">
      <c r="A221">
        <v>1374</v>
      </c>
      <c r="B221" t="s">
        <v>15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49</v>
      </c>
      <c r="M221" t="s">
        <v>50</v>
      </c>
      <c r="N221" t="s">
        <v>3</v>
      </c>
      <c r="O221">
        <v>5</v>
      </c>
      <c r="P221" t="s">
        <v>14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>
        <f>SUM(1,(1/3)*(Table13[[#This Row],[Length]]-0.5),(1/3)*(Table13[[#This Row],[Diameter]]-0.4),(1/3)*(Table13[[#This Row],[Height]]-0.4)*Table13[[#This Row],[Whole_weight]]*0.5)</f>
        <v>1.0200549999999999</v>
      </c>
      <c r="W221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t="e">
        <f>IF(Table13[[#This Row],[Category All]]="Category 1",Table13[[#This Row],[Base Abalone Value]]*1.5,NA())</f>
        <v>#N/A</v>
      </c>
      <c r="Y221" t="e">
        <f>IF(Table13[[#This Row],[Category All]]="Category 2",Table13[[#This Row],[Base Abalone Value]]*0.8,NA())</f>
        <v>#N/A</v>
      </c>
      <c r="Z221">
        <f>IF(Table13[[#This Row],[Category All]]="Category 3",Table13[[#This Row],[Base Abalone Value]],NA())</f>
        <v>1.0200549999999999</v>
      </c>
      <c r="AA221" s="2">
        <f>IF(Table13[[#This Row],[Gender]]="M",Table13[[#This Row],[Whole_weight]],NA())</f>
        <v>1.129</v>
      </c>
      <c r="AB221" s="2" t="e">
        <f>IF(Table13[[#This Row],[Gender]]="F",Table13[[#This Row],[Whole_weight]],NA())</f>
        <v>#N/A</v>
      </c>
      <c r="AC221" s="2" t="e">
        <f>IF(Table13[[#This Row],[Gender]]="I",Table13[[#This Row],[Whole_weight]],NA())</f>
        <v>#N/A</v>
      </c>
      <c r="AD221" s="2">
        <f>IF(Table13[[#This Row],[Gender]]="M",Table13[[#This Row],[Diameter]],NA())</f>
        <v>0.47499999999999998</v>
      </c>
      <c r="AE221" s="2" t="e">
        <f>IF(Table13[[#This Row],[Gender]]="F",Table13[[#This Row],[Diameter]],NA())</f>
        <v>#N/A</v>
      </c>
      <c r="AF221" s="2" t="e">
        <f>IF(Table13[[#This Row],[Gender]]="I",Table13[[#This Row],[Diameter]],NA())</f>
        <v>#N/A</v>
      </c>
    </row>
    <row r="222" spans="1:32">
      <c r="A222">
        <v>1681</v>
      </c>
      <c r="B222" t="s">
        <v>15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52</v>
      </c>
      <c r="M222" t="s">
        <v>53</v>
      </c>
      <c r="N222" t="s">
        <v>54</v>
      </c>
      <c r="O222">
        <v>5</v>
      </c>
      <c r="P222" t="s">
        <v>14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>
        <f>SUM(1,(1/3)*(Table13[[#This Row],[Length]]-0.5),(1/3)*(Table13[[#This Row],[Diameter]]-0.4),(1/3)*(Table13[[#This Row],[Height]]-0.4)*Table13[[#This Row],[Whole_weight]]*0.5)</f>
        <v>1.0325458333333333</v>
      </c>
      <c r="W222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t="e">
        <f>IF(Table13[[#This Row],[Category All]]="Category 1",Table13[[#This Row],[Base Abalone Value]]*1.5,NA())</f>
        <v>#N/A</v>
      </c>
      <c r="Y222" t="e">
        <f>IF(Table13[[#This Row],[Category All]]="Category 2",Table13[[#This Row],[Base Abalone Value]]*0.8,NA())</f>
        <v>#N/A</v>
      </c>
      <c r="Z222">
        <f>IF(Table13[[#This Row],[Category All]]="Category 3",Table13[[#This Row],[Base Abalone Value]],NA())</f>
        <v>1.0325458333333333</v>
      </c>
      <c r="AA222" s="2">
        <f>IF(Table13[[#This Row],[Gender]]="M",Table13[[#This Row],[Whole_weight]],NA())</f>
        <v>1.2210000000000001</v>
      </c>
      <c r="AB222" s="2" t="e">
        <f>IF(Table13[[#This Row],[Gender]]="F",Table13[[#This Row],[Whole_weight]],NA())</f>
        <v>#N/A</v>
      </c>
      <c r="AC222" s="2" t="e">
        <f>IF(Table13[[#This Row],[Gender]]="I",Table13[[#This Row],[Whole_weight]],NA())</f>
        <v>#N/A</v>
      </c>
      <c r="AD222" s="2">
        <f>IF(Table13[[#This Row],[Gender]]="M",Table13[[#This Row],[Diameter]],NA())</f>
        <v>0.51500000000000001</v>
      </c>
      <c r="AE222" s="2" t="e">
        <f>IF(Table13[[#This Row],[Gender]]="F",Table13[[#This Row],[Diameter]],NA())</f>
        <v>#N/A</v>
      </c>
      <c r="AF222" s="2" t="e">
        <f>IF(Table13[[#This Row],[Gender]]="I",Table13[[#This Row],[Diameter]],NA())</f>
        <v>#N/A</v>
      </c>
    </row>
    <row r="223" spans="1:32">
      <c r="A223">
        <v>3106</v>
      </c>
      <c r="B223" t="s">
        <v>11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23</v>
      </c>
      <c r="M223" t="s">
        <v>24</v>
      </c>
      <c r="N223" t="s">
        <v>25</v>
      </c>
      <c r="O223">
        <v>2</v>
      </c>
      <c r="P223" t="s">
        <v>7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>
        <f>SUM(1,(1/3)*(Table13[[#This Row],[Length]]-0.5),(1/3)*(Table13[[#This Row],[Diameter]]-0.4),(1/3)*(Table13[[#This Row],[Height]]-0.4)*Table13[[#This Row],[Whole_weight]]*0.5)</f>
        <v>0.86201499999999998</v>
      </c>
      <c r="W22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t="e">
        <f>IF(Table13[[#This Row],[Category All]]="Category 1",Table13[[#This Row],[Base Abalone Value]]*1.5,NA())</f>
        <v>#N/A</v>
      </c>
      <c r="Y223">
        <f>IF(Table13[[#This Row],[Category All]]="Category 2",Table13[[#This Row],[Base Abalone Value]]*0.8,NA())</f>
        <v>0.689612</v>
      </c>
      <c r="Z223" t="e">
        <f>IF(Table13[[#This Row],[Category All]]="Category 3",Table13[[#This Row],[Base Abalone Value]],NA())</f>
        <v>#N/A</v>
      </c>
      <c r="AA223" s="2" t="e">
        <f>IF(Table13[[#This Row],[Gender]]="M",Table13[[#This Row],[Whole_weight]],NA())</f>
        <v>#N/A</v>
      </c>
      <c r="AB223" s="2" t="e">
        <f>IF(Table13[[#This Row],[Gender]]="F",Table13[[#This Row],[Whole_weight]],NA())</f>
        <v>#N/A</v>
      </c>
      <c r="AC223" s="2">
        <f>IF(Table13[[#This Row],[Gender]]="I",Table13[[#This Row],[Whole_weight]],NA())</f>
        <v>0.1115</v>
      </c>
      <c r="AD223" s="2" t="e">
        <f>IF(Table13[[#This Row],[Gender]]="M",Table13[[#This Row],[Diameter]],NA())</f>
        <v>#N/A</v>
      </c>
      <c r="AE223" s="2" t="e">
        <f>IF(Table13[[#This Row],[Gender]]="F",Table13[[#This Row],[Diameter]],NA())</f>
        <v>#N/A</v>
      </c>
      <c r="AF223" s="2">
        <f>IF(Table13[[#This Row],[Gender]]="I",Table13[[#This Row],[Diameter]],NA())</f>
        <v>0.215</v>
      </c>
    </row>
    <row r="224" spans="1:32">
      <c r="A224">
        <v>2544</v>
      </c>
      <c r="B224" t="s">
        <v>0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8</v>
      </c>
      <c r="M224" t="s">
        <v>9</v>
      </c>
      <c r="N224" t="s">
        <v>3</v>
      </c>
      <c r="O224">
        <v>3</v>
      </c>
      <c r="P224" t="s">
        <v>48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>
        <f>SUM(1,(1/3)*(Table13[[#This Row],[Length]]-0.5),(1/3)*(Table13[[#This Row],[Diameter]]-0.4),(1/3)*(Table13[[#This Row],[Height]]-0.4)*Table13[[#This Row],[Whole_weight]]*0.5)</f>
        <v>1.0522808333333333</v>
      </c>
      <c r="W224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t="e">
        <f>IF(Table13[[#This Row],[Category All]]="Category 1",Table13[[#This Row],[Base Abalone Value]]*1.5,NA())</f>
        <v>#N/A</v>
      </c>
      <c r="Y224" t="e">
        <f>IF(Table13[[#This Row],[Category All]]="Category 2",Table13[[#This Row],[Base Abalone Value]]*0.8,NA())</f>
        <v>#N/A</v>
      </c>
      <c r="Z224">
        <f>IF(Table13[[#This Row],[Category All]]="Category 3",Table13[[#This Row],[Base Abalone Value]],NA())</f>
        <v>1.0522808333333333</v>
      </c>
      <c r="AA224" s="2" t="e">
        <f>IF(Table13[[#This Row],[Gender]]="M",Table13[[#This Row],[Whole_weight]],NA())</f>
        <v>#N/A</v>
      </c>
      <c r="AB224" s="2">
        <f>IF(Table13[[#This Row],[Gender]]="F",Table13[[#This Row],[Whole_weight]],NA())</f>
        <v>1.6014999999999999</v>
      </c>
      <c r="AC224" s="2" t="e">
        <f>IF(Table13[[#This Row],[Gender]]="I",Table13[[#This Row],[Whole_weight]],NA())</f>
        <v>#N/A</v>
      </c>
      <c r="AD224" s="2" t="e">
        <f>IF(Table13[[#This Row],[Gender]]="M",Table13[[#This Row],[Diameter]],NA())</f>
        <v>#N/A</v>
      </c>
      <c r="AE224" s="2">
        <f>IF(Table13[[#This Row],[Gender]]="F",Table13[[#This Row],[Diameter]],NA())</f>
        <v>0.52500000000000002</v>
      </c>
      <c r="AF224" s="2" t="e">
        <f>IF(Table13[[#This Row],[Gender]]="I",Table13[[#This Row],[Diameter]],NA())</f>
        <v>#N/A</v>
      </c>
    </row>
    <row r="225" spans="1:32">
      <c r="A225">
        <v>1938</v>
      </c>
      <c r="B225" t="s">
        <v>15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23</v>
      </c>
      <c r="M225" t="s">
        <v>24</v>
      </c>
      <c r="N225" t="s">
        <v>25</v>
      </c>
      <c r="O225">
        <v>8</v>
      </c>
      <c r="P225" t="s">
        <v>19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>
        <f>SUM(1,(1/3)*(Table13[[#This Row],[Length]]-0.5),(1/3)*(Table13[[#This Row],[Diameter]]-0.4),(1/3)*(Table13[[#This Row],[Height]]-0.4)*Table13[[#This Row],[Whole_weight]]*0.5)</f>
        <v>1.0289783333333333</v>
      </c>
      <c r="W225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t="e">
        <f>IF(Table13[[#This Row],[Category All]]="Category 1",Table13[[#This Row],[Base Abalone Value]]*1.5,NA())</f>
        <v>#N/A</v>
      </c>
      <c r="Y225" t="e">
        <f>IF(Table13[[#This Row],[Category All]]="Category 2",Table13[[#This Row],[Base Abalone Value]]*0.8,NA())</f>
        <v>#N/A</v>
      </c>
      <c r="Z225">
        <f>IF(Table13[[#This Row],[Category All]]="Category 3",Table13[[#This Row],[Base Abalone Value]],NA())</f>
        <v>1.0289783333333333</v>
      </c>
      <c r="AA225" s="2">
        <f>IF(Table13[[#This Row],[Gender]]="M",Table13[[#This Row],[Whole_weight]],NA())</f>
        <v>1.331</v>
      </c>
      <c r="AB225" s="2" t="e">
        <f>IF(Table13[[#This Row],[Gender]]="F",Table13[[#This Row],[Whole_weight]],NA())</f>
        <v>#N/A</v>
      </c>
      <c r="AC225" s="2" t="e">
        <f>IF(Table13[[#This Row],[Gender]]="I",Table13[[#This Row],[Whole_weight]],NA())</f>
        <v>#N/A</v>
      </c>
      <c r="AD225" s="2">
        <f>IF(Table13[[#This Row],[Gender]]="M",Table13[[#This Row],[Diameter]],NA())</f>
        <v>0.51500000000000001</v>
      </c>
      <c r="AE225" s="2" t="e">
        <f>IF(Table13[[#This Row],[Gender]]="F",Table13[[#This Row],[Diameter]],NA())</f>
        <v>#N/A</v>
      </c>
      <c r="AF225" s="2" t="e">
        <f>IF(Table13[[#This Row],[Gender]]="I",Table13[[#This Row],[Diameter]],NA())</f>
        <v>#N/A</v>
      </c>
    </row>
    <row r="226" spans="1:32">
      <c r="A226">
        <v>99</v>
      </c>
      <c r="B226" t="s">
        <v>15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12</v>
      </c>
      <c r="M226" t="s">
        <v>13</v>
      </c>
      <c r="N226" t="s">
        <v>3</v>
      </c>
      <c r="O226">
        <v>6</v>
      </c>
      <c r="P226" t="s">
        <v>47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>
        <f>SUM(1,(1/3)*(Table13[[#This Row],[Length]]-0.5),(1/3)*(Table13[[#This Row],[Diameter]]-0.4),(1/3)*(Table13[[#This Row],[Height]]-0.4)*Table13[[#This Row],[Whole_weight]]*0.5)</f>
        <v>0.95648749999999993</v>
      </c>
      <c r="W226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t="e">
        <f>IF(Table13[[#This Row],[Category All]]="Category 1",Table13[[#This Row],[Base Abalone Value]]*1.5,NA())</f>
        <v>#N/A</v>
      </c>
      <c r="Y226">
        <f>IF(Table13[[#This Row],[Category All]]="Category 2",Table13[[#This Row],[Base Abalone Value]]*0.8,NA())</f>
        <v>0.76519000000000004</v>
      </c>
      <c r="Z226" t="e">
        <f>IF(Table13[[#This Row],[Category All]]="Category 3",Table13[[#This Row],[Base Abalone Value]],NA())</f>
        <v>#N/A</v>
      </c>
      <c r="AA226" s="2">
        <f>IF(Table13[[#This Row],[Gender]]="M",Table13[[#This Row],[Whole_weight]],NA())</f>
        <v>0.52249999999999996</v>
      </c>
      <c r="AB226" s="2" t="e">
        <f>IF(Table13[[#This Row],[Gender]]="F",Table13[[#This Row],[Whole_weight]],NA())</f>
        <v>#N/A</v>
      </c>
      <c r="AC226" s="2" t="e">
        <f>IF(Table13[[#This Row],[Gender]]="I",Table13[[#This Row],[Whole_weight]],NA())</f>
        <v>#N/A</v>
      </c>
      <c r="AD226" s="2">
        <f>IF(Table13[[#This Row],[Gender]]="M",Table13[[#This Row],[Diameter]],NA())</f>
        <v>0.37</v>
      </c>
      <c r="AE226" s="2" t="e">
        <f>IF(Table13[[#This Row],[Gender]]="F",Table13[[#This Row],[Diameter]],NA())</f>
        <v>#N/A</v>
      </c>
      <c r="AF226" s="2" t="e">
        <f>IF(Table13[[#This Row],[Gender]]="I",Table13[[#This Row],[Diameter]],NA())</f>
        <v>#N/A</v>
      </c>
    </row>
    <row r="227" spans="1:32">
      <c r="A227">
        <v>2706</v>
      </c>
      <c r="B227" t="s">
        <v>15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26</v>
      </c>
      <c r="M227" t="s">
        <v>27</v>
      </c>
      <c r="N227" t="s">
        <v>28</v>
      </c>
      <c r="O227">
        <v>2</v>
      </c>
      <c r="P227" t="s">
        <v>7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>
        <f>SUM(1,(1/3)*(Table13[[#This Row],[Length]]-0.5),(1/3)*(Table13[[#This Row],[Diameter]]-0.4),(1/3)*(Table13[[#This Row],[Height]]-0.4)*Table13[[#This Row],[Whole_weight]]*0.5)</f>
        <v>1.0659000000000001</v>
      </c>
      <c r="W227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t="e">
        <f>IF(Table13[[#This Row],[Category All]]="Category 1",Table13[[#This Row],[Base Abalone Value]]*1.5,NA())</f>
        <v>#N/A</v>
      </c>
      <c r="Y227" t="e">
        <f>IF(Table13[[#This Row],[Category All]]="Category 2",Table13[[#This Row],[Base Abalone Value]]*0.8,NA())</f>
        <v>#N/A</v>
      </c>
      <c r="Z227">
        <f>IF(Table13[[#This Row],[Category All]]="Category 3",Table13[[#This Row],[Base Abalone Value]],NA())</f>
        <v>1.0659000000000001</v>
      </c>
      <c r="AA227" s="2">
        <f>IF(Table13[[#This Row],[Gender]]="M",Table13[[#This Row],[Whole_weight]],NA())</f>
        <v>1.5229999999999999</v>
      </c>
      <c r="AB227" s="2" t="e">
        <f>IF(Table13[[#This Row],[Gender]]="F",Table13[[#This Row],[Whole_weight]],NA())</f>
        <v>#N/A</v>
      </c>
      <c r="AC227" s="2" t="e">
        <f>IF(Table13[[#This Row],[Gender]]="I",Table13[[#This Row],[Whole_weight]],NA())</f>
        <v>#N/A</v>
      </c>
      <c r="AD227" s="2">
        <f>IF(Table13[[#This Row],[Gender]]="M",Table13[[#This Row],[Diameter]],NA())</f>
        <v>0.55000000000000004</v>
      </c>
      <c r="AE227" s="2" t="e">
        <f>IF(Table13[[#This Row],[Gender]]="F",Table13[[#This Row],[Diameter]],NA())</f>
        <v>#N/A</v>
      </c>
      <c r="AF227" s="2" t="e">
        <f>IF(Table13[[#This Row],[Gender]]="I",Table13[[#This Row],[Diameter]],NA())</f>
        <v>#N/A</v>
      </c>
    </row>
    <row r="228" spans="1:32">
      <c r="A228">
        <v>191</v>
      </c>
      <c r="B228" t="s">
        <v>15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39</v>
      </c>
      <c r="M228" t="s">
        <v>40</v>
      </c>
      <c r="N228" t="s">
        <v>41</v>
      </c>
      <c r="O228">
        <v>10</v>
      </c>
      <c r="P228" t="s">
        <v>38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>
        <f>SUM(1,(1/3)*(Table13[[#This Row],[Length]]-0.5),(1/3)*(Table13[[#This Row],[Diameter]]-0.4),(1/3)*(Table13[[#This Row],[Height]]-0.4)*Table13[[#This Row],[Whole_weight]]*0.5)</f>
        <v>1.0224849999999999</v>
      </c>
      <c r="W228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t="e">
        <f>IF(Table13[[#This Row],[Category All]]="Category 1",Table13[[#This Row],[Base Abalone Value]]*1.5,NA())</f>
        <v>#N/A</v>
      </c>
      <c r="Y228" t="e">
        <f>IF(Table13[[#This Row],[Category All]]="Category 2",Table13[[#This Row],[Base Abalone Value]]*0.8,NA())</f>
        <v>#N/A</v>
      </c>
      <c r="Z228">
        <f>IF(Table13[[#This Row],[Category All]]="Category 3",Table13[[#This Row],[Base Abalone Value]],NA())</f>
        <v>1.0224849999999999</v>
      </c>
      <c r="AA228" s="2">
        <f>IF(Table13[[#This Row],[Gender]]="M",Table13[[#This Row],[Whole_weight]],NA())</f>
        <v>1.1595</v>
      </c>
      <c r="AB228" s="2" t="e">
        <f>IF(Table13[[#This Row],[Gender]]="F",Table13[[#This Row],[Whole_weight]],NA())</f>
        <v>#N/A</v>
      </c>
      <c r="AC228" s="2" t="e">
        <f>IF(Table13[[#This Row],[Gender]]="I",Table13[[#This Row],[Whole_weight]],NA())</f>
        <v>#N/A</v>
      </c>
      <c r="AD228" s="2">
        <f>IF(Table13[[#This Row],[Gender]]="M",Table13[[#This Row],[Diameter]],NA())</f>
        <v>0.48</v>
      </c>
      <c r="AE228" s="2" t="e">
        <f>IF(Table13[[#This Row],[Gender]]="F",Table13[[#This Row],[Diameter]],NA())</f>
        <v>#N/A</v>
      </c>
      <c r="AF228" s="2" t="e">
        <f>IF(Table13[[#This Row],[Gender]]="I",Table13[[#This Row],[Diameter]],NA())</f>
        <v>#N/A</v>
      </c>
    </row>
    <row r="229" spans="1:32">
      <c r="A229">
        <v>3285</v>
      </c>
      <c r="B229" t="s">
        <v>15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8</v>
      </c>
      <c r="M229" t="s">
        <v>9</v>
      </c>
      <c r="N229" t="s">
        <v>3</v>
      </c>
      <c r="O229">
        <v>5</v>
      </c>
      <c r="P229" t="s">
        <v>14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>
        <f>SUM(1,(1/3)*(Table13[[#This Row],[Length]]-0.5),(1/3)*(Table13[[#This Row],[Diameter]]-0.4),(1/3)*(Table13[[#This Row],[Height]]-0.4)*Table13[[#This Row],[Whole_weight]]*0.5)</f>
        <v>0.99955666666666676</v>
      </c>
      <c r="W229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t="e">
        <f>IF(Table13[[#This Row],[Category All]]="Category 1",Table13[[#This Row],[Base Abalone Value]]*1.5,NA())</f>
        <v>#N/A</v>
      </c>
      <c r="Y229">
        <f>IF(Table13[[#This Row],[Category All]]="Category 2",Table13[[#This Row],[Base Abalone Value]]*0.8,NA())</f>
        <v>0.79964533333333343</v>
      </c>
      <c r="Z229" t="e">
        <f>IF(Table13[[#This Row],[Category All]]="Category 3",Table13[[#This Row],[Base Abalone Value]],NA())</f>
        <v>#N/A</v>
      </c>
      <c r="AA229" s="2">
        <f>IF(Table13[[#This Row],[Gender]]="M",Table13[[#This Row],[Whole_weight]],NA())</f>
        <v>0.86799999999999999</v>
      </c>
      <c r="AB229" s="2" t="e">
        <f>IF(Table13[[#This Row],[Gender]]="F",Table13[[#This Row],[Whole_weight]],NA())</f>
        <v>#N/A</v>
      </c>
      <c r="AC229" s="2" t="e">
        <f>IF(Table13[[#This Row],[Gender]]="I",Table13[[#This Row],[Whole_weight]],NA())</f>
        <v>#N/A</v>
      </c>
      <c r="AD229" s="2">
        <f>IF(Table13[[#This Row],[Gender]]="M",Table13[[#This Row],[Diameter]],NA())</f>
        <v>0.44</v>
      </c>
      <c r="AE229" s="2" t="e">
        <f>IF(Table13[[#This Row],[Gender]]="F",Table13[[#This Row],[Diameter]],NA())</f>
        <v>#N/A</v>
      </c>
      <c r="AF229" s="2" t="e">
        <f>IF(Table13[[#This Row],[Gender]]="I",Table13[[#This Row],[Diameter]],NA())</f>
        <v>#N/A</v>
      </c>
    </row>
    <row r="230" spans="1:32">
      <c r="A230">
        <v>1218</v>
      </c>
      <c r="B230" t="s">
        <v>11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12</v>
      </c>
      <c r="M230" t="s">
        <v>13</v>
      </c>
      <c r="N230" t="s">
        <v>3</v>
      </c>
      <c r="O230">
        <v>10</v>
      </c>
      <c r="P230" t="s">
        <v>38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>
        <f>SUM(1,(1/3)*(Table13[[#This Row],[Length]]-0.5),(1/3)*(Table13[[#This Row],[Diameter]]-0.4),(1/3)*(Table13[[#This Row],[Height]]-0.4)*Table13[[#This Row],[Whole_weight]]*0.5)</f>
        <v>0.87433333333333341</v>
      </c>
      <c r="W230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t="e">
        <f>IF(Table13[[#This Row],[Category All]]="Category 1",Table13[[#This Row],[Base Abalone Value]]*1.5,NA())</f>
        <v>#N/A</v>
      </c>
      <c r="Y230">
        <f>IF(Table13[[#This Row],[Category All]]="Category 2",Table13[[#This Row],[Base Abalone Value]]*0.8,NA())</f>
        <v>0.69946666666666679</v>
      </c>
      <c r="Z230" t="e">
        <f>IF(Table13[[#This Row],[Category All]]="Category 3",Table13[[#This Row],[Base Abalone Value]],NA())</f>
        <v>#N/A</v>
      </c>
      <c r="AA230" s="2" t="e">
        <f>IF(Table13[[#This Row],[Gender]]="M",Table13[[#This Row],[Whole_weight]],NA())</f>
        <v>#N/A</v>
      </c>
      <c r="AB230" s="2" t="e">
        <f>IF(Table13[[#This Row],[Gender]]="F",Table13[[#This Row],[Whole_weight]],NA())</f>
        <v>#N/A</v>
      </c>
      <c r="AC230" s="2">
        <f>IF(Table13[[#This Row],[Gender]]="I",Table13[[#This Row],[Whole_weight]],NA())</f>
        <v>0.13750000000000001</v>
      </c>
      <c r="AD230" s="2" t="e">
        <f>IF(Table13[[#This Row],[Gender]]="M",Table13[[#This Row],[Diameter]],NA())</f>
        <v>#N/A</v>
      </c>
      <c r="AE230" s="2" t="e">
        <f>IF(Table13[[#This Row],[Gender]]="F",Table13[[#This Row],[Diameter]],NA())</f>
        <v>#N/A</v>
      </c>
      <c r="AF230" s="2">
        <f>IF(Table13[[#This Row],[Gender]]="I",Table13[[#This Row],[Diameter]],NA())</f>
        <v>0.23</v>
      </c>
    </row>
    <row r="231" spans="1:32">
      <c r="A231">
        <v>1066</v>
      </c>
      <c r="B231" t="s">
        <v>11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39</v>
      </c>
      <c r="M231" t="s">
        <v>40</v>
      </c>
      <c r="N231" t="s">
        <v>41</v>
      </c>
      <c r="O231">
        <v>2</v>
      </c>
      <c r="P231" t="s">
        <v>7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>
        <f>SUM(1,(1/3)*(Table13[[#This Row],[Length]]-0.5),(1/3)*(Table13[[#This Row],[Diameter]]-0.4),(1/3)*(Table13[[#This Row],[Height]]-0.4)*Table13[[#This Row],[Whole_weight]]*0.5)</f>
        <v>0.87465083333333327</v>
      </c>
      <c r="W231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t="e">
        <f>IF(Table13[[#This Row],[Category All]]="Category 1",Table13[[#This Row],[Base Abalone Value]]*1.5,NA())</f>
        <v>#N/A</v>
      </c>
      <c r="Y231">
        <f>IF(Table13[[#This Row],[Category All]]="Category 2",Table13[[#This Row],[Base Abalone Value]]*0.8,NA())</f>
        <v>0.69972066666666666</v>
      </c>
      <c r="Z231" t="e">
        <f>IF(Table13[[#This Row],[Category All]]="Category 3",Table13[[#This Row],[Base Abalone Value]],NA())</f>
        <v>#N/A</v>
      </c>
      <c r="AA231" s="2" t="e">
        <f>IF(Table13[[#This Row],[Gender]]="M",Table13[[#This Row],[Whole_weight]],NA())</f>
        <v>#N/A</v>
      </c>
      <c r="AB231" s="2" t="e">
        <f>IF(Table13[[#This Row],[Gender]]="F",Table13[[#This Row],[Whole_weight]],NA())</f>
        <v>#N/A</v>
      </c>
      <c r="AC231" s="2">
        <f>IF(Table13[[#This Row],[Gender]]="I",Table13[[#This Row],[Whole_weight]],NA())</f>
        <v>0.151</v>
      </c>
      <c r="AD231" s="2" t="e">
        <f>IF(Table13[[#This Row],[Gender]]="M",Table13[[#This Row],[Diameter]],NA())</f>
        <v>#N/A</v>
      </c>
      <c r="AE231" s="2" t="e">
        <f>IF(Table13[[#This Row],[Gender]]="F",Table13[[#This Row],[Diameter]],NA())</f>
        <v>#N/A</v>
      </c>
      <c r="AF231" s="2">
        <f>IF(Table13[[#This Row],[Gender]]="I",Table13[[#This Row],[Diameter]],NA())</f>
        <v>0.23499999999999999</v>
      </c>
    </row>
    <row r="232" spans="1:32">
      <c r="A232">
        <v>610</v>
      </c>
      <c r="B232" t="s">
        <v>15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52</v>
      </c>
      <c r="M232" t="s">
        <v>53</v>
      </c>
      <c r="N232" t="s">
        <v>54</v>
      </c>
      <c r="O232">
        <v>2</v>
      </c>
      <c r="P232" t="s">
        <v>7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>
        <f>SUM(1,(1/3)*(Table13[[#This Row],[Length]]-0.5),(1/3)*(Table13[[#This Row],[Diameter]]-0.4),(1/3)*(Table13[[#This Row],[Height]]-0.4)*Table13[[#This Row],[Whole_weight]]*0.5)</f>
        <v>0.89582916666666657</v>
      </c>
      <c r="W232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t="e">
        <f>IF(Table13[[#This Row],[Category All]]="Category 1",Table13[[#This Row],[Base Abalone Value]]*1.5,NA())</f>
        <v>#N/A</v>
      </c>
      <c r="Y232">
        <f>IF(Table13[[#This Row],[Category All]]="Category 2",Table13[[#This Row],[Base Abalone Value]]*0.8,NA())</f>
        <v>0.71666333333333332</v>
      </c>
      <c r="Z232" t="e">
        <f>IF(Table13[[#This Row],[Category All]]="Category 3",Table13[[#This Row],[Base Abalone Value]],NA())</f>
        <v>#N/A</v>
      </c>
      <c r="AA232" s="2">
        <f>IF(Table13[[#This Row],[Gender]]="M",Table13[[#This Row],[Whole_weight]],NA())</f>
        <v>0.17749999999999999</v>
      </c>
      <c r="AB232" s="2" t="e">
        <f>IF(Table13[[#This Row],[Gender]]="F",Table13[[#This Row],[Whole_weight]],NA())</f>
        <v>#N/A</v>
      </c>
      <c r="AC232" s="2" t="e">
        <f>IF(Table13[[#This Row],[Gender]]="I",Table13[[#This Row],[Whole_weight]],NA())</f>
        <v>#N/A</v>
      </c>
      <c r="AD232" s="2">
        <f>IF(Table13[[#This Row],[Gender]]="M",Table13[[#This Row],[Diameter]],NA())</f>
        <v>0.26500000000000001</v>
      </c>
      <c r="AE232" s="2" t="e">
        <f>IF(Table13[[#This Row],[Gender]]="F",Table13[[#This Row],[Diameter]],NA())</f>
        <v>#N/A</v>
      </c>
      <c r="AF232" s="2" t="e">
        <f>IF(Table13[[#This Row],[Gender]]="I",Table13[[#This Row],[Diameter]],NA())</f>
        <v>#N/A</v>
      </c>
    </row>
    <row r="233" spans="1:32">
      <c r="A233">
        <v>3275</v>
      </c>
      <c r="B233" t="s">
        <v>0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35</v>
      </c>
      <c r="M233" t="s">
        <v>36</v>
      </c>
      <c r="N233" t="s">
        <v>37</v>
      </c>
      <c r="O233">
        <v>6</v>
      </c>
      <c r="P233" t="s">
        <v>47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>
        <f>SUM(1,(1/3)*(Table13[[#This Row],[Length]]-0.5),(1/3)*(Table13[[#This Row],[Diameter]]-0.4),(1/3)*(Table13[[#This Row],[Height]]-0.4)*Table13[[#This Row],[Whole_weight]]*0.5)</f>
        <v>0.97248166666666669</v>
      </c>
      <c r="W23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t="e">
        <f>IF(Table13[[#This Row],[Category All]]="Category 1",Table13[[#This Row],[Base Abalone Value]]*1.5,NA())</f>
        <v>#N/A</v>
      </c>
      <c r="Y233">
        <f>IF(Table13[[#This Row],[Category All]]="Category 2",Table13[[#This Row],[Base Abalone Value]]*0.8,NA())</f>
        <v>0.77798533333333342</v>
      </c>
      <c r="Z233" t="e">
        <f>IF(Table13[[#This Row],[Category All]]="Category 3",Table13[[#This Row],[Base Abalone Value]],NA())</f>
        <v>#N/A</v>
      </c>
      <c r="AA233" s="2" t="e">
        <f>IF(Table13[[#This Row],[Gender]]="M",Table13[[#This Row],[Whole_weight]],NA())</f>
        <v>#N/A</v>
      </c>
      <c r="AB233" s="2">
        <f>IF(Table13[[#This Row],[Gender]]="F",Table13[[#This Row],[Whole_weight]],NA())</f>
        <v>0.67349999999999999</v>
      </c>
      <c r="AC233" s="2" t="e">
        <f>IF(Table13[[#This Row],[Gender]]="I",Table13[[#This Row],[Whole_weight]],NA())</f>
        <v>#N/A</v>
      </c>
      <c r="AD233" s="2" t="e">
        <f>IF(Table13[[#This Row],[Gender]]="M",Table13[[#This Row],[Diameter]],NA())</f>
        <v>#N/A</v>
      </c>
      <c r="AE233" s="2">
        <f>IF(Table13[[#This Row],[Gender]]="F",Table13[[#This Row],[Diameter]],NA())</f>
        <v>0.40500000000000003</v>
      </c>
      <c r="AF233" s="2" t="e">
        <f>IF(Table13[[#This Row],[Gender]]="I",Table13[[#This Row],[Diameter]],NA())</f>
        <v>#N/A</v>
      </c>
    </row>
    <row r="234" spans="1:32">
      <c r="A234">
        <v>1331</v>
      </c>
      <c r="B234" t="s">
        <v>0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20</v>
      </c>
      <c r="M234" t="s">
        <v>21</v>
      </c>
      <c r="N234" t="s">
        <v>22</v>
      </c>
      <c r="O234">
        <v>2</v>
      </c>
      <c r="P234" t="s">
        <v>7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>
        <f>SUM(1,(1/3)*(Table13[[#This Row],[Length]]-0.5),(1/3)*(Table13[[#This Row],[Diameter]]-0.4),(1/3)*(Table13[[#This Row],[Height]]-0.4)*Table13[[#This Row],[Whole_weight]]*0.5)</f>
        <v>1.0000720833333334</v>
      </c>
      <c r="W234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t="e">
        <f>IF(Table13[[#This Row],[Category All]]="Category 1",Table13[[#This Row],[Base Abalone Value]]*1.5,NA())</f>
        <v>#N/A</v>
      </c>
      <c r="Y234">
        <f>IF(Table13[[#This Row],[Category All]]="Category 2",Table13[[#This Row],[Base Abalone Value]]*0.8,NA())</f>
        <v>0.80005766666666678</v>
      </c>
      <c r="Z234" t="e">
        <f>IF(Table13[[#This Row],[Category All]]="Category 3",Table13[[#This Row],[Base Abalone Value]],NA())</f>
        <v>#N/A</v>
      </c>
      <c r="AA234" s="2" t="e">
        <f>IF(Table13[[#This Row],[Gender]]="M",Table13[[#This Row],[Whole_weight]],NA())</f>
        <v>#N/A</v>
      </c>
      <c r="AB234" s="2">
        <f>IF(Table13[[#This Row],[Gender]]="F",Table13[[#This Row],[Whole_weight]],NA())</f>
        <v>0.97950000000000004</v>
      </c>
      <c r="AC234" s="2" t="e">
        <f>IF(Table13[[#This Row],[Gender]]="I",Table13[[#This Row],[Whole_weight]],NA())</f>
        <v>#N/A</v>
      </c>
      <c r="AD234" s="2" t="e">
        <f>IF(Table13[[#This Row],[Gender]]="M",Table13[[#This Row],[Diameter]],NA())</f>
        <v>#N/A</v>
      </c>
      <c r="AE234" s="2">
        <f>IF(Table13[[#This Row],[Gender]]="F",Table13[[#This Row],[Diameter]],NA())</f>
        <v>0.46</v>
      </c>
      <c r="AF234" s="2" t="e">
        <f>IF(Table13[[#This Row],[Gender]]="I",Table13[[#This Row],[Diameter]],NA())</f>
        <v>#N/A</v>
      </c>
    </row>
    <row r="235" spans="1:32">
      <c r="A235">
        <v>1483</v>
      </c>
      <c r="B235" t="s">
        <v>15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49</v>
      </c>
      <c r="M235" t="s">
        <v>50</v>
      </c>
      <c r="N235" t="s">
        <v>3</v>
      </c>
      <c r="O235">
        <v>1</v>
      </c>
      <c r="P235" t="s">
        <v>4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>
        <f>SUM(1,(1/3)*(Table13[[#This Row],[Length]]-0.5),(1/3)*(Table13[[#This Row],[Diameter]]-0.4),(1/3)*(Table13[[#This Row],[Height]]-0.4)*Table13[[#This Row],[Whole_weight]]*0.5)</f>
        <v>1.0089166666666667</v>
      </c>
      <c r="W235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t="e">
        <f>IF(Table13[[#This Row],[Category All]]="Category 1",Table13[[#This Row],[Base Abalone Value]]*1.5,NA())</f>
        <v>#N/A</v>
      </c>
      <c r="Y235" t="e">
        <f>IF(Table13[[#This Row],[Category All]]="Category 2",Table13[[#This Row],[Base Abalone Value]]*0.8,NA())</f>
        <v>#N/A</v>
      </c>
      <c r="Z235">
        <f>IF(Table13[[#This Row],[Category All]]="Category 3",Table13[[#This Row],[Base Abalone Value]],NA())</f>
        <v>1.0089166666666667</v>
      </c>
      <c r="AA235" s="2">
        <f>IF(Table13[[#This Row],[Gender]]="M",Table13[[#This Row],[Whole_weight]],NA())</f>
        <v>0.90600000000000003</v>
      </c>
      <c r="AB235" s="2" t="e">
        <f>IF(Table13[[#This Row],[Gender]]="F",Table13[[#This Row],[Whole_weight]],NA())</f>
        <v>#N/A</v>
      </c>
      <c r="AC235" s="2" t="e">
        <f>IF(Table13[[#This Row],[Gender]]="I",Table13[[#This Row],[Whole_weight]],NA())</f>
        <v>#N/A</v>
      </c>
      <c r="AD235" s="2">
        <f>IF(Table13[[#This Row],[Gender]]="M",Table13[[#This Row],[Diameter]],NA())</f>
        <v>0.45500000000000002</v>
      </c>
      <c r="AE235" s="2" t="e">
        <f>IF(Table13[[#This Row],[Gender]]="F",Table13[[#This Row],[Diameter]],NA())</f>
        <v>#N/A</v>
      </c>
      <c r="AF235" s="2" t="e">
        <f>IF(Table13[[#This Row],[Gender]]="I",Table13[[#This Row],[Diameter]],NA())</f>
        <v>#N/A</v>
      </c>
    </row>
    <row r="236" spans="1:32">
      <c r="A236">
        <v>1758</v>
      </c>
      <c r="B236" t="s">
        <v>0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35</v>
      </c>
      <c r="M236" t="s">
        <v>36</v>
      </c>
      <c r="N236" t="s">
        <v>37</v>
      </c>
      <c r="O236">
        <v>10</v>
      </c>
      <c r="P236" t="s">
        <v>38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>
        <f>SUM(1,(1/3)*(Table13[[#This Row],[Length]]-0.5),(1/3)*(Table13[[#This Row],[Diameter]]-0.4),(1/3)*(Table13[[#This Row],[Height]]-0.4)*Table13[[#This Row],[Whole_weight]]*0.5)</f>
        <v>1.0620124999999998</v>
      </c>
      <c r="W236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t="e">
        <f>IF(Table13[[#This Row],[Category All]]="Category 1",Table13[[#This Row],[Base Abalone Value]]*1.5,NA())</f>
        <v>#N/A</v>
      </c>
      <c r="Y236" t="e">
        <f>IF(Table13[[#This Row],[Category All]]="Category 2",Table13[[#This Row],[Base Abalone Value]]*0.8,NA())</f>
        <v>#N/A</v>
      </c>
      <c r="Z236">
        <f>IF(Table13[[#This Row],[Category All]]="Category 3",Table13[[#This Row],[Base Abalone Value]],NA())</f>
        <v>1.0620124999999998</v>
      </c>
      <c r="AA236" s="2" t="e">
        <f>IF(Table13[[#This Row],[Gender]]="M",Table13[[#This Row],[Whole_weight]],NA())</f>
        <v>#N/A</v>
      </c>
      <c r="AB236" s="2">
        <f>IF(Table13[[#This Row],[Gender]]="F",Table13[[#This Row],[Whole_weight]],NA())</f>
        <v>1.9424999999999999</v>
      </c>
      <c r="AC236" s="2" t="e">
        <f>IF(Table13[[#This Row],[Gender]]="I",Table13[[#This Row],[Whole_weight]],NA())</f>
        <v>#N/A</v>
      </c>
      <c r="AD236" s="2" t="e">
        <f>IF(Table13[[#This Row],[Gender]]="M",Table13[[#This Row],[Diameter]],NA())</f>
        <v>#N/A</v>
      </c>
      <c r="AE236" s="2">
        <f>IF(Table13[[#This Row],[Gender]]="F",Table13[[#This Row],[Diameter]],NA())</f>
        <v>0.56000000000000005</v>
      </c>
      <c r="AF236" s="2" t="e">
        <f>IF(Table13[[#This Row],[Gender]]="I",Table13[[#This Row],[Diameter]],NA())</f>
        <v>#N/A</v>
      </c>
    </row>
    <row r="237" spans="1:32">
      <c r="A237">
        <v>3869</v>
      </c>
      <c r="B237" t="s">
        <v>0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52</v>
      </c>
      <c r="M237" t="s">
        <v>53</v>
      </c>
      <c r="N237" t="s">
        <v>54</v>
      </c>
      <c r="O237">
        <v>8</v>
      </c>
      <c r="P237" t="s">
        <v>19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>
        <f>SUM(1,(1/3)*(Table13[[#This Row],[Length]]-0.5),(1/3)*(Table13[[#This Row],[Diameter]]-0.4),(1/3)*(Table13[[#This Row],[Height]]-0.4)*Table13[[#This Row],[Whole_weight]]*0.5)</f>
        <v>0.94244374999999991</v>
      </c>
      <c r="W237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t="e">
        <f>IF(Table13[[#This Row],[Category All]]="Category 1",Table13[[#This Row],[Base Abalone Value]]*1.5,NA())</f>
        <v>#N/A</v>
      </c>
      <c r="Y237">
        <f>IF(Table13[[#This Row],[Category All]]="Category 2",Table13[[#This Row],[Base Abalone Value]]*0.8,NA())</f>
        <v>0.75395499999999993</v>
      </c>
      <c r="Z237" t="e">
        <f>IF(Table13[[#This Row],[Category All]]="Category 3",Table13[[#This Row],[Base Abalone Value]],NA())</f>
        <v>#N/A</v>
      </c>
      <c r="AA237" s="2" t="e">
        <f>IF(Table13[[#This Row],[Gender]]="M",Table13[[#This Row],[Whole_weight]],NA())</f>
        <v>#N/A</v>
      </c>
      <c r="AB237" s="2">
        <f>IF(Table13[[#This Row],[Gender]]="F",Table13[[#This Row],[Whole_weight]],NA())</f>
        <v>0.39750000000000002</v>
      </c>
      <c r="AC237" s="2" t="e">
        <f>IF(Table13[[#This Row],[Gender]]="I",Table13[[#This Row],[Whole_weight]],NA())</f>
        <v>#N/A</v>
      </c>
      <c r="AD237" s="2" t="e">
        <f>IF(Table13[[#This Row],[Gender]]="M",Table13[[#This Row],[Diameter]],NA())</f>
        <v>#N/A</v>
      </c>
      <c r="AE237" s="2">
        <f>IF(Table13[[#This Row],[Gender]]="F",Table13[[#This Row],[Diameter]],NA())</f>
        <v>0.34</v>
      </c>
      <c r="AF237" s="2" t="e">
        <f>IF(Table13[[#This Row],[Gender]]="I",Table13[[#This Row],[Diameter]],NA())</f>
        <v>#N/A</v>
      </c>
    </row>
    <row r="238" spans="1:32">
      <c r="A238">
        <v>4002</v>
      </c>
      <c r="B238" t="s">
        <v>11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29</v>
      </c>
      <c r="M238" t="s">
        <v>30</v>
      </c>
      <c r="N238" t="s">
        <v>31</v>
      </c>
      <c r="O238">
        <v>4</v>
      </c>
      <c r="P238" t="s">
        <v>10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>
        <f>SUM(1,(1/3)*(Table13[[#This Row],[Length]]-0.5),(1/3)*(Table13[[#This Row],[Diameter]]-0.4),(1/3)*(Table13[[#This Row],[Height]]-0.4)*Table13[[#This Row],[Whole_weight]]*0.5)</f>
        <v>0.94544583333333321</v>
      </c>
      <c r="W238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t="e">
        <f>IF(Table13[[#This Row],[Category All]]="Category 1",Table13[[#This Row],[Base Abalone Value]]*1.5,NA())</f>
        <v>#N/A</v>
      </c>
      <c r="Y238">
        <f>IF(Table13[[#This Row],[Category All]]="Category 2",Table13[[#This Row],[Base Abalone Value]]*0.8,NA())</f>
        <v>0.75635666666666657</v>
      </c>
      <c r="Z238" t="e">
        <f>IF(Table13[[#This Row],[Category All]]="Category 3",Table13[[#This Row],[Base Abalone Value]],NA())</f>
        <v>#N/A</v>
      </c>
      <c r="AA238" s="2" t="e">
        <f>IF(Table13[[#This Row],[Gender]]="M",Table13[[#This Row],[Whole_weight]],NA())</f>
        <v>#N/A</v>
      </c>
      <c r="AB238" s="2" t="e">
        <f>IF(Table13[[#This Row],[Gender]]="F",Table13[[#This Row],[Whole_weight]],NA())</f>
        <v>#N/A</v>
      </c>
      <c r="AC238" s="2">
        <f>IF(Table13[[#This Row],[Gender]]="I",Table13[[#This Row],[Whole_weight]],NA())</f>
        <v>0.63500000000000001</v>
      </c>
      <c r="AD238" s="2" t="e">
        <f>IF(Table13[[#This Row],[Gender]]="M",Table13[[#This Row],[Diameter]],NA())</f>
        <v>#N/A</v>
      </c>
      <c r="AE238" s="2" t="e">
        <f>IF(Table13[[#This Row],[Gender]]="F",Table13[[#This Row],[Diameter]],NA())</f>
        <v>#N/A</v>
      </c>
      <c r="AF238" s="2">
        <f>IF(Table13[[#This Row],[Gender]]="I",Table13[[#This Row],[Diameter]],NA())</f>
        <v>0.35</v>
      </c>
    </row>
    <row r="239" spans="1:32">
      <c r="A239">
        <v>258</v>
      </c>
      <c r="B239" t="s">
        <v>15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39</v>
      </c>
      <c r="M239" t="s">
        <v>40</v>
      </c>
      <c r="N239" t="s">
        <v>41</v>
      </c>
      <c r="O239">
        <v>6</v>
      </c>
      <c r="P239" t="s">
        <v>47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>
        <f>SUM(1,(1/3)*(Table13[[#This Row],[Length]]-0.5),(1/3)*(Table13[[#This Row],[Diameter]]-0.4),(1/3)*(Table13[[#This Row],[Height]]-0.4)*Table13[[#This Row],[Whole_weight]]*0.5)</f>
        <v>0.9991000000000001</v>
      </c>
      <c r="W239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t="e">
        <f>IF(Table13[[#This Row],[Category All]]="Category 1",Table13[[#This Row],[Base Abalone Value]]*1.5,NA())</f>
        <v>#N/A</v>
      </c>
      <c r="Y239">
        <f>IF(Table13[[#This Row],[Category All]]="Category 2",Table13[[#This Row],[Base Abalone Value]]*0.8,NA())</f>
        <v>0.7992800000000001</v>
      </c>
      <c r="Z239" t="e">
        <f>IF(Table13[[#This Row],[Category All]]="Category 3",Table13[[#This Row],[Base Abalone Value]],NA())</f>
        <v>#N/A</v>
      </c>
      <c r="AA239" s="2">
        <f>IF(Table13[[#This Row],[Gender]]="M",Table13[[#This Row],[Whole_weight]],NA())</f>
        <v>0.89749999999999996</v>
      </c>
      <c r="AB239" s="2" t="e">
        <f>IF(Table13[[#This Row],[Gender]]="F",Table13[[#This Row],[Whole_weight]],NA())</f>
        <v>#N/A</v>
      </c>
      <c r="AC239" s="2" t="e">
        <f>IF(Table13[[#This Row],[Gender]]="I",Table13[[#This Row],[Whole_weight]],NA())</f>
        <v>#N/A</v>
      </c>
      <c r="AD239" s="2">
        <f>IF(Table13[[#This Row],[Gender]]="M",Table13[[#This Row],[Diameter]],NA())</f>
        <v>0.46</v>
      </c>
      <c r="AE239" s="2" t="e">
        <f>IF(Table13[[#This Row],[Gender]]="F",Table13[[#This Row],[Diameter]],NA())</f>
        <v>#N/A</v>
      </c>
      <c r="AF239" s="2" t="e">
        <f>IF(Table13[[#This Row],[Gender]]="I",Table13[[#This Row],[Diameter]],NA())</f>
        <v>#N/A</v>
      </c>
    </row>
    <row r="240" spans="1:32">
      <c r="A240">
        <v>4158</v>
      </c>
      <c r="B240" t="s">
        <v>15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26</v>
      </c>
      <c r="M240" t="s">
        <v>27</v>
      </c>
      <c r="N240" t="s">
        <v>28</v>
      </c>
      <c r="O240">
        <v>3</v>
      </c>
      <c r="P240" t="s">
        <v>48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>
        <f>SUM(1,(1/3)*(Table13[[#This Row],[Length]]-0.5),(1/3)*(Table13[[#This Row],[Diameter]]-0.4),(1/3)*(Table13[[#This Row],[Height]]-0.4)*Table13[[#This Row],[Whole_weight]]*0.5)</f>
        <v>0.95608166666666672</v>
      </c>
      <c r="W240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t="e">
        <f>IF(Table13[[#This Row],[Category All]]="Category 1",Table13[[#This Row],[Base Abalone Value]]*1.5,NA())</f>
        <v>#N/A</v>
      </c>
      <c r="Y240">
        <f>IF(Table13[[#This Row],[Category All]]="Category 2",Table13[[#This Row],[Base Abalone Value]]*0.8,NA())</f>
        <v>0.7648653333333334</v>
      </c>
      <c r="Z240" t="e">
        <f>IF(Table13[[#This Row],[Category All]]="Category 3",Table13[[#This Row],[Base Abalone Value]],NA())</f>
        <v>#N/A</v>
      </c>
      <c r="AA240" s="2">
        <f>IF(Table13[[#This Row],[Gender]]="M",Table13[[#This Row],[Whole_weight]],NA())</f>
        <v>0.51349999999999996</v>
      </c>
      <c r="AB240" s="2" t="e">
        <f>IF(Table13[[#This Row],[Gender]]="F",Table13[[#This Row],[Whole_weight]],NA())</f>
        <v>#N/A</v>
      </c>
      <c r="AC240" s="2" t="e">
        <f>IF(Table13[[#This Row],[Gender]]="I",Table13[[#This Row],[Whole_weight]],NA())</f>
        <v>#N/A</v>
      </c>
      <c r="AD240" s="2">
        <f>IF(Table13[[#This Row],[Gender]]="M",Table13[[#This Row],[Diameter]],NA())</f>
        <v>0.36</v>
      </c>
      <c r="AE240" s="2" t="e">
        <f>IF(Table13[[#This Row],[Gender]]="F",Table13[[#This Row],[Diameter]],NA())</f>
        <v>#N/A</v>
      </c>
      <c r="AF240" s="2" t="e">
        <f>IF(Table13[[#This Row],[Gender]]="I",Table13[[#This Row],[Diameter]],NA())</f>
        <v>#N/A</v>
      </c>
    </row>
    <row r="241" spans="1:32">
      <c r="A241">
        <v>3745</v>
      </c>
      <c r="B241" t="s">
        <v>11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26</v>
      </c>
      <c r="M241" t="s">
        <v>27</v>
      </c>
      <c r="N241" t="s">
        <v>28</v>
      </c>
      <c r="O241">
        <v>8</v>
      </c>
      <c r="P241" t="s">
        <v>19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>
        <f>SUM(1,(1/3)*(Table13[[#This Row],[Length]]-0.5),(1/3)*(Table13[[#This Row],[Diameter]]-0.4),(1/3)*(Table13[[#This Row],[Height]]-0.4)*Table13[[#This Row],[Whole_weight]]*0.5)</f>
        <v>0.85436083333333346</v>
      </c>
      <c r="W241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t="e">
        <f>IF(Table13[[#This Row],[Category All]]="Category 1",Table13[[#This Row],[Base Abalone Value]]*1.5,NA())</f>
        <v>#N/A</v>
      </c>
      <c r="Y241">
        <f>IF(Table13[[#This Row],[Category All]]="Category 2",Table13[[#This Row],[Base Abalone Value]]*0.8,NA())</f>
        <v>0.68348866666666686</v>
      </c>
      <c r="Z241" t="e">
        <f>IF(Table13[[#This Row],[Category All]]="Category 3",Table13[[#This Row],[Base Abalone Value]],NA())</f>
        <v>#N/A</v>
      </c>
      <c r="AA241" s="2" t="e">
        <f>IF(Table13[[#This Row],[Gender]]="M",Table13[[#This Row],[Whole_weight]],NA())</f>
        <v>#N/A</v>
      </c>
      <c r="AB241" s="2" t="e">
        <f>IF(Table13[[#This Row],[Gender]]="F",Table13[[#This Row],[Whole_weight]],NA())</f>
        <v>#N/A</v>
      </c>
      <c r="AC241" s="2">
        <f>IF(Table13[[#This Row],[Gender]]="I",Table13[[#This Row],[Whole_weight]],NA())</f>
        <v>0.10100000000000001</v>
      </c>
      <c r="AD241" s="2" t="e">
        <f>IF(Table13[[#This Row],[Gender]]="M",Table13[[#This Row],[Diameter]],NA())</f>
        <v>#N/A</v>
      </c>
      <c r="AE241" s="2" t="e">
        <f>IF(Table13[[#This Row],[Gender]]="F",Table13[[#This Row],[Diameter]],NA())</f>
        <v>#N/A</v>
      </c>
      <c r="AF241" s="2">
        <f>IF(Table13[[#This Row],[Gender]]="I",Table13[[#This Row],[Diameter]],NA())</f>
        <v>0.20499999999999999</v>
      </c>
    </row>
    <row r="242" spans="1:32">
      <c r="A242">
        <v>753</v>
      </c>
      <c r="B242" t="s">
        <v>0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49</v>
      </c>
      <c r="M242" t="s">
        <v>50</v>
      </c>
      <c r="N242" t="s">
        <v>3</v>
      </c>
      <c r="O242">
        <v>4</v>
      </c>
      <c r="P242" t="s">
        <v>10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>
        <f>SUM(1,(1/3)*(Table13[[#This Row],[Length]]-0.5),(1/3)*(Table13[[#This Row],[Diameter]]-0.4),(1/3)*(Table13[[#This Row],[Height]]-0.4)*Table13[[#This Row],[Whole_weight]]*0.5)</f>
        <v>1.0119899999999999</v>
      </c>
      <c r="W242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t="e">
        <f>IF(Table13[[#This Row],[Category All]]="Category 1",Table13[[#This Row],[Base Abalone Value]]*1.5,NA())</f>
        <v>#N/A</v>
      </c>
      <c r="Y242">
        <f>IF(Table13[[#This Row],[Category All]]="Category 2",Table13[[#This Row],[Base Abalone Value]]*0.8,NA())</f>
        <v>0.80959199999999998</v>
      </c>
      <c r="Z242" t="e">
        <f>IF(Table13[[#This Row],[Category All]]="Category 3",Table13[[#This Row],[Base Abalone Value]],NA())</f>
        <v>#N/A</v>
      </c>
      <c r="AA242" s="2" t="e">
        <f>IF(Table13[[#This Row],[Gender]]="M",Table13[[#This Row],[Whole_weight]],NA())</f>
        <v>#N/A</v>
      </c>
      <c r="AB242" s="2">
        <f>IF(Table13[[#This Row],[Gender]]="F",Table13[[#This Row],[Whole_weight]],NA())</f>
        <v>1.1220000000000001</v>
      </c>
      <c r="AC242" s="2" t="e">
        <f>IF(Table13[[#This Row],[Gender]]="I",Table13[[#This Row],[Whole_weight]],NA())</f>
        <v>#N/A</v>
      </c>
      <c r="AD242" s="2" t="e">
        <f>IF(Table13[[#This Row],[Gender]]="M",Table13[[#This Row],[Diameter]],NA())</f>
        <v>#N/A</v>
      </c>
      <c r="AE242" s="2">
        <f>IF(Table13[[#This Row],[Gender]]="F",Table13[[#This Row],[Diameter]],NA())</f>
        <v>0.46</v>
      </c>
      <c r="AF242" s="2" t="e">
        <f>IF(Table13[[#This Row],[Gender]]="I",Table13[[#This Row],[Diameter]],NA())</f>
        <v>#N/A</v>
      </c>
    </row>
    <row r="243" spans="1:32">
      <c r="A243">
        <v>1632</v>
      </c>
      <c r="B243" t="s">
        <v>11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20</v>
      </c>
      <c r="M243" t="s">
        <v>21</v>
      </c>
      <c r="N243" t="s">
        <v>22</v>
      </c>
      <c r="O243">
        <v>8</v>
      </c>
      <c r="P243" t="s">
        <v>19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>
        <f>SUM(1,(1/3)*(Table13[[#This Row],[Length]]-0.5),(1/3)*(Table13[[#This Row],[Diameter]]-0.4),(1/3)*(Table13[[#This Row],[Height]]-0.4)*Table13[[#This Row],[Whole_weight]]*0.5)</f>
        <v>1.0068620833333333</v>
      </c>
      <c r="W24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t="e">
        <f>IF(Table13[[#This Row],[Category All]]="Category 1",Table13[[#This Row],[Base Abalone Value]]*1.5,NA())</f>
        <v>#N/A</v>
      </c>
      <c r="Y243">
        <f>IF(Table13[[#This Row],[Category All]]="Category 2",Table13[[#This Row],[Base Abalone Value]]*0.8,NA())</f>
        <v>0.80548966666666666</v>
      </c>
      <c r="Z243" t="e">
        <f>IF(Table13[[#This Row],[Category All]]="Category 3",Table13[[#This Row],[Base Abalone Value]],NA())</f>
        <v>#N/A</v>
      </c>
      <c r="AA243" s="2" t="e">
        <f>IF(Table13[[#This Row],[Gender]]="M",Table13[[#This Row],[Whole_weight]],NA())</f>
        <v>#N/A</v>
      </c>
      <c r="AB243" s="2" t="e">
        <f>IF(Table13[[#This Row],[Gender]]="F",Table13[[#This Row],[Whole_weight]],NA())</f>
        <v>#N/A</v>
      </c>
      <c r="AC243" s="2">
        <f>IF(Table13[[#This Row],[Gender]]="I",Table13[[#This Row],[Whole_weight]],NA())</f>
        <v>0.74050000000000005</v>
      </c>
      <c r="AD243" s="2" t="e">
        <f>IF(Table13[[#This Row],[Gender]]="M",Table13[[#This Row],[Diameter]],NA())</f>
        <v>#N/A</v>
      </c>
      <c r="AE243" s="2" t="e">
        <f>IF(Table13[[#This Row],[Gender]]="F",Table13[[#This Row],[Diameter]],NA())</f>
        <v>#N/A</v>
      </c>
      <c r="AF243" s="2">
        <f>IF(Table13[[#This Row],[Gender]]="I",Table13[[#This Row],[Diameter]],NA())</f>
        <v>0.44500000000000001</v>
      </c>
    </row>
    <row r="244" spans="1:32">
      <c r="A244">
        <v>1911</v>
      </c>
      <c r="B244" t="s">
        <v>0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12</v>
      </c>
      <c r="M244" t="s">
        <v>13</v>
      </c>
      <c r="N244" t="s">
        <v>3</v>
      </c>
      <c r="O244">
        <v>2</v>
      </c>
      <c r="P244" t="s">
        <v>7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>
        <f>SUM(1,(1/3)*(Table13[[#This Row],[Length]]-0.5),(1/3)*(Table13[[#This Row],[Diameter]]-0.4),(1/3)*(Table13[[#This Row],[Height]]-0.4)*Table13[[#This Row],[Whole_weight]]*0.5)</f>
        <v>1.0237708333333333</v>
      </c>
      <c r="W244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t="e">
        <f>IF(Table13[[#This Row],[Category All]]="Category 1",Table13[[#This Row],[Base Abalone Value]]*1.5,NA())</f>
        <v>#N/A</v>
      </c>
      <c r="Y244">
        <f>IF(Table13[[#This Row],[Category All]]="Category 2",Table13[[#This Row],[Base Abalone Value]]*0.8,NA())</f>
        <v>0.81901666666666673</v>
      </c>
      <c r="Z244" t="e">
        <f>IF(Table13[[#This Row],[Category All]]="Category 3",Table13[[#This Row],[Base Abalone Value]],NA())</f>
        <v>#N/A</v>
      </c>
      <c r="AA244" s="2" t="e">
        <f>IF(Table13[[#This Row],[Gender]]="M",Table13[[#This Row],[Whole_weight]],NA())</f>
        <v>#N/A</v>
      </c>
      <c r="AB244" s="2">
        <f>IF(Table13[[#This Row],[Gender]]="F",Table13[[#This Row],[Whole_weight]],NA())</f>
        <v>0.92500000000000004</v>
      </c>
      <c r="AC244" s="2" t="e">
        <f>IF(Table13[[#This Row],[Gender]]="I",Table13[[#This Row],[Whole_weight]],NA())</f>
        <v>#N/A</v>
      </c>
      <c r="AD244" s="2" t="e">
        <f>IF(Table13[[#This Row],[Gender]]="M",Table13[[#This Row],[Diameter]],NA())</f>
        <v>#N/A</v>
      </c>
      <c r="AE244" s="2">
        <f>IF(Table13[[#This Row],[Gender]]="F",Table13[[#This Row],[Diameter]],NA())</f>
        <v>0.5</v>
      </c>
      <c r="AF244" s="2" t="e">
        <f>IF(Table13[[#This Row],[Gender]]="I",Table13[[#This Row],[Diameter]],NA())</f>
        <v>#N/A</v>
      </c>
    </row>
    <row r="245" spans="1:32">
      <c r="A245">
        <v>1072</v>
      </c>
      <c r="B245" t="s">
        <v>11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12</v>
      </c>
      <c r="M245" t="s">
        <v>13</v>
      </c>
      <c r="N245" t="s">
        <v>3</v>
      </c>
      <c r="O245">
        <v>8</v>
      </c>
      <c r="P245" t="s">
        <v>19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>
        <f>SUM(1,(1/3)*(Table13[[#This Row],[Length]]-0.5),(1/3)*(Table13[[#This Row],[Diameter]]-0.4),(1/3)*(Table13[[#This Row],[Height]]-0.4)*Table13[[#This Row],[Whole_weight]]*0.5)</f>
        <v>0.91174666666666671</v>
      </c>
      <c r="W245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t="e">
        <f>IF(Table13[[#This Row],[Category All]]="Category 1",Table13[[#This Row],[Base Abalone Value]]*1.5,NA())</f>
        <v>#N/A</v>
      </c>
      <c r="Y245">
        <f>IF(Table13[[#This Row],[Category All]]="Category 2",Table13[[#This Row],[Base Abalone Value]]*0.8,NA())</f>
        <v>0.72939733333333345</v>
      </c>
      <c r="Z245" t="e">
        <f>IF(Table13[[#This Row],[Category All]]="Category 3",Table13[[#This Row],[Base Abalone Value]],NA())</f>
        <v>#N/A</v>
      </c>
      <c r="AA245" s="2" t="e">
        <f>IF(Table13[[#This Row],[Gender]]="M",Table13[[#This Row],[Whole_weight]],NA())</f>
        <v>#N/A</v>
      </c>
      <c r="AB245" s="2" t="e">
        <f>IF(Table13[[#This Row],[Gender]]="F",Table13[[#This Row],[Whole_weight]],NA())</f>
        <v>#N/A</v>
      </c>
      <c r="AC245" s="2">
        <f>IF(Table13[[#This Row],[Gender]]="I",Table13[[#This Row],[Whole_weight]],NA())</f>
        <v>0.2485</v>
      </c>
      <c r="AD245" s="2" t="e">
        <f>IF(Table13[[#This Row],[Gender]]="M",Table13[[#This Row],[Diameter]],NA())</f>
        <v>#N/A</v>
      </c>
      <c r="AE245" s="2" t="e">
        <f>IF(Table13[[#This Row],[Gender]]="F",Table13[[#This Row],[Diameter]],NA())</f>
        <v>#N/A</v>
      </c>
      <c r="AF245" s="2">
        <f>IF(Table13[[#This Row],[Gender]]="I",Table13[[#This Row],[Diameter]],NA())</f>
        <v>0.28999999999999998</v>
      </c>
    </row>
    <row r="246" spans="1:32">
      <c r="A246">
        <v>555</v>
      </c>
      <c r="B246" t="s">
        <v>11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39</v>
      </c>
      <c r="M246" t="s">
        <v>40</v>
      </c>
      <c r="N246" t="s">
        <v>41</v>
      </c>
      <c r="O246">
        <v>9</v>
      </c>
      <c r="P246" t="s">
        <v>46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>
        <f>SUM(1,(1/3)*(Table13[[#This Row],[Length]]-0.5),(1/3)*(Table13[[#This Row],[Diameter]]-0.4),(1/3)*(Table13[[#This Row],[Height]]-0.4)*Table13[[#This Row],[Whole_weight]]*0.5)</f>
        <v>0.96457916666666665</v>
      </c>
      <c r="W246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t="e">
        <f>IF(Table13[[#This Row],[Category All]]="Category 1",Table13[[#This Row],[Base Abalone Value]]*1.5,NA())</f>
        <v>#N/A</v>
      </c>
      <c r="Y246">
        <f>IF(Table13[[#This Row],[Category All]]="Category 2",Table13[[#This Row],[Base Abalone Value]]*0.8,NA())</f>
        <v>0.77166333333333337</v>
      </c>
      <c r="Z246" t="e">
        <f>IF(Table13[[#This Row],[Category All]]="Category 3",Table13[[#This Row],[Base Abalone Value]],NA())</f>
        <v>#N/A</v>
      </c>
      <c r="AA246" s="2" t="e">
        <f>IF(Table13[[#This Row],[Gender]]="M",Table13[[#This Row],[Whole_weight]],NA())</f>
        <v>#N/A</v>
      </c>
      <c r="AB246" s="2" t="e">
        <f>IF(Table13[[#This Row],[Gender]]="F",Table13[[#This Row],[Whole_weight]],NA())</f>
        <v>#N/A</v>
      </c>
      <c r="AC246" s="2">
        <f>IF(Table13[[#This Row],[Gender]]="I",Table13[[#This Row],[Whole_weight]],NA())</f>
        <v>0.59099999999999997</v>
      </c>
      <c r="AD246" s="2" t="e">
        <f>IF(Table13[[#This Row],[Gender]]="M",Table13[[#This Row],[Diameter]],NA())</f>
        <v>#N/A</v>
      </c>
      <c r="AE246" s="2" t="e">
        <f>IF(Table13[[#This Row],[Gender]]="F",Table13[[#This Row],[Diameter]],NA())</f>
        <v>#N/A</v>
      </c>
      <c r="AF246" s="2">
        <f>IF(Table13[[#This Row],[Gender]]="I",Table13[[#This Row],[Diameter]],NA())</f>
        <v>0.39</v>
      </c>
    </row>
    <row r="247" spans="1:32">
      <c r="A247">
        <v>2339</v>
      </c>
      <c r="B247" t="s">
        <v>15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5</v>
      </c>
      <c r="M247" t="s">
        <v>6</v>
      </c>
      <c r="N247" t="s">
        <v>3</v>
      </c>
      <c r="O247">
        <v>7</v>
      </c>
      <c r="P247" t="s">
        <v>42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>
        <f>SUM(1,(1/3)*(Table13[[#This Row],[Length]]-0.5),(1/3)*(Table13[[#This Row],[Diameter]]-0.4),(1/3)*(Table13[[#This Row],[Height]]-0.4)*Table13[[#This Row],[Whole_weight]]*0.5)</f>
        <v>1.0246500000000001</v>
      </c>
      <c r="W247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t="e">
        <f>IF(Table13[[#This Row],[Category All]]="Category 1",Table13[[#This Row],[Base Abalone Value]]*1.5,NA())</f>
        <v>#N/A</v>
      </c>
      <c r="Y247">
        <f>IF(Table13[[#This Row],[Category All]]="Category 2",Table13[[#This Row],[Base Abalone Value]]*0.8,NA())</f>
        <v>0.81972000000000012</v>
      </c>
      <c r="Z247" t="e">
        <f>IF(Table13[[#This Row],[Category All]]="Category 3",Table13[[#This Row],[Base Abalone Value]],NA())</f>
        <v>#N/A</v>
      </c>
      <c r="AA247" s="2">
        <f>IF(Table13[[#This Row],[Gender]]="M",Table13[[#This Row],[Whole_weight]],NA())</f>
        <v>1.62</v>
      </c>
      <c r="AB247" s="2" t="e">
        <f>IF(Table13[[#This Row],[Gender]]="F",Table13[[#This Row],[Whole_weight]],NA())</f>
        <v>#N/A</v>
      </c>
      <c r="AC247" s="2" t="e">
        <f>IF(Table13[[#This Row],[Gender]]="I",Table13[[#This Row],[Whole_weight]],NA())</f>
        <v>#N/A</v>
      </c>
      <c r="AD247" s="2">
        <f>IF(Table13[[#This Row],[Gender]]="M",Table13[[#This Row],[Diameter]],NA())</f>
        <v>0.48499999999999999</v>
      </c>
      <c r="AE247" s="2" t="e">
        <f>IF(Table13[[#This Row],[Gender]]="F",Table13[[#This Row],[Diameter]],NA())</f>
        <v>#N/A</v>
      </c>
      <c r="AF247" s="2" t="e">
        <f>IF(Table13[[#This Row],[Gender]]="I",Table13[[#This Row],[Diameter]],NA())</f>
        <v>#N/A</v>
      </c>
    </row>
    <row r="248" spans="1:32">
      <c r="A248">
        <v>2281</v>
      </c>
      <c r="B248" t="s">
        <v>15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5</v>
      </c>
      <c r="M248" t="s">
        <v>6</v>
      </c>
      <c r="N248" t="s">
        <v>3</v>
      </c>
      <c r="O248">
        <v>9</v>
      </c>
      <c r="P248" t="s">
        <v>46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>
        <f>SUM(1,(1/3)*(Table13[[#This Row],[Length]]-0.5),(1/3)*(Table13[[#This Row],[Diameter]]-0.4),(1/3)*(Table13[[#This Row],[Height]]-0.4)*Table13[[#This Row],[Whole_weight]]*0.5)</f>
        <v>0.94975166666666666</v>
      </c>
      <c r="W248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t="e">
        <f>IF(Table13[[#This Row],[Category All]]="Category 1",Table13[[#This Row],[Base Abalone Value]]*1.5,NA())</f>
        <v>#N/A</v>
      </c>
      <c r="Y248">
        <f>IF(Table13[[#This Row],[Category All]]="Category 2",Table13[[#This Row],[Base Abalone Value]]*0.8,NA())</f>
        <v>0.75980133333333333</v>
      </c>
      <c r="Z248" t="e">
        <f>IF(Table13[[#This Row],[Category All]]="Category 3",Table13[[#This Row],[Base Abalone Value]],NA())</f>
        <v>#N/A</v>
      </c>
      <c r="AA248" s="2">
        <f>IF(Table13[[#This Row],[Gender]]="M",Table13[[#This Row],[Whole_weight]],NA())</f>
        <v>0.48699999999999999</v>
      </c>
      <c r="AB248" s="2" t="e">
        <f>IF(Table13[[#This Row],[Gender]]="F",Table13[[#This Row],[Whole_weight]],NA())</f>
        <v>#N/A</v>
      </c>
      <c r="AC248" s="2" t="e">
        <f>IF(Table13[[#This Row],[Gender]]="I",Table13[[#This Row],[Whole_weight]],NA())</f>
        <v>#N/A</v>
      </c>
      <c r="AD248" s="2">
        <f>IF(Table13[[#This Row],[Gender]]="M",Table13[[#This Row],[Diameter]],NA())</f>
        <v>0.375</v>
      </c>
      <c r="AE248" s="2" t="e">
        <f>IF(Table13[[#This Row],[Gender]]="F",Table13[[#This Row],[Diameter]],NA())</f>
        <v>#N/A</v>
      </c>
      <c r="AF248" s="2" t="e">
        <f>IF(Table13[[#This Row],[Gender]]="I",Table13[[#This Row],[Diameter]],NA())</f>
        <v>#N/A</v>
      </c>
    </row>
    <row r="249" spans="1:32">
      <c r="A249">
        <v>1554</v>
      </c>
      <c r="B249" t="s">
        <v>11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29</v>
      </c>
      <c r="M249" t="s">
        <v>30</v>
      </c>
      <c r="N249" t="s">
        <v>31</v>
      </c>
      <c r="O249">
        <v>7</v>
      </c>
      <c r="P249" t="s">
        <v>42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>
        <f>SUM(1,(1/3)*(Table13[[#This Row],[Length]]-0.5),(1/3)*(Table13[[#This Row],[Diameter]]-0.4),(1/3)*(Table13[[#This Row],[Height]]-0.4)*Table13[[#This Row],[Whole_weight]]*0.5)</f>
        <v>0.9155416666666667</v>
      </c>
      <c r="W249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t="e">
        <f>IF(Table13[[#This Row],[Category All]]="Category 1",Table13[[#This Row],[Base Abalone Value]]*1.5,NA())</f>
        <v>#N/A</v>
      </c>
      <c r="Y249">
        <f>IF(Table13[[#This Row],[Category All]]="Category 2",Table13[[#This Row],[Base Abalone Value]]*0.8,NA())</f>
        <v>0.73243333333333338</v>
      </c>
      <c r="Z249" t="e">
        <f>IF(Table13[[#This Row],[Category All]]="Category 3",Table13[[#This Row],[Base Abalone Value]],NA())</f>
        <v>#N/A</v>
      </c>
      <c r="AA249" s="2" t="e">
        <f>IF(Table13[[#This Row],[Gender]]="M",Table13[[#This Row],[Whole_weight]],NA())</f>
        <v>#N/A</v>
      </c>
      <c r="AB249" s="2" t="e">
        <f>IF(Table13[[#This Row],[Gender]]="F",Table13[[#This Row],[Whole_weight]],NA())</f>
        <v>#N/A</v>
      </c>
      <c r="AC249" s="2">
        <f>IF(Table13[[#This Row],[Gender]]="I",Table13[[#This Row],[Whole_weight]],NA())</f>
        <v>0.2225</v>
      </c>
      <c r="AD249" s="2" t="e">
        <f>IF(Table13[[#This Row],[Gender]]="M",Table13[[#This Row],[Diameter]],NA())</f>
        <v>#N/A</v>
      </c>
      <c r="AE249" s="2" t="e">
        <f>IF(Table13[[#This Row],[Gender]]="F",Table13[[#This Row],[Diameter]],NA())</f>
        <v>#N/A</v>
      </c>
      <c r="AF249" s="2">
        <f>IF(Table13[[#This Row],[Gender]]="I",Table13[[#This Row],[Diameter]],NA())</f>
        <v>0.28999999999999998</v>
      </c>
    </row>
    <row r="250" spans="1:32">
      <c r="A250">
        <v>2403</v>
      </c>
      <c r="B250" t="s">
        <v>11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26</v>
      </c>
      <c r="M250" t="s">
        <v>27</v>
      </c>
      <c r="N250" t="s">
        <v>28</v>
      </c>
      <c r="O250">
        <v>10</v>
      </c>
      <c r="P250" t="s">
        <v>38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>
        <f>SUM(1,(1/3)*(Table13[[#This Row],[Length]]-0.5),(1/3)*(Table13[[#This Row],[Diameter]]-0.4),(1/3)*(Table13[[#This Row],[Height]]-0.4)*Table13[[#This Row],[Whole_weight]]*0.5)</f>
        <v>0.94796249999999993</v>
      </c>
      <c r="W250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>
        <f>IF(Table13[[#This Row],[Category All]]="Category 1",Table13[[#This Row],[Base Abalone Value]]*1.5,NA())</f>
        <v>1.4219437499999998</v>
      </c>
      <c r="Y250" t="e">
        <f>IF(Table13[[#This Row],[Category All]]="Category 2",Table13[[#This Row],[Base Abalone Value]]*0.8,NA())</f>
        <v>#N/A</v>
      </c>
      <c r="Z250" t="e">
        <f>IF(Table13[[#This Row],[Category All]]="Category 3",Table13[[#This Row],[Base Abalone Value]],NA())</f>
        <v>#N/A</v>
      </c>
      <c r="AA250" s="2" t="e">
        <f>IF(Table13[[#This Row],[Gender]]="M",Table13[[#This Row],[Whole_weight]],NA())</f>
        <v>#N/A</v>
      </c>
      <c r="AB250" s="2" t="e">
        <f>IF(Table13[[#This Row],[Gender]]="F",Table13[[#This Row],[Whole_weight]],NA())</f>
        <v>#N/A</v>
      </c>
      <c r="AC250" s="2">
        <f>IF(Table13[[#This Row],[Gender]]="I",Table13[[#This Row],[Whole_weight]],NA())</f>
        <v>0.435</v>
      </c>
      <c r="AD250" s="2" t="e">
        <f>IF(Table13[[#This Row],[Gender]]="M",Table13[[#This Row],[Diameter]],NA())</f>
        <v>#N/A</v>
      </c>
      <c r="AE250" s="2" t="e">
        <f>IF(Table13[[#This Row],[Gender]]="F",Table13[[#This Row],[Diameter]],NA())</f>
        <v>#N/A</v>
      </c>
      <c r="AF250" s="2">
        <f>IF(Table13[[#This Row],[Gender]]="I",Table13[[#This Row],[Diameter]],NA())</f>
        <v>0.35499999999999998</v>
      </c>
    </row>
    <row r="251" spans="1:32">
      <c r="A251">
        <v>1566</v>
      </c>
      <c r="B251" t="s">
        <v>11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52</v>
      </c>
      <c r="M251" t="s">
        <v>53</v>
      </c>
      <c r="N251" t="s">
        <v>54</v>
      </c>
      <c r="O251">
        <v>7</v>
      </c>
      <c r="P251" t="s">
        <v>42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>
        <f>SUM(1,(1/3)*(Table13[[#This Row],[Length]]-0.5),(1/3)*(Table13[[#This Row],[Diameter]]-0.4),(1/3)*(Table13[[#This Row],[Height]]-0.4)*Table13[[#This Row],[Whole_weight]]*0.5)</f>
        <v>0.9511008333333334</v>
      </c>
      <c r="W251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t="e">
        <f>IF(Table13[[#This Row],[Category All]]="Category 1",Table13[[#This Row],[Base Abalone Value]]*1.5,NA())</f>
        <v>#N/A</v>
      </c>
      <c r="Y251">
        <f>IF(Table13[[#This Row],[Category All]]="Category 2",Table13[[#This Row],[Base Abalone Value]]*0.8,NA())</f>
        <v>0.76088066666666676</v>
      </c>
      <c r="Z251" t="e">
        <f>IF(Table13[[#This Row],[Category All]]="Category 3",Table13[[#This Row],[Base Abalone Value]],NA())</f>
        <v>#N/A</v>
      </c>
      <c r="AA251" s="2" t="e">
        <f>IF(Table13[[#This Row],[Gender]]="M",Table13[[#This Row],[Whole_weight]],NA())</f>
        <v>#N/A</v>
      </c>
      <c r="AB251" s="2" t="e">
        <f>IF(Table13[[#This Row],[Gender]]="F",Table13[[#This Row],[Whole_weight]],NA())</f>
        <v>#N/A</v>
      </c>
      <c r="AC251" s="2">
        <f>IF(Table13[[#This Row],[Gender]]="I",Table13[[#This Row],[Whole_weight]],NA())</f>
        <v>0.42549999999999999</v>
      </c>
      <c r="AD251" s="2" t="e">
        <f>IF(Table13[[#This Row],[Gender]]="M",Table13[[#This Row],[Diameter]],NA())</f>
        <v>#N/A</v>
      </c>
      <c r="AE251" s="2" t="e">
        <f>IF(Table13[[#This Row],[Gender]]="F",Table13[[#This Row],[Diameter]],NA())</f>
        <v>#N/A</v>
      </c>
      <c r="AF251" s="2">
        <f>IF(Table13[[#This Row],[Gender]]="I",Table13[[#This Row],[Diameter]],NA())</f>
        <v>0.35499999999999998</v>
      </c>
    </row>
    <row r="252" spans="1:32">
      <c r="A252">
        <v>3624</v>
      </c>
      <c r="B252" t="s">
        <v>15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32</v>
      </c>
      <c r="M252" t="s">
        <v>33</v>
      </c>
      <c r="N252" t="s">
        <v>34</v>
      </c>
      <c r="O252">
        <v>2</v>
      </c>
      <c r="P252" t="s">
        <v>7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>
        <f>SUM(1,(1/3)*(Table13[[#This Row],[Length]]-0.5),(1/3)*(Table13[[#This Row],[Diameter]]-0.4),(1/3)*(Table13[[#This Row],[Height]]-0.4)*Table13[[#This Row],[Whole_weight]]*0.5)</f>
        <v>1.0373041666666667</v>
      </c>
      <c r="W252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t="e">
        <f>IF(Table13[[#This Row],[Category All]]="Category 1",Table13[[#This Row],[Base Abalone Value]]*1.5,NA())</f>
        <v>#N/A</v>
      </c>
      <c r="Y252" t="e">
        <f>IF(Table13[[#This Row],[Category All]]="Category 2",Table13[[#This Row],[Base Abalone Value]]*0.8,NA())</f>
        <v>#N/A</v>
      </c>
      <c r="Z252">
        <f>IF(Table13[[#This Row],[Category All]]="Category 3",Table13[[#This Row],[Base Abalone Value]],NA())</f>
        <v>1.0373041666666667</v>
      </c>
      <c r="AA252" s="2">
        <f>IF(Table13[[#This Row],[Gender]]="M",Table13[[#This Row],[Whole_weight]],NA())</f>
        <v>1.583</v>
      </c>
      <c r="AB252" s="2" t="e">
        <f>IF(Table13[[#This Row],[Gender]]="F",Table13[[#This Row],[Whole_weight]],NA())</f>
        <v>#N/A</v>
      </c>
      <c r="AC252" s="2" t="e">
        <f>IF(Table13[[#This Row],[Gender]]="I",Table13[[#This Row],[Whole_weight]],NA())</f>
        <v>#N/A</v>
      </c>
      <c r="AD252" s="2">
        <f>IF(Table13[[#This Row],[Gender]]="M",Table13[[#This Row],[Diameter]],NA())</f>
        <v>0.53</v>
      </c>
      <c r="AE252" s="2" t="e">
        <f>IF(Table13[[#This Row],[Gender]]="F",Table13[[#This Row],[Diameter]],NA())</f>
        <v>#N/A</v>
      </c>
      <c r="AF252" s="2" t="e">
        <f>IF(Table13[[#This Row],[Gender]]="I",Table13[[#This Row],[Diameter]],NA())</f>
        <v>#N/A</v>
      </c>
    </row>
    <row r="253" spans="1:32">
      <c r="A253">
        <v>501</v>
      </c>
      <c r="B253" t="s">
        <v>0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43</v>
      </c>
      <c r="M253" t="s">
        <v>44</v>
      </c>
      <c r="N253" t="s">
        <v>45</v>
      </c>
      <c r="O253">
        <v>2</v>
      </c>
      <c r="P253" t="s">
        <v>7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>
        <f>SUM(1,(1/3)*(Table13[[#This Row],[Length]]-0.5),(1/3)*(Table13[[#This Row],[Diameter]]-0.4),(1/3)*(Table13[[#This Row],[Height]]-0.4)*Table13[[#This Row],[Whole_weight]]*0.5)</f>
        <v>1.0086866666666667</v>
      </c>
      <c r="W25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t="e">
        <f>IF(Table13[[#This Row],[Category All]]="Category 1",Table13[[#This Row],[Base Abalone Value]]*1.5,NA())</f>
        <v>#N/A</v>
      </c>
      <c r="Y253">
        <f>IF(Table13[[#This Row],[Category All]]="Category 2",Table13[[#This Row],[Base Abalone Value]]*0.8,NA())</f>
        <v>0.80694933333333341</v>
      </c>
      <c r="Z253" t="e">
        <f>IF(Table13[[#This Row],[Category All]]="Category 3",Table13[[#This Row],[Base Abalone Value]],NA())</f>
        <v>#N/A</v>
      </c>
      <c r="AA253" s="2" t="e">
        <f>IF(Table13[[#This Row],[Gender]]="M",Table13[[#This Row],[Whole_weight]],NA())</f>
        <v>#N/A</v>
      </c>
      <c r="AB253" s="2">
        <f>IF(Table13[[#This Row],[Gender]]="F",Table13[[#This Row],[Whole_weight]],NA())</f>
        <v>0.85399999999999998</v>
      </c>
      <c r="AC253" s="2" t="e">
        <f>IF(Table13[[#This Row],[Gender]]="I",Table13[[#This Row],[Whole_weight]],NA())</f>
        <v>#N/A</v>
      </c>
      <c r="AD253" s="2" t="e">
        <f>IF(Table13[[#This Row],[Gender]]="M",Table13[[#This Row],[Diameter]],NA())</f>
        <v>#N/A</v>
      </c>
      <c r="AE253" s="2">
        <f>IF(Table13[[#This Row],[Gender]]="F",Table13[[#This Row],[Diameter]],NA())</f>
        <v>0.44</v>
      </c>
      <c r="AF253" s="2" t="e">
        <f>IF(Table13[[#This Row],[Gender]]="I",Table13[[#This Row],[Diameter]],NA())</f>
        <v>#N/A</v>
      </c>
    </row>
    <row r="254" spans="1:32">
      <c r="A254">
        <v>4148</v>
      </c>
      <c r="B254" t="s">
        <v>15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32</v>
      </c>
      <c r="M254" t="s">
        <v>33</v>
      </c>
      <c r="N254" t="s">
        <v>34</v>
      </c>
      <c r="O254">
        <v>8</v>
      </c>
      <c r="P254" t="s">
        <v>19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>
        <f>SUM(1,(1/3)*(Table13[[#This Row],[Length]]-0.5),(1/3)*(Table13[[#This Row],[Diameter]]-0.4),(1/3)*(Table13[[#This Row],[Height]]-0.4)*Table13[[#This Row],[Whole_weight]]*0.5)</f>
        <v>1.0581295833333333</v>
      </c>
      <c r="W254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t="e">
        <f>IF(Table13[[#This Row],[Category All]]="Category 1",Table13[[#This Row],[Base Abalone Value]]*1.5,NA())</f>
        <v>#N/A</v>
      </c>
      <c r="Y254" t="e">
        <f>IF(Table13[[#This Row],[Category All]]="Category 2",Table13[[#This Row],[Base Abalone Value]]*0.8,NA())</f>
        <v>#N/A</v>
      </c>
      <c r="Z254">
        <f>IF(Table13[[#This Row],[Category All]]="Category 3",Table13[[#This Row],[Base Abalone Value]],NA())</f>
        <v>1.0581295833333333</v>
      </c>
      <c r="AA254" s="2">
        <f>IF(Table13[[#This Row],[Gender]]="M",Table13[[#This Row],[Whole_weight]],NA())</f>
        <v>1.6645000000000001</v>
      </c>
      <c r="AB254" s="2" t="e">
        <f>IF(Table13[[#This Row],[Gender]]="F",Table13[[#This Row],[Whole_weight]],NA())</f>
        <v>#N/A</v>
      </c>
      <c r="AC254" s="2" t="e">
        <f>IF(Table13[[#This Row],[Gender]]="I",Table13[[#This Row],[Whole_weight]],NA())</f>
        <v>#N/A</v>
      </c>
      <c r="AD254" s="2">
        <f>IF(Table13[[#This Row],[Gender]]="M",Table13[[#This Row],[Diameter]],NA())</f>
        <v>0.55000000000000004</v>
      </c>
      <c r="AE254" s="2" t="e">
        <f>IF(Table13[[#This Row],[Gender]]="F",Table13[[#This Row],[Diameter]],NA())</f>
        <v>#N/A</v>
      </c>
      <c r="AF254" s="2" t="e">
        <f>IF(Table13[[#This Row],[Gender]]="I",Table13[[#This Row],[Diameter]],NA())</f>
        <v>#N/A</v>
      </c>
    </row>
    <row r="255" spans="1:32">
      <c r="A255">
        <v>2358</v>
      </c>
      <c r="B255" t="s">
        <v>15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8</v>
      </c>
      <c r="M255" t="s">
        <v>9</v>
      </c>
      <c r="N255" t="s">
        <v>3</v>
      </c>
      <c r="O255">
        <v>1</v>
      </c>
      <c r="P255" t="s">
        <v>4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>
        <f>SUM(1,(1/3)*(Table13[[#This Row],[Length]]-0.5),(1/3)*(Table13[[#This Row],[Diameter]]-0.4),(1/3)*(Table13[[#This Row],[Height]]-0.4)*Table13[[#This Row],[Whole_weight]]*0.5)</f>
        <v>0.99959583333333335</v>
      </c>
      <c r="W255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t="e">
        <f>IF(Table13[[#This Row],[Category All]]="Category 1",Table13[[#This Row],[Base Abalone Value]]*1.5,NA())</f>
        <v>#N/A</v>
      </c>
      <c r="Y255">
        <f>IF(Table13[[#This Row],[Category All]]="Category 2",Table13[[#This Row],[Base Abalone Value]]*0.8,NA())</f>
        <v>0.7996766666666667</v>
      </c>
      <c r="Z255" t="e">
        <f>IF(Table13[[#This Row],[Category All]]="Category 3",Table13[[#This Row],[Base Abalone Value]],NA())</f>
        <v>#N/A</v>
      </c>
      <c r="AA255" s="2">
        <f>IF(Table13[[#This Row],[Gender]]="M",Table13[[#This Row],[Whole_weight]],NA())</f>
        <v>1.0269999999999999</v>
      </c>
      <c r="AB255" s="2" t="e">
        <f>IF(Table13[[#This Row],[Gender]]="F",Table13[[#This Row],[Whole_weight]],NA())</f>
        <v>#N/A</v>
      </c>
      <c r="AC255" s="2" t="e">
        <f>IF(Table13[[#This Row],[Gender]]="I",Table13[[#This Row],[Whole_weight]],NA())</f>
        <v>#N/A</v>
      </c>
      <c r="AD255" s="2">
        <f>IF(Table13[[#This Row],[Gender]]="M",Table13[[#This Row],[Diameter]],NA())</f>
        <v>0.45500000000000002</v>
      </c>
      <c r="AE255" s="2" t="e">
        <f>IF(Table13[[#This Row],[Gender]]="F",Table13[[#This Row],[Diameter]],NA())</f>
        <v>#N/A</v>
      </c>
      <c r="AF255" s="2" t="e">
        <f>IF(Table13[[#This Row],[Gender]]="I",Table13[[#This Row],[Diameter]],NA())</f>
        <v>#N/A</v>
      </c>
    </row>
    <row r="256" spans="1:32">
      <c r="A256">
        <v>2856</v>
      </c>
      <c r="B256" t="s">
        <v>0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20</v>
      </c>
      <c r="M256" t="s">
        <v>21</v>
      </c>
      <c r="N256" t="s">
        <v>22</v>
      </c>
      <c r="O256">
        <v>7</v>
      </c>
      <c r="P256" t="s">
        <v>42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>
        <f>SUM(1,(1/3)*(Table13[[#This Row],[Length]]-0.5),(1/3)*(Table13[[#This Row],[Diameter]]-0.4),(1/3)*(Table13[[#This Row],[Height]]-0.4)*Table13[[#This Row],[Whole_weight]]*0.5)</f>
        <v>1.0365491666666669</v>
      </c>
      <c r="W256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t="e">
        <f>IF(Table13[[#This Row],[Category All]]="Category 1",Table13[[#This Row],[Base Abalone Value]]*1.5,NA())</f>
        <v>#N/A</v>
      </c>
      <c r="Y256" t="e">
        <f>IF(Table13[[#This Row],[Category All]]="Category 2",Table13[[#This Row],[Base Abalone Value]]*0.8,NA())</f>
        <v>#N/A</v>
      </c>
      <c r="Z256">
        <f>IF(Table13[[#This Row],[Category All]]="Category 3",Table13[[#This Row],[Base Abalone Value]],NA())</f>
        <v>1.0365491666666669</v>
      </c>
      <c r="AA256" s="2" t="e">
        <f>IF(Table13[[#This Row],[Gender]]="M",Table13[[#This Row],[Whole_weight]],NA())</f>
        <v>#N/A</v>
      </c>
      <c r="AB256" s="2">
        <f>IF(Table13[[#This Row],[Gender]]="F",Table13[[#This Row],[Whole_weight]],NA())</f>
        <v>1.3089999999999999</v>
      </c>
      <c r="AC256" s="2" t="e">
        <f>IF(Table13[[#This Row],[Gender]]="I",Table13[[#This Row],[Whole_weight]],NA())</f>
        <v>#N/A</v>
      </c>
      <c r="AD256" s="2" t="e">
        <f>IF(Table13[[#This Row],[Gender]]="M",Table13[[#This Row],[Diameter]],NA())</f>
        <v>#N/A</v>
      </c>
      <c r="AE256" s="2">
        <f>IF(Table13[[#This Row],[Gender]]="F",Table13[[#This Row],[Diameter]],NA())</f>
        <v>0.51500000000000001</v>
      </c>
      <c r="AF256" s="2" t="e">
        <f>IF(Table13[[#This Row],[Gender]]="I",Table13[[#This Row],[Diameter]],NA())</f>
        <v>#N/A</v>
      </c>
    </row>
    <row r="257" spans="1:32">
      <c r="A257">
        <v>1471</v>
      </c>
      <c r="B257" t="s">
        <v>11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5</v>
      </c>
      <c r="M257" t="s">
        <v>6</v>
      </c>
      <c r="N257" t="s">
        <v>3</v>
      </c>
      <c r="O257">
        <v>8</v>
      </c>
      <c r="P257" t="s">
        <v>19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>
        <f>SUM(1,(1/3)*(Table13[[#This Row],[Length]]-0.5),(1/3)*(Table13[[#This Row],[Diameter]]-0.4),(1/3)*(Table13[[#This Row],[Height]]-0.4)*Table13[[#This Row],[Whole_weight]]*0.5)</f>
        <v>0.98829750000000005</v>
      </c>
      <c r="W257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t="e">
        <f>IF(Table13[[#This Row],[Category All]]="Category 1",Table13[[#This Row],[Base Abalone Value]]*1.5,NA())</f>
        <v>#N/A</v>
      </c>
      <c r="Y257">
        <f>IF(Table13[[#This Row],[Category All]]="Category 2",Table13[[#This Row],[Base Abalone Value]]*0.8,NA())</f>
        <v>0.79063800000000006</v>
      </c>
      <c r="Z257" t="e">
        <f>IF(Table13[[#This Row],[Category All]]="Category 3",Table13[[#This Row],[Base Abalone Value]],NA())</f>
        <v>#N/A</v>
      </c>
      <c r="AA257" s="2" t="e">
        <f>IF(Table13[[#This Row],[Gender]]="M",Table13[[#This Row],[Whole_weight]],NA())</f>
        <v>#N/A</v>
      </c>
      <c r="AB257" s="2" t="e">
        <f>IF(Table13[[#This Row],[Gender]]="F",Table13[[#This Row],[Whole_weight]],NA())</f>
        <v>#N/A</v>
      </c>
      <c r="AC257" s="2">
        <f>IF(Table13[[#This Row],[Gender]]="I",Table13[[#This Row],[Whole_weight]],NA())</f>
        <v>0.70450000000000002</v>
      </c>
      <c r="AD257" s="2" t="e">
        <f>IF(Table13[[#This Row],[Gender]]="M",Table13[[#This Row],[Diameter]],NA())</f>
        <v>#N/A</v>
      </c>
      <c r="AE257" s="2" t="e">
        <f>IF(Table13[[#This Row],[Gender]]="F",Table13[[#This Row],[Diameter]],NA())</f>
        <v>#N/A</v>
      </c>
      <c r="AF257" s="2">
        <f>IF(Table13[[#This Row],[Gender]]="I",Table13[[#This Row],[Diameter]],NA())</f>
        <v>0.43</v>
      </c>
    </row>
    <row r="258" spans="1:32">
      <c r="A258">
        <v>1658</v>
      </c>
      <c r="B258" t="s">
        <v>15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23</v>
      </c>
      <c r="M258" t="s">
        <v>24</v>
      </c>
      <c r="N258" t="s">
        <v>25</v>
      </c>
      <c r="O258">
        <v>2</v>
      </c>
      <c r="P258" t="s">
        <v>7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>
        <f>SUM(1,(1/3)*(Table13[[#This Row],[Length]]-0.5),(1/3)*(Table13[[#This Row],[Diameter]]-0.4),(1/3)*(Table13[[#This Row],[Height]]-0.4)*Table13[[#This Row],[Whole_weight]]*0.5)</f>
        <v>1.0241037499999999</v>
      </c>
      <c r="W258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t="e">
        <f>IF(Table13[[#This Row],[Category All]]="Category 1",Table13[[#This Row],[Base Abalone Value]]*1.5,NA())</f>
        <v>#N/A</v>
      </c>
      <c r="Y258" t="e">
        <f>IF(Table13[[#This Row],[Category All]]="Category 2",Table13[[#This Row],[Base Abalone Value]]*0.8,NA())</f>
        <v>#N/A</v>
      </c>
      <c r="Z258">
        <f>IF(Table13[[#This Row],[Category All]]="Category 3",Table13[[#This Row],[Base Abalone Value]],NA())</f>
        <v>1.0241037499999999</v>
      </c>
      <c r="AA258" s="2">
        <f>IF(Table13[[#This Row],[Gender]]="M",Table13[[#This Row],[Whole_weight]],NA())</f>
        <v>0.91649999999999998</v>
      </c>
      <c r="AB258" s="2" t="e">
        <f>IF(Table13[[#This Row],[Gender]]="F",Table13[[#This Row],[Whole_weight]],NA())</f>
        <v>#N/A</v>
      </c>
      <c r="AC258" s="2" t="e">
        <f>IF(Table13[[#This Row],[Gender]]="I",Table13[[#This Row],[Whole_weight]],NA())</f>
        <v>#N/A</v>
      </c>
      <c r="AD258" s="2">
        <f>IF(Table13[[#This Row],[Gender]]="M",Table13[[#This Row],[Diameter]],NA())</f>
        <v>0.48</v>
      </c>
      <c r="AE258" s="2" t="e">
        <f>IF(Table13[[#This Row],[Gender]]="F",Table13[[#This Row],[Diameter]],NA())</f>
        <v>#N/A</v>
      </c>
      <c r="AF258" s="2" t="e">
        <f>IF(Table13[[#This Row],[Gender]]="I",Table13[[#This Row],[Diameter]],NA())</f>
        <v>#N/A</v>
      </c>
    </row>
    <row r="259" spans="1:32">
      <c r="A259">
        <v>4064</v>
      </c>
      <c r="B259" t="s">
        <v>0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52</v>
      </c>
      <c r="M259" t="s">
        <v>53</v>
      </c>
      <c r="N259" t="s">
        <v>54</v>
      </c>
      <c r="O259">
        <v>6</v>
      </c>
      <c r="P259" t="s">
        <v>47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>
        <f>SUM(1,(1/3)*(Table13[[#This Row],[Length]]-0.5),(1/3)*(Table13[[#This Row],[Diameter]]-0.4),(1/3)*(Table13[[#This Row],[Height]]-0.4)*Table13[[#This Row],[Whole_weight]]*0.5)</f>
        <v>1.0282266666666668</v>
      </c>
      <c r="W259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t="e">
        <f>IF(Table13[[#This Row],[Category All]]="Category 1",Table13[[#This Row],[Base Abalone Value]]*1.5,NA())</f>
        <v>#N/A</v>
      </c>
      <c r="Y259" t="e">
        <f>IF(Table13[[#This Row],[Category All]]="Category 2",Table13[[#This Row],[Base Abalone Value]]*0.8,NA())</f>
        <v>#N/A</v>
      </c>
      <c r="Z259">
        <f>IF(Table13[[#This Row],[Category All]]="Category 3",Table13[[#This Row],[Base Abalone Value]],NA())</f>
        <v>1.0282266666666668</v>
      </c>
      <c r="AA259" s="2" t="e">
        <f>IF(Table13[[#This Row],[Gender]]="M",Table13[[#This Row],[Whole_weight]],NA())</f>
        <v>#N/A</v>
      </c>
      <c r="AB259" s="2">
        <f>IF(Table13[[#This Row],[Gender]]="F",Table13[[#This Row],[Whole_weight]],NA())</f>
        <v>1.3360000000000001</v>
      </c>
      <c r="AC259" s="2" t="e">
        <f>IF(Table13[[#This Row],[Gender]]="I",Table13[[#This Row],[Whole_weight]],NA())</f>
        <v>#N/A</v>
      </c>
      <c r="AD259" s="2" t="e">
        <f>IF(Table13[[#This Row],[Gender]]="M",Table13[[#This Row],[Diameter]],NA())</f>
        <v>#N/A</v>
      </c>
      <c r="AE259" s="2">
        <f>IF(Table13[[#This Row],[Gender]]="F",Table13[[#This Row],[Diameter]],NA())</f>
        <v>0.51500000000000001</v>
      </c>
      <c r="AF259" s="2" t="e">
        <f>IF(Table13[[#This Row],[Gender]]="I",Table13[[#This Row],[Diameter]],NA())</f>
        <v>#N/A</v>
      </c>
    </row>
    <row r="260" spans="1:32">
      <c r="A260">
        <v>1336</v>
      </c>
      <c r="B260" t="s">
        <v>0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35</v>
      </c>
      <c r="M260" t="s">
        <v>36</v>
      </c>
      <c r="N260" t="s">
        <v>37</v>
      </c>
      <c r="O260">
        <v>3</v>
      </c>
      <c r="P260" t="s">
        <v>48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>
        <f>SUM(1,(1/3)*(Table13[[#This Row],[Length]]-0.5),(1/3)*(Table13[[#This Row],[Diameter]]-0.4),(1/3)*(Table13[[#This Row],[Height]]-0.4)*Table13[[#This Row],[Whole_weight]]*0.5)</f>
        <v>1.0094449999999999</v>
      </c>
      <c r="W260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t="e">
        <f>IF(Table13[[#This Row],[Category All]]="Category 1",Table13[[#This Row],[Base Abalone Value]]*1.5,NA())</f>
        <v>#N/A</v>
      </c>
      <c r="Y260" t="e">
        <f>IF(Table13[[#This Row],[Category All]]="Category 2",Table13[[#This Row],[Base Abalone Value]]*0.8,NA())</f>
        <v>#N/A</v>
      </c>
      <c r="Z260">
        <f>IF(Table13[[#This Row],[Category All]]="Category 3",Table13[[#This Row],[Base Abalone Value]],NA())</f>
        <v>1.0094449999999999</v>
      </c>
      <c r="AA260" s="2" t="e">
        <f>IF(Table13[[#This Row],[Gender]]="M",Table13[[#This Row],[Whole_weight]],NA())</f>
        <v>#N/A</v>
      </c>
      <c r="AB260" s="2">
        <f>IF(Table13[[#This Row],[Gender]]="F",Table13[[#This Row],[Whole_weight]],NA())</f>
        <v>1.0780000000000001</v>
      </c>
      <c r="AC260" s="2" t="e">
        <f>IF(Table13[[#This Row],[Gender]]="I",Table13[[#This Row],[Whole_weight]],NA())</f>
        <v>#N/A</v>
      </c>
      <c r="AD260" s="2" t="e">
        <f>IF(Table13[[#This Row],[Gender]]="M",Table13[[#This Row],[Diameter]],NA())</f>
        <v>#N/A</v>
      </c>
      <c r="AE260" s="2">
        <f>IF(Table13[[#This Row],[Gender]]="F",Table13[[#This Row],[Diameter]],NA())</f>
        <v>0.48</v>
      </c>
      <c r="AF260" s="2" t="e">
        <f>IF(Table13[[#This Row],[Gender]]="I",Table13[[#This Row],[Diameter]],NA())</f>
        <v>#N/A</v>
      </c>
    </row>
    <row r="261" spans="1:32">
      <c r="A261">
        <v>3828</v>
      </c>
      <c r="B261" t="s">
        <v>15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26</v>
      </c>
      <c r="M261" t="s">
        <v>27</v>
      </c>
      <c r="N261" t="s">
        <v>28</v>
      </c>
      <c r="O261">
        <v>1</v>
      </c>
      <c r="P261" t="s">
        <v>4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>
        <f>SUM(1,(1/3)*(Table13[[#This Row],[Length]]-0.5),(1/3)*(Table13[[#This Row],[Diameter]]-0.4),(1/3)*(Table13[[#This Row],[Height]]-0.4)*Table13[[#This Row],[Whole_weight]]*0.5)</f>
        <v>1.0457645833333333</v>
      </c>
      <c r="W261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t="e">
        <f>IF(Table13[[#This Row],[Category All]]="Category 1",Table13[[#This Row],[Base Abalone Value]]*1.5,NA())</f>
        <v>#N/A</v>
      </c>
      <c r="Y261" t="e">
        <f>IF(Table13[[#This Row],[Category All]]="Category 2",Table13[[#This Row],[Base Abalone Value]]*0.8,NA())</f>
        <v>#N/A</v>
      </c>
      <c r="Z261">
        <f>IF(Table13[[#This Row],[Category All]]="Category 3",Table13[[#This Row],[Base Abalone Value]],NA())</f>
        <v>1.0457645833333333</v>
      </c>
      <c r="AA261" s="2">
        <f>IF(Table13[[#This Row],[Gender]]="M",Table13[[#This Row],[Whole_weight]],NA())</f>
        <v>1.7825</v>
      </c>
      <c r="AB261" s="2" t="e">
        <f>IF(Table13[[#This Row],[Gender]]="F",Table13[[#This Row],[Whole_weight]],NA())</f>
        <v>#N/A</v>
      </c>
      <c r="AC261" s="2" t="e">
        <f>IF(Table13[[#This Row],[Gender]]="I",Table13[[#This Row],[Whole_weight]],NA())</f>
        <v>#N/A</v>
      </c>
      <c r="AD261" s="2">
        <f>IF(Table13[[#This Row],[Gender]]="M",Table13[[#This Row],[Diameter]],NA())</f>
        <v>0.54</v>
      </c>
      <c r="AE261" s="2" t="e">
        <f>IF(Table13[[#This Row],[Gender]]="F",Table13[[#This Row],[Diameter]],NA())</f>
        <v>#N/A</v>
      </c>
      <c r="AF261" s="2" t="e">
        <f>IF(Table13[[#This Row],[Gender]]="I",Table13[[#This Row],[Diameter]],NA())</f>
        <v>#N/A</v>
      </c>
    </row>
    <row r="262" spans="1:32">
      <c r="A262">
        <v>2173</v>
      </c>
      <c r="B262" t="s">
        <v>11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52</v>
      </c>
      <c r="M262" t="s">
        <v>53</v>
      </c>
      <c r="N262" t="s">
        <v>54</v>
      </c>
      <c r="O262">
        <v>4</v>
      </c>
      <c r="P262" t="s">
        <v>10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>
        <f>SUM(1,(1/3)*(Table13[[#This Row],[Length]]-0.5),(1/3)*(Table13[[#This Row],[Diameter]]-0.4),(1/3)*(Table13[[#This Row],[Height]]-0.4)*Table13[[#This Row],[Whole_weight]]*0.5)</f>
        <v>0.81929249999999998</v>
      </c>
      <c r="W262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t="e">
        <f>IF(Table13[[#This Row],[Category All]]="Category 1",Table13[[#This Row],[Base Abalone Value]]*1.5,NA())</f>
        <v>#N/A</v>
      </c>
      <c r="Y262">
        <f>IF(Table13[[#This Row],[Category All]]="Category 2",Table13[[#This Row],[Base Abalone Value]]*0.8,NA())</f>
        <v>0.65543400000000007</v>
      </c>
      <c r="Z262" t="e">
        <f>IF(Table13[[#This Row],[Category All]]="Category 3",Table13[[#This Row],[Base Abalone Value]],NA())</f>
        <v>#N/A</v>
      </c>
      <c r="AA262" s="2" t="e">
        <f>IF(Table13[[#This Row],[Gender]]="M",Table13[[#This Row],[Whole_weight]],NA())</f>
        <v>#N/A</v>
      </c>
      <c r="AB262" s="2" t="e">
        <f>IF(Table13[[#This Row],[Gender]]="F",Table13[[#This Row],[Whole_weight]],NA())</f>
        <v>#N/A</v>
      </c>
      <c r="AC262" s="2">
        <f>IF(Table13[[#This Row],[Gender]]="I",Table13[[#This Row],[Whole_weight]],NA())</f>
        <v>3.85E-2</v>
      </c>
      <c r="AD262" s="2" t="e">
        <f>IF(Table13[[#This Row],[Gender]]="M",Table13[[#This Row],[Diameter]],NA())</f>
        <v>#N/A</v>
      </c>
      <c r="AE262" s="2" t="e">
        <f>IF(Table13[[#This Row],[Gender]]="F",Table13[[#This Row],[Diameter]],NA())</f>
        <v>#N/A</v>
      </c>
      <c r="AF262" s="2">
        <f>IF(Table13[[#This Row],[Gender]]="I",Table13[[#This Row],[Diameter]],NA())</f>
        <v>0.15</v>
      </c>
    </row>
    <row r="263" spans="1:32">
      <c r="A263">
        <v>2008</v>
      </c>
      <c r="B263" t="s">
        <v>11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32</v>
      </c>
      <c r="M263" t="s">
        <v>33</v>
      </c>
      <c r="N263" t="s">
        <v>34</v>
      </c>
      <c r="O263">
        <v>1</v>
      </c>
      <c r="P263" t="s">
        <v>4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>
        <f>SUM(1,(1/3)*(Table13[[#This Row],[Length]]-0.5),(1/3)*(Table13[[#This Row],[Diameter]]-0.4),(1/3)*(Table13[[#This Row],[Height]]-0.4)*Table13[[#This Row],[Whole_weight]]*0.5)</f>
        <v>0.9313933333333333</v>
      </c>
      <c r="W26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t="e">
        <f>IF(Table13[[#This Row],[Category All]]="Category 1",Table13[[#This Row],[Base Abalone Value]]*1.5,NA())</f>
        <v>#N/A</v>
      </c>
      <c r="Y263">
        <f>IF(Table13[[#This Row],[Category All]]="Category 2",Table13[[#This Row],[Base Abalone Value]]*0.8,NA())</f>
        <v>0.7451146666666667</v>
      </c>
      <c r="Z263" t="e">
        <f>IF(Table13[[#This Row],[Category All]]="Category 3",Table13[[#This Row],[Base Abalone Value]],NA())</f>
        <v>#N/A</v>
      </c>
      <c r="AA263" s="2" t="e">
        <f>IF(Table13[[#This Row],[Gender]]="M",Table13[[#This Row],[Whole_weight]],NA())</f>
        <v>#N/A</v>
      </c>
      <c r="AB263" s="2" t="e">
        <f>IF(Table13[[#This Row],[Gender]]="F",Table13[[#This Row],[Whole_weight]],NA())</f>
        <v>#N/A</v>
      </c>
      <c r="AC263" s="2">
        <f>IF(Table13[[#This Row],[Gender]]="I",Table13[[#This Row],[Whole_weight]],NA())</f>
        <v>0.316</v>
      </c>
      <c r="AD263" s="2" t="e">
        <f>IF(Table13[[#This Row],[Gender]]="M",Table13[[#This Row],[Diameter]],NA())</f>
        <v>#N/A</v>
      </c>
      <c r="AE263" s="2" t="e">
        <f>IF(Table13[[#This Row],[Gender]]="F",Table13[[#This Row],[Diameter]],NA())</f>
        <v>#N/A</v>
      </c>
      <c r="AF263" s="2">
        <f>IF(Table13[[#This Row],[Gender]]="I",Table13[[#This Row],[Diameter]],NA())</f>
        <v>0.32500000000000001</v>
      </c>
    </row>
    <row r="264" spans="1:32">
      <c r="A264">
        <v>75</v>
      </c>
      <c r="B264" t="s">
        <v>0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26</v>
      </c>
      <c r="M264" t="s">
        <v>27</v>
      </c>
      <c r="N264" t="s">
        <v>28</v>
      </c>
      <c r="O264">
        <v>3</v>
      </c>
      <c r="P264" t="s">
        <v>48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>
        <f>SUM(1,(1/3)*(Table13[[#This Row],[Length]]-0.5),(1/3)*(Table13[[#This Row],[Diameter]]-0.4),(1/3)*(Table13[[#This Row],[Height]]-0.4)*Table13[[#This Row],[Whole_weight]]*0.5)</f>
        <v>1.0141516666666666</v>
      </c>
      <c r="W264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t="e">
        <f>IF(Table13[[#This Row],[Category All]]="Category 1",Table13[[#This Row],[Base Abalone Value]]*1.5,NA())</f>
        <v>#N/A</v>
      </c>
      <c r="Y264" t="e">
        <f>IF(Table13[[#This Row],[Category All]]="Category 2",Table13[[#This Row],[Base Abalone Value]]*0.8,NA())</f>
        <v>#N/A</v>
      </c>
      <c r="Z264">
        <f>IF(Table13[[#This Row],[Category All]]="Category 3",Table13[[#This Row],[Base Abalone Value]],NA())</f>
        <v>1.0141516666666666</v>
      </c>
      <c r="AA264" s="2" t="e">
        <f>IF(Table13[[#This Row],[Gender]]="M",Table13[[#This Row],[Whole_weight]],NA())</f>
        <v>#N/A</v>
      </c>
      <c r="AB264" s="2">
        <f>IF(Table13[[#This Row],[Gender]]="F",Table13[[#This Row],[Whole_weight]],NA())</f>
        <v>1.0980000000000001</v>
      </c>
      <c r="AC264" s="2" t="e">
        <f>IF(Table13[[#This Row],[Gender]]="I",Table13[[#This Row],[Whole_weight]],NA())</f>
        <v>#N/A</v>
      </c>
      <c r="AD264" s="2" t="e">
        <f>IF(Table13[[#This Row],[Gender]]="M",Table13[[#This Row],[Diameter]],NA())</f>
        <v>#N/A</v>
      </c>
      <c r="AE264" s="2">
        <f>IF(Table13[[#This Row],[Gender]]="F",Table13[[#This Row],[Diameter]],NA())</f>
        <v>0.45</v>
      </c>
      <c r="AF264" s="2" t="e">
        <f>IF(Table13[[#This Row],[Gender]]="I",Table13[[#This Row],[Diameter]],NA())</f>
        <v>#N/A</v>
      </c>
    </row>
    <row r="265" spans="1:32">
      <c r="A265">
        <v>1440</v>
      </c>
      <c r="B265" t="s">
        <v>11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8</v>
      </c>
      <c r="M265" t="s">
        <v>9</v>
      </c>
      <c r="N265" t="s">
        <v>3</v>
      </c>
      <c r="O265">
        <v>4</v>
      </c>
      <c r="P265" t="s">
        <v>10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>
        <f>SUM(1,(1/3)*(Table13[[#This Row],[Length]]-0.5),(1/3)*(Table13[[#This Row],[Diameter]]-0.4),(1/3)*(Table13[[#This Row],[Height]]-0.4)*Table13[[#This Row],[Whole_weight]]*0.5)</f>
        <v>0.9209229166666667</v>
      </c>
      <c r="W265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t="e">
        <f>IF(Table13[[#This Row],[Category All]]="Category 1",Table13[[#This Row],[Base Abalone Value]]*1.5,NA())</f>
        <v>#N/A</v>
      </c>
      <c r="Y265">
        <f>IF(Table13[[#This Row],[Category All]]="Category 2",Table13[[#This Row],[Base Abalone Value]]*0.8,NA())</f>
        <v>0.73673833333333338</v>
      </c>
      <c r="Z265" t="e">
        <f>IF(Table13[[#This Row],[Category All]]="Category 3",Table13[[#This Row],[Base Abalone Value]],NA())</f>
        <v>#N/A</v>
      </c>
      <c r="AA265" s="2" t="e">
        <f>IF(Table13[[#This Row],[Gender]]="M",Table13[[#This Row],[Whole_weight]],NA())</f>
        <v>#N/A</v>
      </c>
      <c r="AB265" s="2" t="e">
        <f>IF(Table13[[#This Row],[Gender]]="F",Table13[[#This Row],[Whole_weight]],NA())</f>
        <v>#N/A</v>
      </c>
      <c r="AC265" s="2">
        <f>IF(Table13[[#This Row],[Gender]]="I",Table13[[#This Row],[Whole_weight]],NA())</f>
        <v>0.34250000000000003</v>
      </c>
      <c r="AD265" s="2" t="e">
        <f>IF(Table13[[#This Row],[Gender]]="M",Table13[[#This Row],[Diameter]],NA())</f>
        <v>#N/A</v>
      </c>
      <c r="AE265" s="2" t="e">
        <f>IF(Table13[[#This Row],[Gender]]="F",Table13[[#This Row],[Diameter]],NA())</f>
        <v>#N/A</v>
      </c>
      <c r="AF265" s="2">
        <f>IF(Table13[[#This Row],[Gender]]="I",Table13[[#This Row],[Diameter]],NA())</f>
        <v>0.31</v>
      </c>
    </row>
    <row r="266" spans="1:32">
      <c r="A266">
        <v>3151</v>
      </c>
      <c r="B266" t="s">
        <v>0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39</v>
      </c>
      <c r="M266" t="s">
        <v>40</v>
      </c>
      <c r="N266" t="s">
        <v>41</v>
      </c>
      <c r="O266">
        <v>10</v>
      </c>
      <c r="P266" t="s">
        <v>38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>
        <f>SUM(1,(1/3)*(Table13[[#This Row],[Length]]-0.5),(1/3)*(Table13[[#This Row],[Diameter]]-0.4),(1/3)*(Table13[[#This Row],[Height]]-0.4)*Table13[[#This Row],[Whole_weight]]*0.5)</f>
        <v>1.0331258333333333</v>
      </c>
      <c r="W266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t="e">
        <f>IF(Table13[[#This Row],[Category All]]="Category 1",Table13[[#This Row],[Base Abalone Value]]*1.5,NA())</f>
        <v>#N/A</v>
      </c>
      <c r="Y266" t="e">
        <f>IF(Table13[[#This Row],[Category All]]="Category 2",Table13[[#This Row],[Base Abalone Value]]*0.8,NA())</f>
        <v>#N/A</v>
      </c>
      <c r="Z266">
        <f>IF(Table13[[#This Row],[Category All]]="Category 3",Table13[[#This Row],[Base Abalone Value]],NA())</f>
        <v>1.0331258333333333</v>
      </c>
      <c r="AA266" s="2" t="e">
        <f>IF(Table13[[#This Row],[Gender]]="M",Table13[[#This Row],[Whole_weight]],NA())</f>
        <v>#N/A</v>
      </c>
      <c r="AB266" s="2">
        <f>IF(Table13[[#This Row],[Gender]]="F",Table13[[#This Row],[Whole_weight]],NA())</f>
        <v>1.367</v>
      </c>
      <c r="AC266" s="2" t="e">
        <f>IF(Table13[[#This Row],[Gender]]="I",Table13[[#This Row],[Whole_weight]],NA())</f>
        <v>#N/A</v>
      </c>
      <c r="AD266" s="2" t="e">
        <f>IF(Table13[[#This Row],[Gender]]="M",Table13[[#This Row],[Diameter]],NA())</f>
        <v>#N/A</v>
      </c>
      <c r="AE266" s="2">
        <f>IF(Table13[[#This Row],[Gender]]="F",Table13[[#This Row],[Diameter]],NA())</f>
        <v>0.505</v>
      </c>
      <c r="AF266" s="2" t="e">
        <f>IF(Table13[[#This Row],[Gender]]="I",Table13[[#This Row],[Diameter]],NA())</f>
        <v>#N/A</v>
      </c>
    </row>
    <row r="267" spans="1:32">
      <c r="A267">
        <v>1685</v>
      </c>
      <c r="B267" t="s">
        <v>11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29</v>
      </c>
      <c r="M267" t="s">
        <v>30</v>
      </c>
      <c r="N267" t="s">
        <v>31</v>
      </c>
      <c r="O267">
        <v>6</v>
      </c>
      <c r="P267" t="s">
        <v>47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>
        <f>SUM(1,(1/3)*(Table13[[#This Row],[Length]]-0.5),(1/3)*(Table13[[#This Row],[Diameter]]-0.4),(1/3)*(Table13[[#This Row],[Height]]-0.4)*Table13[[#This Row],[Whole_weight]]*0.5)</f>
        <v>1.0262183333333335</v>
      </c>
      <c r="W267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t="e">
        <f>IF(Table13[[#This Row],[Category All]]="Category 1",Table13[[#This Row],[Base Abalone Value]]*1.5,NA())</f>
        <v>#N/A</v>
      </c>
      <c r="Y267">
        <f>IF(Table13[[#This Row],[Category All]]="Category 2",Table13[[#This Row],[Base Abalone Value]]*0.8,NA())</f>
        <v>0.82097466666666685</v>
      </c>
      <c r="Z267" t="e">
        <f>IF(Table13[[#This Row],[Category All]]="Category 3",Table13[[#This Row],[Base Abalone Value]],NA())</f>
        <v>#N/A</v>
      </c>
      <c r="AA267" s="2" t="e">
        <f>IF(Table13[[#This Row],[Gender]]="M",Table13[[#This Row],[Whole_weight]],NA())</f>
        <v>#N/A</v>
      </c>
      <c r="AB267" s="2" t="e">
        <f>IF(Table13[[#This Row],[Gender]]="F",Table13[[#This Row],[Whole_weight]],NA())</f>
        <v>#N/A</v>
      </c>
      <c r="AC267" s="2">
        <f>IF(Table13[[#This Row],[Gender]]="I",Table13[[#This Row],[Whole_weight]],NA())</f>
        <v>0.85650000000000004</v>
      </c>
      <c r="AD267" s="2" t="e">
        <f>IF(Table13[[#This Row],[Gender]]="M",Table13[[#This Row],[Diameter]],NA())</f>
        <v>#N/A</v>
      </c>
      <c r="AE267" s="2" t="e">
        <f>IF(Table13[[#This Row],[Gender]]="F",Table13[[#This Row],[Diameter]],NA())</f>
        <v>#N/A</v>
      </c>
      <c r="AF267" s="2">
        <f>IF(Table13[[#This Row],[Gender]]="I",Table13[[#This Row],[Diameter]],NA())</f>
        <v>0.47</v>
      </c>
    </row>
    <row r="268" spans="1:32">
      <c r="A268">
        <v>3560</v>
      </c>
      <c r="B268" t="s">
        <v>0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52</v>
      </c>
      <c r="M268" t="s">
        <v>53</v>
      </c>
      <c r="N268" t="s">
        <v>54</v>
      </c>
      <c r="O268">
        <v>7</v>
      </c>
      <c r="P268" t="s">
        <v>42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>
        <f>SUM(1,(1/3)*(Table13[[#This Row],[Length]]-0.5),(1/3)*(Table13[[#This Row],[Diameter]]-0.4),(1/3)*(Table13[[#This Row],[Height]]-0.4)*Table13[[#This Row],[Whole_weight]]*0.5)</f>
        <v>0.99196458333333337</v>
      </c>
      <c r="W268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t="e">
        <f>IF(Table13[[#This Row],[Category All]]="Category 1",Table13[[#This Row],[Base Abalone Value]]*1.5,NA())</f>
        <v>#N/A</v>
      </c>
      <c r="Y268" t="e">
        <f>IF(Table13[[#This Row],[Category All]]="Category 2",Table13[[#This Row],[Base Abalone Value]]*0.8,NA())</f>
        <v>#N/A</v>
      </c>
      <c r="Z268">
        <f>IF(Table13[[#This Row],[Category All]]="Category 3",Table13[[#This Row],[Base Abalone Value]],NA())</f>
        <v>0.99196458333333337</v>
      </c>
      <c r="AA268" s="2" t="e">
        <f>IF(Table13[[#This Row],[Gender]]="M",Table13[[#This Row],[Whole_weight]],NA())</f>
        <v>#N/A</v>
      </c>
      <c r="AB268" s="2">
        <f>IF(Table13[[#This Row],[Gender]]="F",Table13[[#This Row],[Whole_weight]],NA())</f>
        <v>1.2364999999999999</v>
      </c>
      <c r="AC268" s="2" t="e">
        <f>IF(Table13[[#This Row],[Gender]]="I",Table13[[#This Row],[Whole_weight]],NA())</f>
        <v>#N/A</v>
      </c>
      <c r="AD268" s="2" t="e">
        <f>IF(Table13[[#This Row],[Gender]]="M",Table13[[#This Row],[Diameter]],NA())</f>
        <v>#N/A</v>
      </c>
      <c r="AE268" s="2">
        <f>IF(Table13[[#This Row],[Gender]]="F",Table13[[#This Row],[Diameter]],NA())</f>
        <v>0.45</v>
      </c>
      <c r="AF268" s="2" t="e">
        <f>IF(Table13[[#This Row],[Gender]]="I",Table13[[#This Row],[Diameter]],NA())</f>
        <v>#N/A</v>
      </c>
    </row>
    <row r="269" spans="1:32">
      <c r="A269">
        <v>3054</v>
      </c>
      <c r="B269" t="s">
        <v>0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26</v>
      </c>
      <c r="M269" t="s">
        <v>27</v>
      </c>
      <c r="N269" t="s">
        <v>28</v>
      </c>
      <c r="O269">
        <v>7</v>
      </c>
      <c r="P269" t="s">
        <v>42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>
        <f>SUM(1,(1/3)*(Table13[[#This Row],[Length]]-0.5),(1/3)*(Table13[[#This Row],[Diameter]]-0.4),(1/3)*(Table13[[#This Row],[Height]]-0.4)*Table13[[#This Row],[Whole_weight]]*0.5)</f>
        <v>1.0123433333333332</v>
      </c>
      <c r="W269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t="e">
        <f>IF(Table13[[#This Row],[Category All]]="Category 1",Table13[[#This Row],[Base Abalone Value]]*1.5,NA())</f>
        <v>#N/A</v>
      </c>
      <c r="Y269">
        <f>IF(Table13[[#This Row],[Category All]]="Category 2",Table13[[#This Row],[Base Abalone Value]]*0.8,NA())</f>
        <v>0.80987466666666652</v>
      </c>
      <c r="Z269" t="e">
        <f>IF(Table13[[#This Row],[Category All]]="Category 3",Table13[[#This Row],[Base Abalone Value]],NA())</f>
        <v>#N/A</v>
      </c>
      <c r="AA269" s="2" t="e">
        <f>IF(Table13[[#This Row],[Gender]]="M",Table13[[#This Row],[Whole_weight]],NA())</f>
        <v>#N/A</v>
      </c>
      <c r="AB269" s="2">
        <f>IF(Table13[[#This Row],[Gender]]="F",Table13[[#This Row],[Whole_weight]],NA())</f>
        <v>0.86899999999999999</v>
      </c>
      <c r="AC269" s="2" t="e">
        <f>IF(Table13[[#This Row],[Gender]]="I",Table13[[#This Row],[Whole_weight]],NA())</f>
        <v>#N/A</v>
      </c>
      <c r="AD269" s="2" t="e">
        <f>IF(Table13[[#This Row],[Gender]]="M",Table13[[#This Row],[Diameter]],NA())</f>
        <v>#N/A</v>
      </c>
      <c r="AE269" s="2">
        <f>IF(Table13[[#This Row],[Gender]]="F",Table13[[#This Row],[Diameter]],NA())</f>
        <v>0.45</v>
      </c>
      <c r="AF269" s="2" t="e">
        <f>IF(Table13[[#This Row],[Gender]]="I",Table13[[#This Row],[Diameter]],NA())</f>
        <v>#N/A</v>
      </c>
    </row>
    <row r="270" spans="1:32">
      <c r="A270">
        <v>1194</v>
      </c>
      <c r="B270" t="s">
        <v>15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8</v>
      </c>
      <c r="M270" t="s">
        <v>9</v>
      </c>
      <c r="N270" t="s">
        <v>3</v>
      </c>
      <c r="O270">
        <v>7</v>
      </c>
      <c r="P270" t="s">
        <v>42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>
        <f>SUM(1,(1/3)*(Table13[[#This Row],[Length]]-0.5),(1/3)*(Table13[[#This Row],[Diameter]]-0.4),(1/3)*(Table13[[#This Row],[Height]]-0.4)*Table13[[#This Row],[Whole_weight]]*0.5)</f>
        <v>1.045445</v>
      </c>
      <c r="W270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t="e">
        <f>IF(Table13[[#This Row],[Category All]]="Category 1",Table13[[#This Row],[Base Abalone Value]]*1.5,NA())</f>
        <v>#N/A</v>
      </c>
      <c r="Y270" t="e">
        <f>IF(Table13[[#This Row],[Category All]]="Category 2",Table13[[#This Row],[Base Abalone Value]]*0.8,NA())</f>
        <v>#N/A</v>
      </c>
      <c r="Z270">
        <f>IF(Table13[[#This Row],[Category All]]="Category 3",Table13[[#This Row],[Base Abalone Value]],NA())</f>
        <v>1.045445</v>
      </c>
      <c r="AA270" s="2">
        <f>IF(Table13[[#This Row],[Gender]]="M",Table13[[#This Row],[Whole_weight]],NA())</f>
        <v>2.2730000000000001</v>
      </c>
      <c r="AB270" s="2" t="e">
        <f>IF(Table13[[#This Row],[Gender]]="F",Table13[[#This Row],[Whole_weight]],NA())</f>
        <v>#N/A</v>
      </c>
      <c r="AC270" s="2" t="e">
        <f>IF(Table13[[#This Row],[Gender]]="I",Table13[[#This Row],[Whole_weight]],NA())</f>
        <v>#N/A</v>
      </c>
      <c r="AD270" s="2">
        <f>IF(Table13[[#This Row],[Gender]]="M",Table13[[#This Row],[Diameter]],NA())</f>
        <v>0.57499999999999996</v>
      </c>
      <c r="AE270" s="2" t="e">
        <f>IF(Table13[[#This Row],[Gender]]="F",Table13[[#This Row],[Diameter]],NA())</f>
        <v>#N/A</v>
      </c>
      <c r="AF270" s="2" t="e">
        <f>IF(Table13[[#This Row],[Gender]]="I",Table13[[#This Row],[Diameter]],NA())</f>
        <v>#N/A</v>
      </c>
    </row>
    <row r="271" spans="1:32">
      <c r="A271">
        <v>85</v>
      </c>
      <c r="B271" t="s">
        <v>15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23</v>
      </c>
      <c r="M271" t="s">
        <v>24</v>
      </c>
      <c r="N271" t="s">
        <v>25</v>
      </c>
      <c r="O271">
        <v>4</v>
      </c>
      <c r="P271" t="s">
        <v>10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>
        <f>SUM(1,(1/3)*(Table13[[#This Row],[Length]]-0.5),(1/3)*(Table13[[#This Row],[Diameter]]-0.4),(1/3)*(Table13[[#This Row],[Height]]-0.4)*Table13[[#This Row],[Whole_weight]]*0.5)</f>
        <v>0.99943666666666653</v>
      </c>
      <c r="W271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t="e">
        <f>IF(Table13[[#This Row],[Category All]]="Category 1",Table13[[#This Row],[Base Abalone Value]]*1.5,NA())</f>
        <v>#N/A</v>
      </c>
      <c r="Y271">
        <f>IF(Table13[[#This Row],[Category All]]="Category 2",Table13[[#This Row],[Base Abalone Value]]*0.8,NA())</f>
        <v>0.79954933333333322</v>
      </c>
      <c r="Z271" t="e">
        <f>IF(Table13[[#This Row],[Category All]]="Category 3",Table13[[#This Row],[Base Abalone Value]],NA())</f>
        <v>#N/A</v>
      </c>
      <c r="AA271" s="2">
        <f>IF(Table13[[#This Row],[Gender]]="M",Table13[[#This Row],[Whole_weight]],NA())</f>
        <v>1.0129999999999999</v>
      </c>
      <c r="AB271" s="2" t="e">
        <f>IF(Table13[[#This Row],[Gender]]="F",Table13[[#This Row],[Whole_weight]],NA())</f>
        <v>#N/A</v>
      </c>
      <c r="AC271" s="2" t="e">
        <f>IF(Table13[[#This Row],[Gender]]="I",Table13[[#This Row],[Whole_weight]],NA())</f>
        <v>#N/A</v>
      </c>
      <c r="AD271" s="2">
        <f>IF(Table13[[#This Row],[Gender]]="M",Table13[[#This Row],[Diameter]],NA())</f>
        <v>0.45</v>
      </c>
      <c r="AE271" s="2" t="e">
        <f>IF(Table13[[#This Row],[Gender]]="F",Table13[[#This Row],[Diameter]],NA())</f>
        <v>#N/A</v>
      </c>
      <c r="AF271" s="2" t="e">
        <f>IF(Table13[[#This Row],[Gender]]="I",Table13[[#This Row],[Diameter]],NA())</f>
        <v>#N/A</v>
      </c>
    </row>
    <row r="272" spans="1:32">
      <c r="A272">
        <v>2110</v>
      </c>
      <c r="B272" t="s">
        <v>15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29</v>
      </c>
      <c r="M272" t="s">
        <v>30</v>
      </c>
      <c r="N272" t="s">
        <v>31</v>
      </c>
      <c r="O272">
        <v>8</v>
      </c>
      <c r="P272" t="s">
        <v>19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>
        <f>SUM(1,(1/3)*(Table13[[#This Row],[Length]]-0.5),(1/3)*(Table13[[#This Row],[Diameter]]-0.4),(1/3)*(Table13[[#This Row],[Height]]-0.4)*Table13[[#This Row],[Whole_weight]]*0.5)</f>
        <v>1.0235975000000002</v>
      </c>
      <c r="W272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t="e">
        <f>IF(Table13[[#This Row],[Category All]]="Category 1",Table13[[#This Row],[Base Abalone Value]]*1.5,NA())</f>
        <v>#N/A</v>
      </c>
      <c r="Y272" t="e">
        <f>IF(Table13[[#This Row],[Category All]]="Category 2",Table13[[#This Row],[Base Abalone Value]]*0.8,NA())</f>
        <v>#N/A</v>
      </c>
      <c r="Z272">
        <f>IF(Table13[[#This Row],[Category All]]="Category 3",Table13[[#This Row],[Base Abalone Value]],NA())</f>
        <v>1.0235975000000002</v>
      </c>
      <c r="AA272" s="2">
        <f>IF(Table13[[#This Row],[Gender]]="M",Table13[[#This Row],[Whole_weight]],NA())</f>
        <v>1.2104999999999999</v>
      </c>
      <c r="AB272" s="2" t="e">
        <f>IF(Table13[[#This Row],[Gender]]="F",Table13[[#This Row],[Whole_weight]],NA())</f>
        <v>#N/A</v>
      </c>
      <c r="AC272" s="2" t="e">
        <f>IF(Table13[[#This Row],[Gender]]="I",Table13[[#This Row],[Whole_weight]],NA())</f>
        <v>#N/A</v>
      </c>
      <c r="AD272" s="2">
        <f>IF(Table13[[#This Row],[Gender]]="M",Table13[[#This Row],[Diameter]],NA())</f>
        <v>0.49</v>
      </c>
      <c r="AE272" s="2" t="e">
        <f>IF(Table13[[#This Row],[Gender]]="F",Table13[[#This Row],[Diameter]],NA())</f>
        <v>#N/A</v>
      </c>
      <c r="AF272" s="2" t="e">
        <f>IF(Table13[[#This Row],[Gender]]="I",Table13[[#This Row],[Diameter]],NA())</f>
        <v>#N/A</v>
      </c>
    </row>
    <row r="273" spans="1:32">
      <c r="A273">
        <v>3713</v>
      </c>
      <c r="B273" t="s">
        <v>0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12</v>
      </c>
      <c r="M273" t="s">
        <v>13</v>
      </c>
      <c r="N273" t="s">
        <v>3</v>
      </c>
      <c r="O273">
        <v>5</v>
      </c>
      <c r="P273" t="s">
        <v>14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>
        <f>SUM(1,(1/3)*(Table13[[#This Row],[Length]]-0.5),(1/3)*(Table13[[#This Row],[Diameter]]-0.4),(1/3)*(Table13[[#This Row],[Height]]-0.4)*Table13[[#This Row],[Whole_weight]]*0.5)</f>
        <v>1.0517133333333335</v>
      </c>
      <c r="W27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t="e">
        <f>IF(Table13[[#This Row],[Category All]]="Category 1",Table13[[#This Row],[Base Abalone Value]]*1.5,NA())</f>
        <v>#N/A</v>
      </c>
      <c r="Y273" t="e">
        <f>IF(Table13[[#This Row],[Category All]]="Category 2",Table13[[#This Row],[Base Abalone Value]]*0.8,NA())</f>
        <v>#N/A</v>
      </c>
      <c r="Z273">
        <f>IF(Table13[[#This Row],[Category All]]="Category 3",Table13[[#This Row],[Base Abalone Value]],NA())</f>
        <v>1.0517133333333335</v>
      </c>
      <c r="AA273" s="2" t="e">
        <f>IF(Table13[[#This Row],[Gender]]="M",Table13[[#This Row],[Whole_weight]],NA())</f>
        <v>#N/A</v>
      </c>
      <c r="AB273" s="2">
        <f>IF(Table13[[#This Row],[Gender]]="F",Table13[[#This Row],[Whole_weight]],NA())</f>
        <v>1.5640000000000001</v>
      </c>
      <c r="AC273" s="2" t="e">
        <f>IF(Table13[[#This Row],[Gender]]="I",Table13[[#This Row],[Whole_weight]],NA())</f>
        <v>#N/A</v>
      </c>
      <c r="AD273" s="2" t="e">
        <f>IF(Table13[[#This Row],[Gender]]="M",Table13[[#This Row],[Diameter]],NA())</f>
        <v>#N/A</v>
      </c>
      <c r="AE273" s="2">
        <f>IF(Table13[[#This Row],[Gender]]="F",Table13[[#This Row],[Diameter]],NA())</f>
        <v>0.53</v>
      </c>
      <c r="AF273" s="2" t="e">
        <f>IF(Table13[[#This Row],[Gender]]="I",Table13[[#This Row],[Diameter]],NA())</f>
        <v>#N/A</v>
      </c>
    </row>
    <row r="274" spans="1:32">
      <c r="A274">
        <v>2185</v>
      </c>
      <c r="B274" t="s">
        <v>11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43</v>
      </c>
      <c r="M274" t="s">
        <v>44</v>
      </c>
      <c r="N274" t="s">
        <v>45</v>
      </c>
      <c r="O274">
        <v>7</v>
      </c>
      <c r="P274" t="s">
        <v>42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>
        <f>SUM(1,(1/3)*(Table13[[#This Row],[Length]]-0.5),(1/3)*(Table13[[#This Row],[Diameter]]-0.4),(1/3)*(Table13[[#This Row],[Height]]-0.4)*Table13[[#This Row],[Whole_weight]]*0.5)</f>
        <v>0.87707999999999986</v>
      </c>
      <c r="W274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t="e">
        <f>IF(Table13[[#This Row],[Category All]]="Category 1",Table13[[#This Row],[Base Abalone Value]]*1.5,NA())</f>
        <v>#N/A</v>
      </c>
      <c r="Y274">
        <f>IF(Table13[[#This Row],[Category All]]="Category 2",Table13[[#This Row],[Base Abalone Value]]*0.8,NA())</f>
        <v>0.70166399999999995</v>
      </c>
      <c r="Z274" t="e">
        <f>IF(Table13[[#This Row],[Category All]]="Category 3",Table13[[#This Row],[Base Abalone Value]],NA())</f>
        <v>#N/A</v>
      </c>
      <c r="AA274" s="2" t="e">
        <f>IF(Table13[[#This Row],[Gender]]="M",Table13[[#This Row],[Whole_weight]],NA())</f>
        <v>#N/A</v>
      </c>
      <c r="AB274" s="2" t="e">
        <f>IF(Table13[[#This Row],[Gender]]="F",Table13[[#This Row],[Whole_weight]],NA())</f>
        <v>#N/A</v>
      </c>
      <c r="AC274" s="2">
        <f>IF(Table13[[#This Row],[Gender]]="I",Table13[[#This Row],[Whole_weight]],NA())</f>
        <v>0.14849999999999999</v>
      </c>
      <c r="AD274" s="2" t="e">
        <f>IF(Table13[[#This Row],[Gender]]="M",Table13[[#This Row],[Diameter]],NA())</f>
        <v>#N/A</v>
      </c>
      <c r="AE274" s="2" t="e">
        <f>IF(Table13[[#This Row],[Gender]]="F",Table13[[#This Row],[Diameter]],NA())</f>
        <v>#N/A</v>
      </c>
      <c r="AF274" s="2">
        <f>IF(Table13[[#This Row],[Gender]]="I",Table13[[#This Row],[Diameter]],NA())</f>
        <v>0.23499999999999999</v>
      </c>
    </row>
    <row r="275" spans="1:32">
      <c r="A275">
        <v>2725</v>
      </c>
      <c r="B275" t="s">
        <v>11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26</v>
      </c>
      <c r="M275" t="s">
        <v>27</v>
      </c>
      <c r="N275" t="s">
        <v>28</v>
      </c>
      <c r="O275">
        <v>2</v>
      </c>
      <c r="P275" t="s">
        <v>7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>
        <f>SUM(1,(1/3)*(Table13[[#This Row],[Length]]-0.5),(1/3)*(Table13[[#This Row],[Diameter]]-0.4),(1/3)*(Table13[[#This Row],[Height]]-0.4)*Table13[[#This Row],[Whole_weight]]*0.5)</f>
        <v>0.91052333333333335</v>
      </c>
      <c r="W275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t="e">
        <f>IF(Table13[[#This Row],[Category All]]="Category 1",Table13[[#This Row],[Base Abalone Value]]*1.5,NA())</f>
        <v>#N/A</v>
      </c>
      <c r="Y275">
        <f>IF(Table13[[#This Row],[Category All]]="Category 2",Table13[[#This Row],[Base Abalone Value]]*0.8,NA())</f>
        <v>0.72841866666666677</v>
      </c>
      <c r="Z275" t="e">
        <f>IF(Table13[[#This Row],[Category All]]="Category 3",Table13[[#This Row],[Base Abalone Value]],NA())</f>
        <v>#N/A</v>
      </c>
      <c r="AA275" s="2" t="e">
        <f>IF(Table13[[#This Row],[Gender]]="M",Table13[[#This Row],[Whole_weight]],NA())</f>
        <v>#N/A</v>
      </c>
      <c r="AB275" s="2" t="e">
        <f>IF(Table13[[#This Row],[Gender]]="F",Table13[[#This Row],[Whole_weight]],NA())</f>
        <v>#N/A</v>
      </c>
      <c r="AC275" s="2">
        <f>IF(Table13[[#This Row],[Gender]]="I",Table13[[#This Row],[Whole_weight]],NA())</f>
        <v>0.24399999999999999</v>
      </c>
      <c r="AD275" s="2" t="e">
        <f>IF(Table13[[#This Row],[Gender]]="M",Table13[[#This Row],[Diameter]],NA())</f>
        <v>#N/A</v>
      </c>
      <c r="AE275" s="2" t="e">
        <f>IF(Table13[[#This Row],[Gender]]="F",Table13[[#This Row],[Diameter]],NA())</f>
        <v>#N/A</v>
      </c>
      <c r="AF275" s="2">
        <f>IF(Table13[[#This Row],[Gender]]="I",Table13[[#This Row],[Diameter]],NA())</f>
        <v>0.28499999999999998</v>
      </c>
    </row>
    <row r="276" spans="1:32">
      <c r="A276">
        <v>3095</v>
      </c>
      <c r="B276" t="s">
        <v>15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8</v>
      </c>
      <c r="M276" t="s">
        <v>9</v>
      </c>
      <c r="N276" t="s">
        <v>3</v>
      </c>
      <c r="O276">
        <v>1</v>
      </c>
      <c r="P276" t="s">
        <v>4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>
        <f>SUM(1,(1/3)*(Table13[[#This Row],[Length]]-0.5),(1/3)*(Table13[[#This Row],[Diameter]]-0.4),(1/3)*(Table13[[#This Row],[Height]]-0.4)*Table13[[#This Row],[Whole_weight]]*0.5)</f>
        <v>0.98034333333333334</v>
      </c>
      <c r="W276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t="e">
        <f>IF(Table13[[#This Row],[Category All]]="Category 1",Table13[[#This Row],[Base Abalone Value]]*1.5,NA())</f>
        <v>#N/A</v>
      </c>
      <c r="Y276">
        <f>IF(Table13[[#This Row],[Category All]]="Category 2",Table13[[#This Row],[Base Abalone Value]]*0.8,NA())</f>
        <v>0.78427466666666668</v>
      </c>
      <c r="Z276" t="e">
        <f>IF(Table13[[#This Row],[Category All]]="Category 3",Table13[[#This Row],[Base Abalone Value]],NA())</f>
        <v>#N/A</v>
      </c>
      <c r="AA276" s="2">
        <f>IF(Table13[[#This Row],[Gender]]="M",Table13[[#This Row],[Whole_weight]],NA())</f>
        <v>0.622</v>
      </c>
      <c r="AB276" s="2" t="e">
        <f>IF(Table13[[#This Row],[Gender]]="F",Table13[[#This Row],[Whole_weight]],NA())</f>
        <v>#N/A</v>
      </c>
      <c r="AC276" s="2" t="e">
        <f>IF(Table13[[#This Row],[Gender]]="I",Table13[[#This Row],[Whole_weight]],NA())</f>
        <v>#N/A</v>
      </c>
      <c r="AD276" s="2">
        <f>IF(Table13[[#This Row],[Gender]]="M",Table13[[#This Row],[Diameter]],NA())</f>
        <v>0.4</v>
      </c>
      <c r="AE276" s="2" t="e">
        <f>IF(Table13[[#This Row],[Gender]]="F",Table13[[#This Row],[Diameter]],NA())</f>
        <v>#N/A</v>
      </c>
      <c r="AF276" s="2" t="e">
        <f>IF(Table13[[#This Row],[Gender]]="I",Table13[[#This Row],[Diameter]],NA())</f>
        <v>#N/A</v>
      </c>
    </row>
    <row r="277" spans="1:32">
      <c r="A277">
        <v>2657</v>
      </c>
      <c r="B277" t="s">
        <v>15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12</v>
      </c>
      <c r="M277" t="s">
        <v>13</v>
      </c>
      <c r="N277" t="s">
        <v>3</v>
      </c>
      <c r="O277">
        <v>5</v>
      </c>
      <c r="P277" t="s">
        <v>14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>
        <f>SUM(1,(1/3)*(Table13[[#This Row],[Length]]-0.5),(1/3)*(Table13[[#This Row],[Diameter]]-0.4),(1/3)*(Table13[[#This Row],[Height]]-0.4)*Table13[[#This Row],[Whole_weight]]*0.5)</f>
        <v>0.98496333333333341</v>
      </c>
      <c r="W277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t="e">
        <f>IF(Table13[[#This Row],[Category All]]="Category 1",Table13[[#This Row],[Base Abalone Value]]*1.5,NA())</f>
        <v>#N/A</v>
      </c>
      <c r="Y277" t="e">
        <f>IF(Table13[[#This Row],[Category All]]="Category 2",Table13[[#This Row],[Base Abalone Value]]*0.8,NA())</f>
        <v>#N/A</v>
      </c>
      <c r="Z277">
        <f>IF(Table13[[#This Row],[Category All]]="Category 3",Table13[[#This Row],[Base Abalone Value]],NA())</f>
        <v>0.98496333333333341</v>
      </c>
      <c r="AA277" s="2">
        <f>IF(Table13[[#This Row],[Gender]]="M",Table13[[#This Row],[Whole_weight]],NA())</f>
        <v>0.78649999999999998</v>
      </c>
      <c r="AB277" s="2" t="e">
        <f>IF(Table13[[#This Row],[Gender]]="F",Table13[[#This Row],[Whole_weight]],NA())</f>
        <v>#N/A</v>
      </c>
      <c r="AC277" s="2" t="e">
        <f>IF(Table13[[#This Row],[Gender]]="I",Table13[[#This Row],[Whole_weight]],NA())</f>
        <v>#N/A</v>
      </c>
      <c r="AD277" s="2">
        <f>IF(Table13[[#This Row],[Gender]]="M",Table13[[#This Row],[Diameter]],NA())</f>
        <v>0.42</v>
      </c>
      <c r="AE277" s="2" t="e">
        <f>IF(Table13[[#This Row],[Gender]]="F",Table13[[#This Row],[Diameter]],NA())</f>
        <v>#N/A</v>
      </c>
      <c r="AF277" s="2" t="e">
        <f>IF(Table13[[#This Row],[Gender]]="I",Table13[[#This Row],[Diameter]],NA())</f>
        <v>#N/A</v>
      </c>
    </row>
    <row r="278" spans="1:32">
      <c r="A278">
        <v>4013</v>
      </c>
      <c r="B278" t="s">
        <v>0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32</v>
      </c>
      <c r="M278" t="s">
        <v>33</v>
      </c>
      <c r="N278" t="s">
        <v>34</v>
      </c>
      <c r="O278">
        <v>5</v>
      </c>
      <c r="P278" t="s">
        <v>14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>
        <f>SUM(1,(1/3)*(Table13[[#This Row],[Length]]-0.5),(1/3)*(Table13[[#This Row],[Diameter]]-0.4),(1/3)*(Table13[[#This Row],[Height]]-0.4)*Table13[[#This Row],[Whole_weight]]*0.5)</f>
        <v>1.0178566666666669</v>
      </c>
      <c r="W278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t="e">
        <f>IF(Table13[[#This Row],[Category All]]="Category 1",Table13[[#This Row],[Base Abalone Value]]*1.5,NA())</f>
        <v>#N/A</v>
      </c>
      <c r="Y278" t="e">
        <f>IF(Table13[[#This Row],[Category All]]="Category 2",Table13[[#This Row],[Base Abalone Value]]*0.8,NA())</f>
        <v>#N/A</v>
      </c>
      <c r="Z278">
        <f>IF(Table13[[#This Row],[Category All]]="Category 3",Table13[[#This Row],[Base Abalone Value]],NA())</f>
        <v>1.0178566666666669</v>
      </c>
      <c r="AA278" s="2" t="e">
        <f>IF(Table13[[#This Row],[Gender]]="M",Table13[[#This Row],[Whole_weight]],NA())</f>
        <v>#N/A</v>
      </c>
      <c r="AB278" s="2">
        <f>IF(Table13[[#This Row],[Gender]]="F",Table13[[#This Row],[Whole_weight]],NA())</f>
        <v>1.0109999999999999</v>
      </c>
      <c r="AC278" s="2" t="e">
        <f>IF(Table13[[#This Row],[Gender]]="I",Table13[[#This Row],[Whole_weight]],NA())</f>
        <v>#N/A</v>
      </c>
      <c r="AD278" s="2" t="e">
        <f>IF(Table13[[#This Row],[Gender]]="M",Table13[[#This Row],[Diameter]],NA())</f>
        <v>#N/A</v>
      </c>
      <c r="AE278" s="2">
        <f>IF(Table13[[#This Row],[Gender]]="F",Table13[[#This Row],[Diameter]],NA())</f>
        <v>0.46500000000000002</v>
      </c>
      <c r="AF278" s="2" t="e">
        <f>IF(Table13[[#This Row],[Gender]]="I",Table13[[#This Row],[Diameter]],NA())</f>
        <v>#N/A</v>
      </c>
    </row>
    <row r="279" spans="1:32">
      <c r="A279">
        <v>3577</v>
      </c>
      <c r="B279" t="s">
        <v>0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5</v>
      </c>
      <c r="M279" t="s">
        <v>6</v>
      </c>
      <c r="N279" t="s">
        <v>3</v>
      </c>
      <c r="O279">
        <v>1</v>
      </c>
      <c r="P279" t="s">
        <v>4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>
        <f>SUM(1,(1/3)*(Table13[[#This Row],[Length]]-0.5),(1/3)*(Table13[[#This Row],[Diameter]]-0.4),(1/3)*(Table13[[#This Row],[Height]]-0.4)*Table13[[#This Row],[Whole_weight]]*0.5)</f>
        <v>1.0150908333333331</v>
      </c>
      <c r="W279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t="e">
        <f>IF(Table13[[#This Row],[Category All]]="Category 1",Table13[[#This Row],[Base Abalone Value]]*1.5,NA())</f>
        <v>#N/A</v>
      </c>
      <c r="Y279" t="e">
        <f>IF(Table13[[#This Row],[Category All]]="Category 2",Table13[[#This Row],[Base Abalone Value]]*0.8,NA())</f>
        <v>#N/A</v>
      </c>
      <c r="Z279">
        <f>IF(Table13[[#This Row],[Category All]]="Category 3",Table13[[#This Row],[Base Abalone Value]],NA())</f>
        <v>1.0150908333333331</v>
      </c>
      <c r="AA279" s="2" t="e">
        <f>IF(Table13[[#This Row],[Gender]]="M",Table13[[#This Row],[Whole_weight]],NA())</f>
        <v>#N/A</v>
      </c>
      <c r="AB279" s="2">
        <f>IF(Table13[[#This Row],[Gender]]="F",Table13[[#This Row],[Whole_weight]],NA())</f>
        <v>1.0589999999999999</v>
      </c>
      <c r="AC279" s="2" t="e">
        <f>IF(Table13[[#This Row],[Gender]]="I",Table13[[#This Row],[Whole_weight]],NA())</f>
        <v>#N/A</v>
      </c>
      <c r="AD279" s="2" t="e">
        <f>IF(Table13[[#This Row],[Gender]]="M",Table13[[#This Row],[Diameter]],NA())</f>
        <v>#N/A</v>
      </c>
      <c r="AE279" s="2">
        <f>IF(Table13[[#This Row],[Gender]]="F",Table13[[#This Row],[Diameter]],NA())</f>
        <v>0.47499999999999998</v>
      </c>
      <c r="AF279" s="2" t="e">
        <f>IF(Table13[[#This Row],[Gender]]="I",Table13[[#This Row],[Diameter]],NA())</f>
        <v>#N/A</v>
      </c>
    </row>
    <row r="280" spans="1:32">
      <c r="A280">
        <v>3053</v>
      </c>
      <c r="B280" t="s">
        <v>0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32</v>
      </c>
      <c r="M280" t="s">
        <v>33</v>
      </c>
      <c r="N280" t="s">
        <v>34</v>
      </c>
      <c r="O280">
        <v>6</v>
      </c>
      <c r="P280" t="s">
        <v>47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>
        <f>SUM(1,(1/3)*(Table13[[#This Row],[Length]]-0.5),(1/3)*(Table13[[#This Row],[Diameter]]-0.4),(1/3)*(Table13[[#This Row],[Height]]-0.4)*Table13[[#This Row],[Whole_weight]]*0.5)</f>
        <v>1.0148266666666668</v>
      </c>
      <c r="W280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t="e">
        <f>IF(Table13[[#This Row],[Category All]]="Category 1",Table13[[#This Row],[Base Abalone Value]]*1.5,NA())</f>
        <v>#N/A</v>
      </c>
      <c r="Y280" t="e">
        <f>IF(Table13[[#This Row],[Category All]]="Category 2",Table13[[#This Row],[Base Abalone Value]]*0.8,NA())</f>
        <v>#N/A</v>
      </c>
      <c r="Z280">
        <f>IF(Table13[[#This Row],[Category All]]="Category 3",Table13[[#This Row],[Base Abalone Value]],NA())</f>
        <v>1.0148266666666668</v>
      </c>
      <c r="AA280" s="2" t="e">
        <f>IF(Table13[[#This Row],[Gender]]="M",Table13[[#This Row],[Whole_weight]],NA())</f>
        <v>#N/A</v>
      </c>
      <c r="AB280" s="2">
        <f>IF(Table13[[#This Row],[Gender]]="F",Table13[[#This Row],[Whole_weight]],NA())</f>
        <v>0.92100000000000004</v>
      </c>
      <c r="AC280" s="2" t="e">
        <f>IF(Table13[[#This Row],[Gender]]="I",Table13[[#This Row],[Whole_weight]],NA())</f>
        <v>#N/A</v>
      </c>
      <c r="AD280" s="2" t="e">
        <f>IF(Table13[[#This Row],[Gender]]="M",Table13[[#This Row],[Diameter]],NA())</f>
        <v>#N/A</v>
      </c>
      <c r="AE280" s="2">
        <f>IF(Table13[[#This Row],[Gender]]="F",Table13[[#This Row],[Diameter]],NA())</f>
        <v>0.46</v>
      </c>
      <c r="AF280" s="2" t="e">
        <f>IF(Table13[[#This Row],[Gender]]="I",Table13[[#This Row],[Diameter]],NA())</f>
        <v>#N/A</v>
      </c>
    </row>
    <row r="281" spans="1:32">
      <c r="A281">
        <v>1975</v>
      </c>
      <c r="B281" t="s">
        <v>15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23</v>
      </c>
      <c r="M281" t="s">
        <v>24</v>
      </c>
      <c r="N281" t="s">
        <v>25</v>
      </c>
      <c r="O281">
        <v>4</v>
      </c>
      <c r="P281" t="s">
        <v>10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>
        <f>SUM(1,(1/3)*(Table13[[#This Row],[Length]]-0.5),(1/3)*(Table13[[#This Row],[Diameter]]-0.4),(1/3)*(Table13[[#This Row],[Height]]-0.4)*Table13[[#This Row],[Whole_weight]]*0.5)</f>
        <v>1.0501329166666666</v>
      </c>
      <c r="W281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t="e">
        <f>IF(Table13[[#This Row],[Category All]]="Category 1",Table13[[#This Row],[Base Abalone Value]]*1.5,NA())</f>
        <v>#N/A</v>
      </c>
      <c r="Y281" t="e">
        <f>IF(Table13[[#This Row],[Category All]]="Category 2",Table13[[#This Row],[Base Abalone Value]]*0.8,NA())</f>
        <v>#N/A</v>
      </c>
      <c r="Z281">
        <f>IF(Table13[[#This Row],[Category All]]="Category 3",Table13[[#This Row],[Base Abalone Value]],NA())</f>
        <v>1.0501329166666666</v>
      </c>
      <c r="AA281" s="2">
        <f>IF(Table13[[#This Row],[Gender]]="M",Table13[[#This Row],[Whole_weight]],NA())</f>
        <v>1.3845000000000001</v>
      </c>
      <c r="AB281" s="2" t="e">
        <f>IF(Table13[[#This Row],[Gender]]="F",Table13[[#This Row],[Whole_weight]],NA())</f>
        <v>#N/A</v>
      </c>
      <c r="AC281" s="2" t="e">
        <f>IF(Table13[[#This Row],[Gender]]="I",Table13[[#This Row],[Whole_weight]],NA())</f>
        <v>#N/A</v>
      </c>
      <c r="AD281" s="2">
        <f>IF(Table13[[#This Row],[Gender]]="M",Table13[[#This Row],[Diameter]],NA())</f>
        <v>0.53500000000000003</v>
      </c>
      <c r="AE281" s="2" t="e">
        <f>IF(Table13[[#This Row],[Gender]]="F",Table13[[#This Row],[Diameter]],NA())</f>
        <v>#N/A</v>
      </c>
      <c r="AF281" s="2" t="e">
        <f>IF(Table13[[#This Row],[Gender]]="I",Table13[[#This Row],[Diameter]],NA())</f>
        <v>#N/A</v>
      </c>
    </row>
    <row r="282" spans="1:32">
      <c r="A282">
        <v>671</v>
      </c>
      <c r="B282" t="s">
        <v>15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12</v>
      </c>
      <c r="M282" t="s">
        <v>13</v>
      </c>
      <c r="N282" t="s">
        <v>3</v>
      </c>
      <c r="O282">
        <v>4</v>
      </c>
      <c r="P282" t="s">
        <v>10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>
        <f>SUM(1,(1/3)*(Table13[[#This Row],[Length]]-0.5),(1/3)*(Table13[[#This Row],[Diameter]]-0.4),(1/3)*(Table13[[#This Row],[Height]]-0.4)*Table13[[#This Row],[Whole_weight]]*0.5)</f>
        <v>0.96042291666666668</v>
      </c>
      <c r="W282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t="e">
        <f>IF(Table13[[#This Row],[Category All]]="Category 1",Table13[[#This Row],[Base Abalone Value]]*1.5,NA())</f>
        <v>#N/A</v>
      </c>
      <c r="Y282">
        <f>IF(Table13[[#This Row],[Category All]]="Category 2",Table13[[#This Row],[Base Abalone Value]]*0.8,NA())</f>
        <v>0.76833833333333335</v>
      </c>
      <c r="Z282" t="e">
        <f>IF(Table13[[#This Row],[Category All]]="Category 3",Table13[[#This Row],[Base Abalone Value]],NA())</f>
        <v>#N/A</v>
      </c>
      <c r="AA282" s="2">
        <f>IF(Table13[[#This Row],[Gender]]="M",Table13[[#This Row],[Whole_weight]],NA())</f>
        <v>0.61750000000000005</v>
      </c>
      <c r="AB282" s="2" t="e">
        <f>IF(Table13[[#This Row],[Gender]]="F",Table13[[#This Row],[Whole_weight]],NA())</f>
        <v>#N/A</v>
      </c>
      <c r="AC282" s="2" t="e">
        <f>IF(Table13[[#This Row],[Gender]]="I",Table13[[#This Row],[Whole_weight]],NA())</f>
        <v>#N/A</v>
      </c>
      <c r="AD282" s="2">
        <f>IF(Table13[[#This Row],[Gender]]="M",Table13[[#This Row],[Diameter]],NA())</f>
        <v>0.38500000000000001</v>
      </c>
      <c r="AE282" s="2" t="e">
        <f>IF(Table13[[#This Row],[Gender]]="F",Table13[[#This Row],[Diameter]],NA())</f>
        <v>#N/A</v>
      </c>
      <c r="AF282" s="2" t="e">
        <f>IF(Table13[[#This Row],[Gender]]="I",Table13[[#This Row],[Diameter]],NA())</f>
        <v>#N/A</v>
      </c>
    </row>
    <row r="283" spans="1:32">
      <c r="A283">
        <v>479</v>
      </c>
      <c r="B283" t="s">
        <v>15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52</v>
      </c>
      <c r="M283" t="s">
        <v>53</v>
      </c>
      <c r="N283" t="s">
        <v>54</v>
      </c>
      <c r="O283">
        <v>7</v>
      </c>
      <c r="P283" t="s">
        <v>42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>
        <f>SUM(1,(1/3)*(Table13[[#This Row],[Length]]-0.5),(1/3)*(Table13[[#This Row],[Diameter]]-0.4),(1/3)*(Table13[[#This Row],[Height]]-0.4)*Table13[[#This Row],[Whole_weight]]*0.5)</f>
        <v>1.0904499999999999</v>
      </c>
      <c r="W28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t="e">
        <f>IF(Table13[[#This Row],[Category All]]="Category 1",Table13[[#This Row],[Base Abalone Value]]*1.5,NA())</f>
        <v>#N/A</v>
      </c>
      <c r="Y283">
        <f>IF(Table13[[#This Row],[Category All]]="Category 2",Table13[[#This Row],[Base Abalone Value]]*0.8,NA())</f>
        <v>0.87236000000000002</v>
      </c>
      <c r="Z283" t="e">
        <f>IF(Table13[[#This Row],[Category All]]="Category 3",Table13[[#This Row],[Base Abalone Value]],NA())</f>
        <v>#N/A</v>
      </c>
      <c r="AA283" s="2">
        <f>IF(Table13[[#This Row],[Gender]]="M",Table13[[#This Row],[Whole_weight]],NA())</f>
        <v>1.756</v>
      </c>
      <c r="AB283" s="2" t="e">
        <f>IF(Table13[[#This Row],[Gender]]="F",Table13[[#This Row],[Whole_weight]],NA())</f>
        <v>#N/A</v>
      </c>
      <c r="AC283" s="2" t="e">
        <f>IF(Table13[[#This Row],[Gender]]="I",Table13[[#This Row],[Whole_weight]],NA())</f>
        <v>#N/A</v>
      </c>
      <c r="AD283" s="2">
        <f>IF(Table13[[#This Row],[Gender]]="M",Table13[[#This Row],[Diameter]],NA())</f>
        <v>0.59</v>
      </c>
      <c r="AE283" s="2" t="e">
        <f>IF(Table13[[#This Row],[Gender]]="F",Table13[[#This Row],[Diameter]],NA())</f>
        <v>#N/A</v>
      </c>
      <c r="AF283" s="2" t="e">
        <f>IF(Table13[[#This Row],[Gender]]="I",Table13[[#This Row],[Diameter]],NA())</f>
        <v>#N/A</v>
      </c>
    </row>
    <row r="284" spans="1:32">
      <c r="A284">
        <v>3402</v>
      </c>
      <c r="B284" t="s">
        <v>15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20</v>
      </c>
      <c r="M284" t="s">
        <v>21</v>
      </c>
      <c r="N284" t="s">
        <v>22</v>
      </c>
      <c r="O284">
        <v>6</v>
      </c>
      <c r="P284" t="s">
        <v>47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>
        <f>SUM(1,(1/3)*(Table13[[#This Row],[Length]]-0.5),(1/3)*(Table13[[#This Row],[Diameter]]-0.4),(1/3)*(Table13[[#This Row],[Height]]-0.4)*Table13[[#This Row],[Whole_weight]]*0.5)</f>
        <v>0.9632708333333333</v>
      </c>
      <c r="W284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t="e">
        <f>IF(Table13[[#This Row],[Category All]]="Category 1",Table13[[#This Row],[Base Abalone Value]]*1.5,NA())</f>
        <v>#N/A</v>
      </c>
      <c r="Y284">
        <f>IF(Table13[[#This Row],[Category All]]="Category 2",Table13[[#This Row],[Base Abalone Value]]*0.8,NA())</f>
        <v>0.77061666666666673</v>
      </c>
      <c r="Z284" t="e">
        <f>IF(Table13[[#This Row],[Category All]]="Category 3",Table13[[#This Row],[Base Abalone Value]],NA())</f>
        <v>#N/A</v>
      </c>
      <c r="AA284" s="2">
        <f>IF(Table13[[#This Row],[Gender]]="M",Table13[[#This Row],[Whole_weight]],NA())</f>
        <v>0.68149999999999999</v>
      </c>
      <c r="AB284" s="2" t="e">
        <f>IF(Table13[[#This Row],[Gender]]="F",Table13[[#This Row],[Whole_weight]],NA())</f>
        <v>#N/A</v>
      </c>
      <c r="AC284" s="2" t="e">
        <f>IF(Table13[[#This Row],[Gender]]="I",Table13[[#This Row],[Whole_weight]],NA())</f>
        <v>#N/A</v>
      </c>
      <c r="AD284" s="2">
        <f>IF(Table13[[#This Row],[Gender]]="M",Table13[[#This Row],[Diameter]],NA())</f>
        <v>0.39500000000000002</v>
      </c>
      <c r="AE284" s="2" t="e">
        <f>IF(Table13[[#This Row],[Gender]]="F",Table13[[#This Row],[Diameter]],NA())</f>
        <v>#N/A</v>
      </c>
      <c r="AF284" s="2" t="e">
        <f>IF(Table13[[#This Row],[Gender]]="I",Table13[[#This Row],[Diameter]],NA())</f>
        <v>#N/A</v>
      </c>
    </row>
    <row r="285" spans="1:32">
      <c r="A285">
        <v>2446</v>
      </c>
      <c r="B285" t="s">
        <v>15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5</v>
      </c>
      <c r="M285" t="s">
        <v>6</v>
      </c>
      <c r="N285" t="s">
        <v>3</v>
      </c>
      <c r="O285">
        <v>6</v>
      </c>
      <c r="P285" t="s">
        <v>47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>
        <f>SUM(1,(1/3)*(Table13[[#This Row],[Length]]-0.5),(1/3)*(Table13[[#This Row],[Diameter]]-0.4),(1/3)*(Table13[[#This Row],[Height]]-0.4)*Table13[[#This Row],[Whole_weight]]*0.5)</f>
        <v>0.96756208333333327</v>
      </c>
      <c r="W285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t="e">
        <f>IF(Table13[[#This Row],[Category All]]="Category 1",Table13[[#This Row],[Base Abalone Value]]*1.5,NA())</f>
        <v>#N/A</v>
      </c>
      <c r="Y285">
        <f>IF(Table13[[#This Row],[Category All]]="Category 2",Table13[[#This Row],[Base Abalone Value]]*0.8,NA())</f>
        <v>0.77404966666666664</v>
      </c>
      <c r="Z285" t="e">
        <f>IF(Table13[[#This Row],[Category All]]="Category 3",Table13[[#This Row],[Base Abalone Value]],NA())</f>
        <v>#N/A</v>
      </c>
      <c r="AA285" s="2">
        <f>IF(Table13[[#This Row],[Gender]]="M",Table13[[#This Row],[Whole_weight]],NA())</f>
        <v>0.58350000000000002</v>
      </c>
      <c r="AB285" s="2" t="e">
        <f>IF(Table13[[#This Row],[Gender]]="F",Table13[[#This Row],[Whole_weight]],NA())</f>
        <v>#N/A</v>
      </c>
      <c r="AC285" s="2" t="e">
        <f>IF(Table13[[#This Row],[Gender]]="I",Table13[[#This Row],[Whole_weight]],NA())</f>
        <v>#N/A</v>
      </c>
      <c r="AD285" s="2">
        <f>IF(Table13[[#This Row],[Gender]]="M",Table13[[#This Row],[Diameter]],NA())</f>
        <v>0.38</v>
      </c>
      <c r="AE285" s="2" t="e">
        <f>IF(Table13[[#This Row],[Gender]]="F",Table13[[#This Row],[Diameter]],NA())</f>
        <v>#N/A</v>
      </c>
      <c r="AF285" s="2" t="e">
        <f>IF(Table13[[#This Row],[Gender]]="I",Table13[[#This Row],[Diameter]],NA())</f>
        <v>#N/A</v>
      </c>
    </row>
    <row r="286" spans="1:32">
      <c r="A286">
        <v>1394</v>
      </c>
      <c r="B286" t="s">
        <v>15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43</v>
      </c>
      <c r="M286" t="s">
        <v>44</v>
      </c>
      <c r="N286" t="s">
        <v>45</v>
      </c>
      <c r="O286">
        <v>7</v>
      </c>
      <c r="P286" t="s">
        <v>42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>
        <f>SUM(1,(1/3)*(Table13[[#This Row],[Length]]-0.5),(1/3)*(Table13[[#This Row],[Diameter]]-0.4),(1/3)*(Table13[[#This Row],[Height]]-0.4)*Table13[[#This Row],[Whole_weight]]*0.5)</f>
        <v>1.0414049999999999</v>
      </c>
      <c r="W286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t="e">
        <f>IF(Table13[[#This Row],[Category All]]="Category 1",Table13[[#This Row],[Base Abalone Value]]*1.5,NA())</f>
        <v>#N/A</v>
      </c>
      <c r="Y286" t="e">
        <f>IF(Table13[[#This Row],[Category All]]="Category 2",Table13[[#This Row],[Base Abalone Value]]*0.8,NA())</f>
        <v>#N/A</v>
      </c>
      <c r="Z286">
        <f>IF(Table13[[#This Row],[Category All]]="Category 3",Table13[[#This Row],[Base Abalone Value]],NA())</f>
        <v>1.0414049999999999</v>
      </c>
      <c r="AA286" s="2">
        <f>IF(Table13[[#This Row],[Gender]]="M",Table13[[#This Row],[Whole_weight]],NA())</f>
        <v>0.98599999999999999</v>
      </c>
      <c r="AB286" s="2" t="e">
        <f>IF(Table13[[#This Row],[Gender]]="F",Table13[[#This Row],[Whole_weight]],NA())</f>
        <v>#N/A</v>
      </c>
      <c r="AC286" s="2" t="e">
        <f>IF(Table13[[#This Row],[Gender]]="I",Table13[[#This Row],[Whole_weight]],NA())</f>
        <v>#N/A</v>
      </c>
      <c r="AD286" s="2">
        <f>IF(Table13[[#This Row],[Gender]]="M",Table13[[#This Row],[Diameter]],NA())</f>
        <v>0.51</v>
      </c>
      <c r="AE286" s="2" t="e">
        <f>IF(Table13[[#This Row],[Gender]]="F",Table13[[#This Row],[Diameter]],NA())</f>
        <v>#N/A</v>
      </c>
      <c r="AF286" s="2" t="e">
        <f>IF(Table13[[#This Row],[Gender]]="I",Table13[[#This Row],[Diameter]],NA())</f>
        <v>#N/A</v>
      </c>
    </row>
    <row r="287" spans="1:32">
      <c r="A287">
        <v>3363</v>
      </c>
      <c r="B287" t="s">
        <v>15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16</v>
      </c>
      <c r="M287" t="s">
        <v>17</v>
      </c>
      <c r="N287" t="s">
        <v>18</v>
      </c>
      <c r="O287">
        <v>7</v>
      </c>
      <c r="P287" t="s">
        <v>42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>
        <f>SUM(1,(1/3)*(Table13[[#This Row],[Length]]-0.5),(1/3)*(Table13[[#This Row],[Diameter]]-0.4),(1/3)*(Table13[[#This Row],[Height]]-0.4)*Table13[[#This Row],[Whole_weight]]*0.5)</f>
        <v>0.92161666666666664</v>
      </c>
      <c r="W287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t="e">
        <f>IF(Table13[[#This Row],[Category All]]="Category 1",Table13[[#This Row],[Base Abalone Value]]*1.5,NA())</f>
        <v>#N/A</v>
      </c>
      <c r="Y287">
        <f>IF(Table13[[#This Row],[Category All]]="Category 2",Table13[[#This Row],[Base Abalone Value]]*0.8,NA())</f>
        <v>0.73729333333333336</v>
      </c>
      <c r="Z287" t="e">
        <f>IF(Table13[[#This Row],[Category All]]="Category 3",Table13[[#This Row],[Base Abalone Value]],NA())</f>
        <v>#N/A</v>
      </c>
      <c r="AA287" s="2">
        <f>IF(Table13[[#This Row],[Gender]]="M",Table13[[#This Row],[Whole_weight]],NA())</f>
        <v>0.30099999999999999</v>
      </c>
      <c r="AB287" s="2" t="e">
        <f>IF(Table13[[#This Row],[Gender]]="F",Table13[[#This Row],[Whole_weight]],NA())</f>
        <v>#N/A</v>
      </c>
      <c r="AC287" s="2" t="e">
        <f>IF(Table13[[#This Row],[Gender]]="I",Table13[[#This Row],[Whole_weight]],NA())</f>
        <v>#N/A</v>
      </c>
      <c r="AD287" s="2">
        <f>IF(Table13[[#This Row],[Gender]]="M",Table13[[#This Row],[Diameter]],NA())</f>
        <v>0.3</v>
      </c>
      <c r="AE287" s="2" t="e">
        <f>IF(Table13[[#This Row],[Gender]]="F",Table13[[#This Row],[Diameter]],NA())</f>
        <v>#N/A</v>
      </c>
      <c r="AF287" s="2" t="e">
        <f>IF(Table13[[#This Row],[Gender]]="I",Table13[[#This Row],[Diameter]],NA())</f>
        <v>#N/A</v>
      </c>
    </row>
    <row r="288" spans="1:32">
      <c r="A288">
        <v>1069</v>
      </c>
      <c r="B288" t="s">
        <v>11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35</v>
      </c>
      <c r="M288" t="s">
        <v>36</v>
      </c>
      <c r="N288" t="s">
        <v>37</v>
      </c>
      <c r="O288">
        <v>5</v>
      </c>
      <c r="P288" t="s">
        <v>14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>
        <f>SUM(1,(1/3)*(Table13[[#This Row],[Length]]-0.5),(1/3)*(Table13[[#This Row],[Diameter]]-0.4),(1/3)*(Table13[[#This Row],[Height]]-0.4)*Table13[[#This Row],[Whole_weight]]*0.5)</f>
        <v>0.90561666666666663</v>
      </c>
      <c r="W288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t="e">
        <f>IF(Table13[[#This Row],[Category All]]="Category 1",Table13[[#This Row],[Base Abalone Value]]*1.5,NA())</f>
        <v>#N/A</v>
      </c>
      <c r="Y288">
        <f>IF(Table13[[#This Row],[Category All]]="Category 2",Table13[[#This Row],[Base Abalone Value]]*0.8,NA())</f>
        <v>0.72449333333333332</v>
      </c>
      <c r="Z288" t="e">
        <f>IF(Table13[[#This Row],[Category All]]="Category 3",Table13[[#This Row],[Base Abalone Value]],NA())</f>
        <v>#N/A</v>
      </c>
      <c r="AA288" s="2" t="e">
        <f>IF(Table13[[#This Row],[Gender]]="M",Table13[[#This Row],[Whole_weight]],NA())</f>
        <v>#N/A</v>
      </c>
      <c r="AB288" s="2" t="e">
        <f>IF(Table13[[#This Row],[Gender]]="F",Table13[[#This Row],[Whole_weight]],NA())</f>
        <v>#N/A</v>
      </c>
      <c r="AC288" s="2">
        <f>IF(Table13[[#This Row],[Gender]]="I",Table13[[#This Row],[Whole_weight]],NA())</f>
        <v>0.221</v>
      </c>
      <c r="AD288" s="2" t="e">
        <f>IF(Table13[[#This Row],[Gender]]="M",Table13[[#This Row],[Diameter]],NA())</f>
        <v>#N/A</v>
      </c>
      <c r="AE288" s="2" t="e">
        <f>IF(Table13[[#This Row],[Gender]]="F",Table13[[#This Row],[Diameter]],NA())</f>
        <v>#N/A</v>
      </c>
      <c r="AF288" s="2">
        <f>IF(Table13[[#This Row],[Gender]]="I",Table13[[#This Row],[Diameter]],NA())</f>
        <v>0.28000000000000003</v>
      </c>
    </row>
    <row r="289" spans="1:32">
      <c r="A289">
        <v>509</v>
      </c>
      <c r="B289" t="s">
        <v>15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26</v>
      </c>
      <c r="M289" t="s">
        <v>27</v>
      </c>
      <c r="N289" t="s">
        <v>28</v>
      </c>
      <c r="O289">
        <v>9</v>
      </c>
      <c r="P289" t="s">
        <v>46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>
        <f>SUM(1,(1/3)*(Table13[[#This Row],[Length]]-0.5),(1/3)*(Table13[[#This Row],[Diameter]]-0.4),(1/3)*(Table13[[#This Row],[Height]]-0.4)*Table13[[#This Row],[Whole_weight]]*0.5)</f>
        <v>0.99907000000000001</v>
      </c>
      <c r="W289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t="e">
        <f>IF(Table13[[#This Row],[Category All]]="Category 1",Table13[[#This Row],[Base Abalone Value]]*1.5,NA())</f>
        <v>#N/A</v>
      </c>
      <c r="Y289">
        <f>IF(Table13[[#This Row],[Category All]]="Category 2",Table13[[#This Row],[Base Abalone Value]]*0.8,NA())</f>
        <v>0.79925600000000008</v>
      </c>
      <c r="Z289" t="e">
        <f>IF(Table13[[#This Row],[Category All]]="Category 3",Table13[[#This Row],[Base Abalone Value]],NA())</f>
        <v>#N/A</v>
      </c>
      <c r="AA289" s="2">
        <f>IF(Table13[[#This Row],[Gender]]="M",Table13[[#This Row],[Whole_weight]],NA())</f>
        <v>0.88900000000000001</v>
      </c>
      <c r="AB289" s="2" t="e">
        <f>IF(Table13[[#This Row],[Gender]]="F",Table13[[#This Row],[Whole_weight]],NA())</f>
        <v>#N/A</v>
      </c>
      <c r="AC289" s="2" t="e">
        <f>IF(Table13[[#This Row],[Gender]]="I",Table13[[#This Row],[Whole_weight]],NA())</f>
        <v>#N/A</v>
      </c>
      <c r="AD289" s="2">
        <f>IF(Table13[[#This Row],[Gender]]="M",Table13[[#This Row],[Diameter]],NA())</f>
        <v>0.435</v>
      </c>
      <c r="AE289" s="2" t="e">
        <f>IF(Table13[[#This Row],[Gender]]="F",Table13[[#This Row],[Diameter]],NA())</f>
        <v>#N/A</v>
      </c>
      <c r="AF289" s="2" t="e">
        <f>IF(Table13[[#This Row],[Gender]]="I",Table13[[#This Row],[Diameter]],NA())</f>
        <v>#N/A</v>
      </c>
    </row>
    <row r="290" spans="1:32">
      <c r="A290">
        <v>1206</v>
      </c>
      <c r="B290" t="s">
        <v>15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49</v>
      </c>
      <c r="M290" t="s">
        <v>50</v>
      </c>
      <c r="N290" t="s">
        <v>3</v>
      </c>
      <c r="O290">
        <v>4</v>
      </c>
      <c r="P290" t="s">
        <v>10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>
        <f>SUM(1,(1/3)*(Table13[[#This Row],[Length]]-0.5),(1/3)*(Table13[[#This Row],[Diameter]]-0.4),(1/3)*(Table13[[#This Row],[Height]]-0.4)*Table13[[#This Row],[Whole_weight]]*0.5)</f>
        <v>1.0771274999999998</v>
      </c>
      <c r="W290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t="e">
        <f>IF(Table13[[#This Row],[Category All]]="Category 1",Table13[[#This Row],[Base Abalone Value]]*1.5,NA())</f>
        <v>#N/A</v>
      </c>
      <c r="Y290" t="e">
        <f>IF(Table13[[#This Row],[Category All]]="Category 2",Table13[[#This Row],[Base Abalone Value]]*0.8,NA())</f>
        <v>#N/A</v>
      </c>
      <c r="Z290">
        <f>IF(Table13[[#This Row],[Category All]]="Category 3",Table13[[#This Row],[Base Abalone Value]],NA())</f>
        <v>1.0771274999999998</v>
      </c>
      <c r="AA290" s="2">
        <f>IF(Table13[[#This Row],[Gender]]="M",Table13[[#This Row],[Whole_weight]],NA())</f>
        <v>1.931</v>
      </c>
      <c r="AB290" s="2" t="e">
        <f>IF(Table13[[#This Row],[Gender]]="F",Table13[[#This Row],[Whole_weight]],NA())</f>
        <v>#N/A</v>
      </c>
      <c r="AC290" s="2" t="e">
        <f>IF(Table13[[#This Row],[Gender]]="I",Table13[[#This Row],[Whole_weight]],NA())</f>
        <v>#N/A</v>
      </c>
      <c r="AD290" s="2">
        <f>IF(Table13[[#This Row],[Gender]]="M",Table13[[#This Row],[Diameter]],NA())</f>
        <v>0.56499999999999995</v>
      </c>
      <c r="AE290" s="2" t="e">
        <f>IF(Table13[[#This Row],[Gender]]="F",Table13[[#This Row],[Diameter]],NA())</f>
        <v>#N/A</v>
      </c>
      <c r="AF290" s="2" t="e">
        <f>IF(Table13[[#This Row],[Gender]]="I",Table13[[#This Row],[Diameter]],NA())</f>
        <v>#N/A</v>
      </c>
    </row>
    <row r="291" spans="1:32">
      <c r="A291">
        <v>2919</v>
      </c>
      <c r="B291" t="s">
        <v>11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39</v>
      </c>
      <c r="M291" t="s">
        <v>40</v>
      </c>
      <c r="N291" t="s">
        <v>41</v>
      </c>
      <c r="O291">
        <v>6</v>
      </c>
      <c r="P291" t="s">
        <v>47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>
        <f>SUM(1,(1/3)*(Table13[[#This Row],[Length]]-0.5),(1/3)*(Table13[[#This Row],[Diameter]]-0.4),(1/3)*(Table13[[#This Row],[Height]]-0.4)*Table13[[#This Row],[Whole_weight]]*0.5)</f>
        <v>1.0076779166666665</v>
      </c>
      <c r="W291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t="e">
        <f>IF(Table13[[#This Row],[Category All]]="Category 1",Table13[[#This Row],[Base Abalone Value]]*1.5,NA())</f>
        <v>#N/A</v>
      </c>
      <c r="Y291" t="e">
        <f>IF(Table13[[#This Row],[Category All]]="Category 2",Table13[[#This Row],[Base Abalone Value]]*0.8,NA())</f>
        <v>#N/A</v>
      </c>
      <c r="Z291">
        <f>IF(Table13[[#This Row],[Category All]]="Category 3",Table13[[#This Row],[Base Abalone Value]],NA())</f>
        <v>1.0076779166666665</v>
      </c>
      <c r="AA291" s="2" t="e">
        <f>IF(Table13[[#This Row],[Gender]]="M",Table13[[#This Row],[Whole_weight]],NA())</f>
        <v>#N/A</v>
      </c>
      <c r="AB291" s="2" t="e">
        <f>IF(Table13[[#This Row],[Gender]]="F",Table13[[#This Row],[Whole_weight]],NA())</f>
        <v>#N/A</v>
      </c>
      <c r="AC291" s="2">
        <f>IF(Table13[[#This Row],[Gender]]="I",Table13[[#This Row],[Whole_weight]],NA())</f>
        <v>0.92049999999999998</v>
      </c>
      <c r="AD291" s="2" t="e">
        <f>IF(Table13[[#This Row],[Gender]]="M",Table13[[#This Row],[Diameter]],NA())</f>
        <v>#N/A</v>
      </c>
      <c r="AE291" s="2" t="e">
        <f>IF(Table13[[#This Row],[Gender]]="F",Table13[[#This Row],[Diameter]],NA())</f>
        <v>#N/A</v>
      </c>
      <c r="AF291" s="2">
        <f>IF(Table13[[#This Row],[Gender]]="I",Table13[[#This Row],[Diameter]],NA())</f>
        <v>0.44500000000000001</v>
      </c>
    </row>
    <row r="292" spans="1:32">
      <c r="A292">
        <v>2264</v>
      </c>
      <c r="B292" t="s">
        <v>0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16</v>
      </c>
      <c r="M292" t="s">
        <v>17</v>
      </c>
      <c r="N292" t="s">
        <v>18</v>
      </c>
      <c r="O292">
        <v>6</v>
      </c>
      <c r="P292" t="s">
        <v>47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>
        <f>SUM(1,(1/3)*(Table13[[#This Row],[Length]]-0.5),(1/3)*(Table13[[#This Row],[Diameter]]-0.4),(1/3)*(Table13[[#This Row],[Height]]-0.4)*Table13[[#This Row],[Whole_weight]]*0.5)</f>
        <v>1.016</v>
      </c>
      <c r="W292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t="e">
        <f>IF(Table13[[#This Row],[Category All]]="Category 1",Table13[[#This Row],[Base Abalone Value]]*1.5,NA())</f>
        <v>#N/A</v>
      </c>
      <c r="Y292" t="e">
        <f>IF(Table13[[#This Row],[Category All]]="Category 2",Table13[[#This Row],[Base Abalone Value]]*0.8,NA())</f>
        <v>#N/A</v>
      </c>
      <c r="Z292">
        <f>IF(Table13[[#This Row],[Category All]]="Category 3",Table13[[#This Row],[Base Abalone Value]],NA())</f>
        <v>1.016</v>
      </c>
      <c r="AA292" s="2" t="e">
        <f>IF(Table13[[#This Row],[Gender]]="M",Table13[[#This Row],[Whole_weight]],NA())</f>
        <v>#N/A</v>
      </c>
      <c r="AB292" s="2">
        <f>IF(Table13[[#This Row],[Gender]]="F",Table13[[#This Row],[Whole_weight]],NA())</f>
        <v>1.456</v>
      </c>
      <c r="AC292" s="2" t="e">
        <f>IF(Table13[[#This Row],[Gender]]="I",Table13[[#This Row],[Whole_weight]],NA())</f>
        <v>#N/A</v>
      </c>
      <c r="AD292" s="2" t="e">
        <f>IF(Table13[[#This Row],[Gender]]="M",Table13[[#This Row],[Diameter]],NA())</f>
        <v>#N/A</v>
      </c>
      <c r="AE292" s="2">
        <f>IF(Table13[[#This Row],[Gender]]="F",Table13[[#This Row],[Diameter]],NA())</f>
        <v>0.51</v>
      </c>
      <c r="AF292" s="2" t="e">
        <f>IF(Table13[[#This Row],[Gender]]="I",Table13[[#This Row],[Diameter]],NA())</f>
        <v>#N/A</v>
      </c>
    </row>
    <row r="293" spans="1:32">
      <c r="A293">
        <v>1203</v>
      </c>
      <c r="B293" t="s">
        <v>15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5</v>
      </c>
      <c r="M293" t="s">
        <v>6</v>
      </c>
      <c r="N293" t="s">
        <v>3</v>
      </c>
      <c r="O293">
        <v>2</v>
      </c>
      <c r="P293" t="s">
        <v>7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>
        <f>SUM(1,(1/3)*(Table13[[#This Row],[Length]]-0.5),(1/3)*(Table13[[#This Row],[Diameter]]-0.4),(1/3)*(Table13[[#This Row],[Height]]-0.4)*Table13[[#This Row],[Whole_weight]]*0.5)</f>
        <v>1.0391216666666665</v>
      </c>
      <c r="W29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t="e">
        <f>IF(Table13[[#This Row],[Category All]]="Category 1",Table13[[#This Row],[Base Abalone Value]]*1.5,NA())</f>
        <v>#N/A</v>
      </c>
      <c r="Y293" t="e">
        <f>IF(Table13[[#This Row],[Category All]]="Category 2",Table13[[#This Row],[Base Abalone Value]]*0.8,NA())</f>
        <v>#N/A</v>
      </c>
      <c r="Z293">
        <f>IF(Table13[[#This Row],[Category All]]="Category 3",Table13[[#This Row],[Base Abalone Value]],NA())</f>
        <v>1.0391216666666665</v>
      </c>
      <c r="AA293" s="2">
        <f>IF(Table13[[#This Row],[Gender]]="M",Table13[[#This Row],[Whole_weight]],NA())</f>
        <v>1.978</v>
      </c>
      <c r="AB293" s="2" t="e">
        <f>IF(Table13[[#This Row],[Gender]]="F",Table13[[#This Row],[Whole_weight]],NA())</f>
        <v>#N/A</v>
      </c>
      <c r="AC293" s="2" t="e">
        <f>IF(Table13[[#This Row],[Gender]]="I",Table13[[#This Row],[Whole_weight]],NA())</f>
        <v>#N/A</v>
      </c>
      <c r="AD293" s="2">
        <f>IF(Table13[[#This Row],[Gender]]="M",Table13[[#This Row],[Diameter]],NA())</f>
        <v>0.505</v>
      </c>
      <c r="AE293" s="2" t="e">
        <f>IF(Table13[[#This Row],[Gender]]="F",Table13[[#This Row],[Diameter]],NA())</f>
        <v>#N/A</v>
      </c>
      <c r="AF293" s="2" t="e">
        <f>IF(Table13[[#This Row],[Gender]]="I",Table13[[#This Row],[Diameter]],NA())</f>
        <v>#N/A</v>
      </c>
    </row>
    <row r="294" spans="1:32">
      <c r="A294">
        <v>2117</v>
      </c>
      <c r="B294" t="s">
        <v>11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23</v>
      </c>
      <c r="M294" t="s">
        <v>24</v>
      </c>
      <c r="N294" t="s">
        <v>25</v>
      </c>
      <c r="O294">
        <v>9</v>
      </c>
      <c r="P294" t="s">
        <v>46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>
        <f>SUM(1,(1/3)*(Table13[[#This Row],[Length]]-0.5),(1/3)*(Table13[[#This Row],[Diameter]]-0.4),(1/3)*(Table13[[#This Row],[Height]]-0.4)*Table13[[#This Row],[Whole_weight]]*0.5)</f>
        <v>0.86990416666666659</v>
      </c>
      <c r="W294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t="e">
        <f>IF(Table13[[#This Row],[Category All]]="Category 1",Table13[[#This Row],[Base Abalone Value]]*1.5,NA())</f>
        <v>#N/A</v>
      </c>
      <c r="Y294">
        <f>IF(Table13[[#This Row],[Category All]]="Category 2",Table13[[#This Row],[Base Abalone Value]]*0.8,NA())</f>
        <v>0.69592333333333334</v>
      </c>
      <c r="Z294" t="e">
        <f>IF(Table13[[#This Row],[Category All]]="Category 3",Table13[[#This Row],[Base Abalone Value]],NA())</f>
        <v>#N/A</v>
      </c>
      <c r="AA294" s="2" t="e">
        <f>IF(Table13[[#This Row],[Gender]]="M",Table13[[#This Row],[Whole_weight]],NA())</f>
        <v>#N/A</v>
      </c>
      <c r="AB294" s="2" t="e">
        <f>IF(Table13[[#This Row],[Gender]]="F",Table13[[#This Row],[Whole_weight]],NA())</f>
        <v>#N/A</v>
      </c>
      <c r="AC294" s="2">
        <f>IF(Table13[[#This Row],[Gender]]="I",Table13[[#This Row],[Whole_weight]],NA())</f>
        <v>0.14449999999999999</v>
      </c>
      <c r="AD294" s="2" t="e">
        <f>IF(Table13[[#This Row],[Gender]]="M",Table13[[#This Row],[Diameter]],NA())</f>
        <v>#N/A</v>
      </c>
      <c r="AE294" s="2" t="e">
        <f>IF(Table13[[#This Row],[Gender]]="F",Table13[[#This Row],[Diameter]],NA())</f>
        <v>#N/A</v>
      </c>
      <c r="AF294" s="2">
        <f>IF(Table13[[#This Row],[Gender]]="I",Table13[[#This Row],[Diameter]],NA())</f>
        <v>0.22500000000000001</v>
      </c>
    </row>
    <row r="295" spans="1:32">
      <c r="A295">
        <v>2833</v>
      </c>
      <c r="B295" t="s">
        <v>0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12</v>
      </c>
      <c r="M295" t="s">
        <v>13</v>
      </c>
      <c r="N295" t="s">
        <v>3</v>
      </c>
      <c r="O295">
        <v>6</v>
      </c>
      <c r="P295" t="s">
        <v>47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>
        <f>SUM(1,(1/3)*(Table13[[#This Row],[Length]]-0.5),(1/3)*(Table13[[#This Row],[Diameter]]-0.4),(1/3)*(Table13[[#This Row],[Height]]-0.4)*Table13[[#This Row],[Whole_weight]]*0.5)</f>
        <v>0.98518166666666673</v>
      </c>
      <c r="W295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t="e">
        <f>IF(Table13[[#This Row],[Category All]]="Category 1",Table13[[#This Row],[Base Abalone Value]]*1.5,NA())</f>
        <v>#N/A</v>
      </c>
      <c r="Y295">
        <f>IF(Table13[[#This Row],[Category All]]="Category 2",Table13[[#This Row],[Base Abalone Value]]*0.8,NA())</f>
        <v>0.78814533333333348</v>
      </c>
      <c r="Z295" t="e">
        <f>IF(Table13[[#This Row],[Category All]]="Category 3",Table13[[#This Row],[Base Abalone Value]],NA())</f>
        <v>#N/A</v>
      </c>
      <c r="AA295" s="2" t="e">
        <f>IF(Table13[[#This Row],[Gender]]="M",Table13[[#This Row],[Whole_weight]],NA())</f>
        <v>#N/A</v>
      </c>
      <c r="AB295" s="2">
        <f>IF(Table13[[#This Row],[Gender]]="F",Table13[[#This Row],[Whole_weight]],NA())</f>
        <v>0.80349999999999999</v>
      </c>
      <c r="AC295" s="2" t="e">
        <f>IF(Table13[[#This Row],[Gender]]="I",Table13[[#This Row],[Whole_weight]],NA())</f>
        <v>#N/A</v>
      </c>
      <c r="AD295" s="2" t="e">
        <f>IF(Table13[[#This Row],[Gender]]="M",Table13[[#This Row],[Diameter]],NA())</f>
        <v>#N/A</v>
      </c>
      <c r="AE295" s="2">
        <f>IF(Table13[[#This Row],[Gender]]="F",Table13[[#This Row],[Diameter]],NA())</f>
        <v>0.42</v>
      </c>
      <c r="AF295" s="2" t="e">
        <f>IF(Table13[[#This Row],[Gender]]="I",Table13[[#This Row],[Diameter]],NA())</f>
        <v>#N/A</v>
      </c>
    </row>
    <row r="296" spans="1:32">
      <c r="A296">
        <v>958</v>
      </c>
      <c r="B296" t="s">
        <v>15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</v>
      </c>
      <c r="M296" t="s">
        <v>2</v>
      </c>
      <c r="N296" t="s">
        <v>3</v>
      </c>
      <c r="O296">
        <v>10</v>
      </c>
      <c r="P296" t="s">
        <v>38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>
        <f>SUM(1,(1/3)*(Table13[[#This Row],[Length]]-0.5),(1/3)*(Table13[[#This Row],[Diameter]]-0.4),(1/3)*(Table13[[#This Row],[Height]]-0.4)*Table13[[#This Row],[Whole_weight]]*0.5)</f>
        <v>0.96753875</v>
      </c>
      <c r="W296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t="e">
        <f>IF(Table13[[#This Row],[Category All]]="Category 1",Table13[[#This Row],[Base Abalone Value]]*1.5,NA())</f>
        <v>#N/A</v>
      </c>
      <c r="Y296">
        <f>IF(Table13[[#This Row],[Category All]]="Category 2",Table13[[#This Row],[Base Abalone Value]]*0.8,NA())</f>
        <v>0.77403100000000002</v>
      </c>
      <c r="Z296" t="e">
        <f>IF(Table13[[#This Row],[Category All]]="Category 3",Table13[[#This Row],[Base Abalone Value]],NA())</f>
        <v>#N/A</v>
      </c>
      <c r="AA296" s="2">
        <f>IF(Table13[[#This Row],[Gender]]="M",Table13[[#This Row],[Whole_weight]],NA())</f>
        <v>0.65949999999999998</v>
      </c>
      <c r="AB296" s="2" t="e">
        <f>IF(Table13[[#This Row],[Gender]]="F",Table13[[#This Row],[Whole_weight]],NA())</f>
        <v>#N/A</v>
      </c>
      <c r="AC296" s="2" t="e">
        <f>IF(Table13[[#This Row],[Gender]]="I",Table13[[#This Row],[Whole_weight]],NA())</f>
        <v>#N/A</v>
      </c>
      <c r="AD296" s="2">
        <f>IF(Table13[[#This Row],[Gender]]="M",Table13[[#This Row],[Diameter]],NA())</f>
        <v>0.39</v>
      </c>
      <c r="AE296" s="2" t="e">
        <f>IF(Table13[[#This Row],[Gender]]="F",Table13[[#This Row],[Diameter]],NA())</f>
        <v>#N/A</v>
      </c>
      <c r="AF296" s="2" t="e">
        <f>IF(Table13[[#This Row],[Gender]]="I",Table13[[#This Row],[Diameter]],NA())</f>
        <v>#N/A</v>
      </c>
    </row>
    <row r="297" spans="1:32">
      <c r="A297">
        <v>3200</v>
      </c>
      <c r="B297" t="s">
        <v>0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</v>
      </c>
      <c r="M297" t="s">
        <v>2</v>
      </c>
      <c r="N297" t="s">
        <v>3</v>
      </c>
      <c r="O297">
        <v>1</v>
      </c>
      <c r="P297" t="s">
        <v>4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>
        <f>SUM(1,(1/3)*(Table13[[#This Row],[Length]]-0.5),(1/3)*(Table13[[#This Row],[Diameter]]-0.4),(1/3)*(Table13[[#This Row],[Height]]-0.4)*Table13[[#This Row],[Whole_weight]]*0.5)</f>
        <v>0.96639833333333336</v>
      </c>
      <c r="W297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t="e">
        <f>IF(Table13[[#This Row],[Category All]]="Category 1",Table13[[#This Row],[Base Abalone Value]]*1.5,NA())</f>
        <v>#N/A</v>
      </c>
      <c r="Y297">
        <f>IF(Table13[[#This Row],[Category All]]="Category 2",Table13[[#This Row],[Base Abalone Value]]*0.8,NA())</f>
        <v>0.77311866666666673</v>
      </c>
      <c r="Z297" t="e">
        <f>IF(Table13[[#This Row],[Category All]]="Category 3",Table13[[#This Row],[Base Abalone Value]],NA())</f>
        <v>#N/A</v>
      </c>
      <c r="AA297" s="2" t="e">
        <f>IF(Table13[[#This Row],[Gender]]="M",Table13[[#This Row],[Whole_weight]],NA())</f>
        <v>#N/A</v>
      </c>
      <c r="AB297" s="2">
        <f>IF(Table13[[#This Row],[Gender]]="F",Table13[[#This Row],[Whole_weight]],NA())</f>
        <v>0.57799999999999996</v>
      </c>
      <c r="AC297" s="2" t="e">
        <f>IF(Table13[[#This Row],[Gender]]="I",Table13[[#This Row],[Whole_weight]],NA())</f>
        <v>#N/A</v>
      </c>
      <c r="AD297" s="2" t="e">
        <f>IF(Table13[[#This Row],[Gender]]="M",Table13[[#This Row],[Diameter]],NA())</f>
        <v>#N/A</v>
      </c>
      <c r="AE297" s="2">
        <f>IF(Table13[[#This Row],[Gender]]="F",Table13[[#This Row],[Diameter]],NA())</f>
        <v>0.38</v>
      </c>
      <c r="AF297" s="2" t="e">
        <f>IF(Table13[[#This Row],[Gender]]="I",Table13[[#This Row],[Diameter]],NA())</f>
        <v>#N/A</v>
      </c>
    </row>
    <row r="298" spans="1:32">
      <c r="A298">
        <v>284</v>
      </c>
      <c r="B298" t="s">
        <v>15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26</v>
      </c>
      <c r="M298" t="s">
        <v>27</v>
      </c>
      <c r="N298" t="s">
        <v>28</v>
      </c>
      <c r="O298">
        <v>9</v>
      </c>
      <c r="P298" t="s">
        <v>46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>
        <f>SUM(1,(1/3)*(Table13[[#This Row],[Length]]-0.5),(1/3)*(Table13[[#This Row],[Diameter]]-0.4),(1/3)*(Table13[[#This Row],[Height]]-0.4)*Table13[[#This Row],[Whole_weight]]*0.5)</f>
        <v>0.966055</v>
      </c>
      <c r="W298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t="e">
        <f>IF(Table13[[#This Row],[Category All]]="Category 1",Table13[[#This Row],[Base Abalone Value]]*1.5,NA())</f>
        <v>#N/A</v>
      </c>
      <c r="Y298">
        <f>IF(Table13[[#This Row],[Category All]]="Category 2",Table13[[#This Row],[Base Abalone Value]]*0.8,NA())</f>
        <v>0.77284400000000009</v>
      </c>
      <c r="Z298" t="e">
        <f>IF(Table13[[#This Row],[Category All]]="Category 3",Table13[[#This Row],[Base Abalone Value]],NA())</f>
        <v>#N/A</v>
      </c>
      <c r="AA298" s="2">
        <f>IF(Table13[[#This Row],[Gender]]="M",Table13[[#This Row],[Whole_weight]],NA())</f>
        <v>0.62949999999999995</v>
      </c>
      <c r="AB298" s="2" t="e">
        <f>IF(Table13[[#This Row],[Gender]]="F",Table13[[#This Row],[Whole_weight]],NA())</f>
        <v>#N/A</v>
      </c>
      <c r="AC298" s="2" t="e">
        <f>IF(Table13[[#This Row],[Gender]]="I",Table13[[#This Row],[Whole_weight]],NA())</f>
        <v>#N/A</v>
      </c>
      <c r="AD298" s="2">
        <f>IF(Table13[[#This Row],[Gender]]="M",Table13[[#This Row],[Diameter]],NA())</f>
        <v>0.39500000000000002</v>
      </c>
      <c r="AE298" s="2" t="e">
        <f>IF(Table13[[#This Row],[Gender]]="F",Table13[[#This Row],[Diameter]],NA())</f>
        <v>#N/A</v>
      </c>
      <c r="AF298" s="2" t="e">
        <f>IF(Table13[[#This Row],[Gender]]="I",Table13[[#This Row],[Diameter]],NA())</f>
        <v>#N/A</v>
      </c>
    </row>
    <row r="299" spans="1:32">
      <c r="A299">
        <v>1697</v>
      </c>
      <c r="B299" t="s">
        <v>15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23</v>
      </c>
      <c r="M299" t="s">
        <v>24</v>
      </c>
      <c r="N299" t="s">
        <v>25</v>
      </c>
      <c r="O299">
        <v>1</v>
      </c>
      <c r="P299" t="s">
        <v>4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>
        <f>SUM(1,(1/3)*(Table13[[#This Row],[Length]]-0.5),(1/3)*(Table13[[#This Row],[Diameter]]-0.4),(1/3)*(Table13[[#This Row],[Height]]-0.4)*Table13[[#This Row],[Whole_weight]]*0.5)</f>
        <v>1.0283108333333335</v>
      </c>
      <c r="W299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t="e">
        <f>IF(Table13[[#This Row],[Category All]]="Category 1",Table13[[#This Row],[Base Abalone Value]]*1.5,NA())</f>
        <v>#N/A</v>
      </c>
      <c r="Y299" t="e">
        <f>IF(Table13[[#This Row],[Category All]]="Category 2",Table13[[#This Row],[Base Abalone Value]]*0.8,NA())</f>
        <v>#N/A</v>
      </c>
      <c r="Z299">
        <f>IF(Table13[[#This Row],[Category All]]="Category 3",Table13[[#This Row],[Base Abalone Value]],NA())</f>
        <v>1.0283108333333335</v>
      </c>
      <c r="AA299" s="2">
        <f>IF(Table13[[#This Row],[Gender]]="M",Table13[[#This Row],[Whole_weight]],NA())</f>
        <v>1.1745000000000001</v>
      </c>
      <c r="AB299" s="2" t="e">
        <f>IF(Table13[[#This Row],[Gender]]="F",Table13[[#This Row],[Whole_weight]],NA())</f>
        <v>#N/A</v>
      </c>
      <c r="AC299" s="2" t="e">
        <f>IF(Table13[[#This Row],[Gender]]="I",Table13[[#This Row],[Whole_weight]],NA())</f>
        <v>#N/A</v>
      </c>
      <c r="AD299" s="2">
        <f>IF(Table13[[#This Row],[Gender]]="M",Table13[[#This Row],[Diameter]],NA())</f>
        <v>0.49</v>
      </c>
      <c r="AE299" s="2" t="e">
        <f>IF(Table13[[#This Row],[Gender]]="F",Table13[[#This Row],[Diameter]],NA())</f>
        <v>#N/A</v>
      </c>
      <c r="AF299" s="2" t="e">
        <f>IF(Table13[[#This Row],[Gender]]="I",Table13[[#This Row],[Diameter]],NA())</f>
        <v>#N/A</v>
      </c>
    </row>
    <row r="300" spans="1:32">
      <c r="A300">
        <v>2188</v>
      </c>
      <c r="B300" t="s">
        <v>15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5</v>
      </c>
      <c r="M300" t="s">
        <v>6</v>
      </c>
      <c r="N300" t="s">
        <v>3</v>
      </c>
      <c r="O300">
        <v>8</v>
      </c>
      <c r="P300" t="s">
        <v>19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>
        <f>SUM(1,(1/3)*(Table13[[#This Row],[Length]]-0.5),(1/3)*(Table13[[#This Row],[Diameter]]-0.4),(1/3)*(Table13[[#This Row],[Height]]-0.4)*Table13[[#This Row],[Whole_weight]]*0.5)</f>
        <v>0.96535375000000001</v>
      </c>
      <c r="W300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t="e">
        <f>IF(Table13[[#This Row],[Category All]]="Category 1",Table13[[#This Row],[Base Abalone Value]]*1.5,NA())</f>
        <v>#N/A</v>
      </c>
      <c r="Y300">
        <f>IF(Table13[[#This Row],[Category All]]="Category 2",Table13[[#This Row],[Base Abalone Value]]*0.8,NA())</f>
        <v>0.77228300000000005</v>
      </c>
      <c r="Z300" t="e">
        <f>IF(Table13[[#This Row],[Category All]]="Category 3",Table13[[#This Row],[Base Abalone Value]],NA())</f>
        <v>#N/A</v>
      </c>
      <c r="AA300" s="2">
        <f>IF(Table13[[#This Row],[Gender]]="M",Table13[[#This Row],[Whole_weight]],NA())</f>
        <v>0.63349999999999995</v>
      </c>
      <c r="AB300" s="2" t="e">
        <f>IF(Table13[[#This Row],[Gender]]="F",Table13[[#This Row],[Whole_weight]],NA())</f>
        <v>#N/A</v>
      </c>
      <c r="AC300" s="2" t="e">
        <f>IF(Table13[[#This Row],[Gender]]="I",Table13[[#This Row],[Whole_weight]],NA())</f>
        <v>#N/A</v>
      </c>
      <c r="AD300" s="2">
        <f>IF(Table13[[#This Row],[Gender]]="M",Table13[[#This Row],[Diameter]],NA())</f>
        <v>0.38500000000000001</v>
      </c>
      <c r="AE300" s="2" t="e">
        <f>IF(Table13[[#This Row],[Gender]]="F",Table13[[#This Row],[Diameter]],NA())</f>
        <v>#N/A</v>
      </c>
      <c r="AF300" s="2" t="e">
        <f>IF(Table13[[#This Row],[Gender]]="I",Table13[[#This Row],[Diameter]],NA())</f>
        <v>#N/A</v>
      </c>
    </row>
    <row r="301" spans="1:32">
      <c r="A301">
        <v>4108</v>
      </c>
      <c r="B301" t="s">
        <v>11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43</v>
      </c>
      <c r="M301" t="s">
        <v>44</v>
      </c>
      <c r="N301" t="s">
        <v>45</v>
      </c>
      <c r="O301">
        <v>9</v>
      </c>
      <c r="P301" t="s">
        <v>46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>
        <f>SUM(1,(1/3)*(Table13[[#This Row],[Length]]-0.5),(1/3)*(Table13[[#This Row],[Diameter]]-0.4),(1/3)*(Table13[[#This Row],[Height]]-0.4)*Table13[[#This Row],[Whole_weight]]*0.5)</f>
        <v>0.9245916666666667</v>
      </c>
      <c r="W301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t="e">
        <f>IF(Table13[[#This Row],[Category All]]="Category 1",Table13[[#This Row],[Base Abalone Value]]*1.5,NA())</f>
        <v>#N/A</v>
      </c>
      <c r="Y301">
        <f>IF(Table13[[#This Row],[Category All]]="Category 2",Table13[[#This Row],[Base Abalone Value]]*0.8,NA())</f>
        <v>0.7396733333333334</v>
      </c>
      <c r="Z301" t="e">
        <f>IF(Table13[[#This Row],[Category All]]="Category 3",Table13[[#This Row],[Base Abalone Value]],NA())</f>
        <v>#N/A</v>
      </c>
      <c r="AA301" s="2" t="e">
        <f>IF(Table13[[#This Row],[Gender]]="M",Table13[[#This Row],[Whole_weight]],NA())</f>
        <v>#N/A</v>
      </c>
      <c r="AB301" s="2" t="e">
        <f>IF(Table13[[#This Row],[Gender]]="F",Table13[[#This Row],[Whole_weight]],NA())</f>
        <v>#N/A</v>
      </c>
      <c r="AC301" s="2">
        <f>IF(Table13[[#This Row],[Gender]]="I",Table13[[#This Row],[Whole_weight]],NA())</f>
        <v>0.34150000000000003</v>
      </c>
      <c r="AD301" s="2" t="e">
        <f>IF(Table13[[#This Row],[Gender]]="M",Table13[[#This Row],[Diameter]],NA())</f>
        <v>#N/A</v>
      </c>
      <c r="AE301" s="2" t="e">
        <f>IF(Table13[[#This Row],[Gender]]="F",Table13[[#This Row],[Diameter]],NA())</f>
        <v>#N/A</v>
      </c>
      <c r="AF301" s="2">
        <f>IF(Table13[[#This Row],[Gender]]="I",Table13[[#This Row],[Diameter]],NA())</f>
        <v>0.30499999999999999</v>
      </c>
    </row>
    <row r="302" spans="1:32">
      <c r="A302">
        <v>3277</v>
      </c>
      <c r="B302" t="s">
        <v>15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5</v>
      </c>
      <c r="M302" t="s">
        <v>6</v>
      </c>
      <c r="N302" t="s">
        <v>3</v>
      </c>
      <c r="O302">
        <v>7</v>
      </c>
      <c r="P302" t="s">
        <v>42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>
        <f>SUM(1,(1/3)*(Table13[[#This Row],[Length]]-0.5),(1/3)*(Table13[[#This Row],[Diameter]]-0.4),(1/3)*(Table13[[#This Row],[Height]]-0.4)*Table13[[#This Row],[Whole_weight]]*0.5)</f>
        <v>0.96811458333333333</v>
      </c>
      <c r="W302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t="e">
        <f>IF(Table13[[#This Row],[Category All]]="Category 1",Table13[[#This Row],[Base Abalone Value]]*1.5,NA())</f>
        <v>#N/A</v>
      </c>
      <c r="Y302">
        <f>IF(Table13[[#This Row],[Category All]]="Category 2",Table13[[#This Row],[Base Abalone Value]]*0.8,NA())</f>
        <v>0.77449166666666669</v>
      </c>
      <c r="Z302" t="e">
        <f>IF(Table13[[#This Row],[Category All]]="Category 3",Table13[[#This Row],[Base Abalone Value]],NA())</f>
        <v>#N/A</v>
      </c>
      <c r="AA302" s="2">
        <f>IF(Table13[[#This Row],[Gender]]="M",Table13[[#This Row],[Whole_weight]],NA())</f>
        <v>0.47749999999999998</v>
      </c>
      <c r="AB302" s="2" t="e">
        <f>IF(Table13[[#This Row],[Gender]]="F",Table13[[#This Row],[Whole_weight]],NA())</f>
        <v>#N/A</v>
      </c>
      <c r="AC302" s="2" t="e">
        <f>IF(Table13[[#This Row],[Gender]]="I",Table13[[#This Row],[Whole_weight]],NA())</f>
        <v>#N/A</v>
      </c>
      <c r="AD302" s="2">
        <f>IF(Table13[[#This Row],[Gender]]="M",Table13[[#This Row],[Diameter]],NA())</f>
        <v>0.38500000000000001</v>
      </c>
      <c r="AE302" s="2" t="e">
        <f>IF(Table13[[#This Row],[Gender]]="F",Table13[[#This Row],[Diameter]],NA())</f>
        <v>#N/A</v>
      </c>
      <c r="AF302" s="2" t="e">
        <f>IF(Table13[[#This Row],[Gender]]="I",Table13[[#This Row],[Diameter]],NA())</f>
        <v>#N/A</v>
      </c>
    </row>
    <row r="303" spans="1:32">
      <c r="A303">
        <v>762</v>
      </c>
      <c r="B303" t="s">
        <v>0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35</v>
      </c>
      <c r="M303" t="s">
        <v>36</v>
      </c>
      <c r="N303" t="s">
        <v>37</v>
      </c>
      <c r="O303">
        <v>8</v>
      </c>
      <c r="P303" t="s">
        <v>19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>
        <f>SUM(1,(1/3)*(Table13[[#This Row],[Length]]-0.5),(1/3)*(Table13[[#This Row],[Diameter]]-0.4),(1/3)*(Table13[[#This Row],[Height]]-0.4)*Table13[[#This Row],[Whole_weight]]*0.5)</f>
        <v>0.99137166666666665</v>
      </c>
      <c r="W30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t="e">
        <f>IF(Table13[[#This Row],[Category All]]="Category 1",Table13[[#This Row],[Base Abalone Value]]*1.5,NA())</f>
        <v>#N/A</v>
      </c>
      <c r="Y303">
        <f>IF(Table13[[#This Row],[Category All]]="Category 2",Table13[[#This Row],[Base Abalone Value]]*0.8,NA())</f>
        <v>0.79309733333333332</v>
      </c>
      <c r="Z303" t="e">
        <f>IF(Table13[[#This Row],[Category All]]="Category 3",Table13[[#This Row],[Base Abalone Value]],NA())</f>
        <v>#N/A</v>
      </c>
      <c r="AA303" s="2" t="e">
        <f>IF(Table13[[#This Row],[Gender]]="M",Table13[[#This Row],[Whole_weight]],NA())</f>
        <v>#N/A</v>
      </c>
      <c r="AB303" s="2">
        <f>IF(Table13[[#This Row],[Gender]]="F",Table13[[#This Row],[Whole_weight]],NA())</f>
        <v>0.94599999999999995</v>
      </c>
      <c r="AC303" s="2" t="e">
        <f>IF(Table13[[#This Row],[Gender]]="I",Table13[[#This Row],[Whole_weight]],NA())</f>
        <v>#N/A</v>
      </c>
      <c r="AD303" s="2" t="e">
        <f>IF(Table13[[#This Row],[Gender]]="M",Table13[[#This Row],[Diameter]],NA())</f>
        <v>#N/A</v>
      </c>
      <c r="AE303" s="2">
        <f>IF(Table13[[#This Row],[Gender]]="F",Table13[[#This Row],[Diameter]],NA())</f>
        <v>0.44</v>
      </c>
      <c r="AF303" s="2" t="e">
        <f>IF(Table13[[#This Row],[Gender]]="I",Table13[[#This Row],[Diameter]],NA())</f>
        <v>#N/A</v>
      </c>
    </row>
    <row r="304" spans="1:32">
      <c r="A304">
        <v>4105</v>
      </c>
      <c r="B304" t="s">
        <v>0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26</v>
      </c>
      <c r="M304" t="s">
        <v>27</v>
      </c>
      <c r="N304" t="s">
        <v>28</v>
      </c>
      <c r="O304">
        <v>8</v>
      </c>
      <c r="P304" t="s">
        <v>19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>
        <f>SUM(1,(1/3)*(Table13[[#This Row],[Length]]-0.5),(1/3)*(Table13[[#This Row],[Diameter]]-0.4),(1/3)*(Table13[[#This Row],[Height]]-0.4)*Table13[[#This Row],[Whole_weight]]*0.5)</f>
        <v>1.0468208333333333</v>
      </c>
      <c r="W304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t="e">
        <f>IF(Table13[[#This Row],[Category All]]="Category 1",Table13[[#This Row],[Base Abalone Value]]*1.5,NA())</f>
        <v>#N/A</v>
      </c>
      <c r="Y304" t="e">
        <f>IF(Table13[[#This Row],[Category All]]="Category 2",Table13[[#This Row],[Base Abalone Value]]*0.8,NA())</f>
        <v>#N/A</v>
      </c>
      <c r="Z304">
        <f>IF(Table13[[#This Row],[Category All]]="Category 3",Table13[[#This Row],[Base Abalone Value]],NA())</f>
        <v>1.0468208333333333</v>
      </c>
      <c r="AA304" s="2" t="e">
        <f>IF(Table13[[#This Row],[Gender]]="M",Table13[[#This Row],[Whole_weight]],NA())</f>
        <v>#N/A</v>
      </c>
      <c r="AB304" s="2">
        <f>IF(Table13[[#This Row],[Gender]]="F",Table13[[#This Row],[Whole_weight]],NA())</f>
        <v>1.907</v>
      </c>
      <c r="AC304" s="2" t="e">
        <f>IF(Table13[[#This Row],[Gender]]="I",Table13[[#This Row],[Whole_weight]],NA())</f>
        <v>#N/A</v>
      </c>
      <c r="AD304" s="2" t="e">
        <f>IF(Table13[[#This Row],[Gender]]="M",Table13[[#This Row],[Diameter]],NA())</f>
        <v>#N/A</v>
      </c>
      <c r="AE304" s="2">
        <f>IF(Table13[[#This Row],[Gender]]="F",Table13[[#This Row],[Diameter]],NA())</f>
        <v>0.54500000000000004</v>
      </c>
      <c r="AF304" s="2" t="e">
        <f>IF(Table13[[#This Row],[Gender]]="I",Table13[[#This Row],[Diameter]],NA())</f>
        <v>#N/A</v>
      </c>
    </row>
    <row r="305" spans="1:32">
      <c r="A305">
        <v>2749</v>
      </c>
      <c r="B305" t="s">
        <v>11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8</v>
      </c>
      <c r="M305" t="s">
        <v>9</v>
      </c>
      <c r="N305" t="s">
        <v>3</v>
      </c>
      <c r="O305">
        <v>6</v>
      </c>
      <c r="P305" t="s">
        <v>47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>
        <f>SUM(1,(1/3)*(Table13[[#This Row],[Length]]-0.5),(1/3)*(Table13[[#This Row],[Diameter]]-0.4),(1/3)*(Table13[[#This Row],[Height]]-0.4)*Table13[[#This Row],[Whole_weight]]*0.5)</f>
        <v>0.96935000000000004</v>
      </c>
      <c r="W305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t="e">
        <f>IF(Table13[[#This Row],[Category All]]="Category 1",Table13[[#This Row],[Base Abalone Value]]*1.5,NA())</f>
        <v>#N/A</v>
      </c>
      <c r="Y305">
        <f>IF(Table13[[#This Row],[Category All]]="Category 2",Table13[[#This Row],[Base Abalone Value]]*0.8,NA())</f>
        <v>0.77548000000000006</v>
      </c>
      <c r="Z305" t="e">
        <f>IF(Table13[[#This Row],[Category All]]="Category 3",Table13[[#This Row],[Base Abalone Value]],NA())</f>
        <v>#N/A</v>
      </c>
      <c r="AA305" s="2" t="e">
        <f>IF(Table13[[#This Row],[Gender]]="M",Table13[[#This Row],[Whole_weight]],NA())</f>
        <v>#N/A</v>
      </c>
      <c r="AB305" s="2" t="e">
        <f>IF(Table13[[#This Row],[Gender]]="F",Table13[[#This Row],[Whole_weight]],NA())</f>
        <v>#N/A</v>
      </c>
      <c r="AC305" s="2">
        <f>IF(Table13[[#This Row],[Gender]]="I",Table13[[#This Row],[Whole_weight]],NA())</f>
        <v>0.59599999999999997</v>
      </c>
      <c r="AD305" s="2" t="e">
        <f>IF(Table13[[#This Row],[Gender]]="M",Table13[[#This Row],[Diameter]],NA())</f>
        <v>#N/A</v>
      </c>
      <c r="AE305" s="2" t="e">
        <f>IF(Table13[[#This Row],[Gender]]="F",Table13[[#This Row],[Diameter]],NA())</f>
        <v>#N/A</v>
      </c>
      <c r="AF305" s="2">
        <f>IF(Table13[[#This Row],[Gender]]="I",Table13[[#This Row],[Diameter]],NA())</f>
        <v>0.38500000000000001</v>
      </c>
    </row>
    <row r="306" spans="1:32">
      <c r="A306">
        <v>3207</v>
      </c>
      <c r="B306" t="s">
        <v>11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23</v>
      </c>
      <c r="M306" t="s">
        <v>24</v>
      </c>
      <c r="N306" t="s">
        <v>25</v>
      </c>
      <c r="O306">
        <v>3</v>
      </c>
      <c r="P306" t="s">
        <v>48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>
        <f>SUM(1,(1/3)*(Table13[[#This Row],[Length]]-0.5),(1/3)*(Table13[[#This Row],[Diameter]]-0.4),(1/3)*(Table13[[#This Row],[Height]]-0.4)*Table13[[#This Row],[Whole_weight]]*0.5)</f>
        <v>0.86371666666666669</v>
      </c>
      <c r="W306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t="e">
        <f>IF(Table13[[#This Row],[Category All]]="Category 1",Table13[[#This Row],[Base Abalone Value]]*1.5,NA())</f>
        <v>#N/A</v>
      </c>
      <c r="Y306">
        <f>IF(Table13[[#This Row],[Category All]]="Category 2",Table13[[#This Row],[Base Abalone Value]]*0.8,NA())</f>
        <v>0.69097333333333344</v>
      </c>
      <c r="Z306" t="e">
        <f>IF(Table13[[#This Row],[Category All]]="Category 3",Table13[[#This Row],[Base Abalone Value]],NA())</f>
        <v>#N/A</v>
      </c>
      <c r="AA306" s="2" t="e">
        <f>IF(Table13[[#This Row],[Gender]]="M",Table13[[#This Row],[Whole_weight]],NA())</f>
        <v>#N/A</v>
      </c>
      <c r="AB306" s="2" t="e">
        <f>IF(Table13[[#This Row],[Gender]]="F",Table13[[#This Row],[Whole_weight]],NA())</f>
        <v>#N/A</v>
      </c>
      <c r="AC306" s="2">
        <f>IF(Table13[[#This Row],[Gender]]="I",Table13[[#This Row],[Whole_weight]],NA())</f>
        <v>0.11600000000000001</v>
      </c>
      <c r="AD306" s="2" t="e">
        <f>IF(Table13[[#This Row],[Gender]]="M",Table13[[#This Row],[Diameter]],NA())</f>
        <v>#N/A</v>
      </c>
      <c r="AE306" s="2" t="e">
        <f>IF(Table13[[#This Row],[Gender]]="F",Table13[[#This Row],[Diameter]],NA())</f>
        <v>#N/A</v>
      </c>
      <c r="AF306" s="2">
        <f>IF(Table13[[#This Row],[Gender]]="I",Table13[[#This Row],[Diameter]],NA())</f>
        <v>0.215</v>
      </c>
    </row>
    <row r="307" spans="1:32">
      <c r="A307">
        <v>3135</v>
      </c>
      <c r="B307" t="s">
        <v>15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49</v>
      </c>
      <c r="M307" t="s">
        <v>50</v>
      </c>
      <c r="N307" t="s">
        <v>3</v>
      </c>
      <c r="O307">
        <v>9</v>
      </c>
      <c r="P307" t="s">
        <v>46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>
        <f>SUM(1,(1/3)*(Table13[[#This Row],[Length]]-0.5),(1/3)*(Table13[[#This Row],[Diameter]]-0.4),(1/3)*(Table13[[#This Row],[Height]]-0.4)*Table13[[#This Row],[Whole_weight]]*0.5)</f>
        <v>0.94826250000000001</v>
      </c>
      <c r="W307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t="e">
        <f>IF(Table13[[#This Row],[Category All]]="Category 1",Table13[[#This Row],[Base Abalone Value]]*1.5,NA())</f>
        <v>#N/A</v>
      </c>
      <c r="Y307">
        <f>IF(Table13[[#This Row],[Category All]]="Category 2",Table13[[#This Row],[Base Abalone Value]]*0.8,NA())</f>
        <v>0.75861000000000001</v>
      </c>
      <c r="Z307" t="e">
        <f>IF(Table13[[#This Row],[Category All]]="Category 3",Table13[[#This Row],[Base Abalone Value]],NA())</f>
        <v>#N/A</v>
      </c>
      <c r="AA307" s="2">
        <f>IF(Table13[[#This Row],[Gender]]="M",Table13[[#This Row],[Whole_weight]],NA())</f>
        <v>0.54700000000000004</v>
      </c>
      <c r="AB307" s="2" t="e">
        <f>IF(Table13[[#This Row],[Gender]]="F",Table13[[#This Row],[Whole_weight]],NA())</f>
        <v>#N/A</v>
      </c>
      <c r="AC307" s="2" t="e">
        <f>IF(Table13[[#This Row],[Gender]]="I",Table13[[#This Row],[Whole_weight]],NA())</f>
        <v>#N/A</v>
      </c>
      <c r="AD307" s="2">
        <f>IF(Table13[[#This Row],[Gender]]="M",Table13[[#This Row],[Diameter]],NA())</f>
        <v>0.36</v>
      </c>
      <c r="AE307" s="2" t="e">
        <f>IF(Table13[[#This Row],[Gender]]="F",Table13[[#This Row],[Diameter]],NA())</f>
        <v>#N/A</v>
      </c>
      <c r="AF307" s="2" t="e">
        <f>IF(Table13[[#This Row],[Gender]]="I",Table13[[#This Row],[Diameter]],NA())</f>
        <v>#N/A</v>
      </c>
    </row>
    <row r="308" spans="1:32">
      <c r="A308">
        <v>3266</v>
      </c>
      <c r="B308" t="s">
        <v>15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8</v>
      </c>
      <c r="M308" t="s">
        <v>9</v>
      </c>
      <c r="N308" t="s">
        <v>3</v>
      </c>
      <c r="O308">
        <v>7</v>
      </c>
      <c r="P308" t="s">
        <v>42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>
        <f>SUM(1,(1/3)*(Table13[[#This Row],[Length]]-0.5),(1/3)*(Table13[[#This Row],[Diameter]]-0.4),(1/3)*(Table13[[#This Row],[Height]]-0.4)*Table13[[#This Row],[Whole_weight]]*0.5)</f>
        <v>0.96334666666666657</v>
      </c>
      <c r="W308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t="e">
        <f>IF(Table13[[#This Row],[Category All]]="Category 1",Table13[[#This Row],[Base Abalone Value]]*1.5,NA())</f>
        <v>#N/A</v>
      </c>
      <c r="Y308">
        <f>IF(Table13[[#This Row],[Category All]]="Category 2",Table13[[#This Row],[Base Abalone Value]]*0.8,NA())</f>
        <v>0.77067733333333333</v>
      </c>
      <c r="Z308" t="e">
        <f>IF(Table13[[#This Row],[Category All]]="Category 3",Table13[[#This Row],[Base Abalone Value]],NA())</f>
        <v>#N/A</v>
      </c>
      <c r="AA308" s="2">
        <f>IF(Table13[[#This Row],[Gender]]="M",Table13[[#This Row],[Whole_weight]],NA())</f>
        <v>0.52800000000000002</v>
      </c>
      <c r="AB308" s="2" t="e">
        <f>IF(Table13[[#This Row],[Gender]]="F",Table13[[#This Row],[Whole_weight]],NA())</f>
        <v>#N/A</v>
      </c>
      <c r="AC308" s="2" t="e">
        <f>IF(Table13[[#This Row],[Gender]]="I",Table13[[#This Row],[Whole_weight]],NA())</f>
        <v>#N/A</v>
      </c>
      <c r="AD308" s="2">
        <f>IF(Table13[[#This Row],[Gender]]="M",Table13[[#This Row],[Diameter]],NA())</f>
        <v>0.38</v>
      </c>
      <c r="AE308" s="2" t="e">
        <f>IF(Table13[[#This Row],[Gender]]="F",Table13[[#This Row],[Diameter]],NA())</f>
        <v>#N/A</v>
      </c>
      <c r="AF308" s="2" t="e">
        <f>IF(Table13[[#This Row],[Gender]]="I",Table13[[#This Row],[Diameter]],NA())</f>
        <v>#N/A</v>
      </c>
    </row>
    <row r="309" spans="1:32">
      <c r="A309">
        <v>1952</v>
      </c>
      <c r="B309" t="s">
        <v>0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</v>
      </c>
      <c r="M309" t="s">
        <v>2</v>
      </c>
      <c r="N309" t="s">
        <v>3</v>
      </c>
      <c r="O309">
        <v>6</v>
      </c>
      <c r="P309" t="s">
        <v>47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>
        <f>SUM(1,(1/3)*(Table13[[#This Row],[Length]]-0.5),(1/3)*(Table13[[#This Row],[Diameter]]-0.4),(1/3)*(Table13[[#This Row],[Height]]-0.4)*Table13[[#This Row],[Whole_weight]]*0.5)</f>
        <v>1.0336329166666667</v>
      </c>
      <c r="W309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t="e">
        <f>IF(Table13[[#This Row],[Category All]]="Category 1",Table13[[#This Row],[Base Abalone Value]]*1.5,NA())</f>
        <v>#N/A</v>
      </c>
      <c r="Y309" t="e">
        <f>IF(Table13[[#This Row],[Category All]]="Category 2",Table13[[#This Row],[Base Abalone Value]]*0.8,NA())</f>
        <v>#N/A</v>
      </c>
      <c r="Z309">
        <f>IF(Table13[[#This Row],[Category All]]="Category 3",Table13[[#This Row],[Base Abalone Value]],NA())</f>
        <v>1.0336329166666667</v>
      </c>
      <c r="AA309" s="2" t="e">
        <f>IF(Table13[[#This Row],[Gender]]="M",Table13[[#This Row],[Whole_weight]],NA())</f>
        <v>#N/A</v>
      </c>
      <c r="AB309" s="2">
        <f>IF(Table13[[#This Row],[Gender]]="F",Table13[[#This Row],[Whole_weight]],NA())</f>
        <v>1.3115000000000001</v>
      </c>
      <c r="AC309" s="2" t="e">
        <f>IF(Table13[[#This Row],[Gender]]="I",Table13[[#This Row],[Whole_weight]],NA())</f>
        <v>#N/A</v>
      </c>
      <c r="AD309" s="2" t="e">
        <f>IF(Table13[[#This Row],[Gender]]="M",Table13[[#This Row],[Diameter]],NA())</f>
        <v>#N/A</v>
      </c>
      <c r="AE309" s="2">
        <f>IF(Table13[[#This Row],[Gender]]="F",Table13[[#This Row],[Diameter]],NA())</f>
        <v>0.51500000000000001</v>
      </c>
      <c r="AF309" s="2" t="e">
        <f>IF(Table13[[#This Row],[Gender]]="I",Table13[[#This Row],[Diameter]],NA())</f>
        <v>#N/A</v>
      </c>
    </row>
    <row r="310" spans="1:32">
      <c r="A310">
        <v>1661</v>
      </c>
      <c r="B310" t="s">
        <v>15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29</v>
      </c>
      <c r="M310" t="s">
        <v>30</v>
      </c>
      <c r="N310" t="s">
        <v>31</v>
      </c>
      <c r="O310">
        <v>10</v>
      </c>
      <c r="P310" t="s">
        <v>38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>
        <f>SUM(1,(1/3)*(Table13[[#This Row],[Length]]-0.5),(1/3)*(Table13[[#This Row],[Diameter]]-0.4),(1/3)*(Table13[[#This Row],[Height]]-0.4)*Table13[[#This Row],[Whole_weight]]*0.5)</f>
        <v>1.0151891666666666</v>
      </c>
      <c r="W310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t="e">
        <f>IF(Table13[[#This Row],[Category All]]="Category 1",Table13[[#This Row],[Base Abalone Value]]*1.5,NA())</f>
        <v>#N/A</v>
      </c>
      <c r="Y310" t="e">
        <f>IF(Table13[[#This Row],[Category All]]="Category 2",Table13[[#This Row],[Base Abalone Value]]*0.8,NA())</f>
        <v>#N/A</v>
      </c>
      <c r="Z310">
        <f>IF(Table13[[#This Row],[Category All]]="Category 3",Table13[[#This Row],[Base Abalone Value]],NA())</f>
        <v>1.0151891666666666</v>
      </c>
      <c r="AA310" s="2">
        <f>IF(Table13[[#This Row],[Gender]]="M",Table13[[#This Row],[Whole_weight]],NA())</f>
        <v>1.0589999999999999</v>
      </c>
      <c r="AB310" s="2" t="e">
        <f>IF(Table13[[#This Row],[Gender]]="F",Table13[[#This Row],[Whole_weight]],NA())</f>
        <v>#N/A</v>
      </c>
      <c r="AC310" s="2" t="e">
        <f>IF(Table13[[#This Row],[Gender]]="I",Table13[[#This Row],[Whole_weight]],NA())</f>
        <v>#N/A</v>
      </c>
      <c r="AD310" s="2">
        <f>IF(Table13[[#This Row],[Gender]]="M",Table13[[#This Row],[Diameter]],NA())</f>
        <v>0.47</v>
      </c>
      <c r="AE310" s="2" t="e">
        <f>IF(Table13[[#This Row],[Gender]]="F",Table13[[#This Row],[Diameter]],NA())</f>
        <v>#N/A</v>
      </c>
      <c r="AF310" s="2" t="e">
        <f>IF(Table13[[#This Row],[Gender]]="I",Table13[[#This Row],[Diameter]],NA())</f>
        <v>#N/A</v>
      </c>
    </row>
    <row r="311" spans="1:32">
      <c r="A311">
        <v>2389</v>
      </c>
      <c r="B311" t="s">
        <v>11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35</v>
      </c>
      <c r="M311" t="s">
        <v>36</v>
      </c>
      <c r="N311" t="s">
        <v>37</v>
      </c>
      <c r="O311">
        <v>9</v>
      </c>
      <c r="P311" t="s">
        <v>46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>
        <f>SUM(1,(1/3)*(Table13[[#This Row],[Length]]-0.5),(1/3)*(Table13[[#This Row],[Diameter]]-0.4),(1/3)*(Table13[[#This Row],[Height]]-0.4)*Table13[[#This Row],[Whole_weight]]*0.5)</f>
        <v>0.96847833333333322</v>
      </c>
      <c r="W311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t="e">
        <f>IF(Table13[[#This Row],[Category All]]="Category 1",Table13[[#This Row],[Base Abalone Value]]*1.5,NA())</f>
        <v>#N/A</v>
      </c>
      <c r="Y311">
        <f>IF(Table13[[#This Row],[Category All]]="Category 2",Table13[[#This Row],[Base Abalone Value]]*0.8,NA())</f>
        <v>0.77478266666666662</v>
      </c>
      <c r="Z311" t="e">
        <f>IF(Table13[[#This Row],[Category All]]="Category 3",Table13[[#This Row],[Base Abalone Value]],NA())</f>
        <v>#N/A</v>
      </c>
      <c r="AA311" s="2" t="e">
        <f>IF(Table13[[#This Row],[Gender]]="M",Table13[[#This Row],[Whole_weight]],NA())</f>
        <v>#N/A</v>
      </c>
      <c r="AB311" s="2" t="e">
        <f>IF(Table13[[#This Row],[Gender]]="F",Table13[[#This Row],[Whole_weight]],NA())</f>
        <v>#N/A</v>
      </c>
      <c r="AC311" s="2">
        <f>IF(Table13[[#This Row],[Gender]]="I",Table13[[#This Row],[Whole_weight]],NA())</f>
        <v>0.65049999999999997</v>
      </c>
      <c r="AD311" s="2" t="e">
        <f>IF(Table13[[#This Row],[Gender]]="M",Table13[[#This Row],[Diameter]],NA())</f>
        <v>#N/A</v>
      </c>
      <c r="AE311" s="2" t="e">
        <f>IF(Table13[[#This Row],[Gender]]="F",Table13[[#This Row],[Diameter]],NA())</f>
        <v>#N/A</v>
      </c>
      <c r="AF311" s="2">
        <f>IF(Table13[[#This Row],[Gender]]="I",Table13[[#This Row],[Diameter]],NA())</f>
        <v>0.375</v>
      </c>
    </row>
    <row r="312" spans="1:32">
      <c r="A312">
        <v>2726</v>
      </c>
      <c r="B312" t="s">
        <v>11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16</v>
      </c>
      <c r="M312" t="s">
        <v>17</v>
      </c>
      <c r="N312" t="s">
        <v>18</v>
      </c>
      <c r="O312">
        <v>6</v>
      </c>
      <c r="P312" t="s">
        <v>47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>
        <f>SUM(1,(1/3)*(Table13[[#This Row],[Length]]-0.5),(1/3)*(Table13[[#This Row],[Diameter]]-0.4),(1/3)*(Table13[[#This Row],[Height]]-0.4)*Table13[[#This Row],[Whole_weight]]*0.5)</f>
        <v>0.92295833333333321</v>
      </c>
      <c r="W312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t="e">
        <f>IF(Table13[[#This Row],[Category All]]="Category 1",Table13[[#This Row],[Base Abalone Value]]*1.5,NA())</f>
        <v>#N/A</v>
      </c>
      <c r="Y312">
        <f>IF(Table13[[#This Row],[Category All]]="Category 2",Table13[[#This Row],[Base Abalone Value]]*0.8,NA())</f>
        <v>0.73836666666666662</v>
      </c>
      <c r="Z312" t="e">
        <f>IF(Table13[[#This Row],[Category All]]="Category 3",Table13[[#This Row],[Base Abalone Value]],NA())</f>
        <v>#N/A</v>
      </c>
      <c r="AA312" s="2" t="e">
        <f>IF(Table13[[#This Row],[Gender]]="M",Table13[[#This Row],[Whole_weight]],NA())</f>
        <v>#N/A</v>
      </c>
      <c r="AB312" s="2" t="e">
        <f>IF(Table13[[#This Row],[Gender]]="F",Table13[[#This Row],[Whole_weight]],NA())</f>
        <v>#N/A</v>
      </c>
      <c r="AC312" s="2">
        <f>IF(Table13[[#This Row],[Gender]]="I",Table13[[#This Row],[Whole_weight]],NA())</f>
        <v>0.3075</v>
      </c>
      <c r="AD312" s="2" t="e">
        <f>IF(Table13[[#This Row],[Gender]]="M",Table13[[#This Row],[Diameter]],NA())</f>
        <v>#N/A</v>
      </c>
      <c r="AE312" s="2" t="e">
        <f>IF(Table13[[#This Row],[Gender]]="F",Table13[[#This Row],[Diameter]],NA())</f>
        <v>#N/A</v>
      </c>
      <c r="AF312" s="2">
        <f>IF(Table13[[#This Row],[Gender]]="I",Table13[[#This Row],[Diameter]],NA())</f>
        <v>0.32</v>
      </c>
    </row>
    <row r="313" spans="1:32">
      <c r="A313">
        <v>3749</v>
      </c>
      <c r="B313" t="s">
        <v>11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12</v>
      </c>
      <c r="M313" t="s">
        <v>13</v>
      </c>
      <c r="N313" t="s">
        <v>3</v>
      </c>
      <c r="O313">
        <v>6</v>
      </c>
      <c r="P313" t="s">
        <v>47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>
        <f>SUM(1,(1/3)*(Table13[[#This Row],[Length]]-0.5),(1/3)*(Table13[[#This Row],[Diameter]]-0.4),(1/3)*(Table13[[#This Row],[Height]]-0.4)*Table13[[#This Row],[Whole_weight]]*0.5)</f>
        <v>0.9222083333333333</v>
      </c>
      <c r="W31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t="e">
        <f>IF(Table13[[#This Row],[Category All]]="Category 1",Table13[[#This Row],[Base Abalone Value]]*1.5,NA())</f>
        <v>#N/A</v>
      </c>
      <c r="Y313">
        <f>IF(Table13[[#This Row],[Category All]]="Category 2",Table13[[#This Row],[Base Abalone Value]]*0.8,NA())</f>
        <v>0.73776666666666668</v>
      </c>
      <c r="Z313" t="e">
        <f>IF(Table13[[#This Row],[Category All]]="Category 3",Table13[[#This Row],[Base Abalone Value]],NA())</f>
        <v>#N/A</v>
      </c>
      <c r="AA313" s="2" t="e">
        <f>IF(Table13[[#This Row],[Gender]]="M",Table13[[#This Row],[Whole_weight]],NA())</f>
        <v>#N/A</v>
      </c>
      <c r="AB313" s="2" t="e">
        <f>IF(Table13[[#This Row],[Gender]]="F",Table13[[#This Row],[Whole_weight]],NA())</f>
        <v>#N/A</v>
      </c>
      <c r="AC313" s="2">
        <f>IF(Table13[[#This Row],[Gender]]="I",Table13[[#This Row],[Whole_weight]],NA())</f>
        <v>0.32250000000000001</v>
      </c>
      <c r="AD313" s="2" t="e">
        <f>IF(Table13[[#This Row],[Gender]]="M",Table13[[#This Row],[Diameter]],NA())</f>
        <v>#N/A</v>
      </c>
      <c r="AE313" s="2" t="e">
        <f>IF(Table13[[#This Row],[Gender]]="F",Table13[[#This Row],[Diameter]],NA())</f>
        <v>#N/A</v>
      </c>
      <c r="AF313" s="2">
        <f>IF(Table13[[#This Row],[Gender]]="I",Table13[[#This Row],[Diameter]],NA())</f>
        <v>0.315</v>
      </c>
    </row>
    <row r="314" spans="1:32">
      <c r="A314">
        <v>2872</v>
      </c>
      <c r="B314" t="s">
        <v>11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8</v>
      </c>
      <c r="M314" t="s">
        <v>9</v>
      </c>
      <c r="N314" t="s">
        <v>3</v>
      </c>
      <c r="O314">
        <v>1</v>
      </c>
      <c r="P314" t="s">
        <v>4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>
        <f>SUM(1,(1/3)*(Table13[[#This Row],[Length]]-0.5),(1/3)*(Table13[[#This Row],[Diameter]]-0.4),(1/3)*(Table13[[#This Row],[Height]]-0.4)*Table13[[#This Row],[Whole_weight]]*0.5)</f>
        <v>0.90707208333333333</v>
      </c>
      <c r="W314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t="e">
        <f>IF(Table13[[#This Row],[Category All]]="Category 1",Table13[[#This Row],[Base Abalone Value]]*1.5,NA())</f>
        <v>#N/A</v>
      </c>
      <c r="Y314">
        <f>IF(Table13[[#This Row],[Category All]]="Category 2",Table13[[#This Row],[Base Abalone Value]]*0.8,NA())</f>
        <v>0.72565766666666676</v>
      </c>
      <c r="Z314" t="e">
        <f>IF(Table13[[#This Row],[Category All]]="Category 3",Table13[[#This Row],[Base Abalone Value]],NA())</f>
        <v>#N/A</v>
      </c>
      <c r="AA314" s="2" t="e">
        <f>IF(Table13[[#This Row],[Gender]]="M",Table13[[#This Row],[Whole_weight]],NA())</f>
        <v>#N/A</v>
      </c>
      <c r="AB314" s="2" t="e">
        <f>IF(Table13[[#This Row],[Gender]]="F",Table13[[#This Row],[Whole_weight]],NA())</f>
        <v>#N/A</v>
      </c>
      <c r="AC314" s="2">
        <f>IF(Table13[[#This Row],[Gender]]="I",Table13[[#This Row],[Whole_weight]],NA())</f>
        <v>0.2145</v>
      </c>
      <c r="AD314" s="2" t="e">
        <f>IF(Table13[[#This Row],[Gender]]="M",Table13[[#This Row],[Diameter]],NA())</f>
        <v>#N/A</v>
      </c>
      <c r="AE314" s="2" t="e">
        <f>IF(Table13[[#This Row],[Gender]]="F",Table13[[#This Row],[Diameter]],NA())</f>
        <v>#N/A</v>
      </c>
      <c r="AF314" s="2">
        <f>IF(Table13[[#This Row],[Gender]]="I",Table13[[#This Row],[Diameter]],NA())</f>
        <v>0.28000000000000003</v>
      </c>
    </row>
    <row r="315" spans="1:32">
      <c r="A315">
        <v>2024</v>
      </c>
      <c r="B315" t="s">
        <v>0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23</v>
      </c>
      <c r="M315" t="s">
        <v>24</v>
      </c>
      <c r="N315" t="s">
        <v>25</v>
      </c>
      <c r="O315">
        <v>2</v>
      </c>
      <c r="P315" t="s">
        <v>7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>
        <f>SUM(1,(1/3)*(Table13[[#This Row],[Length]]-0.5),(1/3)*(Table13[[#This Row],[Diameter]]-0.4),(1/3)*(Table13[[#This Row],[Height]]-0.4)*Table13[[#This Row],[Whole_weight]]*0.5)</f>
        <v>0.98306916666666666</v>
      </c>
      <c r="W315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t="e">
        <f>IF(Table13[[#This Row],[Category All]]="Category 1",Table13[[#This Row],[Base Abalone Value]]*1.5,NA())</f>
        <v>#N/A</v>
      </c>
      <c r="Y315">
        <f>IF(Table13[[#This Row],[Category All]]="Category 2",Table13[[#This Row],[Base Abalone Value]]*0.8,NA())</f>
        <v>0.7864553333333334</v>
      </c>
      <c r="Z315" t="e">
        <f>IF(Table13[[#This Row],[Category All]]="Category 3",Table13[[#This Row],[Base Abalone Value]],NA())</f>
        <v>#N/A</v>
      </c>
      <c r="AA315" s="2" t="e">
        <f>IF(Table13[[#This Row],[Gender]]="M",Table13[[#This Row],[Whole_weight]],NA())</f>
        <v>#N/A</v>
      </c>
      <c r="AB315" s="2">
        <f>IF(Table13[[#This Row],[Gender]]="F",Table13[[#This Row],[Whole_weight]],NA())</f>
        <v>0.63549999999999995</v>
      </c>
      <c r="AC315" s="2" t="e">
        <f>IF(Table13[[#This Row],[Gender]]="I",Table13[[#This Row],[Whole_weight]],NA())</f>
        <v>#N/A</v>
      </c>
      <c r="AD315" s="2" t="e">
        <f>IF(Table13[[#This Row],[Gender]]="M",Table13[[#This Row],[Diameter]],NA())</f>
        <v>#N/A</v>
      </c>
      <c r="AE315" s="2">
        <f>IF(Table13[[#This Row],[Gender]]="F",Table13[[#This Row],[Diameter]],NA())</f>
        <v>0.40500000000000003</v>
      </c>
      <c r="AF315" s="2" t="e">
        <f>IF(Table13[[#This Row],[Gender]]="I",Table13[[#This Row],[Diameter]],NA())</f>
        <v>#N/A</v>
      </c>
    </row>
    <row r="316" spans="1:32">
      <c r="A316">
        <v>1257</v>
      </c>
      <c r="B316" t="s">
        <v>11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16</v>
      </c>
      <c r="M316" t="s">
        <v>17</v>
      </c>
      <c r="N316" t="s">
        <v>18</v>
      </c>
      <c r="O316">
        <v>8</v>
      </c>
      <c r="P316" t="s">
        <v>19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>
        <f>SUM(1,(1/3)*(Table13[[#This Row],[Length]]-0.5),(1/3)*(Table13[[#This Row],[Diameter]]-0.4),(1/3)*(Table13[[#This Row],[Height]]-0.4)*Table13[[#This Row],[Whole_weight]]*0.5)</f>
        <v>0.92944833333333332</v>
      </c>
      <c r="W316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t="e">
        <f>IF(Table13[[#This Row],[Category All]]="Category 1",Table13[[#This Row],[Base Abalone Value]]*1.5,NA())</f>
        <v>#N/A</v>
      </c>
      <c r="Y316">
        <f>IF(Table13[[#This Row],[Category All]]="Category 2",Table13[[#This Row],[Base Abalone Value]]*0.8,NA())</f>
        <v>0.7435586666666667</v>
      </c>
      <c r="Z316" t="e">
        <f>IF(Table13[[#This Row],[Category All]]="Category 3",Table13[[#This Row],[Base Abalone Value]],NA())</f>
        <v>#N/A</v>
      </c>
      <c r="AA316" s="2" t="e">
        <f>IF(Table13[[#This Row],[Gender]]="M",Table13[[#This Row],[Whole_weight]],NA())</f>
        <v>#N/A</v>
      </c>
      <c r="AB316" s="2" t="e">
        <f>IF(Table13[[#This Row],[Gender]]="F",Table13[[#This Row],[Whole_weight]],NA())</f>
        <v>#N/A</v>
      </c>
      <c r="AC316" s="2">
        <f>IF(Table13[[#This Row],[Gender]]="I",Table13[[#This Row],[Whole_weight]],NA())</f>
        <v>0.30099999999999999</v>
      </c>
      <c r="AD316" s="2" t="e">
        <f>IF(Table13[[#This Row],[Gender]]="M",Table13[[#This Row],[Diameter]],NA())</f>
        <v>#N/A</v>
      </c>
      <c r="AE316" s="2" t="e">
        <f>IF(Table13[[#This Row],[Gender]]="F",Table13[[#This Row],[Diameter]],NA())</f>
        <v>#N/A</v>
      </c>
      <c r="AF316" s="2">
        <f>IF(Table13[[#This Row],[Gender]]="I",Table13[[#This Row],[Diameter]],NA())</f>
        <v>0.31</v>
      </c>
    </row>
    <row r="317" spans="1:32">
      <c r="A317">
        <v>3241</v>
      </c>
      <c r="B317" t="s">
        <v>15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20</v>
      </c>
      <c r="M317" t="s">
        <v>21</v>
      </c>
      <c r="N317" t="s">
        <v>22</v>
      </c>
      <c r="O317">
        <v>2</v>
      </c>
      <c r="P317" t="s">
        <v>7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>
        <f>SUM(1,(1/3)*(Table13[[#This Row],[Length]]-0.5),(1/3)*(Table13[[#This Row],[Diameter]]-0.4),(1/3)*(Table13[[#This Row],[Height]]-0.4)*Table13[[#This Row],[Whole_weight]]*0.5)</f>
        <v>0.99210500000000001</v>
      </c>
      <c r="W317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t="e">
        <f>IF(Table13[[#This Row],[Category All]]="Category 1",Table13[[#This Row],[Base Abalone Value]]*1.5,NA())</f>
        <v>#N/A</v>
      </c>
      <c r="Y317">
        <f>IF(Table13[[#This Row],[Category All]]="Category 2",Table13[[#This Row],[Base Abalone Value]]*0.8,NA())</f>
        <v>0.79368400000000006</v>
      </c>
      <c r="Z317" t="e">
        <f>IF(Table13[[#This Row],[Category All]]="Category 3",Table13[[#This Row],[Base Abalone Value]],NA())</f>
        <v>#N/A</v>
      </c>
      <c r="AA317" s="2">
        <f>IF(Table13[[#This Row],[Gender]]="M",Table13[[#This Row],[Whole_weight]],NA())</f>
        <v>0.85799999999999998</v>
      </c>
      <c r="AB317" s="2" t="e">
        <f>IF(Table13[[#This Row],[Gender]]="F",Table13[[#This Row],[Whole_weight]],NA())</f>
        <v>#N/A</v>
      </c>
      <c r="AC317" s="2" t="e">
        <f>IF(Table13[[#This Row],[Gender]]="I",Table13[[#This Row],[Whole_weight]],NA())</f>
        <v>#N/A</v>
      </c>
      <c r="AD317" s="2">
        <f>IF(Table13[[#This Row],[Gender]]="M",Table13[[#This Row],[Diameter]],NA())</f>
        <v>0.435</v>
      </c>
      <c r="AE317" s="2" t="e">
        <f>IF(Table13[[#This Row],[Gender]]="F",Table13[[#This Row],[Diameter]],NA())</f>
        <v>#N/A</v>
      </c>
      <c r="AF317" s="2" t="e">
        <f>IF(Table13[[#This Row],[Gender]]="I",Table13[[#This Row],[Diameter]],NA())</f>
        <v>#N/A</v>
      </c>
    </row>
    <row r="318" spans="1:32">
      <c r="A318">
        <v>3357</v>
      </c>
      <c r="B318" t="s">
        <v>11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8</v>
      </c>
      <c r="M318" t="s">
        <v>9</v>
      </c>
      <c r="N318" t="s">
        <v>3</v>
      </c>
      <c r="O318">
        <v>3</v>
      </c>
      <c r="P318" t="s">
        <v>48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>
        <f>SUM(1,(1/3)*(Table13[[#This Row],[Length]]-0.5),(1/3)*(Table13[[#This Row],[Diameter]]-0.4),(1/3)*(Table13[[#This Row],[Height]]-0.4)*Table13[[#This Row],[Whole_weight]]*0.5)</f>
        <v>0.91457500000000003</v>
      </c>
      <c r="W318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t="e">
        <f>IF(Table13[[#This Row],[Category All]]="Category 1",Table13[[#This Row],[Base Abalone Value]]*1.5,NA())</f>
        <v>#N/A</v>
      </c>
      <c r="Y318">
        <f>IF(Table13[[#This Row],[Category All]]="Category 2",Table13[[#This Row],[Base Abalone Value]]*0.8,NA())</f>
        <v>0.73166000000000009</v>
      </c>
      <c r="Z318" t="e">
        <f>IF(Table13[[#This Row],[Category All]]="Category 3",Table13[[#This Row],[Base Abalone Value]],NA())</f>
        <v>#N/A</v>
      </c>
      <c r="AA318" s="2" t="e">
        <f>IF(Table13[[#This Row],[Gender]]="M",Table13[[#This Row],[Whole_weight]],NA())</f>
        <v>#N/A</v>
      </c>
      <c r="AB318" s="2" t="e">
        <f>IF(Table13[[#This Row],[Gender]]="F",Table13[[#This Row],[Whole_weight]],NA())</f>
        <v>#N/A</v>
      </c>
      <c r="AC318" s="2">
        <f>IF(Table13[[#This Row],[Gender]]="I",Table13[[#This Row],[Whole_weight]],NA())</f>
        <v>0.3085</v>
      </c>
      <c r="AD318" s="2" t="e">
        <f>IF(Table13[[#This Row],[Gender]]="M",Table13[[#This Row],[Diameter]],NA())</f>
        <v>#N/A</v>
      </c>
      <c r="AE318" s="2" t="e">
        <f>IF(Table13[[#This Row],[Gender]]="F",Table13[[#This Row],[Diameter]],NA())</f>
        <v>#N/A</v>
      </c>
      <c r="AF318" s="2">
        <f>IF(Table13[[#This Row],[Gender]]="I",Table13[[#This Row],[Diameter]],NA())</f>
        <v>0.3</v>
      </c>
    </row>
    <row r="319" spans="1:32">
      <c r="A319">
        <v>3758</v>
      </c>
      <c r="B319" t="s">
        <v>11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5</v>
      </c>
      <c r="M319" t="s">
        <v>6</v>
      </c>
      <c r="N319" t="s">
        <v>3</v>
      </c>
      <c r="O319">
        <v>10</v>
      </c>
      <c r="P319" t="s">
        <v>38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>
        <f>SUM(1,(1/3)*(Table13[[#This Row],[Length]]-0.5),(1/3)*(Table13[[#This Row],[Diameter]]-0.4),(1/3)*(Table13[[#This Row],[Height]]-0.4)*Table13[[#This Row],[Whole_weight]]*0.5)</f>
        <v>0.97970999999999997</v>
      </c>
      <c r="W319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t="e">
        <f>IF(Table13[[#This Row],[Category All]]="Category 1",Table13[[#This Row],[Base Abalone Value]]*1.5,NA())</f>
        <v>#N/A</v>
      </c>
      <c r="Y319">
        <f>IF(Table13[[#This Row],[Category All]]="Category 2",Table13[[#This Row],[Base Abalone Value]]*0.8,NA())</f>
        <v>0.78376800000000002</v>
      </c>
      <c r="Z319" t="e">
        <f>IF(Table13[[#This Row],[Category All]]="Category 3",Table13[[#This Row],[Base Abalone Value]],NA())</f>
        <v>#N/A</v>
      </c>
      <c r="AA319" s="2" t="e">
        <f>IF(Table13[[#This Row],[Gender]]="M",Table13[[#This Row],[Whole_weight]],NA())</f>
        <v>#N/A</v>
      </c>
      <c r="AB319" s="2" t="e">
        <f>IF(Table13[[#This Row],[Gender]]="F",Table13[[#This Row],[Whole_weight]],NA())</f>
        <v>#N/A</v>
      </c>
      <c r="AC319" s="2">
        <f>IF(Table13[[#This Row],[Gender]]="I",Table13[[#This Row],[Whole_weight]],NA())</f>
        <v>0.69899999999999995</v>
      </c>
      <c r="AD319" s="2" t="e">
        <f>IF(Table13[[#This Row],[Gender]]="M",Table13[[#This Row],[Diameter]],NA())</f>
        <v>#N/A</v>
      </c>
      <c r="AE319" s="2" t="e">
        <f>IF(Table13[[#This Row],[Gender]]="F",Table13[[#This Row],[Diameter]],NA())</f>
        <v>#N/A</v>
      </c>
      <c r="AF319" s="2">
        <f>IF(Table13[[#This Row],[Gender]]="I",Table13[[#This Row],[Diameter]],NA())</f>
        <v>0.41</v>
      </c>
    </row>
    <row r="320" spans="1:32">
      <c r="A320">
        <v>331</v>
      </c>
      <c r="B320" t="s">
        <v>15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49</v>
      </c>
      <c r="M320" t="s">
        <v>50</v>
      </c>
      <c r="N320" t="s">
        <v>3</v>
      </c>
      <c r="O320">
        <v>4</v>
      </c>
      <c r="P320" t="s">
        <v>10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>
        <f>SUM(1,(1/3)*(Table13[[#This Row],[Length]]-0.5),(1/3)*(Table13[[#This Row],[Diameter]]-0.4),(1/3)*(Table13[[#This Row],[Height]]-0.4)*Table13[[#This Row],[Whole_weight]]*0.5)</f>
        <v>0.96901708333333325</v>
      </c>
      <c r="W320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t="e">
        <f>IF(Table13[[#This Row],[Category All]]="Category 1",Table13[[#This Row],[Base Abalone Value]]*1.5,NA())</f>
        <v>#N/A</v>
      </c>
      <c r="Y320">
        <f>IF(Table13[[#This Row],[Category All]]="Category 2",Table13[[#This Row],[Base Abalone Value]]*0.8,NA())</f>
        <v>0.77521366666666669</v>
      </c>
      <c r="Z320" t="e">
        <f>IF(Table13[[#This Row],[Category All]]="Category 3",Table13[[#This Row],[Base Abalone Value]],NA())</f>
        <v>#N/A</v>
      </c>
      <c r="AA320" s="2">
        <f>IF(Table13[[#This Row],[Gender]]="M",Table13[[#This Row],[Whole_weight]],NA())</f>
        <v>0.59550000000000003</v>
      </c>
      <c r="AB320" s="2" t="e">
        <f>IF(Table13[[#This Row],[Gender]]="F",Table13[[#This Row],[Whole_weight]],NA())</f>
        <v>#N/A</v>
      </c>
      <c r="AC320" s="2" t="e">
        <f>IF(Table13[[#This Row],[Gender]]="I",Table13[[#This Row],[Whole_weight]],NA())</f>
        <v>#N/A</v>
      </c>
      <c r="AD320" s="2">
        <f>IF(Table13[[#This Row],[Gender]]="M",Table13[[#This Row],[Diameter]],NA())</f>
        <v>0.38</v>
      </c>
      <c r="AE320" s="2" t="e">
        <f>IF(Table13[[#This Row],[Gender]]="F",Table13[[#This Row],[Diameter]],NA())</f>
        <v>#N/A</v>
      </c>
      <c r="AF320" s="2" t="e">
        <f>IF(Table13[[#This Row],[Gender]]="I",Table13[[#This Row],[Diameter]],NA())</f>
        <v>#N/A</v>
      </c>
    </row>
    <row r="321" spans="1:32">
      <c r="A321">
        <v>3381</v>
      </c>
      <c r="B321" t="s">
        <v>11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20</v>
      </c>
      <c r="M321" t="s">
        <v>21</v>
      </c>
      <c r="N321" t="s">
        <v>22</v>
      </c>
      <c r="O321">
        <v>5</v>
      </c>
      <c r="P321" t="s">
        <v>14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>
        <f>SUM(1,(1/3)*(Table13[[#This Row],[Length]]-0.5),(1/3)*(Table13[[#This Row],[Diameter]]-0.4),(1/3)*(Table13[[#This Row],[Height]]-0.4)*Table13[[#This Row],[Whole_weight]]*0.5)</f>
        <v>0.80509875000000009</v>
      </c>
      <c r="W321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t="e">
        <f>IF(Table13[[#This Row],[Category All]]="Category 1",Table13[[#This Row],[Base Abalone Value]]*1.5,NA())</f>
        <v>#N/A</v>
      </c>
      <c r="Y321">
        <f>IF(Table13[[#This Row],[Category All]]="Category 2",Table13[[#This Row],[Base Abalone Value]]*0.8,NA())</f>
        <v>0.64407900000000007</v>
      </c>
      <c r="Z321" t="e">
        <f>IF(Table13[[#This Row],[Category All]]="Category 3",Table13[[#This Row],[Base Abalone Value]],NA())</f>
        <v>#N/A</v>
      </c>
      <c r="AA321" s="2" t="e">
        <f>IF(Table13[[#This Row],[Gender]]="M",Table13[[#This Row],[Whole_weight]],NA())</f>
        <v>#N/A</v>
      </c>
      <c r="AB321" s="2" t="e">
        <f>IF(Table13[[#This Row],[Gender]]="F",Table13[[#This Row],[Whole_weight]],NA())</f>
        <v>#N/A</v>
      </c>
      <c r="AC321" s="2">
        <f>IF(Table13[[#This Row],[Gender]]="I",Table13[[#This Row],[Whole_weight]],NA())</f>
        <v>2.6499999999999999E-2</v>
      </c>
      <c r="AD321" s="2" t="e">
        <f>IF(Table13[[#This Row],[Gender]]="M",Table13[[#This Row],[Diameter]],NA())</f>
        <v>#N/A</v>
      </c>
      <c r="AE321" s="2" t="e">
        <f>IF(Table13[[#This Row],[Gender]]="F",Table13[[#This Row],[Diameter]],NA())</f>
        <v>#N/A</v>
      </c>
      <c r="AF321" s="2">
        <f>IF(Table13[[#This Row],[Gender]]="I",Table13[[#This Row],[Diameter]],NA())</f>
        <v>0.13</v>
      </c>
    </row>
    <row r="322" spans="1:32">
      <c r="A322">
        <v>347</v>
      </c>
      <c r="B322" t="s">
        <v>0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8</v>
      </c>
      <c r="M322" t="s">
        <v>9</v>
      </c>
      <c r="N322" t="s">
        <v>3</v>
      </c>
      <c r="O322">
        <v>5</v>
      </c>
      <c r="P322" t="s">
        <v>14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>
        <f>SUM(1,(1/3)*(Table13[[#This Row],[Length]]-0.5),(1/3)*(Table13[[#This Row],[Diameter]]-0.4),(1/3)*(Table13[[#This Row],[Height]]-0.4)*Table13[[#This Row],[Whole_weight]]*0.5)</f>
        <v>0.98475999999999986</v>
      </c>
      <c r="W322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t="e">
        <f>IF(Table13[[#This Row],[Category All]]="Category 1",Table13[[#This Row],[Base Abalone Value]]*1.5,NA())</f>
        <v>#N/A</v>
      </c>
      <c r="Y322">
        <f>IF(Table13[[#This Row],[Category All]]="Category 2",Table13[[#This Row],[Base Abalone Value]]*0.8,NA())</f>
        <v>0.78780799999999995</v>
      </c>
      <c r="Z322" t="e">
        <f>IF(Table13[[#This Row],[Category All]]="Category 3",Table13[[#This Row],[Base Abalone Value]],NA())</f>
        <v>#N/A</v>
      </c>
      <c r="AA322" s="2" t="e">
        <f>IF(Table13[[#This Row],[Gender]]="M",Table13[[#This Row],[Whole_weight]],NA())</f>
        <v>#N/A</v>
      </c>
      <c r="AB322" s="2">
        <f>IF(Table13[[#This Row],[Gender]]="F",Table13[[#This Row],[Whole_weight]],NA())</f>
        <v>0.75600000000000001</v>
      </c>
      <c r="AC322" s="2" t="e">
        <f>IF(Table13[[#This Row],[Gender]]="I",Table13[[#This Row],[Whole_weight]],NA())</f>
        <v>#N/A</v>
      </c>
      <c r="AD322" s="2" t="e">
        <f>IF(Table13[[#This Row],[Gender]]="M",Table13[[#This Row],[Diameter]],NA())</f>
        <v>#N/A</v>
      </c>
      <c r="AE322" s="2">
        <f>IF(Table13[[#This Row],[Gender]]="F",Table13[[#This Row],[Diameter]],NA())</f>
        <v>0.42</v>
      </c>
      <c r="AF322" s="2" t="e">
        <f>IF(Table13[[#This Row],[Gender]]="I",Table13[[#This Row],[Diameter]],NA())</f>
        <v>#N/A</v>
      </c>
    </row>
    <row r="323" spans="1:32">
      <c r="A323">
        <v>3239</v>
      </c>
      <c r="B323" t="s">
        <v>15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5</v>
      </c>
      <c r="M323" t="s">
        <v>6</v>
      </c>
      <c r="N323" t="s">
        <v>3</v>
      </c>
      <c r="O323">
        <v>3</v>
      </c>
      <c r="P323" t="s">
        <v>48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>
        <f>SUM(1,(1/3)*(Table13[[#This Row],[Length]]-0.5),(1/3)*(Table13[[#This Row],[Diameter]]-0.4),(1/3)*(Table13[[#This Row],[Height]]-0.4)*Table13[[#This Row],[Whole_weight]]*0.5)</f>
        <v>1.0467916666666668</v>
      </c>
      <c r="W32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t="e">
        <f>IF(Table13[[#This Row],[Category All]]="Category 1",Table13[[#This Row],[Base Abalone Value]]*1.5,NA())</f>
        <v>#N/A</v>
      </c>
      <c r="Y323" t="e">
        <f>IF(Table13[[#This Row],[Category All]]="Category 2",Table13[[#This Row],[Base Abalone Value]]*0.8,NA())</f>
        <v>#N/A</v>
      </c>
      <c r="Z323">
        <f>IF(Table13[[#This Row],[Category All]]="Category 3",Table13[[#This Row],[Base Abalone Value]],NA())</f>
        <v>1.0467916666666668</v>
      </c>
      <c r="AA323" s="2">
        <f>IF(Table13[[#This Row],[Gender]]="M",Table13[[#This Row],[Whole_weight]],NA())</f>
        <v>1.4770000000000001</v>
      </c>
      <c r="AB323" s="2" t="e">
        <f>IF(Table13[[#This Row],[Gender]]="F",Table13[[#This Row],[Whole_weight]],NA())</f>
        <v>#N/A</v>
      </c>
      <c r="AC323" s="2" t="e">
        <f>IF(Table13[[#This Row],[Gender]]="I",Table13[[#This Row],[Whole_weight]],NA())</f>
        <v>#N/A</v>
      </c>
      <c r="AD323" s="2">
        <f>IF(Table13[[#This Row],[Gender]]="M",Table13[[#This Row],[Diameter]],NA())</f>
        <v>0.53</v>
      </c>
      <c r="AE323" s="2" t="e">
        <f>IF(Table13[[#This Row],[Gender]]="F",Table13[[#This Row],[Diameter]],NA())</f>
        <v>#N/A</v>
      </c>
      <c r="AF323" s="2" t="e">
        <f>IF(Table13[[#This Row],[Gender]]="I",Table13[[#This Row],[Diameter]],NA())</f>
        <v>#N/A</v>
      </c>
    </row>
    <row r="324" spans="1:32">
      <c r="A324">
        <v>647</v>
      </c>
      <c r="B324" t="s">
        <v>15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5</v>
      </c>
      <c r="M324" t="s">
        <v>6</v>
      </c>
      <c r="N324" t="s">
        <v>3</v>
      </c>
      <c r="O324">
        <v>1</v>
      </c>
      <c r="P324" t="s">
        <v>4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>
        <f>SUM(1,(1/3)*(Table13[[#This Row],[Length]]-0.5),(1/3)*(Table13[[#This Row],[Diameter]]-0.4),(1/3)*(Table13[[#This Row],[Height]]-0.4)*Table13[[#This Row],[Whole_weight]]*0.5)</f>
        <v>0.87546458333333332</v>
      </c>
      <c r="W324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t="e">
        <f>IF(Table13[[#This Row],[Category All]]="Category 1",Table13[[#This Row],[Base Abalone Value]]*1.5,NA())</f>
        <v>#N/A</v>
      </c>
      <c r="Y324">
        <f>IF(Table13[[#This Row],[Category All]]="Category 2",Table13[[#This Row],[Base Abalone Value]]*0.8,NA())</f>
        <v>0.70037166666666673</v>
      </c>
      <c r="Z324" t="e">
        <f>IF(Table13[[#This Row],[Category All]]="Category 3",Table13[[#This Row],[Base Abalone Value]],NA())</f>
        <v>#N/A</v>
      </c>
      <c r="AA324" s="2">
        <f>IF(Table13[[#This Row],[Gender]]="M",Table13[[#This Row],[Whole_weight]],NA())</f>
        <v>0.1145</v>
      </c>
      <c r="AB324" s="2" t="e">
        <f>IF(Table13[[#This Row],[Gender]]="F",Table13[[#This Row],[Whole_weight]],NA())</f>
        <v>#N/A</v>
      </c>
      <c r="AC324" s="2" t="e">
        <f>IF(Table13[[#This Row],[Gender]]="I",Table13[[#This Row],[Whole_weight]],NA())</f>
        <v>#N/A</v>
      </c>
      <c r="AD324" s="2">
        <f>IF(Table13[[#This Row],[Gender]]="M",Table13[[#This Row],[Diameter]],NA())</f>
        <v>0.215</v>
      </c>
      <c r="AE324" s="2" t="e">
        <f>IF(Table13[[#This Row],[Gender]]="F",Table13[[#This Row],[Diameter]],NA())</f>
        <v>#N/A</v>
      </c>
      <c r="AF324" s="2" t="e">
        <f>IF(Table13[[#This Row],[Gender]]="I",Table13[[#This Row],[Diameter]],NA())</f>
        <v>#N/A</v>
      </c>
    </row>
    <row r="325" spans="1:32">
      <c r="A325">
        <v>39</v>
      </c>
      <c r="B325" t="s">
        <v>0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23</v>
      </c>
      <c r="M325" t="s">
        <v>24</v>
      </c>
      <c r="N325" t="s">
        <v>25</v>
      </c>
      <c r="O325">
        <v>10</v>
      </c>
      <c r="P325" t="s">
        <v>38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>
        <f>SUM(1,(1/3)*(Table13[[#This Row],[Length]]-0.5),(1/3)*(Table13[[#This Row],[Diameter]]-0.4),(1/3)*(Table13[[#This Row],[Height]]-0.4)*Table13[[#This Row],[Whole_weight]]*0.5)</f>
        <v>1.0010008333333331</v>
      </c>
      <c r="W325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t="e">
        <f>IF(Table13[[#This Row],[Category All]]="Category 1",Table13[[#This Row],[Base Abalone Value]]*1.5,NA())</f>
        <v>#N/A</v>
      </c>
      <c r="Y325">
        <f>IF(Table13[[#This Row],[Category All]]="Category 2",Table13[[#This Row],[Base Abalone Value]]*0.8,NA())</f>
        <v>0.80080066666666649</v>
      </c>
      <c r="Z325" t="e">
        <f>IF(Table13[[#This Row],[Category All]]="Category 3",Table13[[#This Row],[Base Abalone Value]],NA())</f>
        <v>#N/A</v>
      </c>
      <c r="AA325" s="2" t="e">
        <f>IF(Table13[[#This Row],[Gender]]="M",Table13[[#This Row],[Whole_weight]],NA())</f>
        <v>#N/A</v>
      </c>
      <c r="AB325" s="2">
        <f>IF(Table13[[#This Row],[Gender]]="F",Table13[[#This Row],[Whole_weight]],NA())</f>
        <v>0.88300000000000001</v>
      </c>
      <c r="AC325" s="2" t="e">
        <f>IF(Table13[[#This Row],[Gender]]="I",Table13[[#This Row],[Whole_weight]],NA())</f>
        <v>#N/A</v>
      </c>
      <c r="AD325" s="2" t="e">
        <f>IF(Table13[[#This Row],[Gender]]="M",Table13[[#This Row],[Diameter]],NA())</f>
        <v>#N/A</v>
      </c>
      <c r="AE325" s="2">
        <f>IF(Table13[[#This Row],[Gender]]="F",Table13[[#This Row],[Diameter]],NA())</f>
        <v>0.44500000000000001</v>
      </c>
      <c r="AF325" s="2" t="e">
        <f>IF(Table13[[#This Row],[Gender]]="I",Table13[[#This Row],[Diameter]],NA())</f>
        <v>#N/A</v>
      </c>
    </row>
    <row r="326" spans="1:32">
      <c r="A326">
        <v>2105</v>
      </c>
      <c r="B326" t="s">
        <v>0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</v>
      </c>
      <c r="M326" t="s">
        <v>2</v>
      </c>
      <c r="N326" t="s">
        <v>3</v>
      </c>
      <c r="O326">
        <v>6</v>
      </c>
      <c r="P326" t="s">
        <v>47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>
        <f>SUM(1,(1/3)*(Table13[[#This Row],[Length]]-0.5),(1/3)*(Table13[[#This Row],[Diameter]]-0.4),(1/3)*(Table13[[#This Row],[Height]]-0.4)*Table13[[#This Row],[Whole_weight]]*0.5)</f>
        <v>0.96693958333333341</v>
      </c>
      <c r="W326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t="e">
        <f>IF(Table13[[#This Row],[Category All]]="Category 1",Table13[[#This Row],[Base Abalone Value]]*1.5,NA())</f>
        <v>#N/A</v>
      </c>
      <c r="Y326">
        <f>IF(Table13[[#This Row],[Category All]]="Category 2",Table13[[#This Row],[Base Abalone Value]]*0.8,NA())</f>
        <v>0.77355166666666675</v>
      </c>
      <c r="Z326" t="e">
        <f>IF(Table13[[#This Row],[Category All]]="Category 3",Table13[[#This Row],[Base Abalone Value]],NA())</f>
        <v>#N/A</v>
      </c>
      <c r="AA326" s="2" t="e">
        <f>IF(Table13[[#This Row],[Gender]]="M",Table13[[#This Row],[Whole_weight]],NA())</f>
        <v>#N/A</v>
      </c>
      <c r="AB326" s="2">
        <f>IF(Table13[[#This Row],[Gender]]="F",Table13[[#This Row],[Whole_weight]],NA())</f>
        <v>0.53949999999999998</v>
      </c>
      <c r="AC326" s="2" t="e">
        <f>IF(Table13[[#This Row],[Gender]]="I",Table13[[#This Row],[Whole_weight]],NA())</f>
        <v>#N/A</v>
      </c>
      <c r="AD326" s="2" t="e">
        <f>IF(Table13[[#This Row],[Gender]]="M",Table13[[#This Row],[Diameter]],NA())</f>
        <v>#N/A</v>
      </c>
      <c r="AE326" s="2">
        <f>IF(Table13[[#This Row],[Gender]]="F",Table13[[#This Row],[Diameter]],NA())</f>
        <v>0.38500000000000001</v>
      </c>
      <c r="AF326" s="2" t="e">
        <f>IF(Table13[[#This Row],[Gender]]="I",Table13[[#This Row],[Diameter]],NA())</f>
        <v>#N/A</v>
      </c>
    </row>
    <row r="327" spans="1:32">
      <c r="A327">
        <v>1119</v>
      </c>
      <c r="B327" t="s">
        <v>11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32</v>
      </c>
      <c r="M327" t="s">
        <v>33</v>
      </c>
      <c r="N327" t="s">
        <v>34</v>
      </c>
      <c r="O327">
        <v>8</v>
      </c>
      <c r="P327" t="s">
        <v>19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>
        <f>SUM(1,(1/3)*(Table13[[#This Row],[Length]]-0.5),(1/3)*(Table13[[#This Row],[Diameter]]-0.4),(1/3)*(Table13[[#This Row],[Height]]-0.4)*Table13[[#This Row],[Whole_weight]]*0.5)</f>
        <v>0.98087916666666664</v>
      </c>
      <c r="W327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t="e">
        <f>IF(Table13[[#This Row],[Category All]]="Category 1",Table13[[#This Row],[Base Abalone Value]]*1.5,NA())</f>
        <v>#N/A</v>
      </c>
      <c r="Y327">
        <f>IF(Table13[[#This Row],[Category All]]="Category 2",Table13[[#This Row],[Base Abalone Value]]*0.8,NA())</f>
        <v>0.78470333333333331</v>
      </c>
      <c r="Z327" t="e">
        <f>IF(Table13[[#This Row],[Category All]]="Category 3",Table13[[#This Row],[Base Abalone Value]],NA())</f>
        <v>#N/A</v>
      </c>
      <c r="AA327" s="2" t="e">
        <f>IF(Table13[[#This Row],[Gender]]="M",Table13[[#This Row],[Whole_weight]],NA())</f>
        <v>#N/A</v>
      </c>
      <c r="AB327" s="2" t="e">
        <f>IF(Table13[[#This Row],[Gender]]="F",Table13[[#This Row],[Whole_weight]],NA())</f>
        <v>#N/A</v>
      </c>
      <c r="AC327" s="2">
        <f>IF(Table13[[#This Row],[Gender]]="I",Table13[[#This Row],[Whole_weight]],NA())</f>
        <v>0.59899999999999998</v>
      </c>
      <c r="AD327" s="2" t="e">
        <f>IF(Table13[[#This Row],[Gender]]="M",Table13[[#This Row],[Diameter]],NA())</f>
        <v>#N/A</v>
      </c>
      <c r="AE327" s="2" t="e">
        <f>IF(Table13[[#This Row],[Gender]]="F",Table13[[#This Row],[Diameter]],NA())</f>
        <v>#N/A</v>
      </c>
      <c r="AF327" s="2">
        <f>IF(Table13[[#This Row],[Gender]]="I",Table13[[#This Row],[Diameter]],NA())</f>
        <v>0.39</v>
      </c>
    </row>
    <row r="328" spans="1:32">
      <c r="A328">
        <v>543</v>
      </c>
      <c r="B328" t="s">
        <v>15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8</v>
      </c>
      <c r="M328" t="s">
        <v>9</v>
      </c>
      <c r="N328" t="s">
        <v>3</v>
      </c>
      <c r="O328">
        <v>9</v>
      </c>
      <c r="P328" t="s">
        <v>46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>
        <f>SUM(1,(1/3)*(Table13[[#This Row],[Length]]-0.5),(1/3)*(Table13[[#This Row],[Diameter]]-0.4),(1/3)*(Table13[[#This Row],[Height]]-0.4)*Table13[[#This Row],[Whole_weight]]*0.5)</f>
        <v>0.93462958333333335</v>
      </c>
      <c r="W328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t="e">
        <f>IF(Table13[[#This Row],[Category All]]="Category 1",Table13[[#This Row],[Base Abalone Value]]*1.5,NA())</f>
        <v>#N/A</v>
      </c>
      <c r="Y328">
        <f>IF(Table13[[#This Row],[Category All]]="Category 2",Table13[[#This Row],[Base Abalone Value]]*0.8,NA())</f>
        <v>0.74770366666666677</v>
      </c>
      <c r="Z328" t="e">
        <f>IF(Table13[[#This Row],[Category All]]="Category 3",Table13[[#This Row],[Base Abalone Value]],NA())</f>
        <v>#N/A</v>
      </c>
      <c r="AA328" s="2">
        <f>IF(Table13[[#This Row],[Gender]]="M",Table13[[#This Row],[Whole_weight]],NA())</f>
        <v>0.28849999999999998</v>
      </c>
      <c r="AB328" s="2" t="e">
        <f>IF(Table13[[#This Row],[Gender]]="F",Table13[[#This Row],[Whole_weight]],NA())</f>
        <v>#N/A</v>
      </c>
      <c r="AC328" s="2" t="e">
        <f>IF(Table13[[#This Row],[Gender]]="I",Table13[[#This Row],[Whole_weight]],NA())</f>
        <v>#N/A</v>
      </c>
      <c r="AD328" s="2">
        <f>IF(Table13[[#This Row],[Gender]]="M",Table13[[#This Row],[Diameter]],NA())</f>
        <v>0.32500000000000001</v>
      </c>
      <c r="AE328" s="2" t="e">
        <f>IF(Table13[[#This Row],[Gender]]="F",Table13[[#This Row],[Diameter]],NA())</f>
        <v>#N/A</v>
      </c>
      <c r="AF328" s="2" t="e">
        <f>IF(Table13[[#This Row],[Gender]]="I",Table13[[#This Row],[Diameter]],NA())</f>
        <v>#N/A</v>
      </c>
    </row>
    <row r="329" spans="1:32">
      <c r="A329">
        <v>1348</v>
      </c>
      <c r="B329" t="s">
        <v>11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49</v>
      </c>
      <c r="M329" t="s">
        <v>50</v>
      </c>
      <c r="N329" t="s">
        <v>3</v>
      </c>
      <c r="O329">
        <v>4</v>
      </c>
      <c r="P329" t="s">
        <v>10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>
        <f>SUM(1,(1/3)*(Table13[[#This Row],[Length]]-0.5),(1/3)*(Table13[[#This Row],[Diameter]]-0.4),(1/3)*(Table13[[#This Row],[Height]]-0.4)*Table13[[#This Row],[Whole_weight]]*0.5)</f>
        <v>1.0109254166666666</v>
      </c>
      <c r="W329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t="e">
        <f>IF(Table13[[#This Row],[Category All]]="Category 1",Table13[[#This Row],[Base Abalone Value]]*1.5,NA())</f>
        <v>#N/A</v>
      </c>
      <c r="Y329">
        <f>IF(Table13[[#This Row],[Category All]]="Category 2",Table13[[#This Row],[Base Abalone Value]]*0.8,NA())</f>
        <v>0.80874033333333328</v>
      </c>
      <c r="Z329" t="e">
        <f>IF(Table13[[#This Row],[Category All]]="Category 3",Table13[[#This Row],[Base Abalone Value]],NA())</f>
        <v>#N/A</v>
      </c>
      <c r="AA329" s="2" t="e">
        <f>IF(Table13[[#This Row],[Gender]]="M",Table13[[#This Row],[Whole_weight]],NA())</f>
        <v>#N/A</v>
      </c>
      <c r="AB329" s="2" t="e">
        <f>IF(Table13[[#This Row],[Gender]]="F",Table13[[#This Row],[Whole_weight]],NA())</f>
        <v>#N/A</v>
      </c>
      <c r="AC329" s="2">
        <f>IF(Table13[[#This Row],[Gender]]="I",Table13[[#This Row],[Whole_weight]],NA())</f>
        <v>0.77149999999999996</v>
      </c>
      <c r="AD329" s="2" t="e">
        <f>IF(Table13[[#This Row],[Gender]]="M",Table13[[#This Row],[Diameter]],NA())</f>
        <v>#N/A</v>
      </c>
      <c r="AE329" s="2" t="e">
        <f>IF(Table13[[#This Row],[Gender]]="F",Table13[[#This Row],[Diameter]],NA())</f>
        <v>#N/A</v>
      </c>
      <c r="AF329" s="2">
        <f>IF(Table13[[#This Row],[Gender]]="I",Table13[[#This Row],[Diameter]],NA())</f>
        <v>0.44500000000000001</v>
      </c>
    </row>
    <row r="330" spans="1:32">
      <c r="A330">
        <v>2158</v>
      </c>
      <c r="B330" t="s">
        <v>15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5</v>
      </c>
      <c r="M330" t="s">
        <v>6</v>
      </c>
      <c r="N330" t="s">
        <v>3</v>
      </c>
      <c r="O330">
        <v>3</v>
      </c>
      <c r="P330" t="s">
        <v>48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>
        <f>SUM(1,(1/3)*(Table13[[#This Row],[Length]]-0.5),(1/3)*(Table13[[#This Row],[Diameter]]-0.4),(1/3)*(Table13[[#This Row],[Height]]-0.4)*Table13[[#This Row],[Whole_weight]]*0.5)</f>
        <v>1.0039416666666667</v>
      </c>
      <c r="W330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t="e">
        <f>IF(Table13[[#This Row],[Category All]]="Category 1",Table13[[#This Row],[Base Abalone Value]]*1.5,NA())</f>
        <v>#N/A</v>
      </c>
      <c r="Y330">
        <f>IF(Table13[[#This Row],[Category All]]="Category 2",Table13[[#This Row],[Base Abalone Value]]*0.8,NA())</f>
        <v>0.80315333333333339</v>
      </c>
      <c r="Z330" t="e">
        <f>IF(Table13[[#This Row],[Category All]]="Category 3",Table13[[#This Row],[Base Abalone Value]],NA())</f>
        <v>#N/A</v>
      </c>
      <c r="AA330" s="2">
        <f>IF(Table13[[#This Row],[Gender]]="M",Table13[[#This Row],[Whole_weight]],NA())</f>
        <v>1.806</v>
      </c>
      <c r="AB330" s="2" t="e">
        <f>IF(Table13[[#This Row],[Gender]]="F",Table13[[#This Row],[Whole_weight]],NA())</f>
        <v>#N/A</v>
      </c>
      <c r="AC330" s="2" t="e">
        <f>IF(Table13[[#This Row],[Gender]]="I",Table13[[#This Row],[Whole_weight]],NA())</f>
        <v>#N/A</v>
      </c>
      <c r="AD330" s="2">
        <f>IF(Table13[[#This Row],[Gender]]="M",Table13[[#This Row],[Diameter]],NA())</f>
        <v>0.495</v>
      </c>
      <c r="AE330" s="2" t="e">
        <f>IF(Table13[[#This Row],[Gender]]="F",Table13[[#This Row],[Diameter]],NA())</f>
        <v>#N/A</v>
      </c>
      <c r="AF330" s="2" t="e">
        <f>IF(Table13[[#This Row],[Gender]]="I",Table13[[#This Row],[Diameter]],NA())</f>
        <v>#N/A</v>
      </c>
    </row>
    <row r="331" spans="1:32">
      <c r="A331">
        <v>2507</v>
      </c>
      <c r="B331" t="s">
        <v>11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43</v>
      </c>
      <c r="M331" t="s">
        <v>44</v>
      </c>
      <c r="N331" t="s">
        <v>45</v>
      </c>
      <c r="O331">
        <v>8</v>
      </c>
      <c r="P331" t="s">
        <v>19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>
        <f>SUM(1,(1/3)*(Table13[[#This Row],[Length]]-0.5),(1/3)*(Table13[[#This Row],[Diameter]]-0.4),(1/3)*(Table13[[#This Row],[Height]]-0.4)*Table13[[#This Row],[Whole_weight]]*0.5)</f>
        <v>0.91720000000000002</v>
      </c>
      <c r="W331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t="e">
        <f>IF(Table13[[#This Row],[Category All]]="Category 1",Table13[[#This Row],[Base Abalone Value]]*1.5,NA())</f>
        <v>#N/A</v>
      </c>
      <c r="Y331">
        <f>IF(Table13[[#This Row],[Category All]]="Category 2",Table13[[#This Row],[Base Abalone Value]]*0.8,NA())</f>
        <v>0.73376000000000008</v>
      </c>
      <c r="Z331" t="e">
        <f>IF(Table13[[#This Row],[Category All]]="Category 3",Table13[[#This Row],[Base Abalone Value]],NA())</f>
        <v>#N/A</v>
      </c>
      <c r="AA331" s="2" t="e">
        <f>IF(Table13[[#This Row],[Gender]]="M",Table13[[#This Row],[Whole_weight]],NA())</f>
        <v>#N/A</v>
      </c>
      <c r="AB331" s="2" t="e">
        <f>IF(Table13[[#This Row],[Gender]]="F",Table13[[#This Row],[Whole_weight]],NA())</f>
        <v>#N/A</v>
      </c>
      <c r="AC331" s="2">
        <f>IF(Table13[[#This Row],[Gender]]="I",Table13[[#This Row],[Whole_weight]],NA())</f>
        <v>0.14399999999999999</v>
      </c>
      <c r="AD331" s="2" t="e">
        <f>IF(Table13[[#This Row],[Gender]]="M",Table13[[#This Row],[Diameter]],NA())</f>
        <v>#N/A</v>
      </c>
      <c r="AE331" s="2" t="e">
        <f>IF(Table13[[#This Row],[Gender]]="F",Table13[[#This Row],[Diameter]],NA())</f>
        <v>#N/A</v>
      </c>
      <c r="AF331" s="2">
        <f>IF(Table13[[#This Row],[Gender]]="I",Table13[[#This Row],[Diameter]],NA())</f>
        <v>0.3</v>
      </c>
    </row>
    <row r="332" spans="1:32">
      <c r="A332">
        <v>64</v>
      </c>
      <c r="B332" t="s">
        <v>15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52</v>
      </c>
      <c r="M332" t="s">
        <v>53</v>
      </c>
      <c r="N332" t="s">
        <v>54</v>
      </c>
      <c r="O332">
        <v>6</v>
      </c>
      <c r="P332" t="s">
        <v>47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>
        <f>SUM(1,(1/3)*(Table13[[#This Row],[Length]]-0.5),(1/3)*(Table13[[#This Row],[Diameter]]-0.4),(1/3)*(Table13[[#This Row],[Height]]-0.4)*Table13[[#This Row],[Whole_weight]]*0.5)</f>
        <v>0.93075958333333331</v>
      </c>
      <c r="W332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t="e">
        <f>IF(Table13[[#This Row],[Category All]]="Category 1",Table13[[#This Row],[Base Abalone Value]]*1.5,NA())</f>
        <v>#N/A</v>
      </c>
      <c r="Y332">
        <f>IF(Table13[[#This Row],[Category All]]="Category 2",Table13[[#This Row],[Base Abalone Value]]*0.8,NA())</f>
        <v>0.74460766666666667</v>
      </c>
      <c r="Z332" t="e">
        <f>IF(Table13[[#This Row],[Category All]]="Category 3",Table13[[#This Row],[Base Abalone Value]],NA())</f>
        <v>#N/A</v>
      </c>
      <c r="AA332" s="2">
        <f>IF(Table13[[#This Row],[Gender]]="M",Table13[[#This Row],[Whole_weight]],NA())</f>
        <v>0.3785</v>
      </c>
      <c r="AB332" s="2" t="e">
        <f>IF(Table13[[#This Row],[Gender]]="F",Table13[[#This Row],[Whole_weight]],NA())</f>
        <v>#N/A</v>
      </c>
      <c r="AC332" s="2" t="e">
        <f>IF(Table13[[#This Row],[Gender]]="I",Table13[[#This Row],[Whole_weight]],NA())</f>
        <v>#N/A</v>
      </c>
      <c r="AD332" s="2">
        <f>IF(Table13[[#This Row],[Gender]]="M",Table13[[#This Row],[Diameter]],NA())</f>
        <v>0.32500000000000001</v>
      </c>
      <c r="AE332" s="2" t="e">
        <f>IF(Table13[[#This Row],[Gender]]="F",Table13[[#This Row],[Diameter]],NA())</f>
        <v>#N/A</v>
      </c>
      <c r="AF332" s="2" t="e">
        <f>IF(Table13[[#This Row],[Gender]]="I",Table13[[#This Row],[Diameter]],NA())</f>
        <v>#N/A</v>
      </c>
    </row>
    <row r="333" spans="1:32">
      <c r="A333">
        <v>2837</v>
      </c>
      <c r="B333" t="s">
        <v>15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26</v>
      </c>
      <c r="M333" t="s">
        <v>27</v>
      </c>
      <c r="N333" t="s">
        <v>28</v>
      </c>
      <c r="O333">
        <v>2</v>
      </c>
      <c r="P333" t="s">
        <v>7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>
        <f>SUM(1,(1/3)*(Table13[[#This Row],[Length]]-0.5),(1/3)*(Table13[[#This Row],[Diameter]]-0.4),(1/3)*(Table13[[#This Row],[Height]]-0.4)*Table13[[#This Row],[Whole_weight]]*0.5)</f>
        <v>1.0023066666666665</v>
      </c>
      <c r="W33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t="e">
        <f>IF(Table13[[#This Row],[Category All]]="Category 1",Table13[[#This Row],[Base Abalone Value]]*1.5,NA())</f>
        <v>#N/A</v>
      </c>
      <c r="Y333" t="e">
        <f>IF(Table13[[#This Row],[Category All]]="Category 2",Table13[[#This Row],[Base Abalone Value]]*0.8,NA())</f>
        <v>#N/A</v>
      </c>
      <c r="Z333">
        <f>IF(Table13[[#This Row],[Category All]]="Category 3",Table13[[#This Row],[Base Abalone Value]],NA())</f>
        <v>1.0023066666666665</v>
      </c>
      <c r="AA333" s="2">
        <f>IF(Table13[[#This Row],[Gender]]="M",Table13[[#This Row],[Whole_weight]],NA())</f>
        <v>0.98399999999999999</v>
      </c>
      <c r="AB333" s="2" t="e">
        <f>IF(Table13[[#This Row],[Gender]]="F",Table13[[#This Row],[Whole_weight]],NA())</f>
        <v>#N/A</v>
      </c>
      <c r="AC333" s="2" t="e">
        <f>IF(Table13[[#This Row],[Gender]]="I",Table13[[#This Row],[Whole_weight]],NA())</f>
        <v>#N/A</v>
      </c>
      <c r="AD333" s="2">
        <f>IF(Table13[[#This Row],[Gender]]="M",Table13[[#This Row],[Diameter]],NA())</f>
        <v>0.44500000000000001</v>
      </c>
      <c r="AE333" s="2" t="e">
        <f>IF(Table13[[#This Row],[Gender]]="F",Table13[[#This Row],[Diameter]],NA())</f>
        <v>#N/A</v>
      </c>
      <c r="AF333" s="2" t="e">
        <f>IF(Table13[[#This Row],[Gender]]="I",Table13[[#This Row],[Diameter]],NA())</f>
        <v>#N/A</v>
      </c>
    </row>
    <row r="334" spans="1:32">
      <c r="A334">
        <v>2732</v>
      </c>
      <c r="B334" t="s">
        <v>11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16</v>
      </c>
      <c r="M334" t="s">
        <v>17</v>
      </c>
      <c r="N334" t="s">
        <v>18</v>
      </c>
      <c r="O334">
        <v>2</v>
      </c>
      <c r="P334" t="s">
        <v>7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>
        <f>SUM(1,(1/3)*(Table13[[#This Row],[Length]]-0.5),(1/3)*(Table13[[#This Row],[Diameter]]-0.4),(1/3)*(Table13[[#This Row],[Height]]-0.4)*Table13[[#This Row],[Whole_weight]]*0.5)</f>
        <v>0.92666666666666664</v>
      </c>
      <c r="W334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t="e">
        <f>IF(Table13[[#This Row],[Category All]]="Category 1",Table13[[#This Row],[Base Abalone Value]]*1.5,NA())</f>
        <v>#N/A</v>
      </c>
      <c r="Y334">
        <f>IF(Table13[[#This Row],[Category All]]="Category 2",Table13[[#This Row],[Base Abalone Value]]*0.8,NA())</f>
        <v>0.7413333333333334</v>
      </c>
      <c r="Z334" t="e">
        <f>IF(Table13[[#This Row],[Category All]]="Category 3",Table13[[#This Row],[Base Abalone Value]],NA())</f>
        <v>#N/A</v>
      </c>
      <c r="AA334" s="2" t="e">
        <f>IF(Table13[[#This Row],[Gender]]="M",Table13[[#This Row],[Whole_weight]],NA())</f>
        <v>#N/A</v>
      </c>
      <c r="AB334" s="2" t="e">
        <f>IF(Table13[[#This Row],[Gender]]="F",Table13[[#This Row],[Whole_weight]],NA())</f>
        <v>#N/A</v>
      </c>
      <c r="AC334" s="2">
        <f>IF(Table13[[#This Row],[Gender]]="I",Table13[[#This Row],[Whole_weight]],NA())</f>
        <v>0.3</v>
      </c>
      <c r="AD334" s="2" t="e">
        <f>IF(Table13[[#This Row],[Gender]]="M",Table13[[#This Row],[Diameter]],NA())</f>
        <v>#N/A</v>
      </c>
      <c r="AE334" s="2" t="e">
        <f>IF(Table13[[#This Row],[Gender]]="F",Table13[[#This Row],[Diameter]],NA())</f>
        <v>#N/A</v>
      </c>
      <c r="AF334" s="2">
        <f>IF(Table13[[#This Row],[Gender]]="I",Table13[[#This Row],[Diameter]],NA())</f>
        <v>0.315</v>
      </c>
    </row>
    <row r="335" spans="1:32">
      <c r="A335">
        <v>887</v>
      </c>
      <c r="B335" t="s">
        <v>0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8</v>
      </c>
      <c r="M335" t="s">
        <v>9</v>
      </c>
      <c r="N335" t="s">
        <v>3</v>
      </c>
      <c r="O335">
        <v>3</v>
      </c>
      <c r="P335" t="s">
        <v>48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>
        <f>SUM(1,(1/3)*(Table13[[#This Row],[Length]]-0.5),(1/3)*(Table13[[#This Row],[Diameter]]-0.4),(1/3)*(Table13[[#This Row],[Height]]-0.4)*Table13[[#This Row],[Whole_weight]]*0.5)</f>
        <v>1.0306358333333334</v>
      </c>
      <c r="W335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t="e">
        <f>IF(Table13[[#This Row],[Category All]]="Category 1",Table13[[#This Row],[Base Abalone Value]]*1.5,NA())</f>
        <v>#N/A</v>
      </c>
      <c r="Y335" t="e">
        <f>IF(Table13[[#This Row],[Category All]]="Category 2",Table13[[#This Row],[Base Abalone Value]]*0.8,NA())</f>
        <v>#N/A</v>
      </c>
      <c r="Z335">
        <f>IF(Table13[[#This Row],[Category All]]="Category 3",Table13[[#This Row],[Base Abalone Value]],NA())</f>
        <v>1.0306358333333334</v>
      </c>
      <c r="AA335" s="2" t="e">
        <f>IF(Table13[[#This Row],[Gender]]="M",Table13[[#This Row],[Whole_weight]],NA())</f>
        <v>#N/A</v>
      </c>
      <c r="AB335" s="2">
        <f>IF(Table13[[#This Row],[Gender]]="F",Table13[[#This Row],[Whole_weight]],NA())</f>
        <v>1.8095000000000001</v>
      </c>
      <c r="AC335" s="2" t="e">
        <f>IF(Table13[[#This Row],[Gender]]="I",Table13[[#This Row],[Whole_weight]],NA())</f>
        <v>#N/A</v>
      </c>
      <c r="AD335" s="2" t="e">
        <f>IF(Table13[[#This Row],[Gender]]="M",Table13[[#This Row],[Diameter]],NA())</f>
        <v>#N/A</v>
      </c>
      <c r="AE335" s="2">
        <f>IF(Table13[[#This Row],[Gender]]="F",Table13[[#This Row],[Diameter]],NA())</f>
        <v>0.52500000000000002</v>
      </c>
      <c r="AF335" s="2" t="e">
        <f>IF(Table13[[#This Row],[Gender]]="I",Table13[[#This Row],[Diameter]],NA())</f>
        <v>#N/A</v>
      </c>
    </row>
    <row r="336" spans="1:32">
      <c r="A336">
        <v>3131</v>
      </c>
      <c r="B336" t="s">
        <v>15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23</v>
      </c>
      <c r="M336" t="s">
        <v>24</v>
      </c>
      <c r="N336" t="s">
        <v>25</v>
      </c>
      <c r="O336">
        <v>3</v>
      </c>
      <c r="P336" t="s">
        <v>48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>
        <f>SUM(1,(1/3)*(Table13[[#This Row],[Length]]-0.5),(1/3)*(Table13[[#This Row],[Diameter]]-0.4),(1/3)*(Table13[[#This Row],[Height]]-0.4)*Table13[[#This Row],[Whole_weight]]*0.5)</f>
        <v>1.0490379166666666</v>
      </c>
      <c r="W336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t="e">
        <f>IF(Table13[[#This Row],[Category All]]="Category 1",Table13[[#This Row],[Base Abalone Value]]*1.5,NA())</f>
        <v>#N/A</v>
      </c>
      <c r="Y336" t="e">
        <f>IF(Table13[[#This Row],[Category All]]="Category 2",Table13[[#This Row],[Base Abalone Value]]*0.8,NA())</f>
        <v>#N/A</v>
      </c>
      <c r="Z336">
        <f>IF(Table13[[#This Row],[Category All]]="Category 3",Table13[[#This Row],[Base Abalone Value]],NA())</f>
        <v>1.0490379166666666</v>
      </c>
      <c r="AA336" s="2">
        <f>IF(Table13[[#This Row],[Gender]]="M",Table13[[#This Row],[Whole_weight]],NA())</f>
        <v>1.1735</v>
      </c>
      <c r="AB336" s="2" t="e">
        <f>IF(Table13[[#This Row],[Gender]]="F",Table13[[#This Row],[Whole_weight]],NA())</f>
        <v>#N/A</v>
      </c>
      <c r="AC336" s="2" t="e">
        <f>IF(Table13[[#This Row],[Gender]]="I",Table13[[#This Row],[Whole_weight]],NA())</f>
        <v>#N/A</v>
      </c>
      <c r="AD336" s="2">
        <f>IF(Table13[[#This Row],[Gender]]="M",Table13[[#This Row],[Diameter]],NA())</f>
        <v>0.51500000000000001</v>
      </c>
      <c r="AE336" s="2" t="e">
        <f>IF(Table13[[#This Row],[Gender]]="F",Table13[[#This Row],[Diameter]],NA())</f>
        <v>#N/A</v>
      </c>
      <c r="AF336" s="2" t="e">
        <f>IF(Table13[[#This Row],[Gender]]="I",Table13[[#This Row],[Diameter]],NA())</f>
        <v>#N/A</v>
      </c>
    </row>
    <row r="337" spans="1:32">
      <c r="A337">
        <v>3172</v>
      </c>
      <c r="B337" t="s">
        <v>15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16</v>
      </c>
      <c r="M337" t="s">
        <v>17</v>
      </c>
      <c r="N337" t="s">
        <v>18</v>
      </c>
      <c r="O337">
        <v>8</v>
      </c>
      <c r="P337" t="s">
        <v>19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>
        <f>SUM(1,(1/3)*(Table13[[#This Row],[Length]]-0.5),(1/3)*(Table13[[#This Row],[Diameter]]-0.4),(1/3)*(Table13[[#This Row],[Height]]-0.4)*Table13[[#This Row],[Whole_weight]]*0.5)</f>
        <v>0.97831999999999997</v>
      </c>
      <c r="W337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t="e">
        <f>IF(Table13[[#This Row],[Category All]]="Category 1",Table13[[#This Row],[Base Abalone Value]]*1.5,NA())</f>
        <v>#N/A</v>
      </c>
      <c r="Y337">
        <f>IF(Table13[[#This Row],[Category All]]="Category 2",Table13[[#This Row],[Base Abalone Value]]*0.8,NA())</f>
        <v>0.78265600000000002</v>
      </c>
      <c r="Z337" t="e">
        <f>IF(Table13[[#This Row],[Category All]]="Category 3",Table13[[#This Row],[Base Abalone Value]],NA())</f>
        <v>#N/A</v>
      </c>
      <c r="AA337" s="2">
        <f>IF(Table13[[#This Row],[Gender]]="M",Table13[[#This Row],[Whole_weight]],NA())</f>
        <v>0.79200000000000004</v>
      </c>
      <c r="AB337" s="2" t="e">
        <f>IF(Table13[[#This Row],[Gender]]="F",Table13[[#This Row],[Whole_weight]],NA())</f>
        <v>#N/A</v>
      </c>
      <c r="AC337" s="2" t="e">
        <f>IF(Table13[[#This Row],[Gender]]="I",Table13[[#This Row],[Whole_weight]],NA())</f>
        <v>#N/A</v>
      </c>
      <c r="AD337" s="2">
        <f>IF(Table13[[#This Row],[Gender]]="M",Table13[[#This Row],[Diameter]],NA())</f>
        <v>0.40500000000000003</v>
      </c>
      <c r="AE337" s="2" t="e">
        <f>IF(Table13[[#This Row],[Gender]]="F",Table13[[#This Row],[Diameter]],NA())</f>
        <v>#N/A</v>
      </c>
      <c r="AF337" s="2" t="e">
        <f>IF(Table13[[#This Row],[Gender]]="I",Table13[[#This Row],[Diameter]],NA())</f>
        <v>#N/A</v>
      </c>
    </row>
    <row r="338" spans="1:32">
      <c r="A338">
        <v>868</v>
      </c>
      <c r="B338" t="s">
        <v>0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12</v>
      </c>
      <c r="M338" t="s">
        <v>13</v>
      </c>
      <c r="N338" t="s">
        <v>3</v>
      </c>
      <c r="O338">
        <v>1</v>
      </c>
      <c r="P338" t="s">
        <v>4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>
        <f>SUM(1,(1/3)*(Table13[[#This Row],[Length]]-0.5),(1/3)*(Table13[[#This Row],[Diameter]]-0.4),(1/3)*(Table13[[#This Row],[Height]]-0.4)*Table13[[#This Row],[Whole_weight]]*0.5)</f>
        <v>1.0200291666666668</v>
      </c>
      <c r="W338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t="e">
        <f>IF(Table13[[#This Row],[Category All]]="Category 1",Table13[[#This Row],[Base Abalone Value]]*1.5,NA())</f>
        <v>#N/A</v>
      </c>
      <c r="Y338" t="e">
        <f>IF(Table13[[#This Row],[Category All]]="Category 2",Table13[[#This Row],[Base Abalone Value]]*0.8,NA())</f>
        <v>#N/A</v>
      </c>
      <c r="Z338">
        <f>IF(Table13[[#This Row],[Category All]]="Category 3",Table13[[#This Row],[Base Abalone Value]],NA())</f>
        <v>1.0200291666666668</v>
      </c>
      <c r="AA338" s="2" t="e">
        <f>IF(Table13[[#This Row],[Gender]]="M",Table13[[#This Row],[Whole_weight]],NA())</f>
        <v>#N/A</v>
      </c>
      <c r="AB338" s="2">
        <f>IF(Table13[[#This Row],[Gender]]="F",Table13[[#This Row],[Whole_weight]],NA())</f>
        <v>1.377</v>
      </c>
      <c r="AC338" s="2" t="e">
        <f>IF(Table13[[#This Row],[Gender]]="I",Table13[[#This Row],[Whole_weight]],NA())</f>
        <v>#N/A</v>
      </c>
      <c r="AD338" s="2" t="e">
        <f>IF(Table13[[#This Row],[Gender]]="M",Table13[[#This Row],[Diameter]],NA())</f>
        <v>#N/A</v>
      </c>
      <c r="AE338" s="2">
        <f>IF(Table13[[#This Row],[Gender]]="F",Table13[[#This Row],[Diameter]],NA())</f>
        <v>0.5</v>
      </c>
      <c r="AF338" s="2" t="e">
        <f>IF(Table13[[#This Row],[Gender]]="I",Table13[[#This Row],[Diameter]],NA())</f>
        <v>#N/A</v>
      </c>
    </row>
    <row r="339" spans="1:32">
      <c r="A339">
        <v>721</v>
      </c>
      <c r="B339" t="s">
        <v>11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32</v>
      </c>
      <c r="M339" t="s">
        <v>33</v>
      </c>
      <c r="N339" t="s">
        <v>34</v>
      </c>
      <c r="O339">
        <v>7</v>
      </c>
      <c r="P339" t="s">
        <v>42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>
        <f>SUM(1,(1/3)*(Table13[[#This Row],[Length]]-0.5),(1/3)*(Table13[[#This Row],[Diameter]]-0.4),(1/3)*(Table13[[#This Row],[Height]]-0.4)*Table13[[#This Row],[Whole_weight]]*0.5)</f>
        <v>0.78887499999999999</v>
      </c>
      <c r="W339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t="e">
        <f>IF(Table13[[#This Row],[Category All]]="Category 1",Table13[[#This Row],[Base Abalone Value]]*1.5,NA())</f>
        <v>#N/A</v>
      </c>
      <c r="Y339">
        <f>IF(Table13[[#This Row],[Category All]]="Category 2",Table13[[#This Row],[Base Abalone Value]]*0.8,NA())</f>
        <v>0.63109999999999999</v>
      </c>
      <c r="Z339" t="e">
        <f>IF(Table13[[#This Row],[Category All]]="Category 3",Table13[[#This Row],[Base Abalone Value]],NA())</f>
        <v>#N/A</v>
      </c>
      <c r="AA339" s="2" t="e">
        <f>IF(Table13[[#This Row],[Gender]]="M",Table13[[#This Row],[Whole_weight]],NA())</f>
        <v>#N/A</v>
      </c>
      <c r="AB339" s="2" t="e">
        <f>IF(Table13[[#This Row],[Gender]]="F",Table13[[#This Row],[Whole_weight]],NA())</f>
        <v>#N/A</v>
      </c>
      <c r="AC339" s="2">
        <f>IF(Table13[[#This Row],[Gender]]="I",Table13[[#This Row],[Whole_weight]],NA())</f>
        <v>1.7999999999999999E-2</v>
      </c>
      <c r="AD339" s="2" t="e">
        <f>IF(Table13[[#This Row],[Gender]]="M",Table13[[#This Row],[Diameter]],NA())</f>
        <v>#N/A</v>
      </c>
      <c r="AE339" s="2" t="e">
        <f>IF(Table13[[#This Row],[Gender]]="F",Table13[[#This Row],[Diameter]],NA())</f>
        <v>#N/A</v>
      </c>
      <c r="AF339" s="2">
        <f>IF(Table13[[#This Row],[Gender]]="I",Table13[[#This Row],[Diameter]],NA())</f>
        <v>0.11</v>
      </c>
    </row>
    <row r="340" spans="1:32">
      <c r="A340">
        <v>1408</v>
      </c>
      <c r="B340" t="s">
        <v>15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32</v>
      </c>
      <c r="M340" t="s">
        <v>33</v>
      </c>
      <c r="N340" t="s">
        <v>34</v>
      </c>
      <c r="O340">
        <v>4</v>
      </c>
      <c r="P340" t="s">
        <v>10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>
        <f>SUM(1,(1/3)*(Table13[[#This Row],[Length]]-0.5),(1/3)*(Table13[[#This Row],[Diameter]]-0.4),(1/3)*(Table13[[#This Row],[Height]]-0.4)*Table13[[#This Row],[Whole_weight]]*0.5)</f>
        <v>1.0307229166666667</v>
      </c>
      <c r="W340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t="e">
        <f>IF(Table13[[#This Row],[Category All]]="Category 1",Table13[[#This Row],[Base Abalone Value]]*1.5,NA())</f>
        <v>#N/A</v>
      </c>
      <c r="Y340" t="e">
        <f>IF(Table13[[#This Row],[Category All]]="Category 2",Table13[[#This Row],[Base Abalone Value]]*0.8,NA())</f>
        <v>#N/A</v>
      </c>
      <c r="Z340">
        <f>IF(Table13[[#This Row],[Category All]]="Category 3",Table13[[#This Row],[Base Abalone Value]],NA())</f>
        <v>1.0307229166666667</v>
      </c>
      <c r="AA340" s="2">
        <f>IF(Table13[[#This Row],[Gender]]="M",Table13[[#This Row],[Whole_weight]],NA())</f>
        <v>1.3585</v>
      </c>
      <c r="AB340" s="2" t="e">
        <f>IF(Table13[[#This Row],[Gender]]="F",Table13[[#This Row],[Whole_weight]],NA())</f>
        <v>#N/A</v>
      </c>
      <c r="AC340" s="2" t="e">
        <f>IF(Table13[[#This Row],[Gender]]="I",Table13[[#This Row],[Whole_weight]],NA())</f>
        <v>#N/A</v>
      </c>
      <c r="AD340" s="2">
        <f>IF(Table13[[#This Row],[Gender]]="M",Table13[[#This Row],[Diameter]],NA())</f>
        <v>0.49</v>
      </c>
      <c r="AE340" s="2" t="e">
        <f>IF(Table13[[#This Row],[Gender]]="F",Table13[[#This Row],[Diameter]],NA())</f>
        <v>#N/A</v>
      </c>
      <c r="AF340" s="2" t="e">
        <f>IF(Table13[[#This Row],[Gender]]="I",Table13[[#This Row],[Diameter]],NA())</f>
        <v>#N/A</v>
      </c>
    </row>
    <row r="341" spans="1:32">
      <c r="A341">
        <v>928</v>
      </c>
      <c r="B341" t="s">
        <v>11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32</v>
      </c>
      <c r="M341" t="s">
        <v>33</v>
      </c>
      <c r="N341" t="s">
        <v>34</v>
      </c>
      <c r="O341">
        <v>6</v>
      </c>
      <c r="P341" t="s">
        <v>47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>
        <f>SUM(1,(1/3)*(Table13[[#This Row],[Length]]-0.5),(1/3)*(Table13[[#This Row],[Diameter]]-0.4),(1/3)*(Table13[[#This Row],[Height]]-0.4)*Table13[[#This Row],[Whole_weight]]*0.5)</f>
        <v>0.93468999999999991</v>
      </c>
      <c r="W341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t="e">
        <f>IF(Table13[[#This Row],[Category All]]="Category 1",Table13[[#This Row],[Base Abalone Value]]*1.5,NA())</f>
        <v>#N/A</v>
      </c>
      <c r="Y341">
        <f>IF(Table13[[#This Row],[Category All]]="Category 2",Table13[[#This Row],[Base Abalone Value]]*0.8,NA())</f>
        <v>0.74775199999999997</v>
      </c>
      <c r="Z341" t="e">
        <f>IF(Table13[[#This Row],[Category All]]="Category 3",Table13[[#This Row],[Base Abalone Value]],NA())</f>
        <v>#N/A</v>
      </c>
      <c r="AA341" s="2" t="e">
        <f>IF(Table13[[#This Row],[Gender]]="M",Table13[[#This Row],[Whole_weight]],NA())</f>
        <v>#N/A</v>
      </c>
      <c r="AB341" s="2" t="e">
        <f>IF(Table13[[#This Row],[Gender]]="F",Table13[[#This Row],[Whole_weight]],NA())</f>
        <v>#N/A</v>
      </c>
      <c r="AC341" s="2">
        <f>IF(Table13[[#This Row],[Gender]]="I",Table13[[#This Row],[Whole_weight]],NA())</f>
        <v>0.39950000000000002</v>
      </c>
      <c r="AD341" s="2" t="e">
        <f>IF(Table13[[#This Row],[Gender]]="M",Table13[[#This Row],[Diameter]],NA())</f>
        <v>#N/A</v>
      </c>
      <c r="AE341" s="2" t="e">
        <f>IF(Table13[[#This Row],[Gender]]="F",Table13[[#This Row],[Diameter]],NA())</f>
        <v>#N/A</v>
      </c>
      <c r="AF341" s="2">
        <f>IF(Table13[[#This Row],[Gender]]="I",Table13[[#This Row],[Diameter]],NA())</f>
        <v>0.32500000000000001</v>
      </c>
    </row>
    <row r="342" spans="1:32">
      <c r="A342">
        <v>1699</v>
      </c>
      <c r="B342" t="s">
        <v>15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29</v>
      </c>
      <c r="M342" t="s">
        <v>30</v>
      </c>
      <c r="N342" t="s">
        <v>31</v>
      </c>
      <c r="O342">
        <v>1</v>
      </c>
      <c r="P342" t="s">
        <v>4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>
        <f>SUM(1,(1/3)*(Table13[[#This Row],[Length]]-0.5),(1/3)*(Table13[[#This Row],[Diameter]]-0.4),(1/3)*(Table13[[#This Row],[Height]]-0.4)*Table13[[#This Row],[Whole_weight]]*0.5)</f>
        <v>1.0273937500000001</v>
      </c>
      <c r="W342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t="e">
        <f>IF(Table13[[#This Row],[Category All]]="Category 1",Table13[[#This Row],[Base Abalone Value]]*1.5,NA())</f>
        <v>#N/A</v>
      </c>
      <c r="Y342" t="e">
        <f>IF(Table13[[#This Row],[Category All]]="Category 2",Table13[[#This Row],[Base Abalone Value]]*0.8,NA())</f>
        <v>#N/A</v>
      </c>
      <c r="Z342">
        <f>IF(Table13[[#This Row],[Category All]]="Category 3",Table13[[#This Row],[Base Abalone Value]],NA())</f>
        <v>1.0273937500000001</v>
      </c>
      <c r="AA342" s="2">
        <f>IF(Table13[[#This Row],[Gender]]="M",Table13[[#This Row],[Whole_weight]],NA())</f>
        <v>1.2695000000000001</v>
      </c>
      <c r="AB342" s="2" t="e">
        <f>IF(Table13[[#This Row],[Gender]]="F",Table13[[#This Row],[Whole_weight]],NA())</f>
        <v>#N/A</v>
      </c>
      <c r="AC342" s="2" t="e">
        <f>IF(Table13[[#This Row],[Gender]]="I",Table13[[#This Row],[Whole_weight]],NA())</f>
        <v>#N/A</v>
      </c>
      <c r="AD342" s="2">
        <f>IF(Table13[[#This Row],[Gender]]="M",Table13[[#This Row],[Diameter]],NA())</f>
        <v>0.495</v>
      </c>
      <c r="AE342" s="2" t="e">
        <f>IF(Table13[[#This Row],[Gender]]="F",Table13[[#This Row],[Diameter]],NA())</f>
        <v>#N/A</v>
      </c>
      <c r="AF342" s="2" t="e">
        <f>IF(Table13[[#This Row],[Gender]]="I",Table13[[#This Row],[Diameter]],NA())</f>
        <v>#N/A</v>
      </c>
    </row>
    <row r="343" spans="1:32">
      <c r="A343">
        <v>3445</v>
      </c>
      <c r="B343" t="s">
        <v>0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16</v>
      </c>
      <c r="M343" t="s">
        <v>17</v>
      </c>
      <c r="N343" t="s">
        <v>18</v>
      </c>
      <c r="O343">
        <v>9</v>
      </c>
      <c r="P343" t="s">
        <v>46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>
        <f>SUM(1,(1/3)*(Table13[[#This Row],[Length]]-0.5),(1/3)*(Table13[[#This Row],[Diameter]]-0.4),(1/3)*(Table13[[#This Row],[Height]]-0.4)*Table13[[#This Row],[Whole_weight]]*0.5)</f>
        <v>0.96963916666666672</v>
      </c>
      <c r="W34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t="e">
        <f>IF(Table13[[#This Row],[Category All]]="Category 1",Table13[[#This Row],[Base Abalone Value]]*1.5,NA())</f>
        <v>#N/A</v>
      </c>
      <c r="Y343">
        <f>IF(Table13[[#This Row],[Category All]]="Category 2",Table13[[#This Row],[Base Abalone Value]]*0.8,NA())</f>
        <v>0.77571133333333342</v>
      </c>
      <c r="Z343" t="e">
        <f>IF(Table13[[#This Row],[Category All]]="Category 3",Table13[[#This Row],[Base Abalone Value]],NA())</f>
        <v>#N/A</v>
      </c>
      <c r="AA343" s="2" t="e">
        <f>IF(Table13[[#This Row],[Gender]]="M",Table13[[#This Row],[Whole_weight]],NA())</f>
        <v>#N/A</v>
      </c>
      <c r="AB343" s="2">
        <f>IF(Table13[[#This Row],[Gender]]="F",Table13[[#This Row],[Whole_weight]],NA())</f>
        <v>0.56899999999999995</v>
      </c>
      <c r="AC343" s="2" t="e">
        <f>IF(Table13[[#This Row],[Gender]]="I",Table13[[#This Row],[Whole_weight]],NA())</f>
        <v>#N/A</v>
      </c>
      <c r="AD343" s="2" t="e">
        <f>IF(Table13[[#This Row],[Gender]]="M",Table13[[#This Row],[Diameter]],NA())</f>
        <v>#N/A</v>
      </c>
      <c r="AE343" s="2">
        <f>IF(Table13[[#This Row],[Gender]]="F",Table13[[#This Row],[Diameter]],NA())</f>
        <v>0.4</v>
      </c>
      <c r="AF343" s="2" t="e">
        <f>IF(Table13[[#This Row],[Gender]]="I",Table13[[#This Row],[Diameter]],NA())</f>
        <v>#N/A</v>
      </c>
    </row>
    <row r="344" spans="1:32">
      <c r="A344">
        <v>2086</v>
      </c>
      <c r="B344" t="s">
        <v>0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5</v>
      </c>
      <c r="M344" t="s">
        <v>6</v>
      </c>
      <c r="N344" t="s">
        <v>3</v>
      </c>
      <c r="O344">
        <v>6</v>
      </c>
      <c r="P344" t="s">
        <v>47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>
        <f>SUM(1,(1/3)*(Table13[[#This Row],[Length]]-0.5),(1/3)*(Table13[[#This Row],[Diameter]]-0.4),(1/3)*(Table13[[#This Row],[Height]]-0.4)*Table13[[#This Row],[Whole_weight]]*0.5)</f>
        <v>1.0618974999999999</v>
      </c>
      <c r="W344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t="e">
        <f>IF(Table13[[#This Row],[Category All]]="Category 1",Table13[[#This Row],[Base Abalone Value]]*1.5,NA())</f>
        <v>#N/A</v>
      </c>
      <c r="Y344" t="e">
        <f>IF(Table13[[#This Row],[Category All]]="Category 2",Table13[[#This Row],[Base Abalone Value]]*0.8,NA())</f>
        <v>#N/A</v>
      </c>
      <c r="Z344">
        <f>IF(Table13[[#This Row],[Category All]]="Category 3",Table13[[#This Row],[Base Abalone Value]],NA())</f>
        <v>1.0618974999999999</v>
      </c>
      <c r="AA344" s="2" t="e">
        <f>IF(Table13[[#This Row],[Gender]]="M",Table13[[#This Row],[Whole_weight]],NA())</f>
        <v>#N/A</v>
      </c>
      <c r="AB344" s="2">
        <f>IF(Table13[[#This Row],[Gender]]="F",Table13[[#This Row],[Whole_weight]],NA())</f>
        <v>1.7609999999999999</v>
      </c>
      <c r="AC344" s="2" t="e">
        <f>IF(Table13[[#This Row],[Gender]]="I",Table13[[#This Row],[Whole_weight]],NA())</f>
        <v>#N/A</v>
      </c>
      <c r="AD344" s="2" t="e">
        <f>IF(Table13[[#This Row],[Gender]]="M",Table13[[#This Row],[Diameter]],NA())</f>
        <v>#N/A</v>
      </c>
      <c r="AE344" s="2">
        <f>IF(Table13[[#This Row],[Gender]]="F",Table13[[#This Row],[Diameter]],NA())</f>
        <v>0.56999999999999995</v>
      </c>
      <c r="AF344" s="2" t="e">
        <f>IF(Table13[[#This Row],[Gender]]="I",Table13[[#This Row],[Diameter]],NA())</f>
        <v>#N/A</v>
      </c>
    </row>
    <row r="345" spans="1:32">
      <c r="A345">
        <v>2076</v>
      </c>
      <c r="B345" t="s">
        <v>15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20</v>
      </c>
      <c r="M345" t="s">
        <v>21</v>
      </c>
      <c r="N345" t="s">
        <v>22</v>
      </c>
      <c r="O345">
        <v>7</v>
      </c>
      <c r="P345" t="s">
        <v>42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>
        <f>SUM(1,(1/3)*(Table13[[#This Row],[Length]]-0.5),(1/3)*(Table13[[#This Row],[Diameter]]-0.4),(1/3)*(Table13[[#This Row],[Height]]-0.4)*Table13[[#This Row],[Whole_weight]]*0.5)</f>
        <v>1.0150416666666668</v>
      </c>
      <c r="W345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t="e">
        <f>IF(Table13[[#This Row],[Category All]]="Category 1",Table13[[#This Row],[Base Abalone Value]]*1.5,NA())</f>
        <v>#N/A</v>
      </c>
      <c r="Y345" t="e">
        <f>IF(Table13[[#This Row],[Category All]]="Category 2",Table13[[#This Row],[Base Abalone Value]]*0.8,NA())</f>
        <v>#N/A</v>
      </c>
      <c r="Z345">
        <f>IF(Table13[[#This Row],[Category All]]="Category 3",Table13[[#This Row],[Base Abalone Value]],NA())</f>
        <v>1.0150416666666668</v>
      </c>
      <c r="AA345" s="2">
        <f>IF(Table13[[#This Row],[Gender]]="M",Table13[[#This Row],[Whole_weight]],NA())</f>
        <v>0.91900000000000004</v>
      </c>
      <c r="AB345" s="2" t="e">
        <f>IF(Table13[[#This Row],[Gender]]="F",Table13[[#This Row],[Whole_weight]],NA())</f>
        <v>#N/A</v>
      </c>
      <c r="AC345" s="2" t="e">
        <f>IF(Table13[[#This Row],[Gender]]="I",Table13[[#This Row],[Whole_weight]],NA())</f>
        <v>#N/A</v>
      </c>
      <c r="AD345" s="2">
        <f>IF(Table13[[#This Row],[Gender]]="M",Table13[[#This Row],[Diameter]],NA())</f>
        <v>0.46500000000000002</v>
      </c>
      <c r="AE345" s="2" t="e">
        <f>IF(Table13[[#This Row],[Gender]]="F",Table13[[#This Row],[Diameter]],NA())</f>
        <v>#N/A</v>
      </c>
      <c r="AF345" s="2" t="e">
        <f>IF(Table13[[#This Row],[Gender]]="I",Table13[[#This Row],[Diameter]],NA())</f>
        <v>#N/A</v>
      </c>
    </row>
    <row r="346" spans="1:32">
      <c r="A346">
        <v>533</v>
      </c>
      <c r="B346" t="s">
        <v>11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</v>
      </c>
      <c r="M346" t="s">
        <v>2</v>
      </c>
      <c r="N346" t="s">
        <v>3</v>
      </c>
      <c r="O346">
        <v>3</v>
      </c>
      <c r="P346" t="s">
        <v>48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>
        <f>SUM(1,(1/3)*(Table13[[#This Row],[Length]]-0.5),(1/3)*(Table13[[#This Row],[Diameter]]-0.4),(1/3)*(Table13[[#This Row],[Height]]-0.4)*Table13[[#This Row],[Whole_weight]]*0.5)</f>
        <v>0.95804333333333336</v>
      </c>
      <c r="W346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t="e">
        <f>IF(Table13[[#This Row],[Category All]]="Category 1",Table13[[#This Row],[Base Abalone Value]]*1.5,NA())</f>
        <v>#N/A</v>
      </c>
      <c r="Y346">
        <f>IF(Table13[[#This Row],[Category All]]="Category 2",Table13[[#This Row],[Base Abalone Value]]*0.8,NA())</f>
        <v>0.76643466666666671</v>
      </c>
      <c r="Z346" t="e">
        <f>IF(Table13[[#This Row],[Category All]]="Category 3",Table13[[#This Row],[Base Abalone Value]],NA())</f>
        <v>#N/A</v>
      </c>
      <c r="AA346" s="2" t="e">
        <f>IF(Table13[[#This Row],[Gender]]="M",Table13[[#This Row],[Whole_weight]],NA())</f>
        <v>#N/A</v>
      </c>
      <c r="AB346" s="2" t="e">
        <f>IF(Table13[[#This Row],[Gender]]="F",Table13[[#This Row],[Whole_weight]],NA())</f>
        <v>#N/A</v>
      </c>
      <c r="AC346" s="2">
        <f>IF(Table13[[#This Row],[Gender]]="I",Table13[[#This Row],[Whole_weight]],NA())</f>
        <v>0.47049999999999997</v>
      </c>
      <c r="AD346" s="2" t="e">
        <f>IF(Table13[[#This Row],[Gender]]="M",Table13[[#This Row],[Diameter]],NA())</f>
        <v>#N/A</v>
      </c>
      <c r="AE346" s="2" t="e">
        <f>IF(Table13[[#This Row],[Gender]]="F",Table13[[#This Row],[Diameter]],NA())</f>
        <v>#N/A</v>
      </c>
      <c r="AF346" s="2">
        <f>IF(Table13[[#This Row],[Gender]]="I",Table13[[#This Row],[Diameter]],NA())</f>
        <v>0.37</v>
      </c>
    </row>
    <row r="347" spans="1:32">
      <c r="A347">
        <v>3443</v>
      </c>
      <c r="B347" t="s">
        <v>15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</v>
      </c>
      <c r="M347" t="s">
        <v>2</v>
      </c>
      <c r="N347" t="s">
        <v>3</v>
      </c>
      <c r="O347">
        <v>10</v>
      </c>
      <c r="P347" t="s">
        <v>38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>
        <f>SUM(1,(1/3)*(Table13[[#This Row],[Length]]-0.5),(1/3)*(Table13[[#This Row],[Diameter]]-0.4),(1/3)*(Table13[[#This Row],[Height]]-0.4)*Table13[[#This Row],[Whole_weight]]*0.5)</f>
        <v>0.95439833333333324</v>
      </c>
      <c r="W347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t="e">
        <f>IF(Table13[[#This Row],[Category All]]="Category 1",Table13[[#This Row],[Base Abalone Value]]*1.5,NA())</f>
        <v>#N/A</v>
      </c>
      <c r="Y347">
        <f>IF(Table13[[#This Row],[Category All]]="Category 2",Table13[[#This Row],[Base Abalone Value]]*0.8,NA())</f>
        <v>0.76351866666666668</v>
      </c>
      <c r="Z347" t="e">
        <f>IF(Table13[[#This Row],[Category All]]="Category 3",Table13[[#This Row],[Base Abalone Value]],NA())</f>
        <v>#N/A</v>
      </c>
      <c r="AA347" s="2">
        <f>IF(Table13[[#This Row],[Gender]]="M",Table13[[#This Row],[Whole_weight]],NA())</f>
        <v>0.64300000000000002</v>
      </c>
      <c r="AB347" s="2" t="e">
        <f>IF(Table13[[#This Row],[Gender]]="F",Table13[[#This Row],[Whole_weight]],NA())</f>
        <v>#N/A</v>
      </c>
      <c r="AC347" s="2" t="e">
        <f>IF(Table13[[#This Row],[Gender]]="I",Table13[[#This Row],[Whole_weight]],NA())</f>
        <v>#N/A</v>
      </c>
      <c r="AD347" s="2">
        <f>IF(Table13[[#This Row],[Gender]]="M",Table13[[#This Row],[Diameter]],NA())</f>
        <v>0.37</v>
      </c>
      <c r="AE347" s="2" t="e">
        <f>IF(Table13[[#This Row],[Gender]]="F",Table13[[#This Row],[Diameter]],NA())</f>
        <v>#N/A</v>
      </c>
      <c r="AF347" s="2" t="e">
        <f>IF(Table13[[#This Row],[Gender]]="I",Table13[[#This Row],[Diameter]],NA())</f>
        <v>#N/A</v>
      </c>
    </row>
    <row r="348" spans="1:32">
      <c r="A348">
        <v>2496</v>
      </c>
      <c r="B348" t="s">
        <v>15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23</v>
      </c>
      <c r="M348" t="s">
        <v>24</v>
      </c>
      <c r="N348" t="s">
        <v>25</v>
      </c>
      <c r="O348">
        <v>3</v>
      </c>
      <c r="P348" t="s">
        <v>48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>
        <f>SUM(1,(1/3)*(Table13[[#This Row],[Length]]-0.5),(1/3)*(Table13[[#This Row],[Diameter]]-0.4),(1/3)*(Table13[[#This Row],[Height]]-0.4)*Table13[[#This Row],[Whole_weight]]*0.5)</f>
        <v>0.94732000000000005</v>
      </c>
      <c r="W348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t="e">
        <f>IF(Table13[[#This Row],[Category All]]="Category 1",Table13[[#This Row],[Base Abalone Value]]*1.5,NA())</f>
        <v>#N/A</v>
      </c>
      <c r="Y348">
        <f>IF(Table13[[#This Row],[Category All]]="Category 2",Table13[[#This Row],[Base Abalone Value]]*0.8,NA())</f>
        <v>0.75785600000000009</v>
      </c>
      <c r="Z348" t="e">
        <f>IF(Table13[[#This Row],[Category All]]="Category 3",Table13[[#This Row],[Base Abalone Value]],NA())</f>
        <v>#N/A</v>
      </c>
      <c r="AA348" s="2">
        <f>IF(Table13[[#This Row],[Gender]]="M",Table13[[#This Row],[Whole_weight]],NA())</f>
        <v>0.56699999999999995</v>
      </c>
      <c r="AB348" s="2" t="e">
        <f>IF(Table13[[#This Row],[Gender]]="F",Table13[[#This Row],[Whole_weight]],NA())</f>
        <v>#N/A</v>
      </c>
      <c r="AC348" s="2" t="e">
        <f>IF(Table13[[#This Row],[Gender]]="I",Table13[[#This Row],[Whole_weight]],NA())</f>
        <v>#N/A</v>
      </c>
      <c r="AD348" s="2">
        <f>IF(Table13[[#This Row],[Gender]]="M",Table13[[#This Row],[Diameter]],NA())</f>
        <v>0.36</v>
      </c>
      <c r="AE348" s="2" t="e">
        <f>IF(Table13[[#This Row],[Gender]]="F",Table13[[#This Row],[Diameter]],NA())</f>
        <v>#N/A</v>
      </c>
      <c r="AF348" s="2" t="e">
        <f>IF(Table13[[#This Row],[Gender]]="I",Table13[[#This Row],[Diameter]],NA())</f>
        <v>#N/A</v>
      </c>
    </row>
    <row r="349" spans="1:32">
      <c r="A349">
        <v>903</v>
      </c>
      <c r="B349" t="s">
        <v>11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26</v>
      </c>
      <c r="M349" t="s">
        <v>27</v>
      </c>
      <c r="N349" t="s">
        <v>28</v>
      </c>
      <c r="O349">
        <v>1</v>
      </c>
      <c r="P349" t="s">
        <v>4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>
        <f>SUM(1,(1/3)*(Table13[[#This Row],[Length]]-0.5),(1/3)*(Table13[[#This Row],[Diameter]]-0.4),(1/3)*(Table13[[#This Row],[Height]]-0.4)*Table13[[#This Row],[Whole_weight]]*0.5)</f>
        <v>0.86724500000000004</v>
      </c>
      <c r="W349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t="e">
        <f>IF(Table13[[#This Row],[Category All]]="Category 1",Table13[[#This Row],[Base Abalone Value]]*1.5,NA())</f>
        <v>#N/A</v>
      </c>
      <c r="Y349">
        <f>IF(Table13[[#This Row],[Category All]]="Category 2",Table13[[#This Row],[Base Abalone Value]]*0.8,NA())</f>
        <v>0.69379600000000008</v>
      </c>
      <c r="Z349" t="e">
        <f>IF(Table13[[#This Row],[Category All]]="Category 3",Table13[[#This Row],[Base Abalone Value]],NA())</f>
        <v>#N/A</v>
      </c>
      <c r="AA349" s="2" t="e">
        <f>IF(Table13[[#This Row],[Gender]]="M",Table13[[#This Row],[Whole_weight]],NA())</f>
        <v>#N/A</v>
      </c>
      <c r="AB349" s="2" t="e">
        <f>IF(Table13[[#This Row],[Gender]]="F",Table13[[#This Row],[Whole_weight]],NA())</f>
        <v>#N/A</v>
      </c>
      <c r="AC349" s="2">
        <f>IF(Table13[[#This Row],[Gender]]="I",Table13[[#This Row],[Whole_weight]],NA())</f>
        <v>0.14099999999999999</v>
      </c>
      <c r="AD349" s="2" t="e">
        <f>IF(Table13[[#This Row],[Gender]]="M",Table13[[#This Row],[Diameter]],NA())</f>
        <v>#N/A</v>
      </c>
      <c r="AE349" s="2" t="e">
        <f>IF(Table13[[#This Row],[Gender]]="F",Table13[[#This Row],[Diameter]],NA())</f>
        <v>#N/A</v>
      </c>
      <c r="AF349" s="2">
        <f>IF(Table13[[#This Row],[Gender]]="I",Table13[[#This Row],[Diameter]],NA())</f>
        <v>0.22</v>
      </c>
    </row>
    <row r="350" spans="1:32">
      <c r="A350">
        <v>3222</v>
      </c>
      <c r="B350" t="s">
        <v>15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26</v>
      </c>
      <c r="M350" t="s">
        <v>27</v>
      </c>
      <c r="N350" t="s">
        <v>28</v>
      </c>
      <c r="O350">
        <v>7</v>
      </c>
      <c r="P350" t="s">
        <v>42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>
        <f>SUM(1,(1/3)*(Table13[[#This Row],[Length]]-0.5),(1/3)*(Table13[[#This Row],[Diameter]]-0.4),(1/3)*(Table13[[#This Row],[Height]]-0.4)*Table13[[#This Row],[Whole_weight]]*0.5)</f>
        <v>0.91566249999999993</v>
      </c>
      <c r="W350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t="e">
        <f>IF(Table13[[#This Row],[Category All]]="Category 1",Table13[[#This Row],[Base Abalone Value]]*1.5,NA())</f>
        <v>#N/A</v>
      </c>
      <c r="Y350">
        <f>IF(Table13[[#This Row],[Category All]]="Category 2",Table13[[#This Row],[Base Abalone Value]]*0.8,NA())</f>
        <v>0.73253000000000001</v>
      </c>
      <c r="Z350" t="e">
        <f>IF(Table13[[#This Row],[Category All]]="Category 3",Table13[[#This Row],[Base Abalone Value]],NA())</f>
        <v>#N/A</v>
      </c>
      <c r="AA350" s="2">
        <f>IF(Table13[[#This Row],[Gender]]="M",Table13[[#This Row],[Whole_weight]],NA())</f>
        <v>0.27750000000000002</v>
      </c>
      <c r="AB350" s="2" t="e">
        <f>IF(Table13[[#This Row],[Gender]]="F",Table13[[#This Row],[Whole_weight]],NA())</f>
        <v>#N/A</v>
      </c>
      <c r="AC350" s="2" t="e">
        <f>IF(Table13[[#This Row],[Gender]]="I",Table13[[#This Row],[Whole_weight]],NA())</f>
        <v>#N/A</v>
      </c>
      <c r="AD350" s="2">
        <f>IF(Table13[[#This Row],[Gender]]="M",Table13[[#This Row],[Diameter]],NA())</f>
        <v>0.30499999999999999</v>
      </c>
      <c r="AE350" s="2" t="e">
        <f>IF(Table13[[#This Row],[Gender]]="F",Table13[[#This Row],[Diameter]],NA())</f>
        <v>#N/A</v>
      </c>
      <c r="AF350" s="2" t="e">
        <f>IF(Table13[[#This Row],[Gender]]="I",Table13[[#This Row],[Diameter]],NA())</f>
        <v>#N/A</v>
      </c>
    </row>
    <row r="351" spans="1:32">
      <c r="A351">
        <v>792</v>
      </c>
      <c r="B351" t="s">
        <v>0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5</v>
      </c>
      <c r="M351" t="s">
        <v>6</v>
      </c>
      <c r="N351" t="s">
        <v>3</v>
      </c>
      <c r="O351">
        <v>9</v>
      </c>
      <c r="P351" t="s">
        <v>46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>
        <f>SUM(1,(1/3)*(Table13[[#This Row],[Length]]-0.5),(1/3)*(Table13[[#This Row],[Diameter]]-0.4),(1/3)*(Table13[[#This Row],[Height]]-0.4)*Table13[[#This Row],[Whole_weight]]*0.5)</f>
        <v>0.96211000000000002</v>
      </c>
      <c r="W351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t="e">
        <f>IF(Table13[[#This Row],[Category All]]="Category 1",Table13[[#This Row],[Base Abalone Value]]*1.5,NA())</f>
        <v>#N/A</v>
      </c>
      <c r="Y351">
        <f>IF(Table13[[#This Row],[Category All]]="Category 2",Table13[[#This Row],[Base Abalone Value]]*0.8,NA())</f>
        <v>0.76968800000000004</v>
      </c>
      <c r="Z351" t="e">
        <f>IF(Table13[[#This Row],[Category All]]="Category 3",Table13[[#This Row],[Base Abalone Value]],NA())</f>
        <v>#N/A</v>
      </c>
      <c r="AA351" s="2" t="e">
        <f>IF(Table13[[#This Row],[Gender]]="M",Table13[[#This Row],[Whole_weight]],NA())</f>
        <v>#N/A</v>
      </c>
      <c r="AB351" s="2">
        <f>IF(Table13[[#This Row],[Gender]]="F",Table13[[#This Row],[Whole_weight]],NA())</f>
        <v>0.55600000000000005</v>
      </c>
      <c r="AC351" s="2" t="e">
        <f>IF(Table13[[#This Row],[Gender]]="I",Table13[[#This Row],[Whole_weight]],NA())</f>
        <v>#N/A</v>
      </c>
      <c r="AD351" s="2" t="e">
        <f>IF(Table13[[#This Row],[Gender]]="M",Table13[[#This Row],[Diameter]],NA())</f>
        <v>#N/A</v>
      </c>
      <c r="AE351" s="2">
        <f>IF(Table13[[#This Row],[Gender]]="F",Table13[[#This Row],[Diameter]],NA())</f>
        <v>0.375</v>
      </c>
      <c r="AF351" s="2" t="e">
        <f>IF(Table13[[#This Row],[Gender]]="I",Table13[[#This Row],[Diameter]],NA())</f>
        <v>#N/A</v>
      </c>
    </row>
    <row r="352" spans="1:32">
      <c r="A352">
        <v>376</v>
      </c>
      <c r="B352" t="s">
        <v>0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26</v>
      </c>
      <c r="M352" t="s">
        <v>27</v>
      </c>
      <c r="N352" t="s">
        <v>28</v>
      </c>
      <c r="O352">
        <v>3</v>
      </c>
      <c r="P352" t="s">
        <v>48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>
        <f>SUM(1,(1/3)*(Table13[[#This Row],[Length]]-0.5),(1/3)*(Table13[[#This Row],[Diameter]]-0.4),(1/3)*(Table13[[#This Row],[Height]]-0.4)*Table13[[#This Row],[Whole_weight]]*0.5)</f>
        <v>1.0474045833333334</v>
      </c>
      <c r="W352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t="e">
        <f>IF(Table13[[#This Row],[Category All]]="Category 1",Table13[[#This Row],[Base Abalone Value]]*1.5,NA())</f>
        <v>#N/A</v>
      </c>
      <c r="Y352">
        <f>IF(Table13[[#This Row],[Category All]]="Category 2",Table13[[#This Row],[Base Abalone Value]]*0.8,NA())</f>
        <v>0.83792366666666673</v>
      </c>
      <c r="Z352" t="e">
        <f>IF(Table13[[#This Row],[Category All]]="Category 3",Table13[[#This Row],[Base Abalone Value]],NA())</f>
        <v>#N/A</v>
      </c>
      <c r="AA352" s="2" t="e">
        <f>IF(Table13[[#This Row],[Gender]]="M",Table13[[#This Row],[Whole_weight]],NA())</f>
        <v>#N/A</v>
      </c>
      <c r="AB352" s="2">
        <f>IF(Table13[[#This Row],[Gender]]="F",Table13[[#This Row],[Whole_weight]],NA())</f>
        <v>1.7344999999999999</v>
      </c>
      <c r="AC352" s="2" t="e">
        <f>IF(Table13[[#This Row],[Gender]]="I",Table13[[#This Row],[Whole_weight]],NA())</f>
        <v>#N/A</v>
      </c>
      <c r="AD352" s="2" t="e">
        <f>IF(Table13[[#This Row],[Gender]]="M",Table13[[#This Row],[Diameter]],NA())</f>
        <v>#N/A</v>
      </c>
      <c r="AE352" s="2">
        <f>IF(Table13[[#This Row],[Gender]]="F",Table13[[#This Row],[Diameter]],NA())</f>
        <v>0.54500000000000004</v>
      </c>
      <c r="AF352" s="2" t="e">
        <f>IF(Table13[[#This Row],[Gender]]="I",Table13[[#This Row],[Diameter]],NA())</f>
        <v>#N/A</v>
      </c>
    </row>
    <row r="353" spans="1:32">
      <c r="A353">
        <v>1984</v>
      </c>
      <c r="B353" t="s">
        <v>0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43</v>
      </c>
      <c r="M353" t="s">
        <v>44</v>
      </c>
      <c r="N353" t="s">
        <v>45</v>
      </c>
      <c r="O353">
        <v>8</v>
      </c>
      <c r="P353" t="s">
        <v>19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>
        <f>SUM(1,(1/3)*(Table13[[#This Row],[Length]]-0.5),(1/3)*(Table13[[#This Row],[Diameter]]-0.4),(1/3)*(Table13[[#This Row],[Height]]-0.4)*Table13[[#This Row],[Whole_weight]]*0.5)</f>
        <v>1.0790329166666666</v>
      </c>
      <c r="W35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t="e">
        <f>IF(Table13[[#This Row],[Category All]]="Category 1",Table13[[#This Row],[Base Abalone Value]]*1.5,NA())</f>
        <v>#N/A</v>
      </c>
      <c r="Y353" t="e">
        <f>IF(Table13[[#This Row],[Category All]]="Category 2",Table13[[#This Row],[Base Abalone Value]]*0.8,NA())</f>
        <v>#N/A</v>
      </c>
      <c r="Z353">
        <f>IF(Table13[[#This Row],[Category All]]="Category 3",Table13[[#This Row],[Base Abalone Value]],NA())</f>
        <v>1.0790329166666666</v>
      </c>
      <c r="AA353" s="2" t="e">
        <f>IF(Table13[[#This Row],[Gender]]="M",Table13[[#This Row],[Whole_weight]],NA())</f>
        <v>#N/A</v>
      </c>
      <c r="AB353" s="2">
        <f>IF(Table13[[#This Row],[Gender]]="F",Table13[[#This Row],[Whole_weight]],NA())</f>
        <v>1.6194999999999999</v>
      </c>
      <c r="AC353" s="2" t="e">
        <f>IF(Table13[[#This Row],[Gender]]="I",Table13[[#This Row],[Whole_weight]],NA())</f>
        <v>#N/A</v>
      </c>
      <c r="AD353" s="2" t="e">
        <f>IF(Table13[[#This Row],[Gender]]="M",Table13[[#This Row],[Diameter]],NA())</f>
        <v>#N/A</v>
      </c>
      <c r="AE353" s="2">
        <f>IF(Table13[[#This Row],[Gender]]="F",Table13[[#This Row],[Diameter]],NA())</f>
        <v>0.56999999999999995</v>
      </c>
      <c r="AF353" s="2" t="e">
        <f>IF(Table13[[#This Row],[Gender]]="I",Table13[[#This Row],[Diameter]],NA())</f>
        <v>#N/A</v>
      </c>
    </row>
    <row r="354" spans="1:32">
      <c r="A354">
        <v>3456</v>
      </c>
      <c r="B354" t="s">
        <v>15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52</v>
      </c>
      <c r="M354" t="s">
        <v>53</v>
      </c>
      <c r="N354" t="s">
        <v>54</v>
      </c>
      <c r="O354">
        <v>1</v>
      </c>
      <c r="P354" t="s">
        <v>4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>
        <f>SUM(1,(1/3)*(Table13[[#This Row],[Length]]-0.5),(1/3)*(Table13[[#This Row],[Diameter]]-0.4),(1/3)*(Table13[[#This Row],[Height]]-0.4)*Table13[[#This Row],[Whole_weight]]*0.5)</f>
        <v>1.0118445833333332</v>
      </c>
      <c r="W354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t="e">
        <f>IF(Table13[[#This Row],[Category All]]="Category 1",Table13[[#This Row],[Base Abalone Value]]*1.5,NA())</f>
        <v>#N/A</v>
      </c>
      <c r="Y354" t="e">
        <f>IF(Table13[[#This Row],[Category All]]="Category 2",Table13[[#This Row],[Base Abalone Value]]*0.8,NA())</f>
        <v>#N/A</v>
      </c>
      <c r="Z354">
        <f>IF(Table13[[#This Row],[Category All]]="Category 3",Table13[[#This Row],[Base Abalone Value]],NA())</f>
        <v>1.0118445833333332</v>
      </c>
      <c r="AA354" s="2">
        <f>IF(Table13[[#This Row],[Gender]]="M",Table13[[#This Row],[Whole_weight]],NA())</f>
        <v>1.1385000000000001</v>
      </c>
      <c r="AB354" s="2" t="e">
        <f>IF(Table13[[#This Row],[Gender]]="F",Table13[[#This Row],[Whole_weight]],NA())</f>
        <v>#N/A</v>
      </c>
      <c r="AC354" s="2" t="e">
        <f>IF(Table13[[#This Row],[Gender]]="I",Table13[[#This Row],[Whole_weight]],NA())</f>
        <v>#N/A</v>
      </c>
      <c r="AD354" s="2">
        <f>IF(Table13[[#This Row],[Gender]]="M",Table13[[#This Row],[Diameter]],NA())</f>
        <v>0.47499999999999998</v>
      </c>
      <c r="AE354" s="2" t="e">
        <f>IF(Table13[[#This Row],[Gender]]="F",Table13[[#This Row],[Diameter]],NA())</f>
        <v>#N/A</v>
      </c>
      <c r="AF354" s="2" t="e">
        <f>IF(Table13[[#This Row],[Gender]]="I",Table13[[#This Row],[Diameter]],NA())</f>
        <v>#N/A</v>
      </c>
    </row>
    <row r="355" spans="1:32">
      <c r="A355">
        <v>3663</v>
      </c>
      <c r="B355" t="s">
        <v>11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49</v>
      </c>
      <c r="M355" t="s">
        <v>50</v>
      </c>
      <c r="N355" t="s">
        <v>3</v>
      </c>
      <c r="O355">
        <v>7</v>
      </c>
      <c r="P355" t="s">
        <v>42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>
        <f>SUM(1,(1/3)*(Table13[[#This Row],[Length]]-0.5),(1/3)*(Table13[[#This Row],[Diameter]]-0.4),(1/3)*(Table13[[#This Row],[Height]]-0.4)*Table13[[#This Row],[Whole_weight]]*0.5)</f>
        <v>1.0007033333333333</v>
      </c>
      <c r="W355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t="e">
        <f>IF(Table13[[#This Row],[Category All]]="Category 1",Table13[[#This Row],[Base Abalone Value]]*1.5,NA())</f>
        <v>#N/A</v>
      </c>
      <c r="Y355">
        <f>IF(Table13[[#This Row],[Category All]]="Category 2",Table13[[#This Row],[Base Abalone Value]]*0.8,NA())</f>
        <v>0.80056266666666664</v>
      </c>
      <c r="Z355" t="e">
        <f>IF(Table13[[#This Row],[Category All]]="Category 3",Table13[[#This Row],[Base Abalone Value]],NA())</f>
        <v>#N/A</v>
      </c>
      <c r="AA355" s="2" t="e">
        <f>IF(Table13[[#This Row],[Gender]]="M",Table13[[#This Row],[Whole_weight]],NA())</f>
        <v>#N/A</v>
      </c>
      <c r="AB355" s="2" t="e">
        <f>IF(Table13[[#This Row],[Gender]]="F",Table13[[#This Row],[Whole_weight]],NA())</f>
        <v>#N/A</v>
      </c>
      <c r="AC355" s="2">
        <f>IF(Table13[[#This Row],[Gender]]="I",Table13[[#This Row],[Whole_weight]],NA())</f>
        <v>0.753</v>
      </c>
      <c r="AD355" s="2" t="e">
        <f>IF(Table13[[#This Row],[Gender]]="M",Table13[[#This Row],[Diameter]],NA())</f>
        <v>#N/A</v>
      </c>
      <c r="AE355" s="2" t="e">
        <f>IF(Table13[[#This Row],[Gender]]="F",Table13[[#This Row],[Diameter]],NA())</f>
        <v>#N/A</v>
      </c>
      <c r="AF355" s="2">
        <f>IF(Table13[[#This Row],[Gender]]="I",Table13[[#This Row],[Diameter]],NA())</f>
        <v>0.45</v>
      </c>
    </row>
    <row r="356" spans="1:32">
      <c r="A356">
        <v>369</v>
      </c>
      <c r="B356" t="s">
        <v>15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</v>
      </c>
      <c r="M356" t="s">
        <v>2</v>
      </c>
      <c r="N356" t="s">
        <v>3</v>
      </c>
      <c r="O356">
        <v>10</v>
      </c>
      <c r="P356" t="s">
        <v>38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>
        <f>SUM(1,(1/3)*(Table13[[#This Row],[Length]]-0.5),(1/3)*(Table13[[#This Row],[Diameter]]-0.4),(1/3)*(Table13[[#This Row],[Height]]-0.4)*Table13[[#This Row],[Whole_weight]]*0.5)</f>
        <v>1.0319</v>
      </c>
      <c r="W356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t="e">
        <f>IF(Table13[[#This Row],[Category All]]="Category 1",Table13[[#This Row],[Base Abalone Value]]*1.5,NA())</f>
        <v>#N/A</v>
      </c>
      <c r="Y356" t="e">
        <f>IF(Table13[[#This Row],[Category All]]="Category 2",Table13[[#This Row],[Base Abalone Value]]*0.8,NA())</f>
        <v>#N/A</v>
      </c>
      <c r="Z356">
        <f>IF(Table13[[#This Row],[Category All]]="Category 3",Table13[[#This Row],[Base Abalone Value]],NA())</f>
        <v>1.0319</v>
      </c>
      <c r="AA356" s="2">
        <f>IF(Table13[[#This Row],[Gender]]="M",Table13[[#This Row],[Whole_weight]],NA())</f>
        <v>1.1299999999999999</v>
      </c>
      <c r="AB356" s="2" t="e">
        <f>IF(Table13[[#This Row],[Gender]]="F",Table13[[#This Row],[Whole_weight]],NA())</f>
        <v>#N/A</v>
      </c>
      <c r="AC356" s="2" t="e">
        <f>IF(Table13[[#This Row],[Gender]]="I",Table13[[#This Row],[Whole_weight]],NA())</f>
        <v>#N/A</v>
      </c>
      <c r="AD356" s="2">
        <f>IF(Table13[[#This Row],[Gender]]="M",Table13[[#This Row],[Diameter]],NA())</f>
        <v>0.49</v>
      </c>
      <c r="AE356" s="2" t="e">
        <f>IF(Table13[[#This Row],[Gender]]="F",Table13[[#This Row],[Diameter]],NA())</f>
        <v>#N/A</v>
      </c>
      <c r="AF356" s="2" t="e">
        <f>IF(Table13[[#This Row],[Gender]]="I",Table13[[#This Row],[Diameter]],NA())</f>
        <v>#N/A</v>
      </c>
    </row>
    <row r="357" spans="1:32">
      <c r="A357">
        <v>3453</v>
      </c>
      <c r="B357" t="s">
        <v>0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52</v>
      </c>
      <c r="M357" t="s">
        <v>53</v>
      </c>
      <c r="N357" t="s">
        <v>54</v>
      </c>
      <c r="O357">
        <v>6</v>
      </c>
      <c r="P357" t="s">
        <v>47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>
        <f>SUM(1,(1/3)*(Table13[[#This Row],[Length]]-0.5),(1/3)*(Table13[[#This Row],[Diameter]]-0.4),(1/3)*(Table13[[#This Row],[Height]]-0.4)*Table13[[#This Row],[Whole_weight]]*0.5)</f>
        <v>0.99420291666666671</v>
      </c>
      <c r="W357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t="e">
        <f>IF(Table13[[#This Row],[Category All]]="Category 1",Table13[[#This Row],[Base Abalone Value]]*1.5,NA())</f>
        <v>#N/A</v>
      </c>
      <c r="Y357" t="e">
        <f>IF(Table13[[#This Row],[Category All]]="Category 2",Table13[[#This Row],[Base Abalone Value]]*0.8,NA())</f>
        <v>#N/A</v>
      </c>
      <c r="Z357">
        <f>IF(Table13[[#This Row],[Category All]]="Category 3",Table13[[#This Row],[Base Abalone Value]],NA())</f>
        <v>0.99420291666666671</v>
      </c>
      <c r="AA357" s="2" t="e">
        <f>IF(Table13[[#This Row],[Gender]]="M",Table13[[#This Row],[Whole_weight]],NA())</f>
        <v>#N/A</v>
      </c>
      <c r="AB357" s="2">
        <f>IF(Table13[[#This Row],[Gender]]="F",Table13[[#This Row],[Whole_weight]],NA())</f>
        <v>0.88149999999999995</v>
      </c>
      <c r="AC357" s="2" t="e">
        <f>IF(Table13[[#This Row],[Gender]]="I",Table13[[#This Row],[Whole_weight]],NA())</f>
        <v>#N/A</v>
      </c>
      <c r="AD357" s="2" t="e">
        <f>IF(Table13[[#This Row],[Gender]]="M",Table13[[#This Row],[Diameter]],NA())</f>
        <v>#N/A</v>
      </c>
      <c r="AE357" s="2">
        <f>IF(Table13[[#This Row],[Gender]]="F",Table13[[#This Row],[Diameter]],NA())</f>
        <v>0.44</v>
      </c>
      <c r="AF357" s="2" t="e">
        <f>IF(Table13[[#This Row],[Gender]]="I",Table13[[#This Row],[Diameter]],NA())</f>
        <v>#N/A</v>
      </c>
    </row>
    <row r="358" spans="1:32">
      <c r="A358">
        <v>3607</v>
      </c>
      <c r="B358" t="s">
        <v>0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20</v>
      </c>
      <c r="M358" t="s">
        <v>21</v>
      </c>
      <c r="N358" t="s">
        <v>22</v>
      </c>
      <c r="O358">
        <v>8</v>
      </c>
      <c r="P358" t="s">
        <v>19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>
        <f>SUM(1,(1/3)*(Table13[[#This Row],[Length]]-0.5),(1/3)*(Table13[[#This Row],[Diameter]]-0.4),(1/3)*(Table13[[#This Row],[Height]]-0.4)*Table13[[#This Row],[Whole_weight]]*0.5)</f>
        <v>0.96694250000000015</v>
      </c>
      <c r="W358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t="e">
        <f>IF(Table13[[#This Row],[Category All]]="Category 1",Table13[[#This Row],[Base Abalone Value]]*1.5,NA())</f>
        <v>#N/A</v>
      </c>
      <c r="Y358">
        <f>IF(Table13[[#This Row],[Category All]]="Category 2",Table13[[#This Row],[Base Abalone Value]]*0.8,NA())</f>
        <v>0.77355400000000019</v>
      </c>
      <c r="Z358" t="e">
        <f>IF(Table13[[#This Row],[Category All]]="Category 3",Table13[[#This Row],[Base Abalone Value]],NA())</f>
        <v>#N/A</v>
      </c>
      <c r="AA358" s="2" t="e">
        <f>IF(Table13[[#This Row],[Gender]]="M",Table13[[#This Row],[Whole_weight]],NA())</f>
        <v>#N/A</v>
      </c>
      <c r="AB358" s="2">
        <f>IF(Table13[[#This Row],[Gender]]="F",Table13[[#This Row],[Whole_weight]],NA())</f>
        <v>0.58050000000000002</v>
      </c>
      <c r="AC358" s="2" t="e">
        <f>IF(Table13[[#This Row],[Gender]]="I",Table13[[#This Row],[Whole_weight]],NA())</f>
        <v>#N/A</v>
      </c>
      <c r="AD358" s="2" t="e">
        <f>IF(Table13[[#This Row],[Gender]]="M",Table13[[#This Row],[Diameter]],NA())</f>
        <v>#N/A</v>
      </c>
      <c r="AE358" s="2">
        <f>IF(Table13[[#This Row],[Gender]]="F",Table13[[#This Row],[Diameter]],NA())</f>
        <v>0.375</v>
      </c>
      <c r="AF358" s="2" t="e">
        <f>IF(Table13[[#This Row],[Gender]]="I",Table13[[#This Row],[Diameter]],NA())</f>
        <v>#N/A</v>
      </c>
    </row>
    <row r="359" spans="1:32">
      <c r="A359">
        <v>3686</v>
      </c>
      <c r="B359" t="s">
        <v>15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16</v>
      </c>
      <c r="M359" t="s">
        <v>17</v>
      </c>
      <c r="N359" t="s">
        <v>18</v>
      </c>
      <c r="O359">
        <v>9</v>
      </c>
      <c r="P359" t="s">
        <v>46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>
        <f>SUM(1,(1/3)*(Table13[[#This Row],[Length]]-0.5),(1/3)*(Table13[[#This Row],[Diameter]]-0.4),(1/3)*(Table13[[#This Row],[Height]]-0.4)*Table13[[#This Row],[Whole_weight]]*0.5)</f>
        <v>1.0241512500000001</v>
      </c>
      <c r="W359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t="e">
        <f>IF(Table13[[#This Row],[Category All]]="Category 1",Table13[[#This Row],[Base Abalone Value]]*1.5,NA())</f>
        <v>#N/A</v>
      </c>
      <c r="Y359" t="e">
        <f>IF(Table13[[#This Row],[Category All]]="Category 2",Table13[[#This Row],[Base Abalone Value]]*0.8,NA())</f>
        <v>#N/A</v>
      </c>
      <c r="Z359">
        <f>IF(Table13[[#This Row],[Category All]]="Category 3",Table13[[#This Row],[Base Abalone Value]],NA())</f>
        <v>1.0241512500000001</v>
      </c>
      <c r="AA359" s="2">
        <f>IF(Table13[[#This Row],[Gender]]="M",Table13[[#This Row],[Whole_weight]],NA())</f>
        <v>1.0854999999999999</v>
      </c>
      <c r="AB359" s="2" t="e">
        <f>IF(Table13[[#This Row],[Gender]]="F",Table13[[#This Row],[Whole_weight]],NA())</f>
        <v>#N/A</v>
      </c>
      <c r="AC359" s="2" t="e">
        <f>IF(Table13[[#This Row],[Gender]]="I",Table13[[#This Row],[Whole_weight]],NA())</f>
        <v>#N/A</v>
      </c>
      <c r="AD359" s="2">
        <f>IF(Table13[[#This Row],[Gender]]="M",Table13[[#This Row],[Diameter]],NA())</f>
        <v>0.48</v>
      </c>
      <c r="AE359" s="2" t="e">
        <f>IF(Table13[[#This Row],[Gender]]="F",Table13[[#This Row],[Diameter]],NA())</f>
        <v>#N/A</v>
      </c>
      <c r="AF359" s="2" t="e">
        <f>IF(Table13[[#This Row],[Gender]]="I",Table13[[#This Row],[Diameter]],NA())</f>
        <v>#N/A</v>
      </c>
    </row>
    <row r="360" spans="1:32">
      <c r="A360">
        <v>2977</v>
      </c>
      <c r="B360" t="s">
        <v>11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39</v>
      </c>
      <c r="M360" t="s">
        <v>40</v>
      </c>
      <c r="N360" t="s">
        <v>41</v>
      </c>
      <c r="O360">
        <v>5</v>
      </c>
      <c r="P360" t="s">
        <v>14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>
        <f>SUM(1,(1/3)*(Table13[[#This Row],[Length]]-0.5),(1/3)*(Table13[[#This Row],[Diameter]]-0.4),(1/3)*(Table13[[#This Row],[Height]]-0.4)*Table13[[#This Row],[Whole_weight]]*0.5)</f>
        <v>0.93793208333333333</v>
      </c>
      <c r="W360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t="e">
        <f>IF(Table13[[#This Row],[Category All]]="Category 1",Table13[[#This Row],[Base Abalone Value]]*1.5,NA())</f>
        <v>#N/A</v>
      </c>
      <c r="Y360">
        <f>IF(Table13[[#This Row],[Category All]]="Category 2",Table13[[#This Row],[Base Abalone Value]]*0.8,NA())</f>
        <v>0.75034566666666669</v>
      </c>
      <c r="Z360" t="e">
        <f>IF(Table13[[#This Row],[Category All]]="Category 3",Table13[[#This Row],[Base Abalone Value]],NA())</f>
        <v>#N/A</v>
      </c>
      <c r="AA360" s="2" t="e">
        <f>IF(Table13[[#This Row],[Gender]]="M",Table13[[#This Row],[Whole_weight]],NA())</f>
        <v>#N/A</v>
      </c>
      <c r="AB360" s="2" t="e">
        <f>IF(Table13[[#This Row],[Gender]]="F",Table13[[#This Row],[Whole_weight]],NA())</f>
        <v>#N/A</v>
      </c>
      <c r="AC360" s="2">
        <f>IF(Table13[[#This Row],[Gender]]="I",Table13[[#This Row],[Whole_weight]],NA())</f>
        <v>0.42949999999999999</v>
      </c>
      <c r="AD360" s="2" t="e">
        <f>IF(Table13[[#This Row],[Gender]]="M",Table13[[#This Row],[Diameter]],NA())</f>
        <v>#N/A</v>
      </c>
      <c r="AE360" s="2" t="e">
        <f>IF(Table13[[#This Row],[Gender]]="F",Table13[[#This Row],[Diameter]],NA())</f>
        <v>#N/A</v>
      </c>
      <c r="AF360" s="2">
        <f>IF(Table13[[#This Row],[Gender]]="I",Table13[[#This Row],[Diameter]],NA())</f>
        <v>0.34499999999999997</v>
      </c>
    </row>
    <row r="361" spans="1:32">
      <c r="A361">
        <v>3394</v>
      </c>
      <c r="B361" t="s">
        <v>15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52</v>
      </c>
      <c r="M361" t="s">
        <v>53</v>
      </c>
      <c r="N361" t="s">
        <v>54</v>
      </c>
      <c r="O361">
        <v>4</v>
      </c>
      <c r="P361" t="s">
        <v>10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>
        <f>SUM(1,(1/3)*(Table13[[#This Row],[Length]]-0.5),(1/3)*(Table13[[#This Row],[Diameter]]-0.4),(1/3)*(Table13[[#This Row],[Height]]-0.4)*Table13[[#This Row],[Whole_weight]]*0.5)</f>
        <v>0.9911941666666666</v>
      </c>
      <c r="W361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t="e">
        <f>IF(Table13[[#This Row],[Category All]]="Category 1",Table13[[#This Row],[Base Abalone Value]]*1.5,NA())</f>
        <v>#N/A</v>
      </c>
      <c r="Y361">
        <f>IF(Table13[[#This Row],[Category All]]="Category 2",Table13[[#This Row],[Base Abalone Value]]*0.8,NA())</f>
        <v>0.79295533333333335</v>
      </c>
      <c r="Z361" t="e">
        <f>IF(Table13[[#This Row],[Category All]]="Category 3",Table13[[#This Row],[Base Abalone Value]],NA())</f>
        <v>#N/A</v>
      </c>
      <c r="AA361" s="2">
        <f>IF(Table13[[#This Row],[Gender]]="M",Table13[[#This Row],[Whole_weight]],NA())</f>
        <v>1.0105</v>
      </c>
      <c r="AB361" s="2" t="e">
        <f>IF(Table13[[#This Row],[Gender]]="F",Table13[[#This Row],[Whole_weight]],NA())</f>
        <v>#N/A</v>
      </c>
      <c r="AC361" s="2" t="e">
        <f>IF(Table13[[#This Row],[Gender]]="I",Table13[[#This Row],[Whole_weight]],NA())</f>
        <v>#N/A</v>
      </c>
      <c r="AD361" s="2">
        <f>IF(Table13[[#This Row],[Gender]]="M",Table13[[#This Row],[Diameter]],NA())</f>
        <v>0.435</v>
      </c>
      <c r="AE361" s="2" t="e">
        <f>IF(Table13[[#This Row],[Gender]]="F",Table13[[#This Row],[Diameter]],NA())</f>
        <v>#N/A</v>
      </c>
      <c r="AF361" s="2" t="e">
        <f>IF(Table13[[#This Row],[Gender]]="I",Table13[[#This Row],[Diameter]],NA())</f>
        <v>#N/A</v>
      </c>
    </row>
    <row r="362" spans="1:32">
      <c r="A362">
        <v>907</v>
      </c>
      <c r="B362" t="s">
        <v>11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52</v>
      </c>
      <c r="M362" t="s">
        <v>53</v>
      </c>
      <c r="N362" t="s">
        <v>54</v>
      </c>
      <c r="O362">
        <v>8</v>
      </c>
      <c r="P362" t="s">
        <v>19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>
        <f>SUM(1,(1/3)*(Table13[[#This Row],[Length]]-0.5),(1/3)*(Table13[[#This Row],[Diameter]]-0.4),(1/3)*(Table13[[#This Row],[Height]]-0.4)*Table13[[#This Row],[Whole_weight]]*0.5)</f>
        <v>0.87820416666666667</v>
      </c>
      <c r="W362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t="e">
        <f>IF(Table13[[#This Row],[Category All]]="Category 1",Table13[[#This Row],[Base Abalone Value]]*1.5,NA())</f>
        <v>#N/A</v>
      </c>
      <c r="Y362">
        <f>IF(Table13[[#This Row],[Category All]]="Category 2",Table13[[#This Row],[Base Abalone Value]]*0.8,NA())</f>
        <v>0.70256333333333343</v>
      </c>
      <c r="Z362" t="e">
        <f>IF(Table13[[#This Row],[Category All]]="Category 3",Table13[[#This Row],[Base Abalone Value]],NA())</f>
        <v>#N/A</v>
      </c>
      <c r="AA362" s="2" t="e">
        <f>IF(Table13[[#This Row],[Gender]]="M",Table13[[#This Row],[Whole_weight]],NA())</f>
        <v>#N/A</v>
      </c>
      <c r="AB362" s="2" t="e">
        <f>IF(Table13[[#This Row],[Gender]]="F",Table13[[#This Row],[Whole_weight]],NA())</f>
        <v>#N/A</v>
      </c>
      <c r="AC362" s="2">
        <f>IF(Table13[[#This Row],[Gender]]="I",Table13[[#This Row],[Whole_weight]],NA())</f>
        <v>0.187</v>
      </c>
      <c r="AD362" s="2" t="e">
        <f>IF(Table13[[#This Row],[Gender]]="M",Table13[[#This Row],[Diameter]],NA())</f>
        <v>#N/A</v>
      </c>
      <c r="AE362" s="2" t="e">
        <f>IF(Table13[[#This Row],[Gender]]="F",Table13[[#This Row],[Diameter]],NA())</f>
        <v>#N/A</v>
      </c>
      <c r="AF362" s="2">
        <f>IF(Table13[[#This Row],[Gender]]="I",Table13[[#This Row],[Diameter]],NA())</f>
        <v>0.24</v>
      </c>
    </row>
    <row r="363" spans="1:32">
      <c r="A363">
        <v>522</v>
      </c>
      <c r="B363" t="s">
        <v>0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12</v>
      </c>
      <c r="M363" t="s">
        <v>13</v>
      </c>
      <c r="N363" t="s">
        <v>3</v>
      </c>
      <c r="O363">
        <v>5</v>
      </c>
      <c r="P363" t="s">
        <v>14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>
        <f>SUM(1,(1/3)*(Table13[[#This Row],[Length]]-0.5),(1/3)*(Table13[[#This Row],[Diameter]]-0.4),(1/3)*(Table13[[#This Row],[Height]]-0.4)*Table13[[#This Row],[Whole_weight]]*0.5)</f>
        <v>0.9002608333333334</v>
      </c>
      <c r="W36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t="e">
        <f>IF(Table13[[#This Row],[Category All]]="Category 1",Table13[[#This Row],[Base Abalone Value]]*1.5,NA())</f>
        <v>#N/A</v>
      </c>
      <c r="Y363">
        <f>IF(Table13[[#This Row],[Category All]]="Category 2",Table13[[#This Row],[Base Abalone Value]]*0.8,NA())</f>
        <v>0.72020866666666672</v>
      </c>
      <c r="Z363" t="e">
        <f>IF(Table13[[#This Row],[Category All]]="Category 3",Table13[[#This Row],[Base Abalone Value]],NA())</f>
        <v>#N/A</v>
      </c>
      <c r="AA363" s="2" t="e">
        <f>IF(Table13[[#This Row],[Gender]]="M",Table13[[#This Row],[Whole_weight]],NA())</f>
        <v>#N/A</v>
      </c>
      <c r="AB363" s="2">
        <f>IF(Table13[[#This Row],[Gender]]="F",Table13[[#This Row],[Whole_weight]],NA())</f>
        <v>0.1885</v>
      </c>
      <c r="AC363" s="2" t="e">
        <f>IF(Table13[[#This Row],[Gender]]="I",Table13[[#This Row],[Whole_weight]],NA())</f>
        <v>#N/A</v>
      </c>
      <c r="AD363" s="2" t="e">
        <f>IF(Table13[[#This Row],[Gender]]="M",Table13[[#This Row],[Diameter]],NA())</f>
        <v>#N/A</v>
      </c>
      <c r="AE363" s="2">
        <f>IF(Table13[[#This Row],[Gender]]="F",Table13[[#This Row],[Diameter]],NA())</f>
        <v>0.27</v>
      </c>
      <c r="AF363" s="2" t="e">
        <f>IF(Table13[[#This Row],[Gender]]="I",Table13[[#This Row],[Diameter]],NA())</f>
        <v>#N/A</v>
      </c>
    </row>
    <row r="364" spans="1:32">
      <c r="A364">
        <v>399</v>
      </c>
      <c r="B364" t="s">
        <v>15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26</v>
      </c>
      <c r="M364" t="s">
        <v>27</v>
      </c>
      <c r="N364" t="s">
        <v>28</v>
      </c>
      <c r="O364">
        <v>5</v>
      </c>
      <c r="P364" t="s">
        <v>14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>
        <f>SUM(1,(1/3)*(Table13[[#This Row],[Length]]-0.5),(1/3)*(Table13[[#This Row],[Diameter]]-0.4),(1/3)*(Table13[[#This Row],[Height]]-0.4)*Table13[[#This Row],[Whole_weight]]*0.5)</f>
        <v>0.9968125000000001</v>
      </c>
      <c r="W364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t="e">
        <f>IF(Table13[[#This Row],[Category All]]="Category 1",Table13[[#This Row],[Base Abalone Value]]*1.5,NA())</f>
        <v>#N/A</v>
      </c>
      <c r="Y364">
        <f>IF(Table13[[#This Row],[Category All]]="Category 2",Table13[[#This Row],[Base Abalone Value]]*0.8,NA())</f>
        <v>0.7974500000000001</v>
      </c>
      <c r="Z364" t="e">
        <f>IF(Table13[[#This Row],[Category All]]="Category 3",Table13[[#This Row],[Base Abalone Value]],NA())</f>
        <v>#N/A</v>
      </c>
      <c r="AA364" s="2">
        <f>IF(Table13[[#This Row],[Gender]]="M",Table13[[#This Row],[Whole_weight]],NA())</f>
        <v>0.67649999999999999</v>
      </c>
      <c r="AB364" s="2" t="e">
        <f>IF(Table13[[#This Row],[Gender]]="F",Table13[[#This Row],[Whole_weight]],NA())</f>
        <v>#N/A</v>
      </c>
      <c r="AC364" s="2" t="e">
        <f>IF(Table13[[#This Row],[Gender]]="I",Table13[[#This Row],[Whole_weight]],NA())</f>
        <v>#N/A</v>
      </c>
      <c r="AD364" s="2">
        <f>IF(Table13[[#This Row],[Gender]]="M",Table13[[#This Row],[Diameter]],NA())</f>
        <v>0.44</v>
      </c>
      <c r="AE364" s="2" t="e">
        <f>IF(Table13[[#This Row],[Gender]]="F",Table13[[#This Row],[Diameter]],NA())</f>
        <v>#N/A</v>
      </c>
      <c r="AF364" s="2" t="e">
        <f>IF(Table13[[#This Row],[Gender]]="I",Table13[[#This Row],[Diameter]],NA())</f>
        <v>#N/A</v>
      </c>
    </row>
    <row r="365" spans="1:32">
      <c r="A365">
        <v>1919</v>
      </c>
      <c r="B365" t="s">
        <v>0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23</v>
      </c>
      <c r="M365" t="s">
        <v>24</v>
      </c>
      <c r="N365" t="s">
        <v>25</v>
      </c>
      <c r="O365">
        <v>10</v>
      </c>
      <c r="P365" t="s">
        <v>38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>
        <f>SUM(1,(1/3)*(Table13[[#This Row],[Length]]-0.5),(1/3)*(Table13[[#This Row],[Diameter]]-0.4),(1/3)*(Table13[[#This Row],[Height]]-0.4)*Table13[[#This Row],[Whole_weight]]*0.5)</f>
        <v>1.0096799999999999</v>
      </c>
      <c r="W365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t="e">
        <f>IF(Table13[[#This Row],[Category All]]="Category 1",Table13[[#This Row],[Base Abalone Value]]*1.5,NA())</f>
        <v>#N/A</v>
      </c>
      <c r="Y365" t="e">
        <f>IF(Table13[[#This Row],[Category All]]="Category 2",Table13[[#This Row],[Base Abalone Value]]*0.8,NA())</f>
        <v>#N/A</v>
      </c>
      <c r="Z365">
        <f>IF(Table13[[#This Row],[Category All]]="Category 3",Table13[[#This Row],[Base Abalone Value]],NA())</f>
        <v>1.0096799999999999</v>
      </c>
      <c r="AA365" s="2" t="e">
        <f>IF(Table13[[#This Row],[Gender]]="M",Table13[[#This Row],[Whole_weight]],NA())</f>
        <v>#N/A</v>
      </c>
      <c r="AB365" s="2">
        <f>IF(Table13[[#This Row],[Gender]]="F",Table13[[#This Row],[Whole_weight]],NA())</f>
        <v>1.133</v>
      </c>
      <c r="AC365" s="2" t="e">
        <f>IF(Table13[[#This Row],[Gender]]="I",Table13[[#This Row],[Whole_weight]],NA())</f>
        <v>#N/A</v>
      </c>
      <c r="AD365" s="2" t="e">
        <f>IF(Table13[[#This Row],[Gender]]="M",Table13[[#This Row],[Diameter]],NA())</f>
        <v>#N/A</v>
      </c>
      <c r="AE365" s="2">
        <f>IF(Table13[[#This Row],[Gender]]="F",Table13[[#This Row],[Diameter]],NA())</f>
        <v>0.46500000000000002</v>
      </c>
      <c r="AF365" s="2" t="e">
        <f>IF(Table13[[#This Row],[Gender]]="I",Table13[[#This Row],[Diameter]],NA())</f>
        <v>#N/A</v>
      </c>
    </row>
    <row r="366" spans="1:32">
      <c r="A366">
        <v>1476</v>
      </c>
      <c r="B366" t="s">
        <v>0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16</v>
      </c>
      <c r="M366" t="s">
        <v>17</v>
      </c>
      <c r="N366" t="s">
        <v>18</v>
      </c>
      <c r="O366">
        <v>9</v>
      </c>
      <c r="P366" t="s">
        <v>46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>
        <f>SUM(1,(1/3)*(Table13[[#This Row],[Length]]-0.5),(1/3)*(Table13[[#This Row],[Diameter]]-0.4),(1/3)*(Table13[[#This Row],[Height]]-0.4)*Table13[[#This Row],[Whole_weight]]*0.5)</f>
        <v>0.99356250000000002</v>
      </c>
      <c r="W366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t="e">
        <f>IF(Table13[[#This Row],[Category All]]="Category 1",Table13[[#This Row],[Base Abalone Value]]*1.5,NA())</f>
        <v>#N/A</v>
      </c>
      <c r="Y366" t="e">
        <f>IF(Table13[[#This Row],[Category All]]="Category 2",Table13[[#This Row],[Base Abalone Value]]*0.8,NA())</f>
        <v>#N/A</v>
      </c>
      <c r="Z366">
        <f>IF(Table13[[#This Row],[Category All]]="Category 3",Table13[[#This Row],[Base Abalone Value]],NA())</f>
        <v>0.99356250000000002</v>
      </c>
      <c r="AA366" s="2" t="e">
        <f>IF(Table13[[#This Row],[Gender]]="M",Table13[[#This Row],[Whole_weight]],NA())</f>
        <v>#N/A</v>
      </c>
      <c r="AB366" s="2">
        <f>IF(Table13[[#This Row],[Gender]]="F",Table13[[#This Row],[Whole_weight]],NA())</f>
        <v>0.87450000000000006</v>
      </c>
      <c r="AC366" s="2" t="e">
        <f>IF(Table13[[#This Row],[Gender]]="I",Table13[[#This Row],[Whole_weight]],NA())</f>
        <v>#N/A</v>
      </c>
      <c r="AD366" s="2" t="e">
        <f>IF(Table13[[#This Row],[Gender]]="M",Table13[[#This Row],[Diameter]],NA())</f>
        <v>#N/A</v>
      </c>
      <c r="AE366" s="2">
        <f>IF(Table13[[#This Row],[Gender]]="F",Table13[[#This Row],[Diameter]],NA())</f>
        <v>0.43</v>
      </c>
      <c r="AF366" s="2" t="e">
        <f>IF(Table13[[#This Row],[Gender]]="I",Table13[[#This Row],[Diameter]],NA())</f>
        <v>#N/A</v>
      </c>
    </row>
    <row r="367" spans="1:32">
      <c r="A367">
        <v>3495</v>
      </c>
      <c r="B367" t="s">
        <v>0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5</v>
      </c>
      <c r="M367" t="s">
        <v>6</v>
      </c>
      <c r="N367" t="s">
        <v>3</v>
      </c>
      <c r="O367">
        <v>7</v>
      </c>
      <c r="P367" t="s">
        <v>42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>
        <f>SUM(1,(1/3)*(Table13[[#This Row],[Length]]-0.5),(1/3)*(Table13[[#This Row],[Diameter]]-0.4),(1/3)*(Table13[[#This Row],[Height]]-0.4)*Table13[[#This Row],[Whole_weight]]*0.5)</f>
        <v>0.99246999999999996</v>
      </c>
      <c r="W367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t="e">
        <f>IF(Table13[[#This Row],[Category All]]="Category 1",Table13[[#This Row],[Base Abalone Value]]*1.5,NA())</f>
        <v>#N/A</v>
      </c>
      <c r="Y367" t="e">
        <f>IF(Table13[[#This Row],[Category All]]="Category 2",Table13[[#This Row],[Base Abalone Value]]*0.8,NA())</f>
        <v>#N/A</v>
      </c>
      <c r="Z367">
        <f>IF(Table13[[#This Row],[Category All]]="Category 3",Table13[[#This Row],[Base Abalone Value]],NA())</f>
        <v>0.99246999999999996</v>
      </c>
      <c r="AA367" s="2" t="e">
        <f>IF(Table13[[#This Row],[Gender]]="M",Table13[[#This Row],[Whole_weight]],NA())</f>
        <v>#N/A</v>
      </c>
      <c r="AB367" s="2">
        <f>IF(Table13[[#This Row],[Gender]]="F",Table13[[#This Row],[Whole_weight]],NA())</f>
        <v>0.81200000000000006</v>
      </c>
      <c r="AC367" s="2" t="e">
        <f>IF(Table13[[#This Row],[Gender]]="I",Table13[[#This Row],[Whole_weight]],NA())</f>
        <v>#N/A</v>
      </c>
      <c r="AD367" s="2" t="e">
        <f>IF(Table13[[#This Row],[Gender]]="M",Table13[[#This Row],[Diameter]],NA())</f>
        <v>#N/A</v>
      </c>
      <c r="AE367" s="2">
        <f>IF(Table13[[#This Row],[Gender]]="F",Table13[[#This Row],[Diameter]],NA())</f>
        <v>0.43</v>
      </c>
      <c r="AF367" s="2" t="e">
        <f>IF(Table13[[#This Row],[Gender]]="I",Table13[[#This Row],[Diameter]],NA())</f>
        <v>#N/A</v>
      </c>
    </row>
    <row r="368" spans="1:32">
      <c r="A368">
        <v>3742</v>
      </c>
      <c r="B368" t="s">
        <v>0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26</v>
      </c>
      <c r="M368" t="s">
        <v>27</v>
      </c>
      <c r="N368" t="s">
        <v>28</v>
      </c>
      <c r="O368">
        <v>10</v>
      </c>
      <c r="P368" t="s">
        <v>38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>
        <f>SUM(1,(1/3)*(Table13[[#This Row],[Length]]-0.5),(1/3)*(Table13[[#This Row],[Diameter]]-0.4),(1/3)*(Table13[[#This Row],[Height]]-0.4)*Table13[[#This Row],[Whole_weight]]*0.5)</f>
        <v>1.051525</v>
      </c>
      <c r="W368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t="e">
        <f>IF(Table13[[#This Row],[Category All]]="Category 1",Table13[[#This Row],[Base Abalone Value]]*1.5,NA())</f>
        <v>#N/A</v>
      </c>
      <c r="Y368" t="e">
        <f>IF(Table13[[#This Row],[Category All]]="Category 2",Table13[[#This Row],[Base Abalone Value]]*0.8,NA())</f>
        <v>#N/A</v>
      </c>
      <c r="Z368">
        <f>IF(Table13[[#This Row],[Category All]]="Category 3",Table13[[#This Row],[Base Abalone Value]],NA())</f>
        <v>1.051525</v>
      </c>
      <c r="AA368" s="2" t="e">
        <f>IF(Table13[[#This Row],[Gender]]="M",Table13[[#This Row],[Whole_weight]],NA())</f>
        <v>#N/A</v>
      </c>
      <c r="AB368" s="2">
        <f>IF(Table13[[#This Row],[Gender]]="F",Table13[[#This Row],[Whole_weight]],NA())</f>
        <v>1.37</v>
      </c>
      <c r="AC368" s="2" t="e">
        <f>IF(Table13[[#This Row],[Gender]]="I",Table13[[#This Row],[Whole_weight]],NA())</f>
        <v>#N/A</v>
      </c>
      <c r="AD368" s="2" t="e">
        <f>IF(Table13[[#This Row],[Gender]]="M",Table13[[#This Row],[Diameter]],NA())</f>
        <v>#N/A</v>
      </c>
      <c r="AE368" s="2">
        <f>IF(Table13[[#This Row],[Gender]]="F",Table13[[#This Row],[Diameter]],NA())</f>
        <v>0.52500000000000002</v>
      </c>
      <c r="AF368" s="2" t="e">
        <f>IF(Table13[[#This Row],[Gender]]="I",Table13[[#This Row],[Diameter]],NA())</f>
        <v>#N/A</v>
      </c>
    </row>
    <row r="369" spans="1:32">
      <c r="A369">
        <v>2326</v>
      </c>
      <c r="B369" t="s">
        <v>0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12</v>
      </c>
      <c r="M369" t="s">
        <v>13</v>
      </c>
      <c r="N369" t="s">
        <v>3</v>
      </c>
      <c r="O369">
        <v>2</v>
      </c>
      <c r="P369" t="s">
        <v>7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>
        <f>SUM(1,(1/3)*(Table13[[#This Row],[Length]]-0.5),(1/3)*(Table13[[#This Row],[Diameter]]-0.4),(1/3)*(Table13[[#This Row],[Height]]-0.4)*Table13[[#This Row],[Whole_weight]]*0.5)</f>
        <v>0.92227541666666657</v>
      </c>
      <c r="W369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t="e">
        <f>IF(Table13[[#This Row],[Category All]]="Category 1",Table13[[#This Row],[Base Abalone Value]]*1.5,NA())</f>
        <v>#N/A</v>
      </c>
      <c r="Y369">
        <f>IF(Table13[[#This Row],[Category All]]="Category 2",Table13[[#This Row],[Base Abalone Value]]*0.8,NA())</f>
        <v>0.7378203333333333</v>
      </c>
      <c r="Z369" t="e">
        <f>IF(Table13[[#This Row],[Category All]]="Category 3",Table13[[#This Row],[Base Abalone Value]],NA())</f>
        <v>#N/A</v>
      </c>
      <c r="AA369" s="2" t="e">
        <f>IF(Table13[[#This Row],[Gender]]="M",Table13[[#This Row],[Whole_weight]],NA())</f>
        <v>#N/A</v>
      </c>
      <c r="AB369" s="2">
        <f>IF(Table13[[#This Row],[Gender]]="F",Table13[[#This Row],[Whole_weight]],NA())</f>
        <v>0.36049999999999999</v>
      </c>
      <c r="AC369" s="2" t="e">
        <f>IF(Table13[[#This Row],[Gender]]="I",Table13[[#This Row],[Whole_weight]],NA())</f>
        <v>#N/A</v>
      </c>
      <c r="AD369" s="2" t="e">
        <f>IF(Table13[[#This Row],[Gender]]="M",Table13[[#This Row],[Diameter]],NA())</f>
        <v>#N/A</v>
      </c>
      <c r="AE369" s="2">
        <f>IF(Table13[[#This Row],[Gender]]="F",Table13[[#This Row],[Diameter]],NA())</f>
        <v>0.30499999999999999</v>
      </c>
      <c r="AF369" s="2" t="e">
        <f>IF(Table13[[#This Row],[Gender]]="I",Table13[[#This Row],[Diameter]],NA())</f>
        <v>#N/A</v>
      </c>
    </row>
    <row r="370" spans="1:32">
      <c r="A370">
        <v>264</v>
      </c>
      <c r="B370" t="s">
        <v>11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16</v>
      </c>
      <c r="M370" t="s">
        <v>17</v>
      </c>
      <c r="N370" t="s">
        <v>18</v>
      </c>
      <c r="O370">
        <v>5</v>
      </c>
      <c r="P370" t="s">
        <v>14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>
        <f>SUM(1,(1/3)*(Table13[[#This Row],[Length]]-0.5),(1/3)*(Table13[[#This Row],[Diameter]]-0.4),(1/3)*(Table13[[#This Row],[Height]]-0.4)*Table13[[#This Row],[Whole_weight]]*0.5)</f>
        <v>0.84128333333333338</v>
      </c>
      <c r="W370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t="e">
        <f>IF(Table13[[#This Row],[Category All]]="Category 1",Table13[[#This Row],[Base Abalone Value]]*1.5,NA())</f>
        <v>#N/A</v>
      </c>
      <c r="Y370">
        <f>IF(Table13[[#This Row],[Category All]]="Category 2",Table13[[#This Row],[Base Abalone Value]]*0.8,NA())</f>
        <v>0.67302666666666677</v>
      </c>
      <c r="Z370" t="e">
        <f>IF(Table13[[#This Row],[Category All]]="Category 3",Table13[[#This Row],[Base Abalone Value]],NA())</f>
        <v>#N/A</v>
      </c>
      <c r="AA370" s="2" t="e">
        <f>IF(Table13[[#This Row],[Gender]]="M",Table13[[#This Row],[Whole_weight]],NA())</f>
        <v>#N/A</v>
      </c>
      <c r="AB370" s="2" t="e">
        <f>IF(Table13[[#This Row],[Gender]]="F",Table13[[#This Row],[Whole_weight]],NA())</f>
        <v>#N/A</v>
      </c>
      <c r="AC370" s="2">
        <f>IF(Table13[[#This Row],[Gender]]="I",Table13[[#This Row],[Whole_weight]],NA())</f>
        <v>9.5000000000000001E-2</v>
      </c>
      <c r="AD370" s="2" t="e">
        <f>IF(Table13[[#This Row],[Gender]]="M",Table13[[#This Row],[Diameter]],NA())</f>
        <v>#N/A</v>
      </c>
      <c r="AE370" s="2" t="e">
        <f>IF(Table13[[#This Row],[Gender]]="F",Table13[[#This Row],[Diameter]],NA())</f>
        <v>#N/A</v>
      </c>
      <c r="AF370" s="2">
        <f>IF(Table13[[#This Row],[Gender]]="I",Table13[[#This Row],[Diameter]],NA())</f>
        <v>0.19500000000000001</v>
      </c>
    </row>
    <row r="371" spans="1:32">
      <c r="A371">
        <v>820</v>
      </c>
      <c r="B371" t="s">
        <v>11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16</v>
      </c>
      <c r="M371" t="s">
        <v>17</v>
      </c>
      <c r="N371" t="s">
        <v>18</v>
      </c>
      <c r="O371">
        <v>3</v>
      </c>
      <c r="P371" t="s">
        <v>48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>
        <f>SUM(1,(1/3)*(Table13[[#This Row],[Length]]-0.5),(1/3)*(Table13[[#This Row],[Diameter]]-0.4),(1/3)*(Table13[[#This Row],[Height]]-0.4)*Table13[[#This Row],[Whole_weight]]*0.5)</f>
        <v>0.90582499999999999</v>
      </c>
      <c r="W371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t="e">
        <f>IF(Table13[[#This Row],[Category All]]="Category 1",Table13[[#This Row],[Base Abalone Value]]*1.5,NA())</f>
        <v>#N/A</v>
      </c>
      <c r="Y371">
        <f>IF(Table13[[#This Row],[Category All]]="Category 2",Table13[[#This Row],[Base Abalone Value]]*0.8,NA())</f>
        <v>0.72466000000000008</v>
      </c>
      <c r="Z371" t="e">
        <f>IF(Table13[[#This Row],[Category All]]="Category 3",Table13[[#This Row],[Base Abalone Value]],NA())</f>
        <v>#N/A</v>
      </c>
      <c r="AA371" s="2" t="e">
        <f>IF(Table13[[#This Row],[Gender]]="M",Table13[[#This Row],[Whole_weight]],NA())</f>
        <v>#N/A</v>
      </c>
      <c r="AB371" s="2" t="e">
        <f>IF(Table13[[#This Row],[Gender]]="F",Table13[[#This Row],[Whole_weight]],NA())</f>
        <v>#N/A</v>
      </c>
      <c r="AC371" s="2">
        <f>IF(Table13[[#This Row],[Gender]]="I",Table13[[#This Row],[Whole_weight]],NA())</f>
        <v>0.27</v>
      </c>
      <c r="AD371" s="2" t="e">
        <f>IF(Table13[[#This Row],[Gender]]="M",Table13[[#This Row],[Diameter]],NA())</f>
        <v>#N/A</v>
      </c>
      <c r="AE371" s="2" t="e">
        <f>IF(Table13[[#This Row],[Gender]]="F",Table13[[#This Row],[Diameter]],NA())</f>
        <v>#N/A</v>
      </c>
      <c r="AF371" s="2">
        <f>IF(Table13[[#This Row],[Gender]]="I",Table13[[#This Row],[Diameter]],NA())</f>
        <v>0.3</v>
      </c>
    </row>
    <row r="372" spans="1:32">
      <c r="A372">
        <v>3093</v>
      </c>
      <c r="B372" t="s">
        <v>15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52</v>
      </c>
      <c r="M372" t="s">
        <v>53</v>
      </c>
      <c r="N372" t="s">
        <v>54</v>
      </c>
      <c r="O372">
        <v>7</v>
      </c>
      <c r="P372" t="s">
        <v>42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>
        <f>SUM(1,(1/3)*(Table13[[#This Row],[Length]]-0.5),(1/3)*(Table13[[#This Row],[Diameter]]-0.4),(1/3)*(Table13[[#This Row],[Height]]-0.4)*Table13[[#This Row],[Whole_weight]]*0.5)</f>
        <v>0.97506041666666665</v>
      </c>
      <c r="W372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t="e">
        <f>IF(Table13[[#This Row],[Category All]]="Category 1",Table13[[#This Row],[Base Abalone Value]]*1.5,NA())</f>
        <v>#N/A</v>
      </c>
      <c r="Y372">
        <f>IF(Table13[[#This Row],[Category All]]="Category 2",Table13[[#This Row],[Base Abalone Value]]*0.8,NA())</f>
        <v>0.78004833333333334</v>
      </c>
      <c r="Z372" t="e">
        <f>IF(Table13[[#This Row],[Category All]]="Category 3",Table13[[#This Row],[Base Abalone Value]],NA())</f>
        <v>#N/A</v>
      </c>
      <c r="AA372" s="2">
        <f>IF(Table13[[#This Row],[Gender]]="M",Table13[[#This Row],[Whole_weight]],NA())</f>
        <v>0.58050000000000002</v>
      </c>
      <c r="AB372" s="2" t="e">
        <f>IF(Table13[[#This Row],[Gender]]="F",Table13[[#This Row],[Whole_weight]],NA())</f>
        <v>#N/A</v>
      </c>
      <c r="AC372" s="2" t="e">
        <f>IF(Table13[[#This Row],[Gender]]="I",Table13[[#This Row],[Whole_weight]],NA())</f>
        <v>#N/A</v>
      </c>
      <c r="AD372" s="2">
        <f>IF(Table13[[#This Row],[Gender]]="M",Table13[[#This Row],[Diameter]],NA())</f>
        <v>0.39500000000000002</v>
      </c>
      <c r="AE372" s="2" t="e">
        <f>IF(Table13[[#This Row],[Gender]]="F",Table13[[#This Row],[Diameter]],NA())</f>
        <v>#N/A</v>
      </c>
      <c r="AF372" s="2" t="e">
        <f>IF(Table13[[#This Row],[Gender]]="I",Table13[[#This Row],[Diameter]],NA())</f>
        <v>#N/A</v>
      </c>
    </row>
    <row r="373" spans="1:32">
      <c r="A373">
        <v>246</v>
      </c>
      <c r="B373" t="s">
        <v>11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16</v>
      </c>
      <c r="M373" t="s">
        <v>17</v>
      </c>
      <c r="N373" t="s">
        <v>18</v>
      </c>
      <c r="O373">
        <v>6</v>
      </c>
      <c r="P373" t="s">
        <v>47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>
        <f>SUM(1,(1/3)*(Table13[[#This Row],[Length]]-0.5),(1/3)*(Table13[[#This Row],[Diameter]]-0.4),(1/3)*(Table13[[#This Row],[Height]]-0.4)*Table13[[#This Row],[Whole_weight]]*0.5)</f>
        <v>0.89419833333333332</v>
      </c>
      <c r="W37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t="e">
        <f>IF(Table13[[#This Row],[Category All]]="Category 1",Table13[[#This Row],[Base Abalone Value]]*1.5,NA())</f>
        <v>#N/A</v>
      </c>
      <c r="Y373">
        <f>IF(Table13[[#This Row],[Category All]]="Category 2",Table13[[#This Row],[Base Abalone Value]]*0.8,NA())</f>
        <v>0.7153586666666667</v>
      </c>
      <c r="Z373" t="e">
        <f>IF(Table13[[#This Row],[Category All]]="Category 3",Table13[[#This Row],[Base Abalone Value]],NA())</f>
        <v>#N/A</v>
      </c>
      <c r="AA373" s="2" t="e">
        <f>IF(Table13[[#This Row],[Gender]]="M",Table13[[#This Row],[Whole_weight]],NA())</f>
        <v>#N/A</v>
      </c>
      <c r="AB373" s="2" t="e">
        <f>IF(Table13[[#This Row],[Gender]]="F",Table13[[#This Row],[Whole_weight]],NA())</f>
        <v>#N/A</v>
      </c>
      <c r="AC373" s="2">
        <f>IF(Table13[[#This Row],[Gender]]="I",Table13[[#This Row],[Whole_weight]],NA())</f>
        <v>0.17399999999999999</v>
      </c>
      <c r="AD373" s="2" t="e">
        <f>IF(Table13[[#This Row],[Gender]]="M",Table13[[#This Row],[Diameter]],NA())</f>
        <v>#N/A</v>
      </c>
      <c r="AE373" s="2" t="e">
        <f>IF(Table13[[#This Row],[Gender]]="F",Table13[[#This Row],[Diameter]],NA())</f>
        <v>#N/A</v>
      </c>
      <c r="AF373" s="2">
        <f>IF(Table13[[#This Row],[Gender]]="I",Table13[[#This Row],[Diameter]],NA())</f>
        <v>0.26</v>
      </c>
    </row>
    <row r="374" spans="1:32">
      <c r="A374">
        <v>1660</v>
      </c>
      <c r="B374" t="s">
        <v>0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39</v>
      </c>
      <c r="M374" t="s">
        <v>40</v>
      </c>
      <c r="N374" t="s">
        <v>41</v>
      </c>
      <c r="O374">
        <v>4</v>
      </c>
      <c r="P374" t="s">
        <v>10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>
        <f>SUM(1,(1/3)*(Table13[[#This Row],[Length]]-0.5),(1/3)*(Table13[[#This Row],[Diameter]]-0.4),(1/3)*(Table13[[#This Row],[Height]]-0.4)*Table13[[#This Row],[Whole_weight]]*0.5)</f>
        <v>1.0209683333333333</v>
      </c>
      <c r="W374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t="e">
        <f>IF(Table13[[#This Row],[Category All]]="Category 1",Table13[[#This Row],[Base Abalone Value]]*1.5,NA())</f>
        <v>#N/A</v>
      </c>
      <c r="Y374" t="e">
        <f>IF(Table13[[#This Row],[Category All]]="Category 2",Table13[[#This Row],[Base Abalone Value]]*0.8,NA())</f>
        <v>#N/A</v>
      </c>
      <c r="Z374">
        <f>IF(Table13[[#This Row],[Category All]]="Category 3",Table13[[#This Row],[Base Abalone Value]],NA())</f>
        <v>1.0209683333333333</v>
      </c>
      <c r="AA374" s="2" t="e">
        <f>IF(Table13[[#This Row],[Gender]]="M",Table13[[#This Row],[Whole_weight]],NA())</f>
        <v>#N/A</v>
      </c>
      <c r="AB374" s="2">
        <f>IF(Table13[[#This Row],[Gender]]="F",Table13[[#This Row],[Whole_weight]],NA())</f>
        <v>1.0645</v>
      </c>
      <c r="AC374" s="2" t="e">
        <f>IF(Table13[[#This Row],[Gender]]="I",Table13[[#This Row],[Whole_weight]],NA())</f>
        <v>#N/A</v>
      </c>
      <c r="AD374" s="2" t="e">
        <f>IF(Table13[[#This Row],[Gender]]="M",Table13[[#This Row],[Diameter]],NA())</f>
        <v>#N/A</v>
      </c>
      <c r="AE374" s="2">
        <f>IF(Table13[[#This Row],[Gender]]="F",Table13[[#This Row],[Diameter]],NA())</f>
        <v>0.48</v>
      </c>
      <c r="AF374" s="2" t="e">
        <f>IF(Table13[[#This Row],[Gender]]="I",Table13[[#This Row],[Diameter]],NA())</f>
        <v>#N/A</v>
      </c>
    </row>
    <row r="375" spans="1:32">
      <c r="A375">
        <v>469</v>
      </c>
      <c r="B375" t="s">
        <v>0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29</v>
      </c>
      <c r="M375" t="s">
        <v>30</v>
      </c>
      <c r="N375" t="s">
        <v>31</v>
      </c>
      <c r="O375">
        <v>7</v>
      </c>
      <c r="P375" t="s">
        <v>42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>
        <f>SUM(1,(1/3)*(Table13[[#This Row],[Length]]-0.5),(1/3)*(Table13[[#This Row],[Diameter]]-0.4),(1/3)*(Table13[[#This Row],[Height]]-0.4)*Table13[[#This Row],[Whole_weight]]*0.5)</f>
        <v>1.0547575</v>
      </c>
      <c r="W375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t="e">
        <f>IF(Table13[[#This Row],[Category All]]="Category 1",Table13[[#This Row],[Base Abalone Value]]*1.5,NA())</f>
        <v>#N/A</v>
      </c>
      <c r="Y375" t="e">
        <f>IF(Table13[[#This Row],[Category All]]="Category 2",Table13[[#This Row],[Base Abalone Value]]*0.8,NA())</f>
        <v>#N/A</v>
      </c>
      <c r="Z375">
        <f>IF(Table13[[#This Row],[Category All]]="Category 3",Table13[[#This Row],[Base Abalone Value]],NA())</f>
        <v>1.0547575</v>
      </c>
      <c r="AA375" s="2" t="e">
        <f>IF(Table13[[#This Row],[Gender]]="M",Table13[[#This Row],[Whole_weight]],NA())</f>
        <v>#N/A</v>
      </c>
      <c r="AB375" s="2">
        <f>IF(Table13[[#This Row],[Gender]]="F",Table13[[#This Row],[Whole_weight]],NA())</f>
        <v>1.7444999999999999</v>
      </c>
      <c r="AC375" s="2" t="e">
        <f>IF(Table13[[#This Row],[Gender]]="I",Table13[[#This Row],[Whole_weight]],NA())</f>
        <v>#N/A</v>
      </c>
      <c r="AD375" s="2" t="e">
        <f>IF(Table13[[#This Row],[Gender]]="M",Table13[[#This Row],[Diameter]],NA())</f>
        <v>#N/A</v>
      </c>
      <c r="AE375" s="2">
        <f>IF(Table13[[#This Row],[Gender]]="F",Table13[[#This Row],[Diameter]],NA())</f>
        <v>0.55000000000000004</v>
      </c>
      <c r="AF375" s="2" t="e">
        <f>IF(Table13[[#This Row],[Gender]]="I",Table13[[#This Row],[Diameter]],NA())</f>
        <v>#N/A</v>
      </c>
    </row>
    <row r="376" spans="1:32">
      <c r="A376">
        <v>2191</v>
      </c>
      <c r="B376" t="s">
        <v>15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43</v>
      </c>
      <c r="M376" t="s">
        <v>44</v>
      </c>
      <c r="N376" t="s">
        <v>45</v>
      </c>
      <c r="O376">
        <v>10</v>
      </c>
      <c r="P376" t="s">
        <v>38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>
        <f>SUM(1,(1/3)*(Table13[[#This Row],[Length]]-0.5),(1/3)*(Table13[[#This Row],[Diameter]]-0.4),(1/3)*(Table13[[#This Row],[Height]]-0.4)*Table13[[#This Row],[Whole_weight]]*0.5)</f>
        <v>1.0136924999999999</v>
      </c>
      <c r="W376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t="e">
        <f>IF(Table13[[#This Row],[Category All]]="Category 1",Table13[[#This Row],[Base Abalone Value]]*1.5,NA())</f>
        <v>#N/A</v>
      </c>
      <c r="Y376">
        <f>IF(Table13[[#This Row],[Category All]]="Category 2",Table13[[#This Row],[Base Abalone Value]]*0.8,NA())</f>
        <v>0.81095399999999995</v>
      </c>
      <c r="Z376" t="e">
        <f>IF(Table13[[#This Row],[Category All]]="Category 3",Table13[[#This Row],[Base Abalone Value]],NA())</f>
        <v>#N/A</v>
      </c>
      <c r="AA376" s="2">
        <f>IF(Table13[[#This Row],[Gender]]="M",Table13[[#This Row],[Whole_weight]],NA())</f>
        <v>0.92700000000000005</v>
      </c>
      <c r="AB376" s="2" t="e">
        <f>IF(Table13[[#This Row],[Gender]]="F",Table13[[#This Row],[Whole_weight]],NA())</f>
        <v>#N/A</v>
      </c>
      <c r="AC376" s="2" t="e">
        <f>IF(Table13[[#This Row],[Gender]]="I",Table13[[#This Row],[Whole_weight]],NA())</f>
        <v>#N/A</v>
      </c>
      <c r="AD376" s="2">
        <f>IF(Table13[[#This Row],[Gender]]="M",Table13[[#This Row],[Diameter]],NA())</f>
        <v>0.47</v>
      </c>
      <c r="AE376" s="2" t="e">
        <f>IF(Table13[[#This Row],[Gender]]="F",Table13[[#This Row],[Diameter]],NA())</f>
        <v>#N/A</v>
      </c>
      <c r="AF376" s="2" t="e">
        <f>IF(Table13[[#This Row],[Gender]]="I",Table13[[#This Row],[Diameter]],NA())</f>
        <v>#N/A</v>
      </c>
    </row>
    <row r="377" spans="1:32">
      <c r="A377">
        <v>3307</v>
      </c>
      <c r="B377" t="s">
        <v>11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23</v>
      </c>
      <c r="M377" t="s">
        <v>24</v>
      </c>
      <c r="N377" t="s">
        <v>25</v>
      </c>
      <c r="O377">
        <v>6</v>
      </c>
      <c r="P377" t="s">
        <v>47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>
        <f>SUM(1,(1/3)*(Table13[[#This Row],[Length]]-0.5),(1/3)*(Table13[[#This Row],[Diameter]]-0.4),(1/3)*(Table13[[#This Row],[Height]]-0.4)*Table13[[#This Row],[Whole_weight]]*0.5)</f>
        <v>0.92434041666666666</v>
      </c>
      <c r="W377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t="e">
        <f>IF(Table13[[#This Row],[Category All]]="Category 1",Table13[[#This Row],[Base Abalone Value]]*1.5,NA())</f>
        <v>#N/A</v>
      </c>
      <c r="Y377">
        <f>IF(Table13[[#This Row],[Category All]]="Category 2",Table13[[#This Row],[Base Abalone Value]]*0.8,NA())</f>
        <v>0.7394723333333334</v>
      </c>
      <c r="Z377" t="e">
        <f>IF(Table13[[#This Row],[Category All]]="Category 3",Table13[[#This Row],[Base Abalone Value]],NA())</f>
        <v>#N/A</v>
      </c>
      <c r="AA377" s="2" t="e">
        <f>IF(Table13[[#This Row],[Gender]]="M",Table13[[#This Row],[Whole_weight]],NA())</f>
        <v>#N/A</v>
      </c>
      <c r="AB377" s="2" t="e">
        <f>IF(Table13[[#This Row],[Gender]]="F",Table13[[#This Row],[Whole_weight]],NA())</f>
        <v>#N/A</v>
      </c>
      <c r="AC377" s="2">
        <f>IF(Table13[[#This Row],[Gender]]="I",Table13[[#This Row],[Whole_weight]],NA())</f>
        <v>0.25950000000000001</v>
      </c>
      <c r="AD377" s="2" t="e">
        <f>IF(Table13[[#This Row],[Gender]]="M",Table13[[#This Row],[Diameter]],NA())</f>
        <v>#N/A</v>
      </c>
      <c r="AE377" s="2" t="e">
        <f>IF(Table13[[#This Row],[Gender]]="F",Table13[[#This Row],[Diameter]],NA())</f>
        <v>#N/A</v>
      </c>
      <c r="AF377" s="2">
        <f>IF(Table13[[#This Row],[Gender]]="I",Table13[[#This Row],[Diameter]],NA())</f>
        <v>0.3</v>
      </c>
    </row>
    <row r="378" spans="1:32">
      <c r="A378">
        <v>3414</v>
      </c>
      <c r="B378" t="s">
        <v>15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16</v>
      </c>
      <c r="M378" t="s">
        <v>17</v>
      </c>
      <c r="N378" t="s">
        <v>18</v>
      </c>
      <c r="O378">
        <v>3</v>
      </c>
      <c r="P378" t="s">
        <v>48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>
        <f>SUM(1,(1/3)*(Table13[[#This Row],[Length]]-0.5),(1/3)*(Table13[[#This Row],[Diameter]]-0.4),(1/3)*(Table13[[#This Row],[Height]]-0.4)*Table13[[#This Row],[Whole_weight]]*0.5)</f>
        <v>0.96354666666666666</v>
      </c>
      <c r="W378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t="e">
        <f>IF(Table13[[#This Row],[Category All]]="Category 1",Table13[[#This Row],[Base Abalone Value]]*1.5,NA())</f>
        <v>#N/A</v>
      </c>
      <c r="Y378">
        <f>IF(Table13[[#This Row],[Category All]]="Category 2",Table13[[#This Row],[Base Abalone Value]]*0.8,NA())</f>
        <v>0.77083733333333337</v>
      </c>
      <c r="Z378" t="e">
        <f>IF(Table13[[#This Row],[Category All]]="Category 3",Table13[[#This Row],[Base Abalone Value]],NA())</f>
        <v>#N/A</v>
      </c>
      <c r="AA378" s="2">
        <f>IF(Table13[[#This Row],[Gender]]="M",Table13[[#This Row],[Whole_weight]],NA())</f>
        <v>0.67400000000000004</v>
      </c>
      <c r="AB378" s="2" t="e">
        <f>IF(Table13[[#This Row],[Gender]]="F",Table13[[#This Row],[Whole_weight]],NA())</f>
        <v>#N/A</v>
      </c>
      <c r="AC378" s="2" t="e">
        <f>IF(Table13[[#This Row],[Gender]]="I",Table13[[#This Row],[Whole_weight]],NA())</f>
        <v>#N/A</v>
      </c>
      <c r="AD378" s="2">
        <f>IF(Table13[[#This Row],[Gender]]="M",Table13[[#This Row],[Diameter]],NA())</f>
        <v>0.39500000000000002</v>
      </c>
      <c r="AE378" s="2" t="e">
        <f>IF(Table13[[#This Row],[Gender]]="F",Table13[[#This Row],[Diameter]],NA())</f>
        <v>#N/A</v>
      </c>
      <c r="AF378" s="2" t="e">
        <f>IF(Table13[[#This Row],[Gender]]="I",Table13[[#This Row],[Diameter]],NA())</f>
        <v>#N/A</v>
      </c>
    </row>
    <row r="379" spans="1:32">
      <c r="A379">
        <v>3926</v>
      </c>
      <c r="B379" t="s">
        <v>0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8</v>
      </c>
      <c r="M379" t="s">
        <v>9</v>
      </c>
      <c r="N379" t="s">
        <v>3</v>
      </c>
      <c r="O379">
        <v>9</v>
      </c>
      <c r="P379" t="s">
        <v>46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>
        <f>SUM(1,(1/3)*(Table13[[#This Row],[Length]]-0.5),(1/3)*(Table13[[#This Row],[Diameter]]-0.4),(1/3)*(Table13[[#This Row],[Height]]-0.4)*Table13[[#This Row],[Whole_weight]]*0.5)</f>
        <v>0.95020083333333327</v>
      </c>
      <c r="W379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t="e">
        <f>IF(Table13[[#This Row],[Category All]]="Category 1",Table13[[#This Row],[Base Abalone Value]]*1.5,NA())</f>
        <v>#N/A</v>
      </c>
      <c r="Y379">
        <f>IF(Table13[[#This Row],[Category All]]="Category 2",Table13[[#This Row],[Base Abalone Value]]*0.8,NA())</f>
        <v>0.76016066666666671</v>
      </c>
      <c r="Z379" t="e">
        <f>IF(Table13[[#This Row],[Category All]]="Category 3",Table13[[#This Row],[Base Abalone Value]],NA())</f>
        <v>#N/A</v>
      </c>
      <c r="AA379" s="2" t="e">
        <f>IF(Table13[[#This Row],[Gender]]="M",Table13[[#This Row],[Whole_weight]],NA())</f>
        <v>#N/A</v>
      </c>
      <c r="AB379" s="2">
        <f>IF(Table13[[#This Row],[Gender]]="F",Table13[[#This Row],[Whole_weight]],NA())</f>
        <v>0.48699999999999999</v>
      </c>
      <c r="AC379" s="2" t="e">
        <f>IF(Table13[[#This Row],[Gender]]="I",Table13[[#This Row],[Whole_weight]],NA())</f>
        <v>#N/A</v>
      </c>
      <c r="AD379" s="2" t="e">
        <f>IF(Table13[[#This Row],[Gender]]="M",Table13[[#This Row],[Diameter]],NA())</f>
        <v>#N/A</v>
      </c>
      <c r="AE379" s="2">
        <f>IF(Table13[[#This Row],[Gender]]="F",Table13[[#This Row],[Diameter]],NA())</f>
        <v>0.35</v>
      </c>
      <c r="AF379" s="2" t="e">
        <f>IF(Table13[[#This Row],[Gender]]="I",Table13[[#This Row],[Diameter]],NA())</f>
        <v>#N/A</v>
      </c>
    </row>
    <row r="380" spans="1:32">
      <c r="A380">
        <v>3477</v>
      </c>
      <c r="B380" t="s">
        <v>11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35</v>
      </c>
      <c r="M380" t="s">
        <v>36</v>
      </c>
      <c r="N380" t="s">
        <v>37</v>
      </c>
      <c r="O380">
        <v>4</v>
      </c>
      <c r="P380" t="s">
        <v>10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>
        <f>SUM(1,(1/3)*(Table13[[#This Row],[Length]]-0.5),(1/3)*(Table13[[#This Row],[Diameter]]-0.4),(1/3)*(Table13[[#This Row],[Height]]-0.4)*Table13[[#This Row],[Whole_weight]]*0.5)</f>
        <v>0.91709999999999992</v>
      </c>
      <c r="W380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t="e">
        <f>IF(Table13[[#This Row],[Category All]]="Category 1",Table13[[#This Row],[Base Abalone Value]]*1.5,NA())</f>
        <v>#N/A</v>
      </c>
      <c r="Y380">
        <f>IF(Table13[[#This Row],[Category All]]="Category 2",Table13[[#This Row],[Base Abalone Value]]*0.8,NA())</f>
        <v>0.73368</v>
      </c>
      <c r="Z380" t="e">
        <f>IF(Table13[[#This Row],[Category All]]="Category 3",Table13[[#This Row],[Base Abalone Value]],NA())</f>
        <v>#N/A</v>
      </c>
      <c r="AA380" s="2" t="e">
        <f>IF(Table13[[#This Row],[Gender]]="M",Table13[[#This Row],[Whole_weight]],NA())</f>
        <v>#N/A</v>
      </c>
      <c r="AB380" s="2" t="e">
        <f>IF(Table13[[#This Row],[Gender]]="F",Table13[[#This Row],[Whole_weight]],NA())</f>
        <v>#N/A</v>
      </c>
      <c r="AC380" s="2">
        <f>IF(Table13[[#This Row],[Gender]]="I",Table13[[#This Row],[Whole_weight]],NA())</f>
        <v>0.25800000000000001</v>
      </c>
      <c r="AD380" s="2" t="e">
        <f>IF(Table13[[#This Row],[Gender]]="M",Table13[[#This Row],[Diameter]],NA())</f>
        <v>#N/A</v>
      </c>
      <c r="AE380" s="2" t="e">
        <f>IF(Table13[[#This Row],[Gender]]="F",Table13[[#This Row],[Diameter]],NA())</f>
        <v>#N/A</v>
      </c>
      <c r="AF380" s="2">
        <f>IF(Table13[[#This Row],[Gender]]="I",Table13[[#This Row],[Diameter]],NA())</f>
        <v>0.28999999999999998</v>
      </c>
    </row>
    <row r="381" spans="1:32">
      <c r="A381">
        <v>2332</v>
      </c>
      <c r="B381" t="s">
        <v>15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16</v>
      </c>
      <c r="M381" t="s">
        <v>17</v>
      </c>
      <c r="N381" t="s">
        <v>18</v>
      </c>
      <c r="O381">
        <v>2</v>
      </c>
      <c r="P381" t="s">
        <v>7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>
        <f>SUM(1,(1/3)*(Table13[[#This Row],[Length]]-0.5),(1/3)*(Table13[[#This Row],[Diameter]]-0.4),(1/3)*(Table13[[#This Row],[Height]]-0.4)*Table13[[#This Row],[Whole_weight]]*0.5)</f>
        <v>1.0130050000000002</v>
      </c>
      <c r="W381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t="e">
        <f>IF(Table13[[#This Row],[Category All]]="Category 1",Table13[[#This Row],[Base Abalone Value]]*1.5,NA())</f>
        <v>#N/A</v>
      </c>
      <c r="Y381">
        <f>IF(Table13[[#This Row],[Category All]]="Category 2",Table13[[#This Row],[Base Abalone Value]]*0.8,NA())</f>
        <v>0.81040400000000012</v>
      </c>
      <c r="Z381" t="e">
        <f>IF(Table13[[#This Row],[Category All]]="Category 3",Table13[[#This Row],[Base Abalone Value]],NA())</f>
        <v>#N/A</v>
      </c>
      <c r="AA381" s="2">
        <f>IF(Table13[[#This Row],[Gender]]="M",Table13[[#This Row],[Whole_weight]],NA())</f>
        <v>0.90600000000000003</v>
      </c>
      <c r="AB381" s="2" t="e">
        <f>IF(Table13[[#This Row],[Gender]]="F",Table13[[#This Row],[Whole_weight]],NA())</f>
        <v>#N/A</v>
      </c>
      <c r="AC381" s="2" t="e">
        <f>IF(Table13[[#This Row],[Gender]]="I",Table13[[#This Row],[Whole_weight]],NA())</f>
        <v>#N/A</v>
      </c>
      <c r="AD381" s="2">
        <f>IF(Table13[[#This Row],[Gender]]="M",Table13[[#This Row],[Diameter]],NA())</f>
        <v>0.46</v>
      </c>
      <c r="AE381" s="2" t="e">
        <f>IF(Table13[[#This Row],[Gender]]="F",Table13[[#This Row],[Diameter]],NA())</f>
        <v>#N/A</v>
      </c>
      <c r="AF381" s="2" t="e">
        <f>IF(Table13[[#This Row],[Gender]]="I",Table13[[#This Row],[Diameter]],NA())</f>
        <v>#N/A</v>
      </c>
    </row>
    <row r="382" spans="1:32">
      <c r="A382">
        <v>2835</v>
      </c>
      <c r="B382" t="s">
        <v>0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20</v>
      </c>
      <c r="M382" t="s">
        <v>21</v>
      </c>
      <c r="N382" t="s">
        <v>22</v>
      </c>
      <c r="O382">
        <v>2</v>
      </c>
      <c r="P382" t="s">
        <v>7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>
        <f>SUM(1,(1/3)*(Table13[[#This Row],[Length]]-0.5),(1/3)*(Table13[[#This Row],[Diameter]]-0.4),(1/3)*(Table13[[#This Row],[Height]]-0.4)*Table13[[#This Row],[Whole_weight]]*0.5)</f>
        <v>0.99647666666666668</v>
      </c>
      <c r="W382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t="e">
        <f>IF(Table13[[#This Row],[Category All]]="Category 1",Table13[[#This Row],[Base Abalone Value]]*1.5,NA())</f>
        <v>#N/A</v>
      </c>
      <c r="Y382">
        <f>IF(Table13[[#This Row],[Category All]]="Category 2",Table13[[#This Row],[Base Abalone Value]]*0.8,NA())</f>
        <v>0.79718133333333341</v>
      </c>
      <c r="Z382" t="e">
        <f>IF(Table13[[#This Row],[Category All]]="Category 3",Table13[[#This Row],[Base Abalone Value]],NA())</f>
        <v>#N/A</v>
      </c>
      <c r="AA382" s="2" t="e">
        <f>IF(Table13[[#This Row],[Gender]]="M",Table13[[#This Row],[Whole_weight]],NA())</f>
        <v>#N/A</v>
      </c>
      <c r="AB382" s="2">
        <f>IF(Table13[[#This Row],[Gender]]="F",Table13[[#This Row],[Whole_weight]],NA())</f>
        <v>0.78200000000000003</v>
      </c>
      <c r="AC382" s="2" t="e">
        <f>IF(Table13[[#This Row],[Gender]]="I",Table13[[#This Row],[Whole_weight]],NA())</f>
        <v>#N/A</v>
      </c>
      <c r="AD382" s="2" t="e">
        <f>IF(Table13[[#This Row],[Gender]]="M",Table13[[#This Row],[Diameter]],NA())</f>
        <v>#N/A</v>
      </c>
      <c r="AE382" s="2">
        <f>IF(Table13[[#This Row],[Gender]]="F",Table13[[#This Row],[Diameter]],NA())</f>
        <v>0.42499999999999999</v>
      </c>
      <c r="AF382" s="2" t="e">
        <f>IF(Table13[[#This Row],[Gender]]="I",Table13[[#This Row],[Diameter]],NA())</f>
        <v>#N/A</v>
      </c>
    </row>
    <row r="383" spans="1:32">
      <c r="A383">
        <v>1484</v>
      </c>
      <c r="B383" t="s">
        <v>15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32</v>
      </c>
      <c r="M383" t="s">
        <v>33</v>
      </c>
      <c r="N383" t="s">
        <v>34</v>
      </c>
      <c r="O383">
        <v>1</v>
      </c>
      <c r="P383" t="s">
        <v>4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>
        <f>SUM(1,(1/3)*(Table13[[#This Row],[Length]]-0.5),(1/3)*(Table13[[#This Row],[Diameter]]-0.4),(1/3)*(Table13[[#This Row],[Height]]-0.4)*Table13[[#This Row],[Whole_weight]]*0.5)</f>
        <v>1.0069791666666668</v>
      </c>
      <c r="W38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t="e">
        <f>IF(Table13[[#This Row],[Category All]]="Category 1",Table13[[#This Row],[Base Abalone Value]]*1.5,NA())</f>
        <v>#N/A</v>
      </c>
      <c r="Y383">
        <f>IF(Table13[[#This Row],[Category All]]="Category 2",Table13[[#This Row],[Base Abalone Value]]*0.8,NA())</f>
        <v>0.80558333333333343</v>
      </c>
      <c r="Z383" t="e">
        <f>IF(Table13[[#This Row],[Category All]]="Category 3",Table13[[#This Row],[Base Abalone Value]],NA())</f>
        <v>#N/A</v>
      </c>
      <c r="AA383" s="2">
        <f>IF(Table13[[#This Row],[Gender]]="M",Table13[[#This Row],[Whole_weight]],NA())</f>
        <v>0.87250000000000005</v>
      </c>
      <c r="AB383" s="2" t="e">
        <f>IF(Table13[[#This Row],[Gender]]="F",Table13[[#This Row],[Whole_weight]],NA())</f>
        <v>#N/A</v>
      </c>
      <c r="AC383" s="2" t="e">
        <f>IF(Table13[[#This Row],[Gender]]="I",Table13[[#This Row],[Whole_weight]],NA())</f>
        <v>#N/A</v>
      </c>
      <c r="AD383" s="2">
        <f>IF(Table13[[#This Row],[Gender]]="M",Table13[[#This Row],[Diameter]],NA())</f>
        <v>0.44</v>
      </c>
      <c r="AE383" s="2" t="e">
        <f>IF(Table13[[#This Row],[Gender]]="F",Table13[[#This Row],[Diameter]],NA())</f>
        <v>#N/A</v>
      </c>
      <c r="AF383" s="2" t="e">
        <f>IF(Table13[[#This Row],[Gender]]="I",Table13[[#This Row],[Diameter]],NA())</f>
        <v>#N/A</v>
      </c>
    </row>
    <row r="384" spans="1:32">
      <c r="A384">
        <v>3272</v>
      </c>
      <c r="B384" t="s">
        <v>15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26</v>
      </c>
      <c r="M384" t="s">
        <v>27</v>
      </c>
      <c r="N384" t="s">
        <v>28</v>
      </c>
      <c r="O384">
        <v>10</v>
      </c>
      <c r="P384" t="s">
        <v>38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>
        <f>SUM(1,(1/3)*(Table13[[#This Row],[Length]]-0.5),(1/3)*(Table13[[#This Row],[Diameter]]-0.4),(1/3)*(Table13[[#This Row],[Height]]-0.4)*Table13[[#This Row],[Whole_weight]]*0.5)</f>
        <v>0.98341541666666654</v>
      </c>
      <c r="W384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t="e">
        <f>IF(Table13[[#This Row],[Category All]]="Category 1",Table13[[#This Row],[Base Abalone Value]]*1.5,NA())</f>
        <v>#N/A</v>
      </c>
      <c r="Y384">
        <f>IF(Table13[[#This Row],[Category All]]="Category 2",Table13[[#This Row],[Base Abalone Value]]*0.8,NA())</f>
        <v>0.78673233333333326</v>
      </c>
      <c r="Z384" t="e">
        <f>IF(Table13[[#This Row],[Category All]]="Category 3",Table13[[#This Row],[Base Abalone Value]],NA())</f>
        <v>#N/A</v>
      </c>
      <c r="AA384" s="2">
        <f>IF(Table13[[#This Row],[Gender]]="M",Table13[[#This Row],[Whole_weight]],NA())</f>
        <v>0.77349999999999997</v>
      </c>
      <c r="AB384" s="2" t="e">
        <f>IF(Table13[[#This Row],[Gender]]="F",Table13[[#This Row],[Whole_weight]],NA())</f>
        <v>#N/A</v>
      </c>
      <c r="AC384" s="2" t="e">
        <f>IF(Table13[[#This Row],[Gender]]="I",Table13[[#This Row],[Whole_weight]],NA())</f>
        <v>#N/A</v>
      </c>
      <c r="AD384" s="2">
        <f>IF(Table13[[#This Row],[Gender]]="M",Table13[[#This Row],[Diameter]],NA())</f>
        <v>0.42499999999999999</v>
      </c>
      <c r="AE384" s="2" t="e">
        <f>IF(Table13[[#This Row],[Gender]]="F",Table13[[#This Row],[Diameter]],NA())</f>
        <v>#N/A</v>
      </c>
      <c r="AF384" s="2" t="e">
        <f>IF(Table13[[#This Row],[Gender]]="I",Table13[[#This Row],[Diameter]],NA())</f>
        <v>#N/A</v>
      </c>
    </row>
    <row r="385" spans="1:32">
      <c r="A385">
        <v>723</v>
      </c>
      <c r="B385" t="s">
        <v>15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16</v>
      </c>
      <c r="M385" t="s">
        <v>17</v>
      </c>
      <c r="N385" t="s">
        <v>18</v>
      </c>
      <c r="O385">
        <v>2</v>
      </c>
      <c r="P385" t="s">
        <v>7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>
        <f>SUM(1,(1/3)*(Table13[[#This Row],[Length]]-0.5),(1/3)*(Table13[[#This Row],[Diameter]]-0.4),(1/3)*(Table13[[#This Row],[Height]]-0.4)*Table13[[#This Row],[Whole_weight]]*0.5)</f>
        <v>0.98616666666666675</v>
      </c>
      <c r="W385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t="e">
        <f>IF(Table13[[#This Row],[Category All]]="Category 1",Table13[[#This Row],[Base Abalone Value]]*1.5,NA())</f>
        <v>#N/A</v>
      </c>
      <c r="Y385" t="e">
        <f>IF(Table13[[#This Row],[Category All]]="Category 2",Table13[[#This Row],[Base Abalone Value]]*0.8,NA())</f>
        <v>#N/A</v>
      </c>
      <c r="Z385">
        <f>IF(Table13[[#This Row],[Category All]]="Category 3",Table13[[#This Row],[Base Abalone Value]],NA())</f>
        <v>0.98616666666666675</v>
      </c>
      <c r="AA385" s="2">
        <f>IF(Table13[[#This Row],[Gender]]="M",Table13[[#This Row],[Whole_weight]],NA())</f>
        <v>1.0920000000000001</v>
      </c>
      <c r="AB385" s="2" t="e">
        <f>IF(Table13[[#This Row],[Gender]]="F",Table13[[#This Row],[Whole_weight]],NA())</f>
        <v>#N/A</v>
      </c>
      <c r="AC385" s="2" t="e">
        <f>IF(Table13[[#This Row],[Gender]]="I",Table13[[#This Row],[Whole_weight]],NA())</f>
        <v>#N/A</v>
      </c>
      <c r="AD385" s="2">
        <f>IF(Table13[[#This Row],[Gender]]="M",Table13[[#This Row],[Diameter]],NA())</f>
        <v>0.44</v>
      </c>
      <c r="AE385" s="2" t="e">
        <f>IF(Table13[[#This Row],[Gender]]="F",Table13[[#This Row],[Diameter]],NA())</f>
        <v>#N/A</v>
      </c>
      <c r="AF385" s="2" t="e">
        <f>IF(Table13[[#This Row],[Gender]]="I",Table13[[#This Row],[Diameter]],NA())</f>
        <v>#N/A</v>
      </c>
    </row>
    <row r="386" spans="1:32">
      <c r="A386">
        <v>2267</v>
      </c>
      <c r="B386" t="s">
        <v>0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5</v>
      </c>
      <c r="M386" t="s">
        <v>6</v>
      </c>
      <c r="N386" t="s">
        <v>3</v>
      </c>
      <c r="O386">
        <v>5</v>
      </c>
      <c r="P386" t="s">
        <v>14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>
        <f>SUM(1,(1/3)*(Table13[[#This Row],[Length]]-0.5),(1/3)*(Table13[[#This Row],[Diameter]]-0.4),(1/3)*(Table13[[#This Row],[Height]]-0.4)*Table13[[#This Row],[Whole_weight]]*0.5)</f>
        <v>1.0361979166666666</v>
      </c>
      <c r="W386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t="e">
        <f>IF(Table13[[#This Row],[Category All]]="Category 1",Table13[[#This Row],[Base Abalone Value]]*1.5,NA())</f>
        <v>#N/A</v>
      </c>
      <c r="Y386" t="e">
        <f>IF(Table13[[#This Row],[Category All]]="Category 2",Table13[[#This Row],[Base Abalone Value]]*0.8,NA())</f>
        <v>#N/A</v>
      </c>
      <c r="Z386">
        <f>IF(Table13[[#This Row],[Category All]]="Category 3",Table13[[#This Row],[Base Abalone Value]],NA())</f>
        <v>1.0361979166666666</v>
      </c>
      <c r="AA386" s="2" t="e">
        <f>IF(Table13[[#This Row],[Gender]]="M",Table13[[#This Row],[Whole_weight]],NA())</f>
        <v>#N/A</v>
      </c>
      <c r="AB386" s="2">
        <f>IF(Table13[[#This Row],[Gender]]="F",Table13[[#This Row],[Whole_weight]],NA())</f>
        <v>1.2124999999999999</v>
      </c>
      <c r="AC386" s="2" t="e">
        <f>IF(Table13[[#This Row],[Gender]]="I",Table13[[#This Row],[Whole_weight]],NA())</f>
        <v>#N/A</v>
      </c>
      <c r="AD386" s="2" t="e">
        <f>IF(Table13[[#This Row],[Gender]]="M",Table13[[#This Row],[Diameter]],NA())</f>
        <v>#N/A</v>
      </c>
      <c r="AE386" s="2">
        <f>IF(Table13[[#This Row],[Gender]]="F",Table13[[#This Row],[Diameter]],NA())</f>
        <v>0.51</v>
      </c>
      <c r="AF386" s="2" t="e">
        <f>IF(Table13[[#This Row],[Gender]]="I",Table13[[#This Row],[Diameter]],NA())</f>
        <v>#N/A</v>
      </c>
    </row>
    <row r="387" spans="1:32">
      <c r="A387">
        <v>793</v>
      </c>
      <c r="B387" t="s">
        <v>15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49</v>
      </c>
      <c r="M387" t="s">
        <v>50</v>
      </c>
      <c r="N387" t="s">
        <v>3</v>
      </c>
      <c r="O387">
        <v>6</v>
      </c>
      <c r="P387" t="s">
        <v>47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>
        <f>SUM(1,(1/3)*(Table13[[#This Row],[Length]]-0.5),(1/3)*(Table13[[#This Row],[Diameter]]-0.4),(1/3)*(Table13[[#This Row],[Height]]-0.4)*Table13[[#This Row],[Whole_weight]]*0.5)</f>
        <v>0.96129999999999993</v>
      </c>
      <c r="W387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t="e">
        <f>IF(Table13[[#This Row],[Category All]]="Category 1",Table13[[#This Row],[Base Abalone Value]]*1.5,NA())</f>
        <v>#N/A</v>
      </c>
      <c r="Y387">
        <f>IF(Table13[[#This Row],[Category All]]="Category 2",Table13[[#This Row],[Base Abalone Value]]*0.8,NA())</f>
        <v>0.76903999999999995</v>
      </c>
      <c r="Z387" t="e">
        <f>IF(Table13[[#This Row],[Category All]]="Category 3",Table13[[#This Row],[Base Abalone Value]],NA())</f>
        <v>#N/A</v>
      </c>
      <c r="AA387" s="2">
        <f>IF(Table13[[#This Row],[Gender]]="M",Table13[[#This Row],[Whole_weight]],NA())</f>
        <v>0.51</v>
      </c>
      <c r="AB387" s="2" t="e">
        <f>IF(Table13[[#This Row],[Gender]]="F",Table13[[#This Row],[Whole_weight]],NA())</f>
        <v>#N/A</v>
      </c>
      <c r="AC387" s="2" t="e">
        <f>IF(Table13[[#This Row],[Gender]]="I",Table13[[#This Row],[Whole_weight]],NA())</f>
        <v>#N/A</v>
      </c>
      <c r="AD387" s="2">
        <f>IF(Table13[[#This Row],[Gender]]="M",Table13[[#This Row],[Diameter]],NA())</f>
        <v>0.37</v>
      </c>
      <c r="AE387" s="2" t="e">
        <f>IF(Table13[[#This Row],[Gender]]="F",Table13[[#This Row],[Diameter]],NA())</f>
        <v>#N/A</v>
      </c>
      <c r="AF387" s="2" t="e">
        <f>IF(Table13[[#This Row],[Gender]]="I",Table13[[#This Row],[Diameter]],NA())</f>
        <v>#N/A</v>
      </c>
    </row>
    <row r="388" spans="1:32">
      <c r="A388">
        <v>3535</v>
      </c>
      <c r="B388" t="s">
        <v>11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43</v>
      </c>
      <c r="M388" t="s">
        <v>44</v>
      </c>
      <c r="N388" t="s">
        <v>45</v>
      </c>
      <c r="O388">
        <v>6</v>
      </c>
      <c r="P388" t="s">
        <v>47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>
        <f>SUM(1,(1/3)*(Table13[[#This Row],[Length]]-0.5),(1/3)*(Table13[[#This Row],[Diameter]]-0.4),(1/3)*(Table13[[#This Row],[Height]]-0.4)*Table13[[#This Row],[Whole_weight]]*0.5)</f>
        <v>0.92128333333333334</v>
      </c>
      <c r="W388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t="e">
        <f>IF(Table13[[#This Row],[Category All]]="Category 1",Table13[[#This Row],[Base Abalone Value]]*1.5,NA())</f>
        <v>#N/A</v>
      </c>
      <c r="Y388">
        <f>IF(Table13[[#This Row],[Category All]]="Category 2",Table13[[#This Row],[Base Abalone Value]]*0.8,NA())</f>
        <v>0.73702666666666672</v>
      </c>
      <c r="Z388" t="e">
        <f>IF(Table13[[#This Row],[Category All]]="Category 3",Table13[[#This Row],[Base Abalone Value]],NA())</f>
        <v>#N/A</v>
      </c>
      <c r="AA388" s="2" t="e">
        <f>IF(Table13[[#This Row],[Gender]]="M",Table13[[#This Row],[Whole_weight]],NA())</f>
        <v>#N/A</v>
      </c>
      <c r="AB388" s="2" t="e">
        <f>IF(Table13[[#This Row],[Gender]]="F",Table13[[#This Row],[Whole_weight]],NA())</f>
        <v>#N/A</v>
      </c>
      <c r="AC388" s="2">
        <f>IF(Table13[[#This Row],[Gender]]="I",Table13[[#This Row],[Whole_weight]],NA())</f>
        <v>0.33</v>
      </c>
      <c r="AD388" s="2" t="e">
        <f>IF(Table13[[#This Row],[Gender]]="M",Table13[[#This Row],[Diameter]],NA())</f>
        <v>#N/A</v>
      </c>
      <c r="AE388" s="2" t="e">
        <f>IF(Table13[[#This Row],[Gender]]="F",Table13[[#This Row],[Diameter]],NA())</f>
        <v>#N/A</v>
      </c>
      <c r="AF388" s="2">
        <f>IF(Table13[[#This Row],[Gender]]="I",Table13[[#This Row],[Diameter]],NA())</f>
        <v>0.315</v>
      </c>
    </row>
    <row r="389" spans="1:32">
      <c r="A389">
        <v>4169</v>
      </c>
      <c r="B389" t="s">
        <v>0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26</v>
      </c>
      <c r="M389" t="s">
        <v>27</v>
      </c>
      <c r="N389" t="s">
        <v>28</v>
      </c>
      <c r="O389">
        <v>10</v>
      </c>
      <c r="P389" t="s">
        <v>38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>
        <f>SUM(1,(1/3)*(Table13[[#This Row],[Length]]-0.5),(1/3)*(Table13[[#This Row],[Diameter]]-0.4),(1/3)*(Table13[[#This Row],[Height]]-0.4)*Table13[[#This Row],[Whole_weight]]*0.5)</f>
        <v>0.97681249999999986</v>
      </c>
      <c r="W389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t="e">
        <f>IF(Table13[[#This Row],[Category All]]="Category 1",Table13[[#This Row],[Base Abalone Value]]*1.5,NA())</f>
        <v>#N/A</v>
      </c>
      <c r="Y389">
        <f>IF(Table13[[#This Row],[Category All]]="Category 2",Table13[[#This Row],[Base Abalone Value]]*0.8,NA())</f>
        <v>0.78144999999999998</v>
      </c>
      <c r="Z389" t="e">
        <f>IF(Table13[[#This Row],[Category All]]="Category 3",Table13[[#This Row],[Base Abalone Value]],NA())</f>
        <v>#N/A</v>
      </c>
      <c r="AA389" s="2" t="e">
        <f>IF(Table13[[#This Row],[Gender]]="M",Table13[[#This Row],[Whole_weight]],NA())</f>
        <v>#N/A</v>
      </c>
      <c r="AB389" s="2">
        <f>IF(Table13[[#This Row],[Gender]]="F",Table13[[#This Row],[Whole_weight]],NA())</f>
        <v>0.61499999999999999</v>
      </c>
      <c r="AC389" s="2" t="e">
        <f>IF(Table13[[#This Row],[Gender]]="I",Table13[[#This Row],[Whole_weight]],NA())</f>
        <v>#N/A</v>
      </c>
      <c r="AD389" s="2" t="e">
        <f>IF(Table13[[#This Row],[Gender]]="M",Table13[[#This Row],[Diameter]],NA())</f>
        <v>#N/A</v>
      </c>
      <c r="AE389" s="2">
        <f>IF(Table13[[#This Row],[Gender]]="F",Table13[[#This Row],[Diameter]],NA())</f>
        <v>0.4</v>
      </c>
      <c r="AF389" s="2" t="e">
        <f>IF(Table13[[#This Row],[Gender]]="I",Table13[[#This Row],[Diameter]],NA())</f>
        <v>#N/A</v>
      </c>
    </row>
    <row r="390" spans="1:32">
      <c r="A390">
        <v>2697</v>
      </c>
      <c r="B390" t="s">
        <v>0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5</v>
      </c>
      <c r="M390" t="s">
        <v>6</v>
      </c>
      <c r="N390" t="s">
        <v>3</v>
      </c>
      <c r="O390">
        <v>6</v>
      </c>
      <c r="P390" t="s">
        <v>47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>
        <f>SUM(1,(1/3)*(Table13[[#This Row],[Length]]-0.5),(1/3)*(Table13[[#This Row],[Diameter]]-0.4),(1/3)*(Table13[[#This Row],[Height]]-0.4)*Table13[[#This Row],[Whole_weight]]*0.5)</f>
        <v>1.0341850000000001</v>
      </c>
      <c r="W390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t="e">
        <f>IF(Table13[[#This Row],[Category All]]="Category 1",Table13[[#This Row],[Base Abalone Value]]*1.5,NA())</f>
        <v>#N/A</v>
      </c>
      <c r="Y390" t="e">
        <f>IF(Table13[[#This Row],[Category All]]="Category 2",Table13[[#This Row],[Base Abalone Value]]*0.8,NA())</f>
        <v>#N/A</v>
      </c>
      <c r="Z390">
        <f>IF(Table13[[#This Row],[Category All]]="Category 3",Table13[[#This Row],[Base Abalone Value]],NA())</f>
        <v>1.0341850000000001</v>
      </c>
      <c r="AA390" s="2" t="e">
        <f>IF(Table13[[#This Row],[Gender]]="M",Table13[[#This Row],[Whole_weight]],NA())</f>
        <v>#N/A</v>
      </c>
      <c r="AB390" s="2">
        <f>IF(Table13[[#This Row],[Gender]]="F",Table13[[#This Row],[Whole_weight]],NA())</f>
        <v>1.1220000000000001</v>
      </c>
      <c r="AC390" s="2" t="e">
        <f>IF(Table13[[#This Row],[Gender]]="I",Table13[[#This Row],[Whole_weight]],NA())</f>
        <v>#N/A</v>
      </c>
      <c r="AD390" s="2" t="e">
        <f>IF(Table13[[#This Row],[Gender]]="M",Table13[[#This Row],[Diameter]],NA())</f>
        <v>#N/A</v>
      </c>
      <c r="AE390" s="2">
        <f>IF(Table13[[#This Row],[Gender]]="F",Table13[[#This Row],[Diameter]],NA())</f>
        <v>0.49</v>
      </c>
      <c r="AF390" s="2" t="e">
        <f>IF(Table13[[#This Row],[Gender]]="I",Table13[[#This Row],[Diameter]],NA())</f>
        <v>#N/A</v>
      </c>
    </row>
    <row r="391" spans="1:32">
      <c r="A391">
        <v>2867</v>
      </c>
      <c r="B391" t="s">
        <v>11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8</v>
      </c>
      <c r="M391" t="s">
        <v>9</v>
      </c>
      <c r="N391" t="s">
        <v>3</v>
      </c>
      <c r="O391">
        <v>4</v>
      </c>
      <c r="P391" t="s">
        <v>10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>
        <f>SUM(1,(1/3)*(Table13[[#This Row],[Length]]-0.5),(1/3)*(Table13[[#This Row],[Diameter]]-0.4),(1/3)*(Table13[[#This Row],[Height]]-0.4)*Table13[[#This Row],[Whole_weight]]*0.5)</f>
        <v>0.86534666666666671</v>
      </c>
      <c r="W391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t="e">
        <f>IF(Table13[[#This Row],[Category All]]="Category 1",Table13[[#This Row],[Base Abalone Value]]*1.5,NA())</f>
        <v>#N/A</v>
      </c>
      <c r="Y391">
        <f>IF(Table13[[#This Row],[Category All]]="Category 2",Table13[[#This Row],[Base Abalone Value]]*0.8,NA())</f>
        <v>0.69227733333333341</v>
      </c>
      <c r="Z391" t="e">
        <f>IF(Table13[[#This Row],[Category All]]="Category 3",Table13[[#This Row],[Base Abalone Value]],NA())</f>
        <v>#N/A</v>
      </c>
      <c r="AA391" s="2" t="e">
        <f>IF(Table13[[#This Row],[Gender]]="M",Table13[[#This Row],[Whole_weight]],NA())</f>
        <v>#N/A</v>
      </c>
      <c r="AB391" s="2" t="e">
        <f>IF(Table13[[#This Row],[Gender]]="F",Table13[[#This Row],[Whole_weight]],NA())</f>
        <v>#N/A</v>
      </c>
      <c r="AC391" s="2">
        <f>IF(Table13[[#This Row],[Gender]]="I",Table13[[#This Row],[Whole_weight]],NA())</f>
        <v>0.18099999999999999</v>
      </c>
      <c r="AD391" s="2" t="e">
        <f>IF(Table13[[#This Row],[Gender]]="M",Table13[[#This Row],[Diameter]],NA())</f>
        <v>#N/A</v>
      </c>
      <c r="AE391" s="2" t="e">
        <f>IF(Table13[[#This Row],[Gender]]="F",Table13[[#This Row],[Diameter]],NA())</f>
        <v>#N/A</v>
      </c>
      <c r="AF391" s="2">
        <f>IF(Table13[[#This Row],[Gender]]="I",Table13[[#This Row],[Diameter]],NA())</f>
        <v>0.20499999999999999</v>
      </c>
    </row>
    <row r="392" spans="1:32">
      <c r="A392">
        <v>525</v>
      </c>
      <c r="B392" t="s">
        <v>15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20</v>
      </c>
      <c r="M392" t="s">
        <v>21</v>
      </c>
      <c r="N392" t="s">
        <v>22</v>
      </c>
      <c r="O392">
        <v>4</v>
      </c>
      <c r="P392" t="s">
        <v>10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>
        <f>SUM(1,(1/3)*(Table13[[#This Row],[Length]]-0.5),(1/3)*(Table13[[#This Row],[Diameter]]-0.4),(1/3)*(Table13[[#This Row],[Height]]-0.4)*Table13[[#This Row],[Whole_weight]]*0.5)</f>
        <v>0.82857833333333331</v>
      </c>
      <c r="W392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t="e">
        <f>IF(Table13[[#This Row],[Category All]]="Category 1",Table13[[#This Row],[Base Abalone Value]]*1.5,NA())</f>
        <v>#N/A</v>
      </c>
      <c r="Y392">
        <f>IF(Table13[[#This Row],[Category All]]="Category 2",Table13[[#This Row],[Base Abalone Value]]*0.8,NA())</f>
        <v>0.66286266666666671</v>
      </c>
      <c r="Z392" t="e">
        <f>IF(Table13[[#This Row],[Category All]]="Category 3",Table13[[#This Row],[Base Abalone Value]],NA())</f>
        <v>#N/A</v>
      </c>
      <c r="AA392" s="2">
        <f>IF(Table13[[#This Row],[Gender]]="M",Table13[[#This Row],[Whole_weight]],NA())</f>
        <v>5.45E-2</v>
      </c>
      <c r="AB392" s="2" t="e">
        <f>IF(Table13[[#This Row],[Gender]]="F",Table13[[#This Row],[Whole_weight]],NA())</f>
        <v>#N/A</v>
      </c>
      <c r="AC392" s="2" t="e">
        <f>IF(Table13[[#This Row],[Gender]]="I",Table13[[#This Row],[Whole_weight]],NA())</f>
        <v>#N/A</v>
      </c>
      <c r="AD392" s="2">
        <f>IF(Table13[[#This Row],[Gender]]="M",Table13[[#This Row],[Diameter]],NA())</f>
        <v>0.16</v>
      </c>
      <c r="AE392" s="2" t="e">
        <f>IF(Table13[[#This Row],[Gender]]="F",Table13[[#This Row],[Diameter]],NA())</f>
        <v>#N/A</v>
      </c>
      <c r="AF392" s="2" t="e">
        <f>IF(Table13[[#This Row],[Gender]]="I",Table13[[#This Row],[Diameter]],NA())</f>
        <v>#N/A</v>
      </c>
    </row>
    <row r="393" spans="1:32">
      <c r="A393">
        <v>353</v>
      </c>
      <c r="B393" t="s">
        <v>15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26</v>
      </c>
      <c r="M393" t="s">
        <v>27</v>
      </c>
      <c r="N393" t="s">
        <v>28</v>
      </c>
      <c r="O393">
        <v>6</v>
      </c>
      <c r="P393" t="s">
        <v>47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>
        <f>SUM(1,(1/3)*(Table13[[#This Row],[Length]]-0.5),(1/3)*(Table13[[#This Row],[Diameter]]-0.4),(1/3)*(Table13[[#This Row],[Height]]-0.4)*Table13[[#This Row],[Whole_weight]]*0.5)</f>
        <v>1.0020150000000001</v>
      </c>
      <c r="W39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t="e">
        <f>IF(Table13[[#This Row],[Category All]]="Category 1",Table13[[#This Row],[Base Abalone Value]]*1.5,NA())</f>
        <v>#N/A</v>
      </c>
      <c r="Y393" t="e">
        <f>IF(Table13[[#This Row],[Category All]]="Category 2",Table13[[#This Row],[Base Abalone Value]]*0.8,NA())</f>
        <v>#N/A</v>
      </c>
      <c r="Z393">
        <f>IF(Table13[[#This Row],[Category All]]="Category 3",Table13[[#This Row],[Base Abalone Value]],NA())</f>
        <v>1.0020150000000001</v>
      </c>
      <c r="AA393" s="2">
        <f>IF(Table13[[#This Row],[Gender]]="M",Table13[[#This Row],[Whole_weight]],NA())</f>
        <v>0.95350000000000001</v>
      </c>
      <c r="AB393" s="2" t="e">
        <f>IF(Table13[[#This Row],[Gender]]="F",Table13[[#This Row],[Whole_weight]],NA())</f>
        <v>#N/A</v>
      </c>
      <c r="AC393" s="2" t="e">
        <f>IF(Table13[[#This Row],[Gender]]="I",Table13[[#This Row],[Whole_weight]],NA())</f>
        <v>#N/A</v>
      </c>
      <c r="AD393" s="2">
        <f>IF(Table13[[#This Row],[Gender]]="M",Table13[[#This Row],[Diameter]],NA())</f>
        <v>0.46</v>
      </c>
      <c r="AE393" s="2" t="e">
        <f>IF(Table13[[#This Row],[Gender]]="F",Table13[[#This Row],[Diameter]],NA())</f>
        <v>#N/A</v>
      </c>
      <c r="AF393" s="2" t="e">
        <f>IF(Table13[[#This Row],[Gender]]="I",Table13[[#This Row],[Diameter]],NA())</f>
        <v>#N/A</v>
      </c>
    </row>
    <row r="394" spans="1:32">
      <c r="A394">
        <v>318</v>
      </c>
      <c r="B394" t="s">
        <v>15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52</v>
      </c>
      <c r="M394" t="s">
        <v>53</v>
      </c>
      <c r="N394" t="s">
        <v>54</v>
      </c>
      <c r="O394">
        <v>10</v>
      </c>
      <c r="P394" t="s">
        <v>38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>
        <f>SUM(1,(1/3)*(Table13[[#This Row],[Length]]-0.5),(1/3)*(Table13[[#This Row],[Diameter]]-0.4),(1/3)*(Table13[[#This Row],[Height]]-0.4)*Table13[[#This Row],[Whole_weight]]*0.5)</f>
        <v>0.94829166666666664</v>
      </c>
      <c r="W394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t="e">
        <f>IF(Table13[[#This Row],[Category All]]="Category 1",Table13[[#This Row],[Base Abalone Value]]*1.5,NA())</f>
        <v>#N/A</v>
      </c>
      <c r="Y394">
        <f>IF(Table13[[#This Row],[Category All]]="Category 2",Table13[[#This Row],[Base Abalone Value]]*0.8,NA())</f>
        <v>0.75863333333333338</v>
      </c>
      <c r="Z394" t="e">
        <f>IF(Table13[[#This Row],[Category All]]="Category 3",Table13[[#This Row],[Base Abalone Value]],NA())</f>
        <v>#N/A</v>
      </c>
      <c r="AA394" s="2">
        <f>IF(Table13[[#This Row],[Gender]]="M",Table13[[#This Row],[Whole_weight]],NA())</f>
        <v>0.36749999999999999</v>
      </c>
      <c r="AB394" s="2" t="e">
        <f>IF(Table13[[#This Row],[Gender]]="F",Table13[[#This Row],[Whole_weight]],NA())</f>
        <v>#N/A</v>
      </c>
      <c r="AC394" s="2" t="e">
        <f>IF(Table13[[#This Row],[Gender]]="I",Table13[[#This Row],[Whole_weight]],NA())</f>
        <v>#N/A</v>
      </c>
      <c r="AD394" s="2">
        <f>IF(Table13[[#This Row],[Gender]]="M",Table13[[#This Row],[Diameter]],NA())</f>
        <v>0.35</v>
      </c>
      <c r="AE394" s="2" t="e">
        <f>IF(Table13[[#This Row],[Gender]]="F",Table13[[#This Row],[Diameter]],NA())</f>
        <v>#N/A</v>
      </c>
      <c r="AF394" s="2" t="e">
        <f>IF(Table13[[#This Row],[Gender]]="I",Table13[[#This Row],[Diameter]],NA())</f>
        <v>#N/A</v>
      </c>
    </row>
    <row r="395" spans="1:32">
      <c r="A395">
        <v>2273</v>
      </c>
      <c r="B395" t="s">
        <v>15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5</v>
      </c>
      <c r="M395" t="s">
        <v>6</v>
      </c>
      <c r="N395" t="s">
        <v>3</v>
      </c>
      <c r="O395">
        <v>4</v>
      </c>
      <c r="P395" t="s">
        <v>10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>
        <f>SUM(1,(1/3)*(Table13[[#This Row],[Length]]-0.5),(1/3)*(Table13[[#This Row],[Diameter]]-0.4),(1/3)*(Table13[[#This Row],[Height]]-0.4)*Table13[[#This Row],[Whole_weight]]*0.5)</f>
        <v>1.0310633333333332</v>
      </c>
      <c r="W395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t="e">
        <f>IF(Table13[[#This Row],[Category All]]="Category 1",Table13[[#This Row],[Base Abalone Value]]*1.5,NA())</f>
        <v>#N/A</v>
      </c>
      <c r="Y395" t="e">
        <f>IF(Table13[[#This Row],[Category All]]="Category 2",Table13[[#This Row],[Base Abalone Value]]*0.8,NA())</f>
        <v>#N/A</v>
      </c>
      <c r="Z395">
        <f>IF(Table13[[#This Row],[Category All]]="Category 3",Table13[[#This Row],[Base Abalone Value]],NA())</f>
        <v>1.0310633333333332</v>
      </c>
      <c r="AA395" s="2">
        <f>IF(Table13[[#This Row],[Gender]]="M",Table13[[#This Row],[Whole_weight]],NA())</f>
        <v>1.5980000000000001</v>
      </c>
      <c r="AB395" s="2" t="e">
        <f>IF(Table13[[#This Row],[Gender]]="F",Table13[[#This Row],[Whole_weight]],NA())</f>
        <v>#N/A</v>
      </c>
      <c r="AC395" s="2" t="e">
        <f>IF(Table13[[#This Row],[Gender]]="I",Table13[[#This Row],[Whole_weight]],NA())</f>
        <v>#N/A</v>
      </c>
      <c r="AD395" s="2">
        <f>IF(Table13[[#This Row],[Gender]]="M",Table13[[#This Row],[Diameter]],NA())</f>
        <v>0.51</v>
      </c>
      <c r="AE395" s="2" t="e">
        <f>IF(Table13[[#This Row],[Gender]]="F",Table13[[#This Row],[Diameter]],NA())</f>
        <v>#N/A</v>
      </c>
      <c r="AF395" s="2" t="e">
        <f>IF(Table13[[#This Row],[Gender]]="I",Table13[[#This Row],[Diameter]],NA())</f>
        <v>#N/A</v>
      </c>
    </row>
    <row r="396" spans="1:32">
      <c r="A396">
        <v>3366</v>
      </c>
      <c r="B396" t="s">
        <v>11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32</v>
      </c>
      <c r="M396" t="s">
        <v>33</v>
      </c>
      <c r="N396" t="s">
        <v>34</v>
      </c>
      <c r="O396">
        <v>8</v>
      </c>
      <c r="P396" t="s">
        <v>19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>
        <f>SUM(1,(1/3)*(Table13[[#This Row],[Length]]-0.5),(1/3)*(Table13[[#This Row],[Diameter]]-0.4),(1/3)*(Table13[[#This Row],[Height]]-0.4)*Table13[[#This Row],[Whole_weight]]*0.5)</f>
        <v>0.93278125000000001</v>
      </c>
      <c r="W396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t="e">
        <f>IF(Table13[[#This Row],[Category All]]="Category 1",Table13[[#This Row],[Base Abalone Value]]*1.5,NA())</f>
        <v>#N/A</v>
      </c>
      <c r="Y396">
        <f>IF(Table13[[#This Row],[Category All]]="Category 2",Table13[[#This Row],[Base Abalone Value]]*0.8,NA())</f>
        <v>0.74622500000000003</v>
      </c>
      <c r="Z396" t="e">
        <f>IF(Table13[[#This Row],[Category All]]="Category 3",Table13[[#This Row],[Base Abalone Value]],NA())</f>
        <v>#N/A</v>
      </c>
      <c r="AA396" s="2" t="e">
        <f>IF(Table13[[#This Row],[Gender]]="M",Table13[[#This Row],[Whole_weight]],NA())</f>
        <v>#N/A</v>
      </c>
      <c r="AB396" s="2" t="e">
        <f>IF(Table13[[#This Row],[Gender]]="F",Table13[[#This Row],[Whole_weight]],NA())</f>
        <v>#N/A</v>
      </c>
      <c r="AC396" s="2">
        <f>IF(Table13[[#This Row],[Gender]]="I",Table13[[#This Row],[Whole_weight]],NA())</f>
        <v>0.36249999999999999</v>
      </c>
      <c r="AD396" s="2" t="e">
        <f>IF(Table13[[#This Row],[Gender]]="M",Table13[[#This Row],[Diameter]],NA())</f>
        <v>#N/A</v>
      </c>
      <c r="AE396" s="2" t="e">
        <f>IF(Table13[[#This Row],[Gender]]="F",Table13[[#This Row],[Diameter]],NA())</f>
        <v>#N/A</v>
      </c>
      <c r="AF396" s="2">
        <f>IF(Table13[[#This Row],[Gender]]="I",Table13[[#This Row],[Diameter]],NA())</f>
        <v>0.31</v>
      </c>
    </row>
    <row r="397" spans="1:32">
      <c r="A397">
        <v>3497</v>
      </c>
      <c r="B397" t="s">
        <v>15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20</v>
      </c>
      <c r="M397" t="s">
        <v>21</v>
      </c>
      <c r="N397" t="s">
        <v>22</v>
      </c>
      <c r="O397">
        <v>7</v>
      </c>
      <c r="P397" t="s">
        <v>42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>
        <f>SUM(1,(1/3)*(Table13[[#This Row],[Length]]-0.5),(1/3)*(Table13[[#This Row],[Diameter]]-0.4),(1/3)*(Table13[[#This Row],[Height]]-0.4)*Table13[[#This Row],[Whole_weight]]*0.5)</f>
        <v>1.0013583333333334</v>
      </c>
      <c r="W397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t="e">
        <f>IF(Table13[[#This Row],[Category All]]="Category 1",Table13[[#This Row],[Base Abalone Value]]*1.5,NA())</f>
        <v>#N/A</v>
      </c>
      <c r="Y397">
        <f>IF(Table13[[#This Row],[Category All]]="Category 2",Table13[[#This Row],[Base Abalone Value]]*0.8,NA())</f>
        <v>0.80108666666666672</v>
      </c>
      <c r="Z397" t="e">
        <f>IF(Table13[[#This Row],[Category All]]="Category 3",Table13[[#This Row],[Base Abalone Value]],NA())</f>
        <v>#N/A</v>
      </c>
      <c r="AA397" s="2">
        <f>IF(Table13[[#This Row],[Gender]]="M",Table13[[#This Row],[Whole_weight]],NA())</f>
        <v>0.87</v>
      </c>
      <c r="AB397" s="2" t="e">
        <f>IF(Table13[[#This Row],[Gender]]="F",Table13[[#This Row],[Whole_weight]],NA())</f>
        <v>#N/A</v>
      </c>
      <c r="AC397" s="2" t="e">
        <f>IF(Table13[[#This Row],[Gender]]="I",Table13[[#This Row],[Whole_weight]],NA())</f>
        <v>#N/A</v>
      </c>
      <c r="AD397" s="2">
        <f>IF(Table13[[#This Row],[Gender]]="M",Table13[[#This Row],[Diameter]],NA())</f>
        <v>0.44</v>
      </c>
      <c r="AE397" s="2" t="e">
        <f>IF(Table13[[#This Row],[Gender]]="F",Table13[[#This Row],[Diameter]],NA())</f>
        <v>#N/A</v>
      </c>
      <c r="AF397" s="2" t="e">
        <f>IF(Table13[[#This Row],[Gender]]="I",Table13[[#This Row],[Diameter]],NA())</f>
        <v>#N/A</v>
      </c>
    </row>
    <row r="398" spans="1:32">
      <c r="A398">
        <v>1733</v>
      </c>
      <c r="B398" t="s">
        <v>15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26</v>
      </c>
      <c r="M398" t="s">
        <v>27</v>
      </c>
      <c r="N398" t="s">
        <v>28</v>
      </c>
      <c r="O398">
        <v>9</v>
      </c>
      <c r="P398" t="s">
        <v>46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>
        <f>SUM(1,(1/3)*(Table13[[#This Row],[Length]]-0.5),(1/3)*(Table13[[#This Row],[Diameter]]-0.4),(1/3)*(Table13[[#This Row],[Height]]-0.4)*Table13[[#This Row],[Whole_weight]]*0.5)</f>
        <v>1.04353125</v>
      </c>
      <c r="W398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t="e">
        <f>IF(Table13[[#This Row],[Category All]]="Category 1",Table13[[#This Row],[Base Abalone Value]]*1.5,NA())</f>
        <v>#N/A</v>
      </c>
      <c r="Y398" t="e">
        <f>IF(Table13[[#This Row],[Category All]]="Category 2",Table13[[#This Row],[Base Abalone Value]]*0.8,NA())</f>
        <v>#N/A</v>
      </c>
      <c r="Z398">
        <f>IF(Table13[[#This Row],[Category All]]="Category 3",Table13[[#This Row],[Base Abalone Value]],NA())</f>
        <v>1.04353125</v>
      </c>
      <c r="AA398" s="2">
        <f>IF(Table13[[#This Row],[Gender]]="M",Table13[[#This Row],[Whole_weight]],NA())</f>
        <v>1.3725000000000001</v>
      </c>
      <c r="AB398" s="2" t="e">
        <f>IF(Table13[[#This Row],[Gender]]="F",Table13[[#This Row],[Whole_weight]],NA())</f>
        <v>#N/A</v>
      </c>
      <c r="AC398" s="2" t="e">
        <f>IF(Table13[[#This Row],[Gender]]="I",Table13[[#This Row],[Whole_weight]],NA())</f>
        <v>#N/A</v>
      </c>
      <c r="AD398" s="2">
        <f>IF(Table13[[#This Row],[Gender]]="M",Table13[[#This Row],[Diameter]],NA())</f>
        <v>0.52</v>
      </c>
      <c r="AE398" s="2" t="e">
        <f>IF(Table13[[#This Row],[Gender]]="F",Table13[[#This Row],[Diameter]],NA())</f>
        <v>#N/A</v>
      </c>
      <c r="AF398" s="2" t="e">
        <f>IF(Table13[[#This Row],[Gender]]="I",Table13[[#This Row],[Diameter]],NA())</f>
        <v>#N/A</v>
      </c>
    </row>
    <row r="399" spans="1:32">
      <c r="A399">
        <v>431</v>
      </c>
      <c r="B399" t="s">
        <v>0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26</v>
      </c>
      <c r="M399" t="s">
        <v>27</v>
      </c>
      <c r="N399" t="s">
        <v>28</v>
      </c>
      <c r="O399">
        <v>5</v>
      </c>
      <c r="P399" t="s">
        <v>14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>
        <f>SUM(1,(1/3)*(Table13[[#This Row],[Length]]-0.5),(1/3)*(Table13[[#This Row],[Diameter]]-0.4),(1/3)*(Table13[[#This Row],[Height]]-0.4)*Table13[[#This Row],[Whole_weight]]*0.5)</f>
        <v>1.0041687500000001</v>
      </c>
      <c r="W399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t="e">
        <f>IF(Table13[[#This Row],[Category All]]="Category 1",Table13[[#This Row],[Base Abalone Value]]*1.5,NA())</f>
        <v>#N/A</v>
      </c>
      <c r="Y399">
        <f>IF(Table13[[#This Row],[Category All]]="Category 2",Table13[[#This Row],[Base Abalone Value]]*0.8,NA())</f>
        <v>0.80333500000000013</v>
      </c>
      <c r="Z399" t="e">
        <f>IF(Table13[[#This Row],[Category All]]="Category 3",Table13[[#This Row],[Base Abalone Value]],NA())</f>
        <v>#N/A</v>
      </c>
      <c r="AA399" s="2" t="e">
        <f>IF(Table13[[#This Row],[Gender]]="M",Table13[[#This Row],[Whole_weight]],NA())</f>
        <v>#N/A</v>
      </c>
      <c r="AB399" s="2">
        <f>IF(Table13[[#This Row],[Gender]]="F",Table13[[#This Row],[Whole_weight]],NA())</f>
        <v>0.95550000000000002</v>
      </c>
      <c r="AC399" s="2" t="e">
        <f>IF(Table13[[#This Row],[Gender]]="I",Table13[[#This Row],[Whole_weight]],NA())</f>
        <v>#N/A</v>
      </c>
      <c r="AD399" s="2" t="e">
        <f>IF(Table13[[#This Row],[Gender]]="M",Table13[[#This Row],[Diameter]],NA())</f>
        <v>#N/A</v>
      </c>
      <c r="AE399" s="2">
        <f>IF(Table13[[#This Row],[Gender]]="F",Table13[[#This Row],[Diameter]],NA())</f>
        <v>0.45</v>
      </c>
      <c r="AF399" s="2" t="e">
        <f>IF(Table13[[#This Row],[Gender]]="I",Table13[[#This Row],[Diameter]],NA())</f>
        <v>#N/A</v>
      </c>
    </row>
    <row r="400" spans="1:32">
      <c r="A400">
        <v>541</v>
      </c>
      <c r="B400" t="s">
        <v>0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23</v>
      </c>
      <c r="M400" t="s">
        <v>24</v>
      </c>
      <c r="N400" t="s">
        <v>25</v>
      </c>
      <c r="O400">
        <v>5</v>
      </c>
      <c r="P400" t="s">
        <v>14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>
        <f>SUM(1,(1/3)*(Table13[[#This Row],[Length]]-0.5),(1/3)*(Table13[[#This Row],[Diameter]]-0.4),(1/3)*(Table13[[#This Row],[Height]]-0.4)*Table13[[#This Row],[Whole_weight]]*0.5)</f>
        <v>0.96549333333333331</v>
      </c>
      <c r="W400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t="e">
        <f>IF(Table13[[#This Row],[Category All]]="Category 1",Table13[[#This Row],[Base Abalone Value]]*1.5,NA())</f>
        <v>#N/A</v>
      </c>
      <c r="Y400">
        <f>IF(Table13[[#This Row],[Category All]]="Category 2",Table13[[#This Row],[Base Abalone Value]]*0.8,NA())</f>
        <v>0.77239466666666667</v>
      </c>
      <c r="Z400" t="e">
        <f>IF(Table13[[#This Row],[Category All]]="Category 3",Table13[[#This Row],[Base Abalone Value]],NA())</f>
        <v>#N/A</v>
      </c>
      <c r="AA400" s="2" t="e">
        <f>IF(Table13[[#This Row],[Gender]]="M",Table13[[#This Row],[Whole_weight]],NA())</f>
        <v>#N/A</v>
      </c>
      <c r="AB400" s="2">
        <f>IF(Table13[[#This Row],[Gender]]="F",Table13[[#This Row],[Whole_weight]],NA())</f>
        <v>0.60399999999999998</v>
      </c>
      <c r="AC400" s="2" t="e">
        <f>IF(Table13[[#This Row],[Gender]]="I",Table13[[#This Row],[Whole_weight]],NA())</f>
        <v>#N/A</v>
      </c>
      <c r="AD400" s="2" t="e">
        <f>IF(Table13[[#This Row],[Gender]]="M",Table13[[#This Row],[Diameter]],NA())</f>
        <v>#N/A</v>
      </c>
      <c r="AE400" s="2">
        <f>IF(Table13[[#This Row],[Gender]]="F",Table13[[#This Row],[Diameter]],NA())</f>
        <v>0.375</v>
      </c>
      <c r="AF400" s="2" t="e">
        <f>IF(Table13[[#This Row],[Gender]]="I",Table13[[#This Row],[Diameter]],NA())</f>
        <v>#N/A</v>
      </c>
    </row>
    <row r="401" spans="1:32">
      <c r="A401">
        <v>3467</v>
      </c>
      <c r="B401" t="s">
        <v>15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39</v>
      </c>
      <c r="M401" t="s">
        <v>40</v>
      </c>
      <c r="N401" t="s">
        <v>41</v>
      </c>
      <c r="O401">
        <v>9</v>
      </c>
      <c r="P401" t="s">
        <v>46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>
        <f>SUM(1,(1/3)*(Table13[[#This Row],[Length]]-0.5),(1/3)*(Table13[[#This Row],[Diameter]]-0.4),(1/3)*(Table13[[#This Row],[Height]]-0.4)*Table13[[#This Row],[Whole_weight]]*0.5)</f>
        <v>1.0242441666666668</v>
      </c>
      <c r="W401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t="e">
        <f>IF(Table13[[#This Row],[Category All]]="Category 1",Table13[[#This Row],[Base Abalone Value]]*1.5,NA())</f>
        <v>#N/A</v>
      </c>
      <c r="Y401" t="e">
        <f>IF(Table13[[#This Row],[Category All]]="Category 2",Table13[[#This Row],[Base Abalone Value]]*0.8,NA())</f>
        <v>#N/A</v>
      </c>
      <c r="Z401">
        <f>IF(Table13[[#This Row],[Category All]]="Category 3",Table13[[#This Row],[Base Abalone Value]],NA())</f>
        <v>1.0242441666666668</v>
      </c>
      <c r="AA401" s="2">
        <f>IF(Table13[[#This Row],[Gender]]="M",Table13[[#This Row],[Whole_weight]],NA())</f>
        <v>1.4544999999999999</v>
      </c>
      <c r="AB401" s="2" t="e">
        <f>IF(Table13[[#This Row],[Gender]]="F",Table13[[#This Row],[Whole_weight]],NA())</f>
        <v>#N/A</v>
      </c>
      <c r="AC401" s="2" t="e">
        <f>IF(Table13[[#This Row],[Gender]]="I",Table13[[#This Row],[Whole_weight]],NA())</f>
        <v>#N/A</v>
      </c>
      <c r="AD401" s="2">
        <f>IF(Table13[[#This Row],[Gender]]="M",Table13[[#This Row],[Diameter]],NA())</f>
        <v>0.5</v>
      </c>
      <c r="AE401" s="2" t="e">
        <f>IF(Table13[[#This Row],[Gender]]="F",Table13[[#This Row],[Diameter]],NA())</f>
        <v>#N/A</v>
      </c>
      <c r="AF401" s="2" t="e">
        <f>IF(Table13[[#This Row],[Gender]]="I",Table13[[#This Row],[Diameter]],NA())</f>
        <v>#N/A</v>
      </c>
    </row>
    <row r="402" spans="1:32">
      <c r="A402">
        <v>3353</v>
      </c>
      <c r="B402" t="s">
        <v>0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5</v>
      </c>
      <c r="M402" t="s">
        <v>6</v>
      </c>
      <c r="N402" t="s">
        <v>3</v>
      </c>
      <c r="O402">
        <v>8</v>
      </c>
      <c r="P402" t="s">
        <v>19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>
        <f>SUM(1,(1/3)*(Table13[[#This Row],[Length]]-0.5),(1/3)*(Table13[[#This Row],[Diameter]]-0.4),(1/3)*(Table13[[#This Row],[Height]]-0.4)*Table13[[#This Row],[Whole_weight]]*0.5)</f>
        <v>0.9731008333333333</v>
      </c>
      <c r="W402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t="e">
        <f>IF(Table13[[#This Row],[Category All]]="Category 1",Table13[[#This Row],[Base Abalone Value]]*1.5,NA())</f>
        <v>#N/A</v>
      </c>
      <c r="Y402">
        <f>IF(Table13[[#This Row],[Category All]]="Category 2",Table13[[#This Row],[Base Abalone Value]]*0.8,NA())</f>
        <v>0.77848066666666671</v>
      </c>
      <c r="Z402" t="e">
        <f>IF(Table13[[#This Row],[Category All]]="Category 3",Table13[[#This Row],[Base Abalone Value]],NA())</f>
        <v>#N/A</v>
      </c>
      <c r="AA402" s="2" t="e">
        <f>IF(Table13[[#This Row],[Gender]]="M",Table13[[#This Row],[Whole_weight]],NA())</f>
        <v>#N/A</v>
      </c>
      <c r="AB402" s="2">
        <f>IF(Table13[[#This Row],[Gender]]="F",Table13[[#This Row],[Whole_weight]],NA())</f>
        <v>0.82899999999999996</v>
      </c>
      <c r="AC402" s="2" t="e">
        <f>IF(Table13[[#This Row],[Gender]]="I",Table13[[#This Row],[Whole_weight]],NA())</f>
        <v>#N/A</v>
      </c>
      <c r="AD402" s="2" t="e">
        <f>IF(Table13[[#This Row],[Gender]]="M",Table13[[#This Row],[Diameter]],NA())</f>
        <v>#N/A</v>
      </c>
      <c r="AE402" s="2">
        <f>IF(Table13[[#This Row],[Gender]]="F",Table13[[#This Row],[Diameter]],NA())</f>
        <v>0.40500000000000003</v>
      </c>
      <c r="AF402" s="2" t="e">
        <f>IF(Table13[[#This Row],[Gender]]="I",Table13[[#This Row],[Diameter]],NA())</f>
        <v>#N/A</v>
      </c>
    </row>
    <row r="403" spans="1:32">
      <c r="A403">
        <v>1192</v>
      </c>
      <c r="B403" t="s">
        <v>15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20</v>
      </c>
      <c r="M403" t="s">
        <v>21</v>
      </c>
      <c r="N403" t="s">
        <v>22</v>
      </c>
      <c r="O403">
        <v>2</v>
      </c>
      <c r="P403" t="s">
        <v>7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>
        <f>SUM(1,(1/3)*(Table13[[#This Row],[Length]]-0.5),(1/3)*(Table13[[#This Row],[Diameter]]-0.4),(1/3)*(Table13[[#This Row],[Height]]-0.4)*Table13[[#This Row],[Whole_weight]]*0.5)</f>
        <v>1.0559833333333333</v>
      </c>
      <c r="W40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t="e">
        <f>IF(Table13[[#This Row],[Category All]]="Category 1",Table13[[#This Row],[Base Abalone Value]]*1.5,NA())</f>
        <v>#N/A</v>
      </c>
      <c r="Y403" t="e">
        <f>IF(Table13[[#This Row],[Category All]]="Category 2",Table13[[#This Row],[Base Abalone Value]]*0.8,NA())</f>
        <v>#N/A</v>
      </c>
      <c r="Z403">
        <f>IF(Table13[[#This Row],[Category All]]="Category 3",Table13[[#This Row],[Base Abalone Value]],NA())</f>
        <v>1.0559833333333333</v>
      </c>
      <c r="AA403" s="2">
        <f>IF(Table13[[#This Row],[Gender]]="M",Table13[[#This Row],[Whole_weight]],NA())</f>
        <v>1.74</v>
      </c>
      <c r="AB403" s="2" t="e">
        <f>IF(Table13[[#This Row],[Gender]]="F",Table13[[#This Row],[Whole_weight]],NA())</f>
        <v>#N/A</v>
      </c>
      <c r="AC403" s="2" t="e">
        <f>IF(Table13[[#This Row],[Gender]]="I",Table13[[#This Row],[Whole_weight]],NA())</f>
        <v>#N/A</v>
      </c>
      <c r="AD403" s="2">
        <f>IF(Table13[[#This Row],[Gender]]="M",Table13[[#This Row],[Diameter]],NA())</f>
        <v>0.56000000000000005</v>
      </c>
      <c r="AE403" s="2" t="e">
        <f>IF(Table13[[#This Row],[Gender]]="F",Table13[[#This Row],[Diameter]],NA())</f>
        <v>#N/A</v>
      </c>
      <c r="AF403" s="2" t="e">
        <f>IF(Table13[[#This Row],[Gender]]="I",Table13[[#This Row],[Diameter]],NA())</f>
        <v>#N/A</v>
      </c>
    </row>
    <row r="404" spans="1:32">
      <c r="A404">
        <v>4133</v>
      </c>
      <c r="B404" t="s">
        <v>11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12</v>
      </c>
      <c r="M404" t="s">
        <v>13</v>
      </c>
      <c r="N404" t="s">
        <v>3</v>
      </c>
      <c r="O404">
        <v>9</v>
      </c>
      <c r="P404" t="s">
        <v>46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>
        <f>SUM(1,(1/3)*(Table13[[#This Row],[Length]]-0.5),(1/3)*(Table13[[#This Row],[Diameter]]-0.4),(1/3)*(Table13[[#This Row],[Height]]-0.4)*Table13[[#This Row],[Whole_weight]]*0.5)</f>
        <v>1.0139083333333334</v>
      </c>
      <c r="W404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t="e">
        <f>IF(Table13[[#This Row],[Category All]]="Category 1",Table13[[#This Row],[Base Abalone Value]]*1.5,NA())</f>
        <v>#N/A</v>
      </c>
      <c r="Y404">
        <f>IF(Table13[[#This Row],[Category All]]="Category 2",Table13[[#This Row],[Base Abalone Value]]*0.8,NA())</f>
        <v>0.81112666666666677</v>
      </c>
      <c r="Z404" t="e">
        <f>IF(Table13[[#This Row],[Category All]]="Category 3",Table13[[#This Row],[Base Abalone Value]],NA())</f>
        <v>#N/A</v>
      </c>
      <c r="AA404" s="2" t="e">
        <f>IF(Table13[[#This Row],[Gender]]="M",Table13[[#This Row],[Whole_weight]],NA())</f>
        <v>#N/A</v>
      </c>
      <c r="AB404" s="2" t="e">
        <f>IF(Table13[[#This Row],[Gender]]="F",Table13[[#This Row],[Whole_weight]],NA())</f>
        <v>#N/A</v>
      </c>
      <c r="AC404" s="2">
        <f>IF(Table13[[#This Row],[Gender]]="I",Table13[[#This Row],[Whole_weight]],NA())</f>
        <v>0.98499999999999999</v>
      </c>
      <c r="AD404" s="2" t="e">
        <f>IF(Table13[[#This Row],[Gender]]="M",Table13[[#This Row],[Diameter]],NA())</f>
        <v>#N/A</v>
      </c>
      <c r="AE404" s="2" t="e">
        <f>IF(Table13[[#This Row],[Gender]]="F",Table13[[#This Row],[Diameter]],NA())</f>
        <v>#N/A</v>
      </c>
      <c r="AF404" s="2">
        <f>IF(Table13[[#This Row],[Gender]]="I",Table13[[#This Row],[Diameter]],NA())</f>
        <v>0.47</v>
      </c>
    </row>
    <row r="405" spans="1:32">
      <c r="A405">
        <v>61</v>
      </c>
      <c r="B405" t="s">
        <v>15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23</v>
      </c>
      <c r="M405" t="s">
        <v>24</v>
      </c>
      <c r="N405" t="s">
        <v>25</v>
      </c>
      <c r="O405">
        <v>1</v>
      </c>
      <c r="P405" t="s">
        <v>4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>
        <f>SUM(1,(1/3)*(Table13[[#This Row],[Length]]-0.5),(1/3)*(Table13[[#This Row],[Diameter]]-0.4),(1/3)*(Table13[[#This Row],[Height]]-0.4)*Table13[[#This Row],[Whole_weight]]*0.5)</f>
        <v>0.94476791666666671</v>
      </c>
      <c r="W405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t="e">
        <f>IF(Table13[[#This Row],[Category All]]="Category 1",Table13[[#This Row],[Base Abalone Value]]*1.5,NA())</f>
        <v>#N/A</v>
      </c>
      <c r="Y405">
        <f>IF(Table13[[#This Row],[Category All]]="Category 2",Table13[[#This Row],[Base Abalone Value]]*0.8,NA())</f>
        <v>0.75581433333333337</v>
      </c>
      <c r="Z405" t="e">
        <f>IF(Table13[[#This Row],[Category All]]="Category 3",Table13[[#This Row],[Base Abalone Value]],NA())</f>
        <v>#N/A</v>
      </c>
      <c r="AA405" s="2">
        <f>IF(Table13[[#This Row],[Gender]]="M",Table13[[#This Row],[Whole_weight]],NA())</f>
        <v>0.41149999999999998</v>
      </c>
      <c r="AB405" s="2" t="e">
        <f>IF(Table13[[#This Row],[Gender]]="F",Table13[[#This Row],[Whole_weight]],NA())</f>
        <v>#N/A</v>
      </c>
      <c r="AC405" s="2" t="e">
        <f>IF(Table13[[#This Row],[Gender]]="I",Table13[[#This Row],[Whole_weight]],NA())</f>
        <v>#N/A</v>
      </c>
      <c r="AD405" s="2">
        <f>IF(Table13[[#This Row],[Gender]]="M",Table13[[#This Row],[Diameter]],NA())</f>
        <v>0.34499999999999997</v>
      </c>
      <c r="AE405" s="2" t="e">
        <f>IF(Table13[[#This Row],[Gender]]="F",Table13[[#This Row],[Diameter]],NA())</f>
        <v>#N/A</v>
      </c>
      <c r="AF405" s="2" t="e">
        <f>IF(Table13[[#This Row],[Gender]]="I",Table13[[#This Row],[Diameter]],NA())</f>
        <v>#N/A</v>
      </c>
    </row>
    <row r="406" spans="1:32">
      <c r="A406">
        <v>1236</v>
      </c>
      <c r="B406" t="s">
        <v>11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5</v>
      </c>
      <c r="M406" t="s">
        <v>6</v>
      </c>
      <c r="N406" t="s">
        <v>3</v>
      </c>
      <c r="O406">
        <v>9</v>
      </c>
      <c r="P406" t="s">
        <v>46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>
        <f>SUM(1,(1/3)*(Table13[[#This Row],[Length]]-0.5),(1/3)*(Table13[[#This Row],[Diameter]]-0.4),(1/3)*(Table13[[#This Row],[Height]]-0.4)*Table13[[#This Row],[Whole_weight]]*0.5)</f>
        <v>0.90914541666666659</v>
      </c>
      <c r="W406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t="e">
        <f>IF(Table13[[#This Row],[Category All]]="Category 1",Table13[[#This Row],[Base Abalone Value]]*1.5,NA())</f>
        <v>#N/A</v>
      </c>
      <c r="Y406">
        <f>IF(Table13[[#This Row],[Category All]]="Category 2",Table13[[#This Row],[Base Abalone Value]]*0.8,NA())</f>
        <v>0.72731633333333334</v>
      </c>
      <c r="Z406" t="e">
        <f>IF(Table13[[#This Row],[Category All]]="Category 3",Table13[[#This Row],[Base Abalone Value]],NA())</f>
        <v>#N/A</v>
      </c>
      <c r="AA406" s="2" t="e">
        <f>IF(Table13[[#This Row],[Gender]]="M",Table13[[#This Row],[Whole_weight]],NA())</f>
        <v>#N/A</v>
      </c>
      <c r="AB406" s="2" t="e">
        <f>IF(Table13[[#This Row],[Gender]]="F",Table13[[#This Row],[Whole_weight]],NA())</f>
        <v>#N/A</v>
      </c>
      <c r="AC406" s="2">
        <f>IF(Table13[[#This Row],[Gender]]="I",Table13[[#This Row],[Whole_weight]],NA())</f>
        <v>0.23849999999999999</v>
      </c>
      <c r="AD406" s="2" t="e">
        <f>IF(Table13[[#This Row],[Gender]]="M",Table13[[#This Row],[Diameter]],NA())</f>
        <v>#N/A</v>
      </c>
      <c r="AE406" s="2" t="e">
        <f>IF(Table13[[#This Row],[Gender]]="F",Table13[[#This Row],[Diameter]],NA())</f>
        <v>#N/A</v>
      </c>
      <c r="AF406" s="2">
        <f>IF(Table13[[#This Row],[Gender]]="I",Table13[[#This Row],[Diameter]],NA())</f>
        <v>0.28999999999999998</v>
      </c>
    </row>
    <row r="407" spans="1:32">
      <c r="A407">
        <v>2261</v>
      </c>
      <c r="B407" t="s">
        <v>15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35</v>
      </c>
      <c r="M407" t="s">
        <v>36</v>
      </c>
      <c r="N407" t="s">
        <v>37</v>
      </c>
      <c r="O407">
        <v>5</v>
      </c>
      <c r="P407" t="s">
        <v>14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>
        <f>SUM(1,(1/3)*(Table13[[#This Row],[Length]]-0.5),(1/3)*(Table13[[#This Row],[Diameter]]-0.4),(1/3)*(Table13[[#This Row],[Height]]-0.4)*Table13[[#This Row],[Whole_weight]]*0.5)</f>
        <v>1.0040791666666666</v>
      </c>
      <c r="W407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t="e">
        <f>IF(Table13[[#This Row],[Category All]]="Category 1",Table13[[#This Row],[Base Abalone Value]]*1.5,NA())</f>
        <v>#N/A</v>
      </c>
      <c r="Y407">
        <f>IF(Table13[[#This Row],[Category All]]="Category 2",Table13[[#This Row],[Base Abalone Value]]*0.8,NA())</f>
        <v>0.80326333333333333</v>
      </c>
      <c r="Z407" t="e">
        <f>IF(Table13[[#This Row],[Category All]]="Category 3",Table13[[#This Row],[Base Abalone Value]],NA())</f>
        <v>#N/A</v>
      </c>
      <c r="AA407" s="2">
        <f>IF(Table13[[#This Row],[Gender]]="M",Table13[[#This Row],[Whole_weight]],NA())</f>
        <v>0.86899999999999999</v>
      </c>
      <c r="AB407" s="2" t="e">
        <f>IF(Table13[[#This Row],[Gender]]="F",Table13[[#This Row],[Whole_weight]],NA())</f>
        <v>#N/A</v>
      </c>
      <c r="AC407" s="2" t="e">
        <f>IF(Table13[[#This Row],[Gender]]="I",Table13[[#This Row],[Whole_weight]],NA())</f>
        <v>#N/A</v>
      </c>
      <c r="AD407" s="2">
        <f>IF(Table13[[#This Row],[Gender]]="M",Table13[[#This Row],[Diameter]],NA())</f>
        <v>0.46</v>
      </c>
      <c r="AE407" s="2" t="e">
        <f>IF(Table13[[#This Row],[Gender]]="F",Table13[[#This Row],[Diameter]],NA())</f>
        <v>#N/A</v>
      </c>
      <c r="AF407" s="2" t="e">
        <f>IF(Table13[[#This Row],[Gender]]="I",Table13[[#This Row],[Diameter]],NA())</f>
        <v>#N/A</v>
      </c>
    </row>
    <row r="408" spans="1:32">
      <c r="A408">
        <v>732</v>
      </c>
      <c r="B408" t="s">
        <v>15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8</v>
      </c>
      <c r="M408" t="s">
        <v>9</v>
      </c>
      <c r="N408" t="s">
        <v>3</v>
      </c>
      <c r="O408">
        <v>2</v>
      </c>
      <c r="P408" t="s">
        <v>7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>
        <f>SUM(1,(1/3)*(Table13[[#This Row],[Length]]-0.5),(1/3)*(Table13[[#This Row],[Diameter]]-0.4),(1/3)*(Table13[[#This Row],[Height]]-0.4)*Table13[[#This Row],[Whole_weight]]*0.5)</f>
        <v>0.98211166666666672</v>
      </c>
      <c r="W408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t="e">
        <f>IF(Table13[[#This Row],[Category All]]="Category 1",Table13[[#This Row],[Base Abalone Value]]*1.5,NA())</f>
        <v>#N/A</v>
      </c>
      <c r="Y408">
        <f>IF(Table13[[#This Row],[Category All]]="Category 2",Table13[[#This Row],[Base Abalone Value]]*0.8,NA())</f>
        <v>0.78568933333333346</v>
      </c>
      <c r="Z408" t="e">
        <f>IF(Table13[[#This Row],[Category All]]="Category 3",Table13[[#This Row],[Base Abalone Value]],NA())</f>
        <v>#N/A</v>
      </c>
      <c r="AA408" s="2">
        <f>IF(Table13[[#This Row],[Gender]]="M",Table13[[#This Row],[Whole_weight]],NA())</f>
        <v>0.879</v>
      </c>
      <c r="AB408" s="2" t="e">
        <f>IF(Table13[[#This Row],[Gender]]="F",Table13[[#This Row],[Whole_weight]],NA())</f>
        <v>#N/A</v>
      </c>
      <c r="AC408" s="2" t="e">
        <f>IF(Table13[[#This Row],[Gender]]="I",Table13[[#This Row],[Whole_weight]],NA())</f>
        <v>#N/A</v>
      </c>
      <c r="AD408" s="2">
        <f>IF(Table13[[#This Row],[Gender]]="M",Table13[[#This Row],[Diameter]],NA())</f>
        <v>0.42</v>
      </c>
      <c r="AE408" s="2" t="e">
        <f>IF(Table13[[#This Row],[Gender]]="F",Table13[[#This Row],[Diameter]],NA())</f>
        <v>#N/A</v>
      </c>
      <c r="AF408" s="2" t="e">
        <f>IF(Table13[[#This Row],[Gender]]="I",Table13[[#This Row],[Diameter]],NA())</f>
        <v>#N/A</v>
      </c>
    </row>
    <row r="409" spans="1:32">
      <c r="A409">
        <v>3417</v>
      </c>
      <c r="B409" t="s">
        <v>15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26</v>
      </c>
      <c r="M409" t="s">
        <v>27</v>
      </c>
      <c r="N409" t="s">
        <v>28</v>
      </c>
      <c r="O409">
        <v>4</v>
      </c>
      <c r="P409" t="s">
        <v>10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>
        <f>SUM(1,(1/3)*(Table13[[#This Row],[Length]]-0.5),(1/3)*(Table13[[#This Row],[Diameter]]-0.4),(1/3)*(Table13[[#This Row],[Height]]-0.4)*Table13[[#This Row],[Whole_weight]]*0.5)</f>
        <v>0.99766666666666659</v>
      </c>
      <c r="W409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t="e">
        <f>IF(Table13[[#This Row],[Category All]]="Category 1",Table13[[#This Row],[Base Abalone Value]]*1.5,NA())</f>
        <v>#N/A</v>
      </c>
      <c r="Y409" t="e">
        <f>IF(Table13[[#This Row],[Category All]]="Category 2",Table13[[#This Row],[Base Abalone Value]]*0.8,NA())</f>
        <v>#N/A</v>
      </c>
      <c r="Z409">
        <f>IF(Table13[[#This Row],[Category All]]="Category 3",Table13[[#This Row],[Base Abalone Value]],NA())</f>
        <v>0.99766666666666659</v>
      </c>
      <c r="AA409" s="2">
        <f>IF(Table13[[#This Row],[Gender]]="M",Table13[[#This Row],[Whole_weight]],NA())</f>
        <v>0.9</v>
      </c>
      <c r="AB409" s="2" t="e">
        <f>IF(Table13[[#This Row],[Gender]]="F",Table13[[#This Row],[Whole_weight]],NA())</f>
        <v>#N/A</v>
      </c>
      <c r="AC409" s="2" t="e">
        <f>IF(Table13[[#This Row],[Gender]]="I",Table13[[#This Row],[Whole_weight]],NA())</f>
        <v>#N/A</v>
      </c>
      <c r="AD409" s="2">
        <f>IF(Table13[[#This Row],[Gender]]="M",Table13[[#This Row],[Diameter]],NA())</f>
        <v>0.45</v>
      </c>
      <c r="AE409" s="2" t="e">
        <f>IF(Table13[[#This Row],[Gender]]="F",Table13[[#This Row],[Diameter]],NA())</f>
        <v>#N/A</v>
      </c>
      <c r="AF409" s="2" t="e">
        <f>IF(Table13[[#This Row],[Gender]]="I",Table13[[#This Row],[Diameter]],NA())</f>
        <v>#N/A</v>
      </c>
    </row>
    <row r="410" spans="1:32">
      <c r="A410">
        <v>1500</v>
      </c>
      <c r="B410" t="s">
        <v>15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39</v>
      </c>
      <c r="M410" t="s">
        <v>40</v>
      </c>
      <c r="N410" t="s">
        <v>41</v>
      </c>
      <c r="O410">
        <v>7</v>
      </c>
      <c r="P410" t="s">
        <v>42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>
        <f>SUM(1,(1/3)*(Table13[[#This Row],[Length]]-0.5),(1/3)*(Table13[[#This Row],[Diameter]]-0.4),(1/3)*(Table13[[#This Row],[Height]]-0.4)*Table13[[#This Row],[Whole_weight]]*0.5)</f>
        <v>1.0198954166666669</v>
      </c>
      <c r="W410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t="e">
        <f>IF(Table13[[#This Row],[Category All]]="Category 1",Table13[[#This Row],[Base Abalone Value]]*1.5,NA())</f>
        <v>#N/A</v>
      </c>
      <c r="Y410" t="e">
        <f>IF(Table13[[#This Row],[Category All]]="Category 2",Table13[[#This Row],[Base Abalone Value]]*0.8,NA())</f>
        <v>#N/A</v>
      </c>
      <c r="Z410">
        <f>IF(Table13[[#This Row],[Category All]]="Category 3",Table13[[#This Row],[Base Abalone Value]],NA())</f>
        <v>1.0198954166666669</v>
      </c>
      <c r="AA410" s="2">
        <f>IF(Table13[[#This Row],[Gender]]="M",Table13[[#This Row],[Whole_weight]],NA())</f>
        <v>1.1005</v>
      </c>
      <c r="AB410" s="2" t="e">
        <f>IF(Table13[[#This Row],[Gender]]="F",Table13[[#This Row],[Whole_weight]],NA())</f>
        <v>#N/A</v>
      </c>
      <c r="AC410" s="2" t="e">
        <f>IF(Table13[[#This Row],[Gender]]="I",Table13[[#This Row],[Whole_weight]],NA())</f>
        <v>#N/A</v>
      </c>
      <c r="AD410" s="2">
        <f>IF(Table13[[#This Row],[Gender]]="M",Table13[[#This Row],[Diameter]],NA())</f>
        <v>0.47</v>
      </c>
      <c r="AE410" s="2" t="e">
        <f>IF(Table13[[#This Row],[Gender]]="F",Table13[[#This Row],[Diameter]],NA())</f>
        <v>#N/A</v>
      </c>
      <c r="AF410" s="2" t="e">
        <f>IF(Table13[[#This Row],[Gender]]="I",Table13[[#This Row],[Diameter]],NA())</f>
        <v>#N/A</v>
      </c>
    </row>
    <row r="411" spans="1:32">
      <c r="A411">
        <v>2866</v>
      </c>
      <c r="B411" t="s">
        <v>11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16</v>
      </c>
      <c r="M411" t="s">
        <v>17</v>
      </c>
      <c r="N411" t="s">
        <v>18</v>
      </c>
      <c r="O411">
        <v>10</v>
      </c>
      <c r="P411" t="s">
        <v>38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>
        <f>SUM(1,(1/3)*(Table13[[#This Row],[Length]]-0.5),(1/3)*(Table13[[#This Row],[Diameter]]-0.4),(1/3)*(Table13[[#This Row],[Height]]-0.4)*Table13[[#This Row],[Whole_weight]]*0.5)</f>
        <v>0.87637291666666661</v>
      </c>
      <c r="W411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t="e">
        <f>IF(Table13[[#This Row],[Category All]]="Category 1",Table13[[#This Row],[Base Abalone Value]]*1.5,NA())</f>
        <v>#N/A</v>
      </c>
      <c r="Y411">
        <f>IF(Table13[[#This Row],[Category All]]="Category 2",Table13[[#This Row],[Base Abalone Value]]*0.8,NA())</f>
        <v>0.70109833333333338</v>
      </c>
      <c r="Z411" t="e">
        <f>IF(Table13[[#This Row],[Category All]]="Category 3",Table13[[#This Row],[Base Abalone Value]],NA())</f>
        <v>#N/A</v>
      </c>
      <c r="AA411" s="2" t="e">
        <f>IF(Table13[[#This Row],[Gender]]="M",Table13[[#This Row],[Whole_weight]],NA())</f>
        <v>#N/A</v>
      </c>
      <c r="AB411" s="2" t="e">
        <f>IF(Table13[[#This Row],[Gender]]="F",Table13[[#This Row],[Whole_weight]],NA())</f>
        <v>#N/A</v>
      </c>
      <c r="AC411" s="2">
        <f>IF(Table13[[#This Row],[Gender]]="I",Table13[[#This Row],[Whole_weight]],NA())</f>
        <v>0.1285</v>
      </c>
      <c r="AD411" s="2" t="e">
        <f>IF(Table13[[#This Row],[Gender]]="M",Table13[[#This Row],[Diameter]],NA())</f>
        <v>#N/A</v>
      </c>
      <c r="AE411" s="2" t="e">
        <f>IF(Table13[[#This Row],[Gender]]="F",Table13[[#This Row],[Diameter]],NA())</f>
        <v>#N/A</v>
      </c>
      <c r="AF411" s="2">
        <f>IF(Table13[[#This Row],[Gender]]="I",Table13[[#This Row],[Diameter]],NA())</f>
        <v>0.23499999999999999</v>
      </c>
    </row>
    <row r="412" spans="1:32">
      <c r="A412">
        <v>1278</v>
      </c>
      <c r="B412" t="s">
        <v>11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5</v>
      </c>
      <c r="M412" t="s">
        <v>6</v>
      </c>
      <c r="N412" t="s">
        <v>3</v>
      </c>
      <c r="O412">
        <v>9</v>
      </c>
      <c r="P412" t="s">
        <v>46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>
        <f>SUM(1,(1/3)*(Table13[[#This Row],[Length]]-0.5),(1/3)*(Table13[[#This Row],[Diameter]]-0.4),(1/3)*(Table13[[#This Row],[Height]]-0.4)*Table13[[#This Row],[Whole_weight]]*0.5)</f>
        <v>0.95861666666666656</v>
      </c>
      <c r="W412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t="e">
        <f>IF(Table13[[#This Row],[Category All]]="Category 1",Table13[[#This Row],[Base Abalone Value]]*1.5,NA())</f>
        <v>#N/A</v>
      </c>
      <c r="Y412">
        <f>IF(Table13[[#This Row],[Category All]]="Category 2",Table13[[#This Row],[Base Abalone Value]]*0.8,NA())</f>
        <v>0.76689333333333332</v>
      </c>
      <c r="Z412" t="e">
        <f>IF(Table13[[#This Row],[Category All]]="Category 3",Table13[[#This Row],[Base Abalone Value]],NA())</f>
        <v>#N/A</v>
      </c>
      <c r="AA412" s="2" t="e">
        <f>IF(Table13[[#This Row],[Gender]]="M",Table13[[#This Row],[Whole_weight]],NA())</f>
        <v>#N/A</v>
      </c>
      <c r="AB412" s="2" t="e">
        <f>IF(Table13[[#This Row],[Gender]]="F",Table13[[#This Row],[Whole_weight]],NA())</f>
        <v>#N/A</v>
      </c>
      <c r="AC412" s="2">
        <f>IF(Table13[[#This Row],[Gender]]="I",Table13[[#This Row],[Whole_weight]],NA())</f>
        <v>0.46100000000000002</v>
      </c>
      <c r="AD412" s="2" t="e">
        <f>IF(Table13[[#This Row],[Gender]]="M",Table13[[#This Row],[Diameter]],NA())</f>
        <v>#N/A</v>
      </c>
      <c r="AE412" s="2" t="e">
        <f>IF(Table13[[#This Row],[Gender]]="F",Table13[[#This Row],[Diameter]],NA())</f>
        <v>#N/A</v>
      </c>
      <c r="AF412" s="2">
        <f>IF(Table13[[#This Row],[Gender]]="I",Table13[[#This Row],[Diameter]],NA())</f>
        <v>0.36499999999999999</v>
      </c>
    </row>
    <row r="413" spans="1:32">
      <c r="A413">
        <v>3150</v>
      </c>
      <c r="B413" t="s">
        <v>0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16</v>
      </c>
      <c r="M413" t="s">
        <v>17</v>
      </c>
      <c r="N413" t="s">
        <v>18</v>
      </c>
      <c r="O413">
        <v>9</v>
      </c>
      <c r="P413" t="s">
        <v>46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>
        <f>SUM(1,(1/3)*(Table13[[#This Row],[Length]]-0.5),(1/3)*(Table13[[#This Row],[Diameter]]-0.4),(1/3)*(Table13[[#This Row],[Height]]-0.4)*Table13[[#This Row],[Whole_weight]]*0.5)</f>
        <v>1.0523449999999999</v>
      </c>
      <c r="W41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t="e">
        <f>IF(Table13[[#This Row],[Category All]]="Category 1",Table13[[#This Row],[Base Abalone Value]]*1.5,NA())</f>
        <v>#N/A</v>
      </c>
      <c r="Y413">
        <f>IF(Table13[[#This Row],[Category All]]="Category 2",Table13[[#This Row],[Base Abalone Value]]*0.8,NA())</f>
        <v>0.84187599999999996</v>
      </c>
      <c r="Z413" t="e">
        <f>IF(Table13[[#This Row],[Category All]]="Category 3",Table13[[#This Row],[Base Abalone Value]],NA())</f>
        <v>#N/A</v>
      </c>
      <c r="AA413" s="2" t="e">
        <f>IF(Table13[[#This Row],[Gender]]="M",Table13[[#This Row],[Whole_weight]],NA())</f>
        <v>#N/A</v>
      </c>
      <c r="AB413" s="2">
        <f>IF(Table13[[#This Row],[Gender]]="F",Table13[[#This Row],[Whole_weight]],NA())</f>
        <v>1.978</v>
      </c>
      <c r="AC413" s="2" t="e">
        <f>IF(Table13[[#This Row],[Gender]]="I",Table13[[#This Row],[Whole_weight]],NA())</f>
        <v>#N/A</v>
      </c>
      <c r="AD413" s="2" t="e">
        <f>IF(Table13[[#This Row],[Gender]]="M",Table13[[#This Row],[Diameter]],NA())</f>
        <v>#N/A</v>
      </c>
      <c r="AE413" s="2">
        <f>IF(Table13[[#This Row],[Gender]]="F",Table13[[#This Row],[Diameter]],NA())</f>
        <v>0.54</v>
      </c>
      <c r="AF413" s="2" t="e">
        <f>IF(Table13[[#This Row],[Gender]]="I",Table13[[#This Row],[Diameter]],NA())</f>
        <v>#N/A</v>
      </c>
    </row>
    <row r="414" spans="1:32">
      <c r="A414">
        <v>1933</v>
      </c>
      <c r="B414" t="s">
        <v>0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43</v>
      </c>
      <c r="M414" t="s">
        <v>44</v>
      </c>
      <c r="N414" t="s">
        <v>45</v>
      </c>
      <c r="O414">
        <v>3</v>
      </c>
      <c r="P414" t="s">
        <v>48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>
        <f>SUM(1,(1/3)*(Table13[[#This Row],[Length]]-0.5),(1/3)*(Table13[[#This Row],[Diameter]]-0.4),(1/3)*(Table13[[#This Row],[Height]]-0.4)*Table13[[#This Row],[Whole_weight]]*0.5)</f>
        <v>1.0309566666666667</v>
      </c>
      <c r="W414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t="e">
        <f>IF(Table13[[#This Row],[Category All]]="Category 1",Table13[[#This Row],[Base Abalone Value]]*1.5,NA())</f>
        <v>#N/A</v>
      </c>
      <c r="Y414">
        <f>IF(Table13[[#This Row],[Category All]]="Category 2",Table13[[#This Row],[Base Abalone Value]]*0.8,NA())</f>
        <v>0.82476533333333346</v>
      </c>
      <c r="Z414" t="e">
        <f>IF(Table13[[#This Row],[Category All]]="Category 3",Table13[[#This Row],[Base Abalone Value]],NA())</f>
        <v>#N/A</v>
      </c>
      <c r="AA414" s="2" t="e">
        <f>IF(Table13[[#This Row],[Gender]]="M",Table13[[#This Row],[Whole_weight]],NA())</f>
        <v>#N/A</v>
      </c>
      <c r="AB414" s="2">
        <f>IF(Table13[[#This Row],[Gender]]="F",Table13[[#This Row],[Whole_weight]],NA())</f>
        <v>1.0620000000000001</v>
      </c>
      <c r="AC414" s="2" t="e">
        <f>IF(Table13[[#This Row],[Gender]]="I",Table13[[#This Row],[Whole_weight]],NA())</f>
        <v>#N/A</v>
      </c>
      <c r="AD414" s="2" t="e">
        <f>IF(Table13[[#This Row],[Gender]]="M",Table13[[#This Row],[Diameter]],NA())</f>
        <v>#N/A</v>
      </c>
      <c r="AE414" s="2">
        <f>IF(Table13[[#This Row],[Gender]]="F",Table13[[#This Row],[Diameter]],NA())</f>
        <v>0.495</v>
      </c>
      <c r="AF414" s="2" t="e">
        <f>IF(Table13[[#This Row],[Gender]]="I",Table13[[#This Row],[Diameter]],NA())</f>
        <v>#N/A</v>
      </c>
    </row>
    <row r="415" spans="1:32">
      <c r="A415">
        <v>3800</v>
      </c>
      <c r="B415" t="s">
        <v>0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20</v>
      </c>
      <c r="M415" t="s">
        <v>21</v>
      </c>
      <c r="N415" t="s">
        <v>22</v>
      </c>
      <c r="O415">
        <v>8</v>
      </c>
      <c r="P415" t="s">
        <v>19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>
        <f>SUM(1,(1/3)*(Table13[[#This Row],[Length]]-0.5),(1/3)*(Table13[[#This Row],[Diameter]]-0.4),(1/3)*(Table13[[#This Row],[Height]]-0.4)*Table13[[#This Row],[Whole_weight]]*0.5)</f>
        <v>1.0657958333333333</v>
      </c>
      <c r="W415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t="e">
        <f>IF(Table13[[#This Row],[Category All]]="Category 1",Table13[[#This Row],[Base Abalone Value]]*1.5,NA())</f>
        <v>#N/A</v>
      </c>
      <c r="Y415" t="e">
        <f>IF(Table13[[#This Row],[Category All]]="Category 2",Table13[[#This Row],[Base Abalone Value]]*0.8,NA())</f>
        <v>#N/A</v>
      </c>
      <c r="Z415">
        <f>IF(Table13[[#This Row],[Category All]]="Category 3",Table13[[#This Row],[Base Abalone Value]],NA())</f>
        <v>1.0657958333333333</v>
      </c>
      <c r="AA415" s="2" t="e">
        <f>IF(Table13[[#This Row],[Gender]]="M",Table13[[#This Row],[Whole_weight]],NA())</f>
        <v>#N/A</v>
      </c>
      <c r="AB415" s="2">
        <f>IF(Table13[[#This Row],[Gender]]="F",Table13[[#This Row],[Whole_weight]],NA())</f>
        <v>1.4575</v>
      </c>
      <c r="AC415" s="2" t="e">
        <f>IF(Table13[[#This Row],[Gender]]="I",Table13[[#This Row],[Whole_weight]],NA())</f>
        <v>#N/A</v>
      </c>
      <c r="AD415" s="2" t="e">
        <f>IF(Table13[[#This Row],[Gender]]="M",Table13[[#This Row],[Diameter]],NA())</f>
        <v>#N/A</v>
      </c>
      <c r="AE415" s="2">
        <f>IF(Table13[[#This Row],[Gender]]="F",Table13[[#This Row],[Diameter]],NA())</f>
        <v>0.56000000000000005</v>
      </c>
      <c r="AF415" s="2" t="e">
        <f>IF(Table13[[#This Row],[Gender]]="I",Table13[[#This Row],[Diameter]],NA())</f>
        <v>#N/A</v>
      </c>
    </row>
    <row r="416" spans="1:32">
      <c r="A416">
        <v>840</v>
      </c>
      <c r="B416" t="s">
        <v>11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35</v>
      </c>
      <c r="M416" t="s">
        <v>36</v>
      </c>
      <c r="N416" t="s">
        <v>37</v>
      </c>
      <c r="O416">
        <v>9</v>
      </c>
      <c r="P416" t="s">
        <v>46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>
        <f>SUM(1,(1/3)*(Table13[[#This Row],[Length]]-0.5),(1/3)*(Table13[[#This Row],[Diameter]]-0.4),(1/3)*(Table13[[#This Row],[Height]]-0.4)*Table13[[#This Row],[Whole_weight]]*0.5)</f>
        <v>0.955515</v>
      </c>
      <c r="W416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t="e">
        <f>IF(Table13[[#This Row],[Category All]]="Category 1",Table13[[#This Row],[Base Abalone Value]]*1.5,NA())</f>
        <v>#N/A</v>
      </c>
      <c r="Y416">
        <f>IF(Table13[[#This Row],[Category All]]="Category 2",Table13[[#This Row],[Base Abalone Value]]*0.8,NA())</f>
        <v>0.76441200000000009</v>
      </c>
      <c r="Z416" t="e">
        <f>IF(Table13[[#This Row],[Category All]]="Category 3",Table13[[#This Row],[Base Abalone Value]],NA())</f>
        <v>#N/A</v>
      </c>
      <c r="AA416" s="2" t="e">
        <f>IF(Table13[[#This Row],[Gender]]="M",Table13[[#This Row],[Whole_weight]],NA())</f>
        <v>#N/A</v>
      </c>
      <c r="AB416" s="2" t="e">
        <f>IF(Table13[[#This Row],[Gender]]="F",Table13[[#This Row],[Whole_weight]],NA())</f>
        <v>#N/A</v>
      </c>
      <c r="AC416" s="2">
        <f>IF(Table13[[#This Row],[Gender]]="I",Table13[[#This Row],[Whole_weight]],NA())</f>
        <v>0.498</v>
      </c>
      <c r="AD416" s="2" t="e">
        <f>IF(Table13[[#This Row],[Gender]]="M",Table13[[#This Row],[Diameter]],NA())</f>
        <v>#N/A</v>
      </c>
      <c r="AE416" s="2" t="e">
        <f>IF(Table13[[#This Row],[Gender]]="F",Table13[[#This Row],[Diameter]],NA())</f>
        <v>#N/A</v>
      </c>
      <c r="AF416" s="2">
        <f>IF(Table13[[#This Row],[Gender]]="I",Table13[[#This Row],[Diameter]],NA())</f>
        <v>0.35499999999999998</v>
      </c>
    </row>
    <row r="417" spans="1:32">
      <c r="A417">
        <v>2363</v>
      </c>
      <c r="B417" t="s">
        <v>0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49</v>
      </c>
      <c r="M417" t="s">
        <v>50</v>
      </c>
      <c r="N417" t="s">
        <v>3</v>
      </c>
      <c r="O417">
        <v>4</v>
      </c>
      <c r="P417" t="s">
        <v>10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>
        <f>SUM(1,(1/3)*(Table13[[#This Row],[Length]]-0.5),(1/3)*(Table13[[#This Row],[Diameter]]-0.4),(1/3)*(Table13[[#This Row],[Height]]-0.4)*Table13[[#This Row],[Whole_weight]]*0.5)</f>
        <v>1.05058875</v>
      </c>
      <c r="W417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t="e">
        <f>IF(Table13[[#This Row],[Category All]]="Category 1",Table13[[#This Row],[Base Abalone Value]]*1.5,NA())</f>
        <v>#N/A</v>
      </c>
      <c r="Y417" t="e">
        <f>IF(Table13[[#This Row],[Category All]]="Category 2",Table13[[#This Row],[Base Abalone Value]]*0.8,NA())</f>
        <v>#N/A</v>
      </c>
      <c r="Z417">
        <f>IF(Table13[[#This Row],[Category All]]="Category 3",Table13[[#This Row],[Base Abalone Value]],NA())</f>
        <v>1.05058875</v>
      </c>
      <c r="AA417" s="2" t="e">
        <f>IF(Table13[[#This Row],[Gender]]="M",Table13[[#This Row],[Whole_weight]],NA())</f>
        <v>#N/A</v>
      </c>
      <c r="AB417" s="2">
        <f>IF(Table13[[#This Row],[Gender]]="F",Table13[[#This Row],[Whole_weight]],NA())</f>
        <v>1.3665</v>
      </c>
      <c r="AC417" s="2" t="e">
        <f>IF(Table13[[#This Row],[Gender]]="I",Table13[[#This Row],[Whole_weight]],NA())</f>
        <v>#N/A</v>
      </c>
      <c r="AD417" s="2" t="e">
        <f>IF(Table13[[#This Row],[Gender]]="M",Table13[[#This Row],[Diameter]],NA())</f>
        <v>#N/A</v>
      </c>
      <c r="AE417" s="2">
        <f>IF(Table13[[#This Row],[Gender]]="F",Table13[[#This Row],[Diameter]],NA())</f>
        <v>0.52500000000000002</v>
      </c>
      <c r="AF417" s="2" t="e">
        <f>IF(Table13[[#This Row],[Gender]]="I",Table13[[#This Row],[Diameter]],NA())</f>
        <v>#N/A</v>
      </c>
    </row>
    <row r="418" spans="1:32">
      <c r="A418">
        <v>2828</v>
      </c>
      <c r="B418" t="s">
        <v>11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49</v>
      </c>
      <c r="M418" t="s">
        <v>50</v>
      </c>
      <c r="N418" t="s">
        <v>3</v>
      </c>
      <c r="O418">
        <v>5</v>
      </c>
      <c r="P418" t="s">
        <v>14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>
        <f>SUM(1,(1/3)*(Table13[[#This Row],[Length]]-0.5),(1/3)*(Table13[[#This Row],[Diameter]]-0.4),(1/3)*(Table13[[#This Row],[Height]]-0.4)*Table13[[#This Row],[Whole_weight]]*0.5)</f>
        <v>0.96698000000000006</v>
      </c>
      <c r="W418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t="e">
        <f>IF(Table13[[#This Row],[Category All]]="Category 1",Table13[[#This Row],[Base Abalone Value]]*1.5,NA())</f>
        <v>#N/A</v>
      </c>
      <c r="Y418">
        <f>IF(Table13[[#This Row],[Category All]]="Category 2",Table13[[#This Row],[Base Abalone Value]]*0.8,NA())</f>
        <v>0.77358400000000005</v>
      </c>
      <c r="Z418" t="e">
        <f>IF(Table13[[#This Row],[Category All]]="Category 3",Table13[[#This Row],[Base Abalone Value]],NA())</f>
        <v>#N/A</v>
      </c>
      <c r="AA418" s="2" t="e">
        <f>IF(Table13[[#This Row],[Gender]]="M",Table13[[#This Row],[Whole_weight]],NA())</f>
        <v>#N/A</v>
      </c>
      <c r="AB418" s="2" t="e">
        <f>IF(Table13[[#This Row],[Gender]]="F",Table13[[#This Row],[Whole_weight]],NA())</f>
        <v>#N/A</v>
      </c>
      <c r="AC418" s="2">
        <f>IF(Table13[[#This Row],[Gender]]="I",Table13[[#This Row],[Whole_weight]],NA())</f>
        <v>0.52900000000000003</v>
      </c>
      <c r="AD418" s="2" t="e">
        <f>IF(Table13[[#This Row],[Gender]]="M",Table13[[#This Row],[Diameter]],NA())</f>
        <v>#N/A</v>
      </c>
      <c r="AE418" s="2" t="e">
        <f>IF(Table13[[#This Row],[Gender]]="F",Table13[[#This Row],[Diameter]],NA())</f>
        <v>#N/A</v>
      </c>
      <c r="AF418" s="2">
        <f>IF(Table13[[#This Row],[Gender]]="I",Table13[[#This Row],[Diameter]],NA())</f>
        <v>0.375</v>
      </c>
    </row>
    <row r="419" spans="1:32">
      <c r="A419">
        <v>2383</v>
      </c>
      <c r="B419" t="s">
        <v>11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29</v>
      </c>
      <c r="M419" t="s">
        <v>30</v>
      </c>
      <c r="N419" t="s">
        <v>31</v>
      </c>
      <c r="O419">
        <v>8</v>
      </c>
      <c r="P419" t="s">
        <v>19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>
        <f>SUM(1,(1/3)*(Table13[[#This Row],[Length]]-0.5),(1/3)*(Table13[[#This Row],[Diameter]]-0.4),(1/3)*(Table13[[#This Row],[Height]]-0.4)*Table13[[#This Row],[Whole_weight]]*0.5)</f>
        <v>0.98764583333333333</v>
      </c>
      <c r="W419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t="e">
        <f>IF(Table13[[#This Row],[Category All]]="Category 1",Table13[[#This Row],[Base Abalone Value]]*1.5,NA())</f>
        <v>#N/A</v>
      </c>
      <c r="Y419">
        <f>IF(Table13[[#This Row],[Category All]]="Category 2",Table13[[#This Row],[Base Abalone Value]]*0.8,NA())</f>
        <v>0.79011666666666669</v>
      </c>
      <c r="Z419" t="e">
        <f>IF(Table13[[#This Row],[Category All]]="Category 3",Table13[[#This Row],[Base Abalone Value]],NA())</f>
        <v>#N/A</v>
      </c>
      <c r="AA419" s="2" t="e">
        <f>IF(Table13[[#This Row],[Gender]]="M",Table13[[#This Row],[Whole_weight]],NA())</f>
        <v>#N/A</v>
      </c>
      <c r="AB419" s="2" t="e">
        <f>IF(Table13[[#This Row],[Gender]]="F",Table13[[#This Row],[Whole_weight]],NA())</f>
        <v>#N/A</v>
      </c>
      <c r="AC419" s="2">
        <f>IF(Table13[[#This Row],[Gender]]="I",Table13[[#This Row],[Whole_weight]],NA())</f>
        <v>0.73650000000000004</v>
      </c>
      <c r="AD419" s="2" t="e">
        <f>IF(Table13[[#This Row],[Gender]]="M",Table13[[#This Row],[Diameter]],NA())</f>
        <v>#N/A</v>
      </c>
      <c r="AE419" s="2" t="e">
        <f>IF(Table13[[#This Row],[Gender]]="F",Table13[[#This Row],[Diameter]],NA())</f>
        <v>#N/A</v>
      </c>
      <c r="AF419" s="2">
        <f>IF(Table13[[#This Row],[Gender]]="I",Table13[[#This Row],[Diameter]],NA())</f>
        <v>0.43</v>
      </c>
    </row>
    <row r="420" spans="1:32">
      <c r="A420">
        <v>3521</v>
      </c>
      <c r="B420" t="s">
        <v>0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</v>
      </c>
      <c r="M420" t="s">
        <v>2</v>
      </c>
      <c r="N420" t="s">
        <v>3</v>
      </c>
      <c r="O420">
        <v>6</v>
      </c>
      <c r="P420" t="s">
        <v>47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>
        <f>SUM(1,(1/3)*(Table13[[#This Row],[Length]]-0.5),(1/3)*(Table13[[#This Row],[Diameter]]-0.4),(1/3)*(Table13[[#This Row],[Height]]-0.4)*Table13[[#This Row],[Whole_weight]]*0.5)</f>
        <v>1.0600870833333333</v>
      </c>
      <c r="W420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t="e">
        <f>IF(Table13[[#This Row],[Category All]]="Category 1",Table13[[#This Row],[Base Abalone Value]]*1.5,NA())</f>
        <v>#N/A</v>
      </c>
      <c r="Y420" t="e">
        <f>IF(Table13[[#This Row],[Category All]]="Category 2",Table13[[#This Row],[Base Abalone Value]]*0.8,NA())</f>
        <v>#N/A</v>
      </c>
      <c r="Z420">
        <f>IF(Table13[[#This Row],[Category All]]="Category 3",Table13[[#This Row],[Base Abalone Value]],NA())</f>
        <v>1.0600870833333333</v>
      </c>
      <c r="AA420" s="2" t="e">
        <f>IF(Table13[[#This Row],[Gender]]="M",Table13[[#This Row],[Whole_weight]],NA())</f>
        <v>#N/A</v>
      </c>
      <c r="AB420" s="2">
        <f>IF(Table13[[#This Row],[Gender]]="F",Table13[[#This Row],[Whole_weight]],NA())</f>
        <v>1.7184999999999999</v>
      </c>
      <c r="AC420" s="2" t="e">
        <f>IF(Table13[[#This Row],[Gender]]="I",Table13[[#This Row],[Whole_weight]],NA())</f>
        <v>#N/A</v>
      </c>
      <c r="AD420" s="2" t="e">
        <f>IF(Table13[[#This Row],[Gender]]="M",Table13[[#This Row],[Diameter]],NA())</f>
        <v>#N/A</v>
      </c>
      <c r="AE420" s="2">
        <f>IF(Table13[[#This Row],[Gender]]="F",Table13[[#This Row],[Diameter]],NA())</f>
        <v>0.54500000000000004</v>
      </c>
      <c r="AF420" s="2" t="e">
        <f>IF(Table13[[#This Row],[Gender]]="I",Table13[[#This Row],[Diameter]],NA())</f>
        <v>#N/A</v>
      </c>
    </row>
    <row r="421" spans="1:32">
      <c r="A421">
        <v>3090</v>
      </c>
      <c r="B421" t="s">
        <v>15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32</v>
      </c>
      <c r="M421" t="s">
        <v>33</v>
      </c>
      <c r="N421" t="s">
        <v>34</v>
      </c>
      <c r="O421">
        <v>9</v>
      </c>
      <c r="P421" t="s">
        <v>46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>
        <f>SUM(1,(1/3)*(Table13[[#This Row],[Length]]-0.5),(1/3)*(Table13[[#This Row],[Diameter]]-0.4),(1/3)*(Table13[[#This Row],[Height]]-0.4)*Table13[[#This Row],[Whole_weight]]*0.5)</f>
        <v>0.94619666666666657</v>
      </c>
      <c r="W421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t="e">
        <f>IF(Table13[[#This Row],[Category All]]="Category 1",Table13[[#This Row],[Base Abalone Value]]*1.5,NA())</f>
        <v>#N/A</v>
      </c>
      <c r="Y421">
        <f>IF(Table13[[#This Row],[Category All]]="Category 2",Table13[[#This Row],[Base Abalone Value]]*0.8,NA())</f>
        <v>0.75695733333333326</v>
      </c>
      <c r="Z421" t="e">
        <f>IF(Table13[[#This Row],[Category All]]="Category 3",Table13[[#This Row],[Base Abalone Value]],NA())</f>
        <v>#N/A</v>
      </c>
      <c r="AA421" s="2">
        <f>IF(Table13[[#This Row],[Gender]]="M",Table13[[#This Row],[Whole_weight]],NA())</f>
        <v>0.45800000000000002</v>
      </c>
      <c r="AB421" s="2" t="e">
        <f>IF(Table13[[#This Row],[Gender]]="F",Table13[[#This Row],[Whole_weight]],NA())</f>
        <v>#N/A</v>
      </c>
      <c r="AC421" s="2" t="e">
        <f>IF(Table13[[#This Row],[Gender]]="I",Table13[[#This Row],[Whole_weight]],NA())</f>
        <v>#N/A</v>
      </c>
      <c r="AD421" s="2">
        <f>IF(Table13[[#This Row],[Gender]]="M",Table13[[#This Row],[Diameter]],NA())</f>
        <v>0.35</v>
      </c>
      <c r="AE421" s="2" t="e">
        <f>IF(Table13[[#This Row],[Gender]]="F",Table13[[#This Row],[Diameter]],NA())</f>
        <v>#N/A</v>
      </c>
      <c r="AF421" s="2" t="e">
        <f>IF(Table13[[#This Row],[Gender]]="I",Table13[[#This Row],[Diameter]],NA())</f>
        <v>#N/A</v>
      </c>
    </row>
    <row r="422" spans="1:32">
      <c r="A422">
        <v>3500</v>
      </c>
      <c r="B422" t="s">
        <v>0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23</v>
      </c>
      <c r="M422" t="s">
        <v>24</v>
      </c>
      <c r="N422" t="s">
        <v>25</v>
      </c>
      <c r="O422">
        <v>6</v>
      </c>
      <c r="P422" t="s">
        <v>47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>
        <f>SUM(1,(1/3)*(Table13[[#This Row],[Length]]-0.5),(1/3)*(Table13[[#This Row],[Diameter]]-0.4),(1/3)*(Table13[[#This Row],[Height]]-0.4)*Table13[[#This Row],[Whole_weight]]*0.5)</f>
        <v>1.0152262500000002</v>
      </c>
      <c r="W422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t="e">
        <f>IF(Table13[[#This Row],[Category All]]="Category 1",Table13[[#This Row],[Base Abalone Value]]*1.5,NA())</f>
        <v>#N/A</v>
      </c>
      <c r="Y422" t="e">
        <f>IF(Table13[[#This Row],[Category All]]="Category 2",Table13[[#This Row],[Base Abalone Value]]*0.8,NA())</f>
        <v>#N/A</v>
      </c>
      <c r="Z422">
        <f>IF(Table13[[#This Row],[Category All]]="Category 3",Table13[[#This Row],[Base Abalone Value]],NA())</f>
        <v>1.0152262500000002</v>
      </c>
      <c r="AA422" s="2" t="e">
        <f>IF(Table13[[#This Row],[Gender]]="M",Table13[[#This Row],[Whole_weight]],NA())</f>
        <v>#N/A</v>
      </c>
      <c r="AB422" s="2">
        <f>IF(Table13[[#This Row],[Gender]]="F",Table13[[#This Row],[Whole_weight]],NA())</f>
        <v>1.0155000000000001</v>
      </c>
      <c r="AC422" s="2" t="e">
        <f>IF(Table13[[#This Row],[Gender]]="I",Table13[[#This Row],[Whole_weight]],NA())</f>
        <v>#N/A</v>
      </c>
      <c r="AD422" s="2" t="e">
        <f>IF(Table13[[#This Row],[Gender]]="M",Table13[[#This Row],[Diameter]],NA())</f>
        <v>#N/A</v>
      </c>
      <c r="AE422" s="2">
        <f>IF(Table13[[#This Row],[Gender]]="F",Table13[[#This Row],[Diameter]],NA())</f>
        <v>0.47</v>
      </c>
      <c r="AF422" s="2" t="e">
        <f>IF(Table13[[#This Row],[Gender]]="I",Table13[[#This Row],[Diameter]],NA())</f>
        <v>#N/A</v>
      </c>
    </row>
    <row r="423" spans="1:32">
      <c r="A423">
        <v>716</v>
      </c>
      <c r="B423" t="s">
        <v>11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8</v>
      </c>
      <c r="M423" t="s">
        <v>9</v>
      </c>
      <c r="N423" t="s">
        <v>3</v>
      </c>
      <c r="O423">
        <v>3</v>
      </c>
      <c r="P423" t="s">
        <v>48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>
        <f>SUM(1,(1/3)*(Table13[[#This Row],[Length]]-0.5),(1/3)*(Table13[[#This Row],[Diameter]]-0.4),(1/3)*(Table13[[#This Row],[Height]]-0.4)*Table13[[#This Row],[Whole_weight]]*0.5)</f>
        <v>0.85255458333333345</v>
      </c>
      <c r="W42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t="e">
        <f>IF(Table13[[#This Row],[Category All]]="Category 1",Table13[[#This Row],[Base Abalone Value]]*1.5,NA())</f>
        <v>#N/A</v>
      </c>
      <c r="Y423">
        <f>IF(Table13[[#This Row],[Category All]]="Category 2",Table13[[#This Row],[Base Abalone Value]]*0.8,NA())</f>
        <v>0.68204366666666683</v>
      </c>
      <c r="Z423" t="e">
        <f>IF(Table13[[#This Row],[Category All]]="Category 3",Table13[[#This Row],[Base Abalone Value]],NA())</f>
        <v>#N/A</v>
      </c>
      <c r="AA423" s="2" t="e">
        <f>IF(Table13[[#This Row],[Gender]]="M",Table13[[#This Row],[Whole_weight]],NA())</f>
        <v>#N/A</v>
      </c>
      <c r="AB423" s="2" t="e">
        <f>IF(Table13[[#This Row],[Gender]]="F",Table13[[#This Row],[Whole_weight]],NA())</f>
        <v>#N/A</v>
      </c>
      <c r="AC423" s="2">
        <f>IF(Table13[[#This Row],[Gender]]="I",Table13[[#This Row],[Whole_weight]],NA())</f>
        <v>0.10349999999999999</v>
      </c>
      <c r="AD423" s="2" t="e">
        <f>IF(Table13[[#This Row],[Gender]]="M",Table13[[#This Row],[Diameter]],NA())</f>
        <v>#N/A</v>
      </c>
      <c r="AE423" s="2" t="e">
        <f>IF(Table13[[#This Row],[Gender]]="F",Table13[[#This Row],[Diameter]],NA())</f>
        <v>#N/A</v>
      </c>
      <c r="AF423" s="2">
        <f>IF(Table13[[#This Row],[Gender]]="I",Table13[[#This Row],[Diameter]],NA())</f>
        <v>0.2</v>
      </c>
    </row>
    <row r="424" spans="1:32">
      <c r="A424">
        <v>409</v>
      </c>
      <c r="B424" t="s">
        <v>15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43</v>
      </c>
      <c r="M424" t="s">
        <v>44</v>
      </c>
      <c r="N424" t="s">
        <v>45</v>
      </c>
      <c r="O424">
        <v>9</v>
      </c>
      <c r="P424" t="s">
        <v>46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>
        <f>SUM(1,(1/3)*(Table13[[#This Row],[Length]]-0.5),(1/3)*(Table13[[#This Row],[Diameter]]-0.4),(1/3)*(Table13[[#This Row],[Height]]-0.4)*Table13[[#This Row],[Whole_weight]]*0.5)</f>
        <v>0.99611249999999996</v>
      </c>
      <c r="W424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t="e">
        <f>IF(Table13[[#This Row],[Category All]]="Category 1",Table13[[#This Row],[Base Abalone Value]]*1.5,NA())</f>
        <v>#N/A</v>
      </c>
      <c r="Y424" t="e">
        <f>IF(Table13[[#This Row],[Category All]]="Category 2",Table13[[#This Row],[Base Abalone Value]]*0.8,NA())</f>
        <v>#N/A</v>
      </c>
      <c r="Z424">
        <f>IF(Table13[[#This Row],[Category All]]="Category 3",Table13[[#This Row],[Base Abalone Value]],NA())</f>
        <v>0.99611249999999996</v>
      </c>
      <c r="AA424" s="2">
        <f>IF(Table13[[#This Row],[Gender]]="M",Table13[[#This Row],[Whole_weight]],NA())</f>
        <v>0.91500000000000004</v>
      </c>
      <c r="AB424" s="2" t="e">
        <f>IF(Table13[[#This Row],[Gender]]="F",Table13[[#This Row],[Whole_weight]],NA())</f>
        <v>#N/A</v>
      </c>
      <c r="AC424" s="2" t="e">
        <f>IF(Table13[[#This Row],[Gender]]="I",Table13[[#This Row],[Whole_weight]],NA())</f>
        <v>#N/A</v>
      </c>
      <c r="AD424" s="2">
        <f>IF(Table13[[#This Row],[Gender]]="M",Table13[[#This Row],[Diameter]],NA())</f>
        <v>0.45</v>
      </c>
      <c r="AE424" s="2" t="e">
        <f>IF(Table13[[#This Row],[Gender]]="F",Table13[[#This Row],[Diameter]],NA())</f>
        <v>#N/A</v>
      </c>
      <c r="AF424" s="2" t="e">
        <f>IF(Table13[[#This Row],[Gender]]="I",Table13[[#This Row],[Diameter]],NA())</f>
        <v>#N/A</v>
      </c>
    </row>
    <row r="425" spans="1:32">
      <c r="A425">
        <v>84</v>
      </c>
      <c r="B425" t="s">
        <v>15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16</v>
      </c>
      <c r="M425" t="s">
        <v>17</v>
      </c>
      <c r="N425" t="s">
        <v>18</v>
      </c>
      <c r="O425">
        <v>8</v>
      </c>
      <c r="P425" t="s">
        <v>19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>
        <f>SUM(1,(1/3)*(Table13[[#This Row],[Length]]-0.5),(1/3)*(Table13[[#This Row],[Diameter]]-0.4),(1/3)*(Table13[[#This Row],[Height]]-0.4)*Table13[[#This Row],[Whole_weight]]*0.5)</f>
        <v>1.0039666666666667</v>
      </c>
      <c r="W425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t="e">
        <f>IF(Table13[[#This Row],[Category All]]="Category 1",Table13[[#This Row],[Base Abalone Value]]*1.5,NA())</f>
        <v>#N/A</v>
      </c>
      <c r="Y425">
        <f>IF(Table13[[#This Row],[Category All]]="Category 2",Table13[[#This Row],[Base Abalone Value]]*0.8,NA())</f>
        <v>0.80317333333333341</v>
      </c>
      <c r="Z425" t="e">
        <f>IF(Table13[[#This Row],[Category All]]="Category 3",Table13[[#This Row],[Base Abalone Value]],NA())</f>
        <v>#N/A</v>
      </c>
      <c r="AA425" s="2">
        <f>IF(Table13[[#This Row],[Gender]]="M",Table13[[#This Row],[Whole_weight]],NA())</f>
        <v>1.3174999999999999</v>
      </c>
      <c r="AB425" s="2" t="e">
        <f>IF(Table13[[#This Row],[Gender]]="F",Table13[[#This Row],[Whole_weight]],NA())</f>
        <v>#N/A</v>
      </c>
      <c r="AC425" s="2" t="e">
        <f>IF(Table13[[#This Row],[Gender]]="I",Table13[[#This Row],[Whole_weight]],NA())</f>
        <v>#N/A</v>
      </c>
      <c r="AD425" s="2">
        <f>IF(Table13[[#This Row],[Gender]]="M",Table13[[#This Row],[Diameter]],NA())</f>
        <v>0.47499999999999998</v>
      </c>
      <c r="AE425" s="2" t="e">
        <f>IF(Table13[[#This Row],[Gender]]="F",Table13[[#This Row],[Diameter]],NA())</f>
        <v>#N/A</v>
      </c>
      <c r="AF425" s="2" t="e">
        <f>IF(Table13[[#This Row],[Gender]]="I",Table13[[#This Row],[Diameter]],NA())</f>
        <v>#N/A</v>
      </c>
    </row>
    <row r="426" spans="1:32">
      <c r="A426">
        <v>1395</v>
      </c>
      <c r="B426" t="s">
        <v>15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23</v>
      </c>
      <c r="M426" t="s">
        <v>24</v>
      </c>
      <c r="N426" t="s">
        <v>25</v>
      </c>
      <c r="O426">
        <v>5</v>
      </c>
      <c r="P426" t="s">
        <v>14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>
        <f>SUM(1,(1/3)*(Table13[[#This Row],[Length]]-0.5),(1/3)*(Table13[[#This Row],[Diameter]]-0.4),(1/3)*(Table13[[#This Row],[Height]]-0.4)*Table13[[#This Row],[Whole_weight]]*0.5)</f>
        <v>1.0585716666666665</v>
      </c>
      <c r="W426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t="e">
        <f>IF(Table13[[#This Row],[Category All]]="Category 1",Table13[[#This Row],[Base Abalone Value]]*1.5,NA())</f>
        <v>#N/A</v>
      </c>
      <c r="Y426" t="e">
        <f>IF(Table13[[#This Row],[Category All]]="Category 2",Table13[[#This Row],[Base Abalone Value]]*0.8,NA())</f>
        <v>#N/A</v>
      </c>
      <c r="Z426">
        <f>IF(Table13[[#This Row],[Category All]]="Category 3",Table13[[#This Row],[Base Abalone Value]],NA())</f>
        <v>1.0585716666666665</v>
      </c>
      <c r="AA426" s="2">
        <f>IF(Table13[[#This Row],[Gender]]="M",Table13[[#This Row],[Whole_weight]],NA())</f>
        <v>1.5209999999999999</v>
      </c>
      <c r="AB426" s="2" t="e">
        <f>IF(Table13[[#This Row],[Gender]]="F",Table13[[#This Row],[Whole_weight]],NA())</f>
        <v>#N/A</v>
      </c>
      <c r="AC426" s="2" t="e">
        <f>IF(Table13[[#This Row],[Gender]]="I",Table13[[#This Row],[Whole_weight]],NA())</f>
        <v>#N/A</v>
      </c>
      <c r="AD426" s="2">
        <f>IF(Table13[[#This Row],[Gender]]="M",Table13[[#This Row],[Diameter]],NA())</f>
        <v>0.56499999999999995</v>
      </c>
      <c r="AE426" s="2" t="e">
        <f>IF(Table13[[#This Row],[Gender]]="F",Table13[[#This Row],[Diameter]],NA())</f>
        <v>#N/A</v>
      </c>
      <c r="AF426" s="2" t="e">
        <f>IF(Table13[[#This Row],[Gender]]="I",Table13[[#This Row],[Diameter]],NA())</f>
        <v>#N/A</v>
      </c>
    </row>
    <row r="427" spans="1:32">
      <c r="A427">
        <v>1385</v>
      </c>
      <c r="B427" t="s">
        <v>0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39</v>
      </c>
      <c r="M427" t="s">
        <v>40</v>
      </c>
      <c r="N427" t="s">
        <v>41</v>
      </c>
      <c r="O427">
        <v>10</v>
      </c>
      <c r="P427" t="s">
        <v>38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>
        <f>SUM(1,(1/3)*(Table13[[#This Row],[Length]]-0.5),(1/3)*(Table13[[#This Row],[Diameter]]-0.4),(1/3)*(Table13[[#This Row],[Height]]-0.4)*Table13[[#This Row],[Whole_weight]]*0.5)</f>
        <v>1.0210475000000001</v>
      </c>
      <c r="W427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t="e">
        <f>IF(Table13[[#This Row],[Category All]]="Category 1",Table13[[#This Row],[Base Abalone Value]]*1.5,NA())</f>
        <v>#N/A</v>
      </c>
      <c r="Y427" t="e">
        <f>IF(Table13[[#This Row],[Category All]]="Category 2",Table13[[#This Row],[Base Abalone Value]]*0.8,NA())</f>
        <v>#N/A</v>
      </c>
      <c r="Z427">
        <f>IF(Table13[[#This Row],[Category All]]="Category 3",Table13[[#This Row],[Base Abalone Value]],NA())</f>
        <v>1.0210475000000001</v>
      </c>
      <c r="AA427" s="2" t="e">
        <f>IF(Table13[[#This Row],[Gender]]="M",Table13[[#This Row],[Whole_weight]],NA())</f>
        <v>#N/A</v>
      </c>
      <c r="AB427" s="2">
        <f>IF(Table13[[#This Row],[Gender]]="F",Table13[[#This Row],[Whole_weight]],NA())</f>
        <v>1.3205</v>
      </c>
      <c r="AC427" s="2" t="e">
        <f>IF(Table13[[#This Row],[Gender]]="I",Table13[[#This Row],[Whole_weight]],NA())</f>
        <v>#N/A</v>
      </c>
      <c r="AD427" s="2" t="e">
        <f>IF(Table13[[#This Row],[Gender]]="M",Table13[[#This Row],[Diameter]],NA())</f>
        <v>#N/A</v>
      </c>
      <c r="AE427" s="2">
        <f>IF(Table13[[#This Row],[Gender]]="F",Table13[[#This Row],[Diameter]],NA())</f>
        <v>0.48499999999999999</v>
      </c>
      <c r="AF427" s="2" t="e">
        <f>IF(Table13[[#This Row],[Gender]]="I",Table13[[#This Row],[Diameter]],NA())</f>
        <v>#N/A</v>
      </c>
    </row>
    <row r="428" spans="1:32">
      <c r="A428">
        <v>1890</v>
      </c>
      <c r="B428" t="s">
        <v>15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32</v>
      </c>
      <c r="M428" t="s">
        <v>33</v>
      </c>
      <c r="N428" t="s">
        <v>34</v>
      </c>
      <c r="O428">
        <v>7</v>
      </c>
      <c r="P428" t="s">
        <v>42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>
        <f>SUM(1,(1/3)*(Table13[[#This Row],[Length]]-0.5),(1/3)*(Table13[[#This Row],[Diameter]]-0.4),(1/3)*(Table13[[#This Row],[Height]]-0.4)*Table13[[#This Row],[Whole_weight]]*0.5)</f>
        <v>0.99609583333333329</v>
      </c>
      <c r="W428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t="e">
        <f>IF(Table13[[#This Row],[Category All]]="Category 1",Table13[[#This Row],[Base Abalone Value]]*1.5,NA())</f>
        <v>#N/A</v>
      </c>
      <c r="Y428">
        <f>IF(Table13[[#This Row],[Category All]]="Category 2",Table13[[#This Row],[Base Abalone Value]]*0.8,NA())</f>
        <v>0.79687666666666668</v>
      </c>
      <c r="Z428" t="e">
        <f>IF(Table13[[#This Row],[Category All]]="Category 3",Table13[[#This Row],[Base Abalone Value]],NA())</f>
        <v>#N/A</v>
      </c>
      <c r="AA428" s="2">
        <f>IF(Table13[[#This Row],[Gender]]="M",Table13[[#This Row],[Whole_weight]],NA())</f>
        <v>0.66700000000000004</v>
      </c>
      <c r="AB428" s="2" t="e">
        <f>IF(Table13[[#This Row],[Gender]]="F",Table13[[#This Row],[Whole_weight]],NA())</f>
        <v>#N/A</v>
      </c>
      <c r="AC428" s="2" t="e">
        <f>IF(Table13[[#This Row],[Gender]]="I",Table13[[#This Row],[Whole_weight]],NA())</f>
        <v>#N/A</v>
      </c>
      <c r="AD428" s="2">
        <f>IF(Table13[[#This Row],[Gender]]="M",Table13[[#This Row],[Diameter]],NA())</f>
        <v>0.41499999999999998</v>
      </c>
      <c r="AE428" s="2" t="e">
        <f>IF(Table13[[#This Row],[Gender]]="F",Table13[[#This Row],[Diameter]],NA())</f>
        <v>#N/A</v>
      </c>
      <c r="AF428" s="2" t="e">
        <f>IF(Table13[[#This Row],[Gender]]="I",Table13[[#This Row],[Diameter]],NA())</f>
        <v>#N/A</v>
      </c>
    </row>
    <row r="429" spans="1:32">
      <c r="A429">
        <v>2471</v>
      </c>
      <c r="B429" t="s">
        <v>15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</v>
      </c>
      <c r="M429" t="s">
        <v>2</v>
      </c>
      <c r="N429" t="s">
        <v>3</v>
      </c>
      <c r="O429">
        <v>5</v>
      </c>
      <c r="P429" t="s">
        <v>14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>
        <f>SUM(1,(1/3)*(Table13[[#This Row],[Length]]-0.5),(1/3)*(Table13[[#This Row],[Diameter]]-0.4),(1/3)*(Table13[[#This Row],[Height]]-0.4)*Table13[[#This Row],[Whole_weight]]*0.5)</f>
        <v>1.0180041666666666</v>
      </c>
      <c r="W429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t="e">
        <f>IF(Table13[[#This Row],[Category All]]="Category 1",Table13[[#This Row],[Base Abalone Value]]*1.5,NA())</f>
        <v>#N/A</v>
      </c>
      <c r="Y429" t="e">
        <f>IF(Table13[[#This Row],[Category All]]="Category 2",Table13[[#This Row],[Base Abalone Value]]*0.8,NA())</f>
        <v>#N/A</v>
      </c>
      <c r="Z429">
        <f>IF(Table13[[#This Row],[Category All]]="Category 3",Table13[[#This Row],[Base Abalone Value]],NA())</f>
        <v>1.0180041666666666</v>
      </c>
      <c r="AA429" s="2">
        <f>IF(Table13[[#This Row],[Gender]]="M",Table13[[#This Row],[Whole_weight]],NA())</f>
        <v>1.1825000000000001</v>
      </c>
      <c r="AB429" s="2" t="e">
        <f>IF(Table13[[#This Row],[Gender]]="F",Table13[[#This Row],[Whole_weight]],NA())</f>
        <v>#N/A</v>
      </c>
      <c r="AC429" s="2" t="e">
        <f>IF(Table13[[#This Row],[Gender]]="I",Table13[[#This Row],[Whole_weight]],NA())</f>
        <v>#N/A</v>
      </c>
      <c r="AD429" s="2">
        <f>IF(Table13[[#This Row],[Gender]]="M",Table13[[#This Row],[Diameter]],NA())</f>
        <v>0.47499999999999998</v>
      </c>
      <c r="AE429" s="2" t="e">
        <f>IF(Table13[[#This Row],[Gender]]="F",Table13[[#This Row],[Diameter]],NA())</f>
        <v>#N/A</v>
      </c>
      <c r="AF429" s="2" t="e">
        <f>IF(Table13[[#This Row],[Gender]]="I",Table13[[#This Row],[Diameter]],NA())</f>
        <v>#N/A</v>
      </c>
    </row>
    <row r="430" spans="1:32">
      <c r="A430">
        <v>3298</v>
      </c>
      <c r="B430" t="s">
        <v>15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49</v>
      </c>
      <c r="M430" t="s">
        <v>50</v>
      </c>
      <c r="N430" t="s">
        <v>3</v>
      </c>
      <c r="O430">
        <v>2</v>
      </c>
      <c r="P430" t="s">
        <v>7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>
        <f>SUM(1,(1/3)*(Table13[[#This Row],[Length]]-0.5),(1/3)*(Table13[[#This Row],[Diameter]]-0.4),(1/3)*(Table13[[#This Row],[Height]]-0.4)*Table13[[#This Row],[Whole_weight]]*0.5)</f>
        <v>1.0386516666666665</v>
      </c>
      <c r="W430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t="e">
        <f>IF(Table13[[#This Row],[Category All]]="Category 1",Table13[[#This Row],[Base Abalone Value]]*1.5,NA())</f>
        <v>#N/A</v>
      </c>
      <c r="Y430">
        <f>IF(Table13[[#This Row],[Category All]]="Category 2",Table13[[#This Row],[Base Abalone Value]]*0.8,NA())</f>
        <v>0.83092133333333329</v>
      </c>
      <c r="Z430" t="e">
        <f>IF(Table13[[#This Row],[Category All]]="Category 3",Table13[[#This Row],[Base Abalone Value]],NA())</f>
        <v>#N/A</v>
      </c>
      <c r="AA430" s="2">
        <f>IF(Table13[[#This Row],[Gender]]="M",Table13[[#This Row],[Whole_weight]],NA())</f>
        <v>1.2290000000000001</v>
      </c>
      <c r="AB430" s="2" t="e">
        <f>IF(Table13[[#This Row],[Gender]]="F",Table13[[#This Row],[Whole_weight]],NA())</f>
        <v>#N/A</v>
      </c>
      <c r="AC430" s="2" t="e">
        <f>IF(Table13[[#This Row],[Gender]]="I",Table13[[#This Row],[Whole_weight]],NA())</f>
        <v>#N/A</v>
      </c>
      <c r="AD430" s="2">
        <f>IF(Table13[[#This Row],[Gender]]="M",Table13[[#This Row],[Diameter]],NA())</f>
        <v>0.5</v>
      </c>
      <c r="AE430" s="2" t="e">
        <f>IF(Table13[[#This Row],[Gender]]="F",Table13[[#This Row],[Diameter]],NA())</f>
        <v>#N/A</v>
      </c>
      <c r="AF430" s="2" t="e">
        <f>IF(Table13[[#This Row],[Gender]]="I",Table13[[#This Row],[Diameter]],NA())</f>
        <v>#N/A</v>
      </c>
    </row>
    <row r="431" spans="1:32">
      <c r="A431">
        <v>3532</v>
      </c>
      <c r="B431" t="s">
        <v>11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8</v>
      </c>
      <c r="M431" t="s">
        <v>9</v>
      </c>
      <c r="N431" t="s">
        <v>3</v>
      </c>
      <c r="O431">
        <v>10</v>
      </c>
      <c r="P431" t="s">
        <v>38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>
        <f>SUM(1,(1/3)*(Table13[[#This Row],[Length]]-0.5),(1/3)*(Table13[[#This Row],[Diameter]]-0.4),(1/3)*(Table13[[#This Row],[Height]]-0.4)*Table13[[#This Row],[Whole_weight]]*0.5)</f>
        <v>0.9012175</v>
      </c>
      <c r="W431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t="e">
        <f>IF(Table13[[#This Row],[Category All]]="Category 1",Table13[[#This Row],[Base Abalone Value]]*1.5,NA())</f>
        <v>#N/A</v>
      </c>
      <c r="Y431">
        <f>IF(Table13[[#This Row],[Category All]]="Category 2",Table13[[#This Row],[Base Abalone Value]]*0.8,NA())</f>
        <v>0.720974</v>
      </c>
      <c r="Z431" t="e">
        <f>IF(Table13[[#This Row],[Category All]]="Category 3",Table13[[#This Row],[Base Abalone Value]],NA())</f>
        <v>#N/A</v>
      </c>
      <c r="AA431" s="2" t="e">
        <f>IF(Table13[[#This Row],[Gender]]="M",Table13[[#This Row],[Whole_weight]],NA())</f>
        <v>#N/A</v>
      </c>
      <c r="AB431" s="2" t="e">
        <f>IF(Table13[[#This Row],[Gender]]="F",Table13[[#This Row],[Whole_weight]],NA())</f>
        <v>#N/A</v>
      </c>
      <c r="AC431" s="2">
        <f>IF(Table13[[#This Row],[Gender]]="I",Table13[[#This Row],[Whole_weight]],NA())</f>
        <v>0.23449999999999999</v>
      </c>
      <c r="AD431" s="2" t="e">
        <f>IF(Table13[[#This Row],[Gender]]="M",Table13[[#This Row],[Diameter]],NA())</f>
        <v>#N/A</v>
      </c>
      <c r="AE431" s="2" t="e">
        <f>IF(Table13[[#This Row],[Gender]]="F",Table13[[#This Row],[Diameter]],NA())</f>
        <v>#N/A</v>
      </c>
      <c r="AF431" s="2">
        <f>IF(Table13[[#This Row],[Gender]]="I",Table13[[#This Row],[Diameter]],NA())</f>
        <v>0.27500000000000002</v>
      </c>
    </row>
    <row r="432" spans="1:32">
      <c r="A432">
        <v>3177</v>
      </c>
      <c r="B432" t="s">
        <v>0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43</v>
      </c>
      <c r="M432" t="s">
        <v>44</v>
      </c>
      <c r="N432" t="s">
        <v>45</v>
      </c>
      <c r="O432">
        <v>8</v>
      </c>
      <c r="P432" t="s">
        <v>19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>
        <f>SUM(1,(1/3)*(Table13[[#This Row],[Length]]-0.5),(1/3)*(Table13[[#This Row],[Diameter]]-0.4),(1/3)*(Table13[[#This Row],[Height]]-0.4)*Table13[[#This Row],[Whole_weight]]*0.5)</f>
        <v>0.96574499999999996</v>
      </c>
      <c r="W432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t="e">
        <f>IF(Table13[[#This Row],[Category All]]="Category 1",Table13[[#This Row],[Base Abalone Value]]*1.5,NA())</f>
        <v>#N/A</v>
      </c>
      <c r="Y432">
        <f>IF(Table13[[#This Row],[Category All]]="Category 2",Table13[[#This Row],[Base Abalone Value]]*0.8,NA())</f>
        <v>0.77259600000000006</v>
      </c>
      <c r="Z432" t="e">
        <f>IF(Table13[[#This Row],[Category All]]="Category 3",Table13[[#This Row],[Base Abalone Value]],NA())</f>
        <v>#N/A</v>
      </c>
      <c r="AA432" s="2" t="e">
        <f>IF(Table13[[#This Row],[Gender]]="M",Table13[[#This Row],[Whole_weight]],NA())</f>
        <v>#N/A</v>
      </c>
      <c r="AB432" s="2">
        <f>IF(Table13[[#This Row],[Gender]]="F",Table13[[#This Row],[Whole_weight]],NA())</f>
        <v>0.53900000000000003</v>
      </c>
      <c r="AC432" s="2" t="e">
        <f>IF(Table13[[#This Row],[Gender]]="I",Table13[[#This Row],[Whole_weight]],NA())</f>
        <v>#N/A</v>
      </c>
      <c r="AD432" s="2" t="e">
        <f>IF(Table13[[#This Row],[Gender]]="M",Table13[[#This Row],[Diameter]],NA())</f>
        <v>#N/A</v>
      </c>
      <c r="AE432" s="2">
        <f>IF(Table13[[#This Row],[Gender]]="F",Table13[[#This Row],[Diameter]],NA())</f>
        <v>0.38</v>
      </c>
      <c r="AF432" s="2" t="e">
        <f>IF(Table13[[#This Row],[Gender]]="I",Table13[[#This Row],[Diameter]],NA())</f>
        <v>#N/A</v>
      </c>
    </row>
    <row r="433" spans="1:32">
      <c r="A433">
        <v>942</v>
      </c>
      <c r="B433" t="s">
        <v>11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29</v>
      </c>
      <c r="M433" t="s">
        <v>30</v>
      </c>
      <c r="N433" t="s">
        <v>31</v>
      </c>
      <c r="O433">
        <v>5</v>
      </c>
      <c r="P433" t="s">
        <v>14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>
        <f>SUM(1,(1/3)*(Table13[[#This Row],[Length]]-0.5),(1/3)*(Table13[[#This Row],[Diameter]]-0.4),(1/3)*(Table13[[#This Row],[Height]]-0.4)*Table13[[#This Row],[Whole_weight]]*0.5)</f>
        <v>0.95448416666666658</v>
      </c>
      <c r="W43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t="e">
        <f>IF(Table13[[#This Row],[Category All]]="Category 1",Table13[[#This Row],[Base Abalone Value]]*1.5,NA())</f>
        <v>#N/A</v>
      </c>
      <c r="Y433">
        <f>IF(Table13[[#This Row],[Category All]]="Category 2",Table13[[#This Row],[Base Abalone Value]]*0.8,NA())</f>
        <v>0.76358733333333328</v>
      </c>
      <c r="Z433" t="e">
        <f>IF(Table13[[#This Row],[Category All]]="Category 3",Table13[[#This Row],[Base Abalone Value]],NA())</f>
        <v>#N/A</v>
      </c>
      <c r="AA433" s="2" t="e">
        <f>IF(Table13[[#This Row],[Gender]]="M",Table13[[#This Row],[Whole_weight]],NA())</f>
        <v>#N/A</v>
      </c>
      <c r="AB433" s="2" t="e">
        <f>IF(Table13[[#This Row],[Gender]]="F",Table13[[#This Row],[Whole_weight]],NA())</f>
        <v>#N/A</v>
      </c>
      <c r="AC433" s="2">
        <f>IF(Table13[[#This Row],[Gender]]="I",Table13[[#This Row],[Whole_weight]],NA())</f>
        <v>0.46700000000000003</v>
      </c>
      <c r="AD433" s="2" t="e">
        <f>IF(Table13[[#This Row],[Gender]]="M",Table13[[#This Row],[Diameter]],NA())</f>
        <v>#N/A</v>
      </c>
      <c r="AE433" s="2" t="e">
        <f>IF(Table13[[#This Row],[Gender]]="F",Table13[[#This Row],[Diameter]],NA())</f>
        <v>#N/A</v>
      </c>
      <c r="AF433" s="2">
        <f>IF(Table13[[#This Row],[Gender]]="I",Table13[[#This Row],[Diameter]],NA())</f>
        <v>0.36499999999999999</v>
      </c>
    </row>
    <row r="434" spans="1:32">
      <c r="A434">
        <v>487</v>
      </c>
      <c r="B434" t="s">
        <v>15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35</v>
      </c>
      <c r="M434" t="s">
        <v>36</v>
      </c>
      <c r="N434" t="s">
        <v>37</v>
      </c>
      <c r="O434">
        <v>2</v>
      </c>
      <c r="P434" t="s">
        <v>7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>
        <f>SUM(1,(1/3)*(Table13[[#This Row],[Length]]-0.5),(1/3)*(Table13[[#This Row],[Diameter]]-0.4),(1/3)*(Table13[[#This Row],[Height]]-0.4)*Table13[[#This Row],[Whole_weight]]*0.5)</f>
        <v>0.99193333333333322</v>
      </c>
      <c r="W434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t="e">
        <f>IF(Table13[[#This Row],[Category All]]="Category 1",Table13[[#This Row],[Base Abalone Value]]*1.5,NA())</f>
        <v>#N/A</v>
      </c>
      <c r="Y434">
        <f>IF(Table13[[#This Row],[Category All]]="Category 2",Table13[[#This Row],[Base Abalone Value]]*0.8,NA())</f>
        <v>0.79354666666666662</v>
      </c>
      <c r="Z434" t="e">
        <f>IF(Table13[[#This Row],[Category All]]="Category 3",Table13[[#This Row],[Base Abalone Value]],NA())</f>
        <v>#N/A</v>
      </c>
      <c r="AA434" s="2">
        <f>IF(Table13[[#This Row],[Gender]]="M",Table13[[#This Row],[Whole_weight]],NA())</f>
        <v>0.92</v>
      </c>
      <c r="AB434" s="2" t="e">
        <f>IF(Table13[[#This Row],[Gender]]="F",Table13[[#This Row],[Whole_weight]],NA())</f>
        <v>#N/A</v>
      </c>
      <c r="AC434" s="2" t="e">
        <f>IF(Table13[[#This Row],[Gender]]="I",Table13[[#This Row],[Whole_weight]],NA())</f>
        <v>#N/A</v>
      </c>
      <c r="AD434" s="2">
        <f>IF(Table13[[#This Row],[Gender]]="M",Table13[[#This Row],[Diameter]],NA())</f>
        <v>0.45</v>
      </c>
      <c r="AE434" s="2" t="e">
        <f>IF(Table13[[#This Row],[Gender]]="F",Table13[[#This Row],[Diameter]],NA())</f>
        <v>#N/A</v>
      </c>
      <c r="AF434" s="2" t="e">
        <f>IF(Table13[[#This Row],[Gender]]="I",Table13[[#This Row],[Diameter]],NA())</f>
        <v>#N/A</v>
      </c>
    </row>
    <row r="435" spans="1:32">
      <c r="A435">
        <v>4031</v>
      </c>
      <c r="B435" t="s">
        <v>11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</v>
      </c>
      <c r="M435" t="s">
        <v>2</v>
      </c>
      <c r="N435" t="s">
        <v>3</v>
      </c>
      <c r="O435">
        <v>1</v>
      </c>
      <c r="P435" t="s">
        <v>4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>
        <f>SUM(1,(1/3)*(Table13[[#This Row],[Length]]-0.5),(1/3)*(Table13[[#This Row],[Diameter]]-0.4),(1/3)*(Table13[[#This Row],[Height]]-0.4)*Table13[[#This Row],[Whole_weight]]*0.5)</f>
        <v>0.93503333333333327</v>
      </c>
      <c r="W435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t="e">
        <f>IF(Table13[[#This Row],[Category All]]="Category 1",Table13[[#This Row],[Base Abalone Value]]*1.5,NA())</f>
        <v>#N/A</v>
      </c>
      <c r="Y435">
        <f>IF(Table13[[#This Row],[Category All]]="Category 2",Table13[[#This Row],[Base Abalone Value]]*0.8,NA())</f>
        <v>0.74802666666666662</v>
      </c>
      <c r="Z435" t="e">
        <f>IF(Table13[[#This Row],[Category All]]="Category 3",Table13[[#This Row],[Base Abalone Value]],NA())</f>
        <v>#N/A</v>
      </c>
      <c r="AA435" s="2" t="e">
        <f>IF(Table13[[#This Row],[Gender]]="M",Table13[[#This Row],[Whole_weight]],NA())</f>
        <v>#N/A</v>
      </c>
      <c r="AB435" s="2" t="e">
        <f>IF(Table13[[#This Row],[Gender]]="F",Table13[[#This Row],[Whole_weight]],NA())</f>
        <v>#N/A</v>
      </c>
      <c r="AC435" s="2">
        <f>IF(Table13[[#This Row],[Gender]]="I",Table13[[#This Row],[Whole_weight]],NA())</f>
        <v>0.36599999999999999</v>
      </c>
      <c r="AD435" s="2" t="e">
        <f>IF(Table13[[#This Row],[Gender]]="M",Table13[[#This Row],[Diameter]],NA())</f>
        <v>#N/A</v>
      </c>
      <c r="AE435" s="2" t="e">
        <f>IF(Table13[[#This Row],[Gender]]="F",Table13[[#This Row],[Diameter]],NA())</f>
        <v>#N/A</v>
      </c>
      <c r="AF435" s="2">
        <f>IF(Table13[[#This Row],[Gender]]="I",Table13[[#This Row],[Diameter]],NA())</f>
        <v>0.32500000000000001</v>
      </c>
    </row>
    <row r="436" spans="1:32">
      <c r="A436">
        <v>2144</v>
      </c>
      <c r="B436" t="s">
        <v>15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29</v>
      </c>
      <c r="M436" t="s">
        <v>30</v>
      </c>
      <c r="N436" t="s">
        <v>31</v>
      </c>
      <c r="O436">
        <v>10</v>
      </c>
      <c r="P436" t="s">
        <v>38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>
        <f>SUM(1,(1/3)*(Table13[[#This Row],[Length]]-0.5),(1/3)*(Table13[[#This Row],[Diameter]]-0.4),(1/3)*(Table13[[#This Row],[Height]]-0.4)*Table13[[#This Row],[Whole_weight]]*0.5)</f>
        <v>0.95706374999999999</v>
      </c>
      <c r="W436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t="e">
        <f>IF(Table13[[#This Row],[Category All]]="Category 1",Table13[[#This Row],[Base Abalone Value]]*1.5,NA())</f>
        <v>#N/A</v>
      </c>
      <c r="Y436">
        <f>IF(Table13[[#This Row],[Category All]]="Category 2",Table13[[#This Row],[Base Abalone Value]]*0.8,NA())</f>
        <v>0.76565100000000008</v>
      </c>
      <c r="Z436" t="e">
        <f>IF(Table13[[#This Row],[Category All]]="Category 3",Table13[[#This Row],[Base Abalone Value]],NA())</f>
        <v>#N/A</v>
      </c>
      <c r="AA436" s="2">
        <f>IF(Table13[[#This Row],[Gender]]="M",Table13[[#This Row],[Whole_weight]],NA())</f>
        <v>0.46650000000000003</v>
      </c>
      <c r="AB436" s="2" t="e">
        <f>IF(Table13[[#This Row],[Gender]]="F",Table13[[#This Row],[Whole_weight]],NA())</f>
        <v>#N/A</v>
      </c>
      <c r="AC436" s="2" t="e">
        <f>IF(Table13[[#This Row],[Gender]]="I",Table13[[#This Row],[Whole_weight]],NA())</f>
        <v>#N/A</v>
      </c>
      <c r="AD436" s="2">
        <f>IF(Table13[[#This Row],[Gender]]="M",Table13[[#This Row],[Diameter]],NA())</f>
        <v>0.37</v>
      </c>
      <c r="AE436" s="2" t="e">
        <f>IF(Table13[[#This Row],[Gender]]="F",Table13[[#This Row],[Diameter]],NA())</f>
        <v>#N/A</v>
      </c>
      <c r="AF436" s="2" t="e">
        <f>IF(Table13[[#This Row],[Gender]]="I",Table13[[#This Row],[Diameter]],NA())</f>
        <v>#N/A</v>
      </c>
    </row>
    <row r="437" spans="1:32">
      <c r="A437">
        <v>3031</v>
      </c>
      <c r="B437" t="s">
        <v>11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35</v>
      </c>
      <c r="M437" t="s">
        <v>36</v>
      </c>
      <c r="N437" t="s">
        <v>37</v>
      </c>
      <c r="O437">
        <v>1</v>
      </c>
      <c r="P437" t="s">
        <v>4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>
        <f>SUM(1,(1/3)*(Table13[[#This Row],[Length]]-0.5),(1/3)*(Table13[[#This Row],[Diameter]]-0.4),(1/3)*(Table13[[#This Row],[Height]]-0.4)*Table13[[#This Row],[Whole_weight]]*0.5)</f>
        <v>0.9743862499999999</v>
      </c>
      <c r="W437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t="e">
        <f>IF(Table13[[#This Row],[Category All]]="Category 1",Table13[[#This Row],[Base Abalone Value]]*1.5,NA())</f>
        <v>#N/A</v>
      </c>
      <c r="Y437">
        <f>IF(Table13[[#This Row],[Category All]]="Category 2",Table13[[#This Row],[Base Abalone Value]]*0.8,NA())</f>
        <v>0.77950900000000001</v>
      </c>
      <c r="Z437" t="e">
        <f>IF(Table13[[#This Row],[Category All]]="Category 3",Table13[[#This Row],[Base Abalone Value]],NA())</f>
        <v>#N/A</v>
      </c>
      <c r="AA437" s="2" t="e">
        <f>IF(Table13[[#This Row],[Gender]]="M",Table13[[#This Row],[Whole_weight]],NA())</f>
        <v>#N/A</v>
      </c>
      <c r="AB437" s="2" t="e">
        <f>IF(Table13[[#This Row],[Gender]]="F",Table13[[#This Row],[Whole_weight]],NA())</f>
        <v>#N/A</v>
      </c>
      <c r="AC437" s="2">
        <f>IF(Table13[[#This Row],[Gender]]="I",Table13[[#This Row],[Whole_weight]],NA())</f>
        <v>0.64449999999999996</v>
      </c>
      <c r="AD437" s="2" t="e">
        <f>IF(Table13[[#This Row],[Gender]]="M",Table13[[#This Row],[Diameter]],NA())</f>
        <v>#N/A</v>
      </c>
      <c r="AE437" s="2" t="e">
        <f>IF(Table13[[#This Row],[Gender]]="F",Table13[[#This Row],[Diameter]],NA())</f>
        <v>#N/A</v>
      </c>
      <c r="AF437" s="2">
        <f>IF(Table13[[#This Row],[Gender]]="I",Table13[[#This Row],[Diameter]],NA())</f>
        <v>0.39500000000000002</v>
      </c>
    </row>
    <row r="438" spans="1:32">
      <c r="A438">
        <v>635</v>
      </c>
      <c r="B438" t="s">
        <v>15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49</v>
      </c>
      <c r="M438" t="s">
        <v>50</v>
      </c>
      <c r="N438" t="s">
        <v>3</v>
      </c>
      <c r="O438">
        <v>7</v>
      </c>
      <c r="P438" t="s">
        <v>42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>
        <f>SUM(1,(1/3)*(Table13[[#This Row],[Length]]-0.5),(1/3)*(Table13[[#This Row],[Diameter]]-0.4),(1/3)*(Table13[[#This Row],[Height]]-0.4)*Table13[[#This Row],[Whole_weight]]*0.5)</f>
        <v>0.90780833333333333</v>
      </c>
      <c r="W438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t="e">
        <f>IF(Table13[[#This Row],[Category All]]="Category 1",Table13[[#This Row],[Base Abalone Value]]*1.5,NA())</f>
        <v>#N/A</v>
      </c>
      <c r="Y438">
        <f>IF(Table13[[#This Row],[Category All]]="Category 2",Table13[[#This Row],[Base Abalone Value]]*0.8,NA())</f>
        <v>0.72624666666666671</v>
      </c>
      <c r="Z438" t="e">
        <f>IF(Table13[[#This Row],[Category All]]="Category 3",Table13[[#This Row],[Base Abalone Value]],NA())</f>
        <v>#N/A</v>
      </c>
      <c r="AA438" s="2">
        <f>IF(Table13[[#This Row],[Gender]]="M",Table13[[#This Row],[Whole_weight]],NA())</f>
        <v>0.21049999999999999</v>
      </c>
      <c r="AB438" s="2" t="e">
        <f>IF(Table13[[#This Row],[Gender]]="F",Table13[[#This Row],[Whole_weight]],NA())</f>
        <v>#N/A</v>
      </c>
      <c r="AC438" s="2" t="e">
        <f>IF(Table13[[#This Row],[Gender]]="I",Table13[[#This Row],[Whole_weight]],NA())</f>
        <v>#N/A</v>
      </c>
      <c r="AD438" s="2">
        <f>IF(Table13[[#This Row],[Gender]]="M",Table13[[#This Row],[Diameter]],NA())</f>
        <v>0.29499999999999998</v>
      </c>
      <c r="AE438" s="2" t="e">
        <f>IF(Table13[[#This Row],[Gender]]="F",Table13[[#This Row],[Diameter]],NA())</f>
        <v>#N/A</v>
      </c>
      <c r="AF438" s="2" t="e">
        <f>IF(Table13[[#This Row],[Gender]]="I",Table13[[#This Row],[Diameter]],NA())</f>
        <v>#N/A</v>
      </c>
    </row>
    <row r="439" spans="1:32">
      <c r="A439">
        <v>3387</v>
      </c>
      <c r="B439" t="s">
        <v>15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26</v>
      </c>
      <c r="M439" t="s">
        <v>27</v>
      </c>
      <c r="N439" t="s">
        <v>28</v>
      </c>
      <c r="O439">
        <v>3</v>
      </c>
      <c r="P439" t="s">
        <v>48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>
        <f>SUM(1,(1/3)*(Table13[[#This Row],[Length]]-0.5),(1/3)*(Table13[[#This Row],[Diameter]]-0.4),(1/3)*(Table13[[#This Row],[Height]]-0.4)*Table13[[#This Row],[Whole_weight]]*0.5)</f>
        <v>0.96122916666666658</v>
      </c>
      <c r="W439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t="e">
        <f>IF(Table13[[#This Row],[Category All]]="Category 1",Table13[[#This Row],[Base Abalone Value]]*1.5,NA())</f>
        <v>#N/A</v>
      </c>
      <c r="Y439">
        <f>IF(Table13[[#This Row],[Category All]]="Category 2",Table13[[#This Row],[Base Abalone Value]]*0.8,NA())</f>
        <v>0.76898333333333335</v>
      </c>
      <c r="Z439" t="e">
        <f>IF(Table13[[#This Row],[Category All]]="Category 3",Table13[[#This Row],[Base Abalone Value]],NA())</f>
        <v>#N/A</v>
      </c>
      <c r="AA439" s="2">
        <f>IF(Table13[[#This Row],[Gender]]="M",Table13[[#This Row],[Whole_weight]],NA())</f>
        <v>0.95499999999999996</v>
      </c>
      <c r="AB439" s="2" t="e">
        <f>IF(Table13[[#This Row],[Gender]]="F",Table13[[#This Row],[Whole_weight]],NA())</f>
        <v>#N/A</v>
      </c>
      <c r="AC439" s="2" t="e">
        <f>IF(Table13[[#This Row],[Gender]]="I",Table13[[#This Row],[Whole_weight]],NA())</f>
        <v>#N/A</v>
      </c>
      <c r="AD439" s="2">
        <f>IF(Table13[[#This Row],[Gender]]="M",Table13[[#This Row],[Diameter]],NA())</f>
        <v>0.4</v>
      </c>
      <c r="AE439" s="2" t="e">
        <f>IF(Table13[[#This Row],[Gender]]="F",Table13[[#This Row],[Diameter]],NA())</f>
        <v>#N/A</v>
      </c>
      <c r="AF439" s="2" t="e">
        <f>IF(Table13[[#This Row],[Gender]]="I",Table13[[#This Row],[Diameter]],NA())</f>
        <v>#N/A</v>
      </c>
    </row>
    <row r="440" spans="1:32">
      <c r="A440">
        <v>1265</v>
      </c>
      <c r="B440" t="s">
        <v>11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39</v>
      </c>
      <c r="M440" t="s">
        <v>40</v>
      </c>
      <c r="N440" t="s">
        <v>41</v>
      </c>
      <c r="O440">
        <v>3</v>
      </c>
      <c r="P440" t="s">
        <v>48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>
        <f>SUM(1,(1/3)*(Table13[[#This Row],[Length]]-0.5),(1/3)*(Table13[[#This Row],[Diameter]]-0.4),(1/3)*(Table13[[#This Row],[Height]]-0.4)*Table13[[#This Row],[Whole_weight]]*0.5)</f>
        <v>0.94306666666666672</v>
      </c>
      <c r="W440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t="e">
        <f>IF(Table13[[#This Row],[Category All]]="Category 1",Table13[[#This Row],[Base Abalone Value]]*1.5,NA())</f>
        <v>#N/A</v>
      </c>
      <c r="Y440">
        <f>IF(Table13[[#This Row],[Category All]]="Category 2",Table13[[#This Row],[Base Abalone Value]]*0.8,NA())</f>
        <v>0.75445333333333342</v>
      </c>
      <c r="Z440" t="e">
        <f>IF(Table13[[#This Row],[Category All]]="Category 3",Table13[[#This Row],[Base Abalone Value]],NA())</f>
        <v>#N/A</v>
      </c>
      <c r="AA440" s="2" t="e">
        <f>IF(Table13[[#This Row],[Gender]]="M",Table13[[#This Row],[Whole_weight]],NA())</f>
        <v>#N/A</v>
      </c>
      <c r="AB440" s="2" t="e">
        <f>IF(Table13[[#This Row],[Gender]]="F",Table13[[#This Row],[Whole_weight]],NA())</f>
        <v>#N/A</v>
      </c>
      <c r="AC440" s="2">
        <f>IF(Table13[[#This Row],[Gender]]="I",Table13[[#This Row],[Whole_weight]],NA())</f>
        <v>0.372</v>
      </c>
      <c r="AD440" s="2" t="e">
        <f>IF(Table13[[#This Row],[Gender]]="M",Table13[[#This Row],[Diameter]],NA())</f>
        <v>#N/A</v>
      </c>
      <c r="AE440" s="2" t="e">
        <f>IF(Table13[[#This Row],[Gender]]="F",Table13[[#This Row],[Diameter]],NA())</f>
        <v>#N/A</v>
      </c>
      <c r="AF440" s="2">
        <f>IF(Table13[[#This Row],[Gender]]="I",Table13[[#This Row],[Diameter]],NA())</f>
        <v>0.33</v>
      </c>
    </row>
    <row r="441" spans="1:32">
      <c r="A441">
        <v>1669</v>
      </c>
      <c r="B441" t="s">
        <v>15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23</v>
      </c>
      <c r="M441" t="s">
        <v>24</v>
      </c>
      <c r="N441" t="s">
        <v>25</v>
      </c>
      <c r="O441">
        <v>7</v>
      </c>
      <c r="P441" t="s">
        <v>42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>
        <f>SUM(1,(1/3)*(Table13[[#This Row],[Length]]-0.5),(1/3)*(Table13[[#This Row],[Diameter]]-0.4),(1/3)*(Table13[[#This Row],[Height]]-0.4)*Table13[[#This Row],[Whole_weight]]*0.5)</f>
        <v>1.0215274999999999</v>
      </c>
      <c r="W441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t="e">
        <f>IF(Table13[[#This Row],[Category All]]="Category 1",Table13[[#This Row],[Base Abalone Value]]*1.5,NA())</f>
        <v>#N/A</v>
      </c>
      <c r="Y441" t="e">
        <f>IF(Table13[[#This Row],[Category All]]="Category 2",Table13[[#This Row],[Base Abalone Value]]*0.8,NA())</f>
        <v>#N/A</v>
      </c>
      <c r="Z441">
        <f>IF(Table13[[#This Row],[Category All]]="Category 3",Table13[[#This Row],[Base Abalone Value]],NA())</f>
        <v>1.0215274999999999</v>
      </c>
      <c r="AA441" s="2">
        <f>IF(Table13[[#This Row],[Gender]]="M",Table13[[#This Row],[Whole_weight]],NA())</f>
        <v>0.98299999999999998</v>
      </c>
      <c r="AB441" s="2" t="e">
        <f>IF(Table13[[#This Row],[Gender]]="F",Table13[[#This Row],[Whole_weight]],NA())</f>
        <v>#N/A</v>
      </c>
      <c r="AC441" s="2" t="e">
        <f>IF(Table13[[#This Row],[Gender]]="I",Table13[[#This Row],[Whole_weight]],NA())</f>
        <v>#N/A</v>
      </c>
      <c r="AD441" s="2">
        <f>IF(Table13[[#This Row],[Gender]]="M",Table13[[#This Row],[Diameter]],NA())</f>
        <v>0.47499999999999998</v>
      </c>
      <c r="AE441" s="2" t="e">
        <f>IF(Table13[[#This Row],[Gender]]="F",Table13[[#This Row],[Diameter]],NA())</f>
        <v>#N/A</v>
      </c>
      <c r="AF441" s="2" t="e">
        <f>IF(Table13[[#This Row],[Gender]]="I",Table13[[#This Row],[Diameter]],NA())</f>
        <v>#N/A</v>
      </c>
    </row>
    <row r="442" spans="1:32">
      <c r="A442">
        <v>3770</v>
      </c>
      <c r="B442" t="s">
        <v>0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20</v>
      </c>
      <c r="M442" t="s">
        <v>21</v>
      </c>
      <c r="N442" t="s">
        <v>22</v>
      </c>
      <c r="O442">
        <v>1</v>
      </c>
      <c r="P442" t="s">
        <v>4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>
        <f>SUM(1,(1/3)*(Table13[[#This Row],[Length]]-0.5),(1/3)*(Table13[[#This Row],[Diameter]]-0.4),(1/3)*(Table13[[#This Row],[Height]]-0.4)*Table13[[#This Row],[Whole_weight]]*0.5)</f>
        <v>0.99183500000000002</v>
      </c>
      <c r="W442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t="e">
        <f>IF(Table13[[#This Row],[Category All]]="Category 1",Table13[[#This Row],[Base Abalone Value]]*1.5,NA())</f>
        <v>#N/A</v>
      </c>
      <c r="Y442">
        <f>IF(Table13[[#This Row],[Category All]]="Category 2",Table13[[#This Row],[Base Abalone Value]]*0.8,NA())</f>
        <v>0.79346800000000006</v>
      </c>
      <c r="Z442" t="e">
        <f>IF(Table13[[#This Row],[Category All]]="Category 3",Table13[[#This Row],[Base Abalone Value]],NA())</f>
        <v>#N/A</v>
      </c>
      <c r="AA442" s="2" t="e">
        <f>IF(Table13[[#This Row],[Gender]]="M",Table13[[#This Row],[Whole_weight]],NA())</f>
        <v>#N/A</v>
      </c>
      <c r="AB442" s="2">
        <f>IF(Table13[[#This Row],[Gender]]="F",Table13[[#This Row],[Whole_weight]],NA())</f>
        <v>0.89800000000000002</v>
      </c>
      <c r="AC442" s="2" t="e">
        <f>IF(Table13[[#This Row],[Gender]]="I",Table13[[#This Row],[Whole_weight]],NA())</f>
        <v>#N/A</v>
      </c>
      <c r="AD442" s="2" t="e">
        <f>IF(Table13[[#This Row],[Gender]]="M",Table13[[#This Row],[Diameter]],NA())</f>
        <v>#N/A</v>
      </c>
      <c r="AE442" s="2">
        <f>IF(Table13[[#This Row],[Gender]]="F",Table13[[#This Row],[Diameter]],NA())</f>
        <v>0.43</v>
      </c>
      <c r="AF442" s="2" t="e">
        <f>IF(Table13[[#This Row],[Gender]]="I",Table13[[#This Row],[Diameter]],NA())</f>
        <v>#N/A</v>
      </c>
    </row>
    <row r="443" spans="1:32">
      <c r="A443">
        <v>1291</v>
      </c>
      <c r="B443" t="s">
        <v>11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12</v>
      </c>
      <c r="M443" t="s">
        <v>13</v>
      </c>
      <c r="N443" t="s">
        <v>3</v>
      </c>
      <c r="O443">
        <v>9</v>
      </c>
      <c r="P443" t="s">
        <v>46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>
        <f>SUM(1,(1/3)*(Table13[[#This Row],[Length]]-0.5),(1/3)*(Table13[[#This Row],[Diameter]]-0.4),(1/3)*(Table13[[#This Row],[Height]]-0.4)*Table13[[#This Row],[Whole_weight]]*0.5)</f>
        <v>0.96916666666666651</v>
      </c>
      <c r="W44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t="e">
        <f>IF(Table13[[#This Row],[Category All]]="Category 1",Table13[[#This Row],[Base Abalone Value]]*1.5,NA())</f>
        <v>#N/A</v>
      </c>
      <c r="Y443">
        <f>IF(Table13[[#This Row],[Category All]]="Category 2",Table13[[#This Row],[Base Abalone Value]]*0.8,NA())</f>
        <v>0.77533333333333321</v>
      </c>
      <c r="Z443" t="e">
        <f>IF(Table13[[#This Row],[Category All]]="Category 3",Table13[[#This Row],[Base Abalone Value]],NA())</f>
        <v>#N/A</v>
      </c>
      <c r="AA443" s="2" t="e">
        <f>IF(Table13[[#This Row],[Gender]]="M",Table13[[#This Row],[Whole_weight]],NA())</f>
        <v>#N/A</v>
      </c>
      <c r="AB443" s="2" t="e">
        <f>IF(Table13[[#This Row],[Gender]]="F",Table13[[#This Row],[Whole_weight]],NA())</f>
        <v>#N/A</v>
      </c>
      <c r="AC443" s="2">
        <f>IF(Table13[[#This Row],[Gender]]="I",Table13[[#This Row],[Whole_weight]],NA())</f>
        <v>0.625</v>
      </c>
      <c r="AD443" s="2" t="e">
        <f>IF(Table13[[#This Row],[Gender]]="M",Table13[[#This Row],[Diameter]],NA())</f>
        <v>#N/A</v>
      </c>
      <c r="AE443" s="2" t="e">
        <f>IF(Table13[[#This Row],[Gender]]="F",Table13[[#This Row],[Diameter]],NA())</f>
        <v>#N/A</v>
      </c>
      <c r="AF443" s="2">
        <f>IF(Table13[[#This Row],[Gender]]="I",Table13[[#This Row],[Diameter]],NA())</f>
        <v>0.38</v>
      </c>
    </row>
    <row r="444" spans="1:32">
      <c r="A444">
        <v>56</v>
      </c>
      <c r="B444" t="s">
        <v>0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8</v>
      </c>
      <c r="M444" t="s">
        <v>9</v>
      </c>
      <c r="N444" t="s">
        <v>3</v>
      </c>
      <c r="O444">
        <v>8</v>
      </c>
      <c r="P444" t="s">
        <v>19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>
        <f>SUM(1,(1/3)*(Table13[[#This Row],[Length]]-0.5),(1/3)*(Table13[[#This Row],[Diameter]]-0.4),(1/3)*(Table13[[#This Row],[Height]]-0.4)*Table13[[#This Row],[Whole_weight]]*0.5)</f>
        <v>0.97133499999999995</v>
      </c>
      <c r="W444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t="e">
        <f>IF(Table13[[#This Row],[Category All]]="Category 1",Table13[[#This Row],[Base Abalone Value]]*1.5,NA())</f>
        <v>#N/A</v>
      </c>
      <c r="Y444">
        <f>IF(Table13[[#This Row],[Category All]]="Category 2",Table13[[#This Row],[Base Abalone Value]]*0.8,NA())</f>
        <v>0.77706799999999998</v>
      </c>
      <c r="Z444" t="e">
        <f>IF(Table13[[#This Row],[Category All]]="Category 3",Table13[[#This Row],[Base Abalone Value]],NA())</f>
        <v>#N/A</v>
      </c>
      <c r="AA444" s="2" t="e">
        <f>IF(Table13[[#This Row],[Gender]]="M",Table13[[#This Row],[Whole_weight]],NA())</f>
        <v>#N/A</v>
      </c>
      <c r="AB444" s="2">
        <f>IF(Table13[[#This Row],[Gender]]="F",Table13[[#This Row],[Whole_weight]],NA())</f>
        <v>0.66149999999999998</v>
      </c>
      <c r="AC444" s="2" t="e">
        <f>IF(Table13[[#This Row],[Gender]]="I",Table13[[#This Row],[Whole_weight]],NA())</f>
        <v>#N/A</v>
      </c>
      <c r="AD444" s="2" t="e">
        <f>IF(Table13[[#This Row],[Gender]]="M",Table13[[#This Row],[Diameter]],NA())</f>
        <v>#N/A</v>
      </c>
      <c r="AE444" s="2">
        <f>IF(Table13[[#This Row],[Gender]]="F",Table13[[#This Row],[Diameter]],NA())</f>
        <v>0.4</v>
      </c>
      <c r="AF444" s="2" t="e">
        <f>IF(Table13[[#This Row],[Gender]]="I",Table13[[#This Row],[Diameter]],NA())</f>
        <v>#N/A</v>
      </c>
    </row>
    <row r="445" spans="1:32">
      <c r="A445">
        <v>2218</v>
      </c>
      <c r="B445" t="s">
        <v>0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26</v>
      </c>
      <c r="M445" t="s">
        <v>27</v>
      </c>
      <c r="N445" t="s">
        <v>28</v>
      </c>
      <c r="O445">
        <v>3</v>
      </c>
      <c r="P445" t="s">
        <v>48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>
        <f>SUM(1,(1/3)*(Table13[[#This Row],[Length]]-0.5),(1/3)*(Table13[[#This Row],[Diameter]]-0.4),(1/3)*(Table13[[#This Row],[Height]]-0.4)*Table13[[#This Row],[Whole_weight]]*0.5)</f>
        <v>0.97561999999999982</v>
      </c>
      <c r="W445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t="e">
        <f>IF(Table13[[#This Row],[Category All]]="Category 1",Table13[[#This Row],[Base Abalone Value]]*1.5,NA())</f>
        <v>#N/A</v>
      </c>
      <c r="Y445">
        <f>IF(Table13[[#This Row],[Category All]]="Category 2",Table13[[#This Row],[Base Abalone Value]]*0.8,NA())</f>
        <v>0.78049599999999986</v>
      </c>
      <c r="Z445" t="e">
        <f>IF(Table13[[#This Row],[Category All]]="Category 3",Table13[[#This Row],[Base Abalone Value]],NA())</f>
        <v>#N/A</v>
      </c>
      <c r="AA445" s="2" t="e">
        <f>IF(Table13[[#This Row],[Gender]]="M",Table13[[#This Row],[Whole_weight]],NA())</f>
        <v>#N/A</v>
      </c>
      <c r="AB445" s="2">
        <f>IF(Table13[[#This Row],[Gender]]="F",Table13[[#This Row],[Whole_weight]],NA())</f>
        <v>0.76400000000000001</v>
      </c>
      <c r="AC445" s="2" t="e">
        <f>IF(Table13[[#This Row],[Gender]]="I",Table13[[#This Row],[Whole_weight]],NA())</f>
        <v>#N/A</v>
      </c>
      <c r="AD445" s="2" t="e">
        <f>IF(Table13[[#This Row],[Gender]]="M",Table13[[#This Row],[Diameter]],NA())</f>
        <v>#N/A</v>
      </c>
      <c r="AE445" s="2">
        <f>IF(Table13[[#This Row],[Gender]]="F",Table13[[#This Row],[Diameter]],NA())</f>
        <v>0.41499999999999998</v>
      </c>
      <c r="AF445" s="2" t="e">
        <f>IF(Table13[[#This Row],[Gender]]="I",Table13[[#This Row],[Diameter]],NA())</f>
        <v>#N/A</v>
      </c>
    </row>
    <row r="446" spans="1:32">
      <c r="A446">
        <v>4009</v>
      </c>
      <c r="B446" t="s">
        <v>15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20</v>
      </c>
      <c r="M446" t="s">
        <v>21</v>
      </c>
      <c r="N446" t="s">
        <v>22</v>
      </c>
      <c r="O446">
        <v>5</v>
      </c>
      <c r="P446" t="s">
        <v>14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>
        <f>SUM(1,(1/3)*(Table13[[#This Row],[Length]]-0.5),(1/3)*(Table13[[#This Row],[Diameter]]-0.4),(1/3)*(Table13[[#This Row],[Height]]-0.4)*Table13[[#This Row],[Whole_weight]]*0.5)</f>
        <v>1.0004024999999999</v>
      </c>
      <c r="W446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t="e">
        <f>IF(Table13[[#This Row],[Category All]]="Category 1",Table13[[#This Row],[Base Abalone Value]]*1.5,NA())</f>
        <v>#N/A</v>
      </c>
      <c r="Y446" t="e">
        <f>IF(Table13[[#This Row],[Category All]]="Category 2",Table13[[#This Row],[Base Abalone Value]]*0.8,NA())</f>
        <v>#N/A</v>
      </c>
      <c r="Z446">
        <f>IF(Table13[[#This Row],[Category All]]="Category 3",Table13[[#This Row],[Base Abalone Value]],NA())</f>
        <v>1.0004024999999999</v>
      </c>
      <c r="AA446" s="2">
        <f>IF(Table13[[#This Row],[Gender]]="M",Table13[[#This Row],[Whole_weight]],NA())</f>
        <v>1.133</v>
      </c>
      <c r="AB446" s="2" t="e">
        <f>IF(Table13[[#This Row],[Gender]]="F",Table13[[#This Row],[Whole_weight]],NA())</f>
        <v>#N/A</v>
      </c>
      <c r="AC446" s="2" t="e">
        <f>IF(Table13[[#This Row],[Gender]]="I",Table13[[#This Row],[Whole_weight]],NA())</f>
        <v>#N/A</v>
      </c>
      <c r="AD446" s="2">
        <f>IF(Table13[[#This Row],[Gender]]="M",Table13[[#This Row],[Diameter]],NA())</f>
        <v>0.45500000000000002</v>
      </c>
      <c r="AE446" s="2" t="e">
        <f>IF(Table13[[#This Row],[Gender]]="F",Table13[[#This Row],[Diameter]],NA())</f>
        <v>#N/A</v>
      </c>
      <c r="AF446" s="2" t="e">
        <f>IF(Table13[[#This Row],[Gender]]="I",Table13[[#This Row],[Diameter]],NA())</f>
        <v>#N/A</v>
      </c>
    </row>
    <row r="447" spans="1:32">
      <c r="A447">
        <v>2449</v>
      </c>
      <c r="B447" t="s">
        <v>0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23</v>
      </c>
      <c r="M447" t="s">
        <v>24</v>
      </c>
      <c r="N447" t="s">
        <v>25</v>
      </c>
      <c r="O447">
        <v>3</v>
      </c>
      <c r="P447" t="s">
        <v>48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>
        <f>SUM(1,(1/3)*(Table13[[#This Row],[Length]]-0.5),(1/3)*(Table13[[#This Row],[Diameter]]-0.4),(1/3)*(Table13[[#This Row],[Height]]-0.4)*Table13[[#This Row],[Whole_weight]]*0.5)</f>
        <v>0.8954158333333333</v>
      </c>
      <c r="W447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t="e">
        <f>IF(Table13[[#This Row],[Category All]]="Category 1",Table13[[#This Row],[Base Abalone Value]]*1.5,NA())</f>
        <v>#N/A</v>
      </c>
      <c r="Y447">
        <f>IF(Table13[[#This Row],[Category All]]="Category 2",Table13[[#This Row],[Base Abalone Value]]*0.8,NA())</f>
        <v>0.71633266666666673</v>
      </c>
      <c r="Z447" t="e">
        <f>IF(Table13[[#This Row],[Category All]]="Category 3",Table13[[#This Row],[Base Abalone Value]],NA())</f>
        <v>#N/A</v>
      </c>
      <c r="AA447" s="2" t="e">
        <f>IF(Table13[[#This Row],[Gender]]="M",Table13[[#This Row],[Whole_weight]],NA())</f>
        <v>#N/A</v>
      </c>
      <c r="AB447" s="2">
        <f>IF(Table13[[#This Row],[Gender]]="F",Table13[[#This Row],[Whole_weight]],NA())</f>
        <v>0.1855</v>
      </c>
      <c r="AC447" s="2" t="e">
        <f>IF(Table13[[#This Row],[Gender]]="I",Table13[[#This Row],[Whole_weight]],NA())</f>
        <v>#N/A</v>
      </c>
      <c r="AD447" s="2" t="e">
        <f>IF(Table13[[#This Row],[Gender]]="M",Table13[[#This Row],[Diameter]],NA())</f>
        <v>#N/A</v>
      </c>
      <c r="AE447" s="2">
        <f>IF(Table13[[#This Row],[Gender]]="F",Table13[[#This Row],[Diameter]],NA())</f>
        <v>0.26500000000000001</v>
      </c>
      <c r="AF447" s="2" t="e">
        <f>IF(Table13[[#This Row],[Gender]]="I",Table13[[#This Row],[Diameter]],NA())</f>
        <v>#N/A</v>
      </c>
    </row>
    <row r="448" spans="1:32">
      <c r="A448">
        <v>1648</v>
      </c>
      <c r="B448" t="s">
        <v>0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29</v>
      </c>
      <c r="M448" t="s">
        <v>30</v>
      </c>
      <c r="N448" t="s">
        <v>31</v>
      </c>
      <c r="O448">
        <v>10</v>
      </c>
      <c r="P448" t="s">
        <v>38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>
        <f>SUM(1,(1/3)*(Table13[[#This Row],[Length]]-0.5),(1/3)*(Table13[[#This Row],[Diameter]]-0.4),(1/3)*(Table13[[#This Row],[Height]]-0.4)*Table13[[#This Row],[Whole_weight]]*0.5)</f>
        <v>1.0037699999999998</v>
      </c>
      <c r="W448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t="e">
        <f>IF(Table13[[#This Row],[Category All]]="Category 1",Table13[[#This Row],[Base Abalone Value]]*1.5,NA())</f>
        <v>#N/A</v>
      </c>
      <c r="Y448" t="e">
        <f>IF(Table13[[#This Row],[Category All]]="Category 2",Table13[[#This Row],[Base Abalone Value]]*0.8,NA())</f>
        <v>#N/A</v>
      </c>
      <c r="Z448">
        <f>IF(Table13[[#This Row],[Category All]]="Category 3",Table13[[#This Row],[Base Abalone Value]],NA())</f>
        <v>1.0037699999999998</v>
      </c>
      <c r="AA448" s="2" t="e">
        <f>IF(Table13[[#This Row],[Gender]]="M",Table13[[#This Row],[Whole_weight]],NA())</f>
        <v>#N/A</v>
      </c>
      <c r="AB448" s="2">
        <f>IF(Table13[[#This Row],[Gender]]="F",Table13[[#This Row],[Whole_weight]],NA())</f>
        <v>0.91300000000000003</v>
      </c>
      <c r="AC448" s="2" t="e">
        <f>IF(Table13[[#This Row],[Gender]]="I",Table13[[#This Row],[Whole_weight]],NA())</f>
        <v>#N/A</v>
      </c>
      <c r="AD448" s="2" t="e">
        <f>IF(Table13[[#This Row],[Gender]]="M",Table13[[#This Row],[Diameter]],NA())</f>
        <v>#N/A</v>
      </c>
      <c r="AE448" s="2">
        <f>IF(Table13[[#This Row],[Gender]]="F",Table13[[#This Row],[Diameter]],NA())</f>
        <v>0.44500000000000001</v>
      </c>
      <c r="AF448" s="2" t="e">
        <f>IF(Table13[[#This Row],[Gender]]="I",Table13[[#This Row],[Diameter]],NA())</f>
        <v>#N/A</v>
      </c>
    </row>
    <row r="449" spans="1:32">
      <c r="A449">
        <v>4</v>
      </c>
      <c r="B449" t="s">
        <v>15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29</v>
      </c>
      <c r="M449" t="s">
        <v>30</v>
      </c>
      <c r="N449" t="s">
        <v>31</v>
      </c>
      <c r="O449">
        <v>6</v>
      </c>
      <c r="P449" t="s">
        <v>47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>
        <f>SUM(1,(1/3)*(Table13[[#This Row],[Length]]-0.5),(1/3)*(Table13[[#This Row],[Diameter]]-0.4),(1/3)*(Table13[[#This Row],[Height]]-0.4)*Table13[[#This Row],[Whole_weight]]*0.5)</f>
        <v>0.94468333333333332</v>
      </c>
      <c r="W449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t="e">
        <f>IF(Table13[[#This Row],[Category All]]="Category 1",Table13[[#This Row],[Base Abalone Value]]*1.5,NA())</f>
        <v>#N/A</v>
      </c>
      <c r="Y449">
        <f>IF(Table13[[#This Row],[Category All]]="Category 2",Table13[[#This Row],[Base Abalone Value]]*0.8,NA())</f>
        <v>0.75574666666666668</v>
      </c>
      <c r="Z449" t="e">
        <f>IF(Table13[[#This Row],[Category All]]="Category 3",Table13[[#This Row],[Base Abalone Value]],NA())</f>
        <v>#N/A</v>
      </c>
      <c r="AA449" s="2">
        <f>IF(Table13[[#This Row],[Gender]]="M",Table13[[#This Row],[Whole_weight]],NA())</f>
        <v>0.51600000000000001</v>
      </c>
      <c r="AB449" s="2" t="e">
        <f>IF(Table13[[#This Row],[Gender]]="F",Table13[[#This Row],[Whole_weight]],NA())</f>
        <v>#N/A</v>
      </c>
      <c r="AC449" s="2" t="e">
        <f>IF(Table13[[#This Row],[Gender]]="I",Table13[[#This Row],[Whole_weight]],NA())</f>
        <v>#N/A</v>
      </c>
      <c r="AD449" s="2">
        <f>IF(Table13[[#This Row],[Gender]]="M",Table13[[#This Row],[Diameter]],NA())</f>
        <v>0.36499999999999999</v>
      </c>
      <c r="AE449" s="2" t="e">
        <f>IF(Table13[[#This Row],[Gender]]="F",Table13[[#This Row],[Diameter]],NA())</f>
        <v>#N/A</v>
      </c>
      <c r="AF449" s="2" t="e">
        <f>IF(Table13[[#This Row],[Gender]]="I",Table13[[#This Row],[Diameter]],NA())</f>
        <v>#N/A</v>
      </c>
    </row>
    <row r="450" spans="1:32">
      <c r="A450">
        <v>1373</v>
      </c>
      <c r="B450" t="s">
        <v>0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35</v>
      </c>
      <c r="M450" t="s">
        <v>36</v>
      </c>
      <c r="N450" t="s">
        <v>37</v>
      </c>
      <c r="O450">
        <v>2</v>
      </c>
      <c r="P450" t="s">
        <v>7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>
        <f>SUM(1,(1/3)*(Table13[[#This Row],[Length]]-0.5),(1/3)*(Table13[[#This Row],[Diameter]]-0.4),(1/3)*(Table13[[#This Row],[Height]]-0.4)*Table13[[#This Row],[Whole_weight]]*0.5)</f>
        <v>1.0232658333333333</v>
      </c>
      <c r="W450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t="e">
        <f>IF(Table13[[#This Row],[Category All]]="Category 1",Table13[[#This Row],[Base Abalone Value]]*1.5,NA())</f>
        <v>#N/A</v>
      </c>
      <c r="Y450" t="e">
        <f>IF(Table13[[#This Row],[Category All]]="Category 2",Table13[[#This Row],[Base Abalone Value]]*0.8,NA())</f>
        <v>#N/A</v>
      </c>
      <c r="Z450">
        <f>IF(Table13[[#This Row],[Category All]]="Category 3",Table13[[#This Row],[Base Abalone Value]],NA())</f>
        <v>1.0232658333333333</v>
      </c>
      <c r="AA450" s="2" t="e">
        <f>IF(Table13[[#This Row],[Gender]]="M",Table13[[#This Row],[Whole_weight]],NA())</f>
        <v>#N/A</v>
      </c>
      <c r="AB450" s="2">
        <f>IF(Table13[[#This Row],[Gender]]="F",Table13[[#This Row],[Whole_weight]],NA())</f>
        <v>1.0229999999999999</v>
      </c>
      <c r="AC450" s="2" t="e">
        <f>IF(Table13[[#This Row],[Gender]]="I",Table13[[#This Row],[Whole_weight]],NA())</f>
        <v>#N/A</v>
      </c>
      <c r="AD450" s="2" t="e">
        <f>IF(Table13[[#This Row],[Gender]]="M",Table13[[#This Row],[Diameter]],NA())</f>
        <v>#N/A</v>
      </c>
      <c r="AE450" s="2">
        <f>IF(Table13[[#This Row],[Gender]]="F",Table13[[#This Row],[Diameter]],NA())</f>
        <v>0.47499999999999998</v>
      </c>
      <c r="AF450" s="2" t="e">
        <f>IF(Table13[[#This Row],[Gender]]="I",Table13[[#This Row],[Diameter]],NA())</f>
        <v>#N/A</v>
      </c>
    </row>
    <row r="451" spans="1:32">
      <c r="A451">
        <v>869</v>
      </c>
      <c r="B451" t="s">
        <v>0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12</v>
      </c>
      <c r="M451" t="s">
        <v>13</v>
      </c>
      <c r="N451" t="s">
        <v>3</v>
      </c>
      <c r="O451">
        <v>8</v>
      </c>
      <c r="P451" t="s">
        <v>19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>
        <f>SUM(1,(1/3)*(Table13[[#This Row],[Length]]-0.5),(1/3)*(Table13[[#This Row],[Diameter]]-0.4),(1/3)*(Table13[[#This Row],[Height]]-0.4)*Table13[[#This Row],[Whole_weight]]*0.5)</f>
        <v>1.0223541666666667</v>
      </c>
      <c r="W451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t="e">
        <f>IF(Table13[[#This Row],[Category All]]="Category 1",Table13[[#This Row],[Base Abalone Value]]*1.5,NA())</f>
        <v>#N/A</v>
      </c>
      <c r="Y451" t="e">
        <f>IF(Table13[[#This Row],[Category All]]="Category 2",Table13[[#This Row],[Base Abalone Value]]*0.8,NA())</f>
        <v>#N/A</v>
      </c>
      <c r="Z451">
        <f>IF(Table13[[#This Row],[Category All]]="Category 3",Table13[[#This Row],[Base Abalone Value]],NA())</f>
        <v>1.0223541666666667</v>
      </c>
      <c r="AA451" s="2" t="e">
        <f>IF(Table13[[#This Row],[Gender]]="M",Table13[[#This Row],[Whole_weight]],NA())</f>
        <v>#N/A</v>
      </c>
      <c r="AB451" s="2">
        <f>IF(Table13[[#This Row],[Gender]]="F",Table13[[#This Row],[Whole_weight]],NA())</f>
        <v>1.3434999999999999</v>
      </c>
      <c r="AC451" s="2" t="e">
        <f>IF(Table13[[#This Row],[Gender]]="I",Table13[[#This Row],[Whole_weight]],NA())</f>
        <v>#N/A</v>
      </c>
      <c r="AD451" s="2" t="e">
        <f>IF(Table13[[#This Row],[Gender]]="M",Table13[[#This Row],[Diameter]],NA())</f>
        <v>#N/A</v>
      </c>
      <c r="AE451" s="2">
        <f>IF(Table13[[#This Row],[Gender]]="F",Table13[[#This Row],[Diameter]],NA())</f>
        <v>0.52</v>
      </c>
      <c r="AF451" s="2" t="e">
        <f>IF(Table13[[#This Row],[Gender]]="I",Table13[[#This Row],[Diameter]],NA())</f>
        <v>#N/A</v>
      </c>
    </row>
    <row r="452" spans="1:32">
      <c r="A452">
        <v>3162</v>
      </c>
      <c r="B452" t="s">
        <v>0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49</v>
      </c>
      <c r="M452" t="s">
        <v>50</v>
      </c>
      <c r="N452" t="s">
        <v>3</v>
      </c>
      <c r="O452">
        <v>8</v>
      </c>
      <c r="P452" t="s">
        <v>19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>
        <f>SUM(1,(1/3)*(Table13[[#This Row],[Length]]-0.5),(1/3)*(Table13[[#This Row],[Diameter]]-0.4),(1/3)*(Table13[[#This Row],[Height]]-0.4)*Table13[[#This Row],[Whole_weight]]*0.5)</f>
        <v>0.87565000000000004</v>
      </c>
      <c r="W452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t="e">
        <f>IF(Table13[[#This Row],[Category All]]="Category 1",Table13[[#This Row],[Base Abalone Value]]*1.5,NA())</f>
        <v>#N/A</v>
      </c>
      <c r="Y452">
        <f>IF(Table13[[#This Row],[Category All]]="Category 2",Table13[[#This Row],[Base Abalone Value]]*0.8,NA())</f>
        <v>0.70052000000000003</v>
      </c>
      <c r="Z452" t="e">
        <f>IF(Table13[[#This Row],[Category All]]="Category 3",Table13[[#This Row],[Base Abalone Value]],NA())</f>
        <v>#N/A</v>
      </c>
      <c r="AA452" s="2" t="e">
        <f>IF(Table13[[#This Row],[Gender]]="M",Table13[[#This Row],[Whole_weight]],NA())</f>
        <v>#N/A</v>
      </c>
      <c r="AB452" s="2">
        <f>IF(Table13[[#This Row],[Gender]]="F",Table13[[#This Row],[Whole_weight]],NA())</f>
        <v>0.17</v>
      </c>
      <c r="AC452" s="2" t="e">
        <f>IF(Table13[[#This Row],[Gender]]="I",Table13[[#This Row],[Whole_weight]],NA())</f>
        <v>#N/A</v>
      </c>
      <c r="AD452" s="2" t="e">
        <f>IF(Table13[[#This Row],[Gender]]="M",Table13[[#This Row],[Diameter]],NA())</f>
        <v>#N/A</v>
      </c>
      <c r="AE452" s="2">
        <f>IF(Table13[[#This Row],[Gender]]="F",Table13[[#This Row],[Diameter]],NA())</f>
        <v>0.22</v>
      </c>
      <c r="AF452" s="2" t="e">
        <f>IF(Table13[[#This Row],[Gender]]="I",Table13[[#This Row],[Diameter]],NA())</f>
        <v>#N/A</v>
      </c>
    </row>
    <row r="453" spans="1:32">
      <c r="A453">
        <v>1453</v>
      </c>
      <c r="B453" t="s">
        <v>11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5</v>
      </c>
      <c r="M453" t="s">
        <v>6</v>
      </c>
      <c r="N453" t="s">
        <v>3</v>
      </c>
      <c r="O453">
        <v>4</v>
      </c>
      <c r="P453" t="s">
        <v>10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>
        <f>SUM(1,(1/3)*(Table13[[#This Row],[Length]]-0.5),(1/3)*(Table13[[#This Row],[Diameter]]-0.4),(1/3)*(Table13[[#This Row],[Height]]-0.4)*Table13[[#This Row],[Whole_weight]]*0.5)</f>
        <v>0.95166833333333334</v>
      </c>
      <c r="W45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t="e">
        <f>IF(Table13[[#This Row],[Category All]]="Category 1",Table13[[#This Row],[Base Abalone Value]]*1.5,NA())</f>
        <v>#N/A</v>
      </c>
      <c r="Y453">
        <f>IF(Table13[[#This Row],[Category All]]="Category 2",Table13[[#This Row],[Base Abalone Value]]*0.8,NA())</f>
        <v>0.76133466666666672</v>
      </c>
      <c r="Z453" t="e">
        <f>IF(Table13[[#This Row],[Category All]]="Category 3",Table13[[#This Row],[Base Abalone Value]],NA())</f>
        <v>#N/A</v>
      </c>
      <c r="AA453" s="2" t="e">
        <f>IF(Table13[[#This Row],[Gender]]="M",Table13[[#This Row],[Whole_weight]],NA())</f>
        <v>#N/A</v>
      </c>
      <c r="AB453" s="2" t="e">
        <f>IF(Table13[[#This Row],[Gender]]="F",Table13[[#This Row],[Whole_weight]],NA())</f>
        <v>#N/A</v>
      </c>
      <c r="AC453" s="2">
        <f>IF(Table13[[#This Row],[Gender]]="I",Table13[[#This Row],[Whole_weight]],NA())</f>
        <v>0.46150000000000002</v>
      </c>
      <c r="AD453" s="2" t="e">
        <f>IF(Table13[[#This Row],[Gender]]="M",Table13[[#This Row],[Diameter]],NA())</f>
        <v>#N/A</v>
      </c>
      <c r="AE453" s="2" t="e">
        <f>IF(Table13[[#This Row],[Gender]]="F",Table13[[#This Row],[Diameter]],NA())</f>
        <v>#N/A</v>
      </c>
      <c r="AF453" s="2">
        <f>IF(Table13[[#This Row],[Gender]]="I",Table13[[#This Row],[Diameter]],NA())</f>
        <v>0.34499999999999997</v>
      </c>
    </row>
    <row r="454" spans="1:32">
      <c r="A454">
        <v>594</v>
      </c>
      <c r="B454" t="s">
        <v>0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43</v>
      </c>
      <c r="M454" t="s">
        <v>44</v>
      </c>
      <c r="N454" t="s">
        <v>45</v>
      </c>
      <c r="O454">
        <v>7</v>
      </c>
      <c r="P454" t="s">
        <v>42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>
        <f>SUM(1,(1/3)*(Table13[[#This Row],[Length]]-0.5),(1/3)*(Table13[[#This Row],[Diameter]]-0.4),(1/3)*(Table13[[#This Row],[Height]]-0.4)*Table13[[#This Row],[Whole_weight]]*0.5)</f>
        <v>1.03782</v>
      </c>
      <c r="W454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t="e">
        <f>IF(Table13[[#This Row],[Category All]]="Category 1",Table13[[#This Row],[Base Abalone Value]]*1.5,NA())</f>
        <v>#N/A</v>
      </c>
      <c r="Y454">
        <f>IF(Table13[[#This Row],[Category All]]="Category 2",Table13[[#This Row],[Base Abalone Value]]*0.8,NA())</f>
        <v>0.83025599999999999</v>
      </c>
      <c r="Z454" t="e">
        <f>IF(Table13[[#This Row],[Category All]]="Category 3",Table13[[#This Row],[Base Abalone Value]],NA())</f>
        <v>#N/A</v>
      </c>
      <c r="AA454" s="2" t="e">
        <f>IF(Table13[[#This Row],[Gender]]="M",Table13[[#This Row],[Whole_weight]],NA())</f>
        <v>#N/A</v>
      </c>
      <c r="AB454" s="2">
        <f>IF(Table13[[#This Row],[Gender]]="F",Table13[[#This Row],[Whole_weight]],NA())</f>
        <v>1.514</v>
      </c>
      <c r="AC454" s="2" t="e">
        <f>IF(Table13[[#This Row],[Gender]]="I",Table13[[#This Row],[Whole_weight]],NA())</f>
        <v>#N/A</v>
      </c>
      <c r="AD454" s="2" t="e">
        <f>IF(Table13[[#This Row],[Gender]]="M",Table13[[#This Row],[Diameter]],NA())</f>
        <v>#N/A</v>
      </c>
      <c r="AE454" s="2">
        <f>IF(Table13[[#This Row],[Gender]]="F",Table13[[#This Row],[Diameter]],NA())</f>
        <v>0.52</v>
      </c>
      <c r="AF454" s="2" t="e">
        <f>IF(Table13[[#This Row],[Gender]]="I",Table13[[#This Row],[Diameter]],NA())</f>
        <v>#N/A</v>
      </c>
    </row>
    <row r="455" spans="1:32">
      <c r="A455">
        <v>791</v>
      </c>
      <c r="B455" t="s">
        <v>0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23</v>
      </c>
      <c r="M455" t="s">
        <v>24</v>
      </c>
      <c r="N455" t="s">
        <v>25</v>
      </c>
      <c r="O455">
        <v>10</v>
      </c>
      <c r="P455" t="s">
        <v>38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>
        <f>SUM(1,(1/3)*(Table13[[#This Row],[Length]]-0.5),(1/3)*(Table13[[#This Row],[Diameter]]-0.4),(1/3)*(Table13[[#This Row],[Height]]-0.4)*Table13[[#This Row],[Whole_weight]]*0.5)</f>
        <v>1.00926</v>
      </c>
      <c r="W455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t="e">
        <f>IF(Table13[[#This Row],[Category All]]="Category 1",Table13[[#This Row],[Base Abalone Value]]*1.5,NA())</f>
        <v>#N/A</v>
      </c>
      <c r="Y455">
        <f>IF(Table13[[#This Row],[Category All]]="Category 2",Table13[[#This Row],[Base Abalone Value]]*0.8,NA())</f>
        <v>0.80740800000000013</v>
      </c>
      <c r="Z455" t="e">
        <f>IF(Table13[[#This Row],[Category All]]="Category 3",Table13[[#This Row],[Base Abalone Value]],NA())</f>
        <v>#N/A</v>
      </c>
      <c r="AA455" s="2" t="e">
        <f>IF(Table13[[#This Row],[Gender]]="M",Table13[[#This Row],[Whole_weight]],NA())</f>
        <v>#N/A</v>
      </c>
      <c r="AB455" s="2">
        <f>IF(Table13[[#This Row],[Gender]]="F",Table13[[#This Row],[Whole_weight]],NA())</f>
        <v>0.89349999999999996</v>
      </c>
      <c r="AC455" s="2" t="e">
        <f>IF(Table13[[#This Row],[Gender]]="I",Table13[[#This Row],[Whole_weight]],NA())</f>
        <v>#N/A</v>
      </c>
      <c r="AD455" s="2" t="e">
        <f>IF(Table13[[#This Row],[Gender]]="M",Table13[[#This Row],[Diameter]],NA())</f>
        <v>#N/A</v>
      </c>
      <c r="AE455" s="2">
        <f>IF(Table13[[#This Row],[Gender]]="F",Table13[[#This Row],[Diameter]],NA())</f>
        <v>0.46500000000000002</v>
      </c>
      <c r="AF455" s="2" t="e">
        <f>IF(Table13[[#This Row],[Gender]]="I",Table13[[#This Row],[Diameter]],NA())</f>
        <v>#N/A</v>
      </c>
    </row>
    <row r="456" spans="1:32">
      <c r="A456">
        <v>2138</v>
      </c>
      <c r="B456" t="s">
        <v>0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32</v>
      </c>
      <c r="M456" t="s">
        <v>33</v>
      </c>
      <c r="N456" t="s">
        <v>34</v>
      </c>
      <c r="O456">
        <v>4</v>
      </c>
      <c r="P456" t="s">
        <v>10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>
        <f>SUM(1,(1/3)*(Table13[[#This Row],[Length]]-0.5),(1/3)*(Table13[[#This Row],[Diameter]]-0.4),(1/3)*(Table13[[#This Row],[Height]]-0.4)*Table13[[#This Row],[Whole_weight]]*0.5)</f>
        <v>1.0121083333333334</v>
      </c>
      <c r="W456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t="e">
        <f>IF(Table13[[#This Row],[Category All]]="Category 1",Table13[[#This Row],[Base Abalone Value]]*1.5,NA())</f>
        <v>#N/A</v>
      </c>
      <c r="Y456">
        <f>IF(Table13[[#This Row],[Category All]]="Category 2",Table13[[#This Row],[Base Abalone Value]]*0.8,NA())</f>
        <v>0.80968666666666678</v>
      </c>
      <c r="Z456" t="e">
        <f>IF(Table13[[#This Row],[Category All]]="Category 3",Table13[[#This Row],[Base Abalone Value]],NA())</f>
        <v>#N/A</v>
      </c>
      <c r="AA456" s="2" t="e">
        <f>IF(Table13[[#This Row],[Gender]]="M",Table13[[#This Row],[Whole_weight]],NA())</f>
        <v>#N/A</v>
      </c>
      <c r="AB456" s="2">
        <f>IF(Table13[[#This Row],[Gender]]="F",Table13[[#This Row],[Whole_weight]],NA())</f>
        <v>0.96599999999999997</v>
      </c>
      <c r="AC456" s="2" t="e">
        <f>IF(Table13[[#This Row],[Gender]]="I",Table13[[#This Row],[Whole_weight]],NA())</f>
        <v>#N/A</v>
      </c>
      <c r="AD456" s="2" t="e">
        <f>IF(Table13[[#This Row],[Gender]]="M",Table13[[#This Row],[Diameter]],NA())</f>
        <v>#N/A</v>
      </c>
      <c r="AE456" s="2">
        <f>IF(Table13[[#This Row],[Gender]]="F",Table13[[#This Row],[Diameter]],NA())</f>
        <v>0.45500000000000002</v>
      </c>
      <c r="AF456" s="2" t="e">
        <f>IF(Table13[[#This Row],[Gender]]="I",Table13[[#This Row],[Diameter]],NA())</f>
        <v>#N/A</v>
      </c>
    </row>
    <row r="457" spans="1:32">
      <c r="A457">
        <v>2989</v>
      </c>
      <c r="B457" t="s">
        <v>15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20</v>
      </c>
      <c r="M457" t="s">
        <v>21</v>
      </c>
      <c r="N457" t="s">
        <v>22</v>
      </c>
      <c r="O457">
        <v>2</v>
      </c>
      <c r="P457" t="s">
        <v>7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>
        <f>SUM(1,(1/3)*(Table13[[#This Row],[Length]]-0.5),(1/3)*(Table13[[#This Row],[Diameter]]-0.4),(1/3)*(Table13[[#This Row],[Height]]-0.4)*Table13[[#This Row],[Whole_weight]]*0.5)</f>
        <v>0.99029166666666657</v>
      </c>
      <c r="W457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t="e">
        <f>IF(Table13[[#This Row],[Category All]]="Category 1",Table13[[#This Row],[Base Abalone Value]]*1.5,NA())</f>
        <v>#N/A</v>
      </c>
      <c r="Y457" t="e">
        <f>IF(Table13[[#This Row],[Category All]]="Category 2",Table13[[#This Row],[Base Abalone Value]]*0.8,NA())</f>
        <v>#N/A</v>
      </c>
      <c r="Z457">
        <f>IF(Table13[[#This Row],[Category All]]="Category 3",Table13[[#This Row],[Base Abalone Value]],NA())</f>
        <v>0.99029166666666657</v>
      </c>
      <c r="AA457" s="2">
        <f>IF(Table13[[#This Row],[Gender]]="M",Table13[[#This Row],[Whole_weight]],NA())</f>
        <v>0.873</v>
      </c>
      <c r="AB457" s="2" t="e">
        <f>IF(Table13[[#This Row],[Gender]]="F",Table13[[#This Row],[Whole_weight]],NA())</f>
        <v>#N/A</v>
      </c>
      <c r="AC457" s="2" t="e">
        <f>IF(Table13[[#This Row],[Gender]]="I",Table13[[#This Row],[Whole_weight]],NA())</f>
        <v>#N/A</v>
      </c>
      <c r="AD457" s="2">
        <f>IF(Table13[[#This Row],[Gender]]="M",Table13[[#This Row],[Diameter]],NA())</f>
        <v>0.42499999999999999</v>
      </c>
      <c r="AE457" s="2" t="e">
        <f>IF(Table13[[#This Row],[Gender]]="F",Table13[[#This Row],[Diameter]],NA())</f>
        <v>#N/A</v>
      </c>
      <c r="AF457" s="2" t="e">
        <f>IF(Table13[[#This Row],[Gender]]="I",Table13[[#This Row],[Diameter]],NA())</f>
        <v>#N/A</v>
      </c>
    </row>
    <row r="458" spans="1:32">
      <c r="A458">
        <v>1431</v>
      </c>
      <c r="B458" t="s">
        <v>11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35</v>
      </c>
      <c r="M458" t="s">
        <v>36</v>
      </c>
      <c r="N458" t="s">
        <v>37</v>
      </c>
      <c r="O458">
        <v>9</v>
      </c>
      <c r="P458" t="s">
        <v>46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>
        <f>SUM(1,(1/3)*(Table13[[#This Row],[Length]]-0.5),(1/3)*(Table13[[#This Row],[Diameter]]-0.4),(1/3)*(Table13[[#This Row],[Height]]-0.4)*Table13[[#This Row],[Whole_weight]]*0.5)</f>
        <v>0.82874833333333331</v>
      </c>
      <c r="W458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t="e">
        <f>IF(Table13[[#This Row],[Category All]]="Category 1",Table13[[#This Row],[Base Abalone Value]]*1.5,NA())</f>
        <v>#N/A</v>
      </c>
      <c r="Y458">
        <f>IF(Table13[[#This Row],[Category All]]="Category 2",Table13[[#This Row],[Base Abalone Value]]*0.8,NA())</f>
        <v>0.66299866666666674</v>
      </c>
      <c r="Z458" t="e">
        <f>IF(Table13[[#This Row],[Category All]]="Category 3",Table13[[#This Row],[Base Abalone Value]],NA())</f>
        <v>#N/A</v>
      </c>
      <c r="AA458" s="2" t="e">
        <f>IF(Table13[[#This Row],[Gender]]="M",Table13[[#This Row],[Whole_weight]],NA())</f>
        <v>#N/A</v>
      </c>
      <c r="AB458" s="2" t="e">
        <f>IF(Table13[[#This Row],[Gender]]="F",Table13[[#This Row],[Whole_weight]],NA())</f>
        <v>#N/A</v>
      </c>
      <c r="AC458" s="2">
        <f>IF(Table13[[#This Row],[Gender]]="I",Table13[[#This Row],[Whole_weight]],NA())</f>
        <v>5.1499999999999997E-2</v>
      </c>
      <c r="AD458" s="2" t="e">
        <f>IF(Table13[[#This Row],[Gender]]="M",Table13[[#This Row],[Diameter]],NA())</f>
        <v>#N/A</v>
      </c>
      <c r="AE458" s="2" t="e">
        <f>IF(Table13[[#This Row],[Gender]]="F",Table13[[#This Row],[Diameter]],NA())</f>
        <v>#N/A</v>
      </c>
      <c r="AF458" s="2">
        <f>IF(Table13[[#This Row],[Gender]]="I",Table13[[#This Row],[Diameter]],NA())</f>
        <v>0.16500000000000001</v>
      </c>
    </row>
    <row r="459" spans="1:32">
      <c r="A459">
        <v>3423</v>
      </c>
      <c r="B459" t="s">
        <v>15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39</v>
      </c>
      <c r="M459" t="s">
        <v>40</v>
      </c>
      <c r="N459" t="s">
        <v>41</v>
      </c>
      <c r="O459">
        <v>10</v>
      </c>
      <c r="P459" t="s">
        <v>38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>
        <f>SUM(1,(1/3)*(Table13[[#This Row],[Length]]-0.5),(1/3)*(Table13[[#This Row],[Diameter]]-0.4),(1/3)*(Table13[[#This Row],[Height]]-0.4)*Table13[[#This Row],[Whole_weight]]*0.5)</f>
        <v>1.0178395833333334</v>
      </c>
      <c r="W459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t="e">
        <f>IF(Table13[[#This Row],[Category All]]="Category 1",Table13[[#This Row],[Base Abalone Value]]*1.5,NA())</f>
        <v>#N/A</v>
      </c>
      <c r="Y459" t="e">
        <f>IF(Table13[[#This Row],[Category All]]="Category 2",Table13[[#This Row],[Base Abalone Value]]*0.8,NA())</f>
        <v>#N/A</v>
      </c>
      <c r="Z459">
        <f>IF(Table13[[#This Row],[Category All]]="Category 3",Table13[[#This Row],[Base Abalone Value]],NA())</f>
        <v>1.0178395833333334</v>
      </c>
      <c r="AA459" s="2">
        <f>IF(Table13[[#This Row],[Gender]]="M",Table13[[#This Row],[Whole_weight]],NA())</f>
        <v>1.0325</v>
      </c>
      <c r="AB459" s="2" t="e">
        <f>IF(Table13[[#This Row],[Gender]]="F",Table13[[#This Row],[Whole_weight]],NA())</f>
        <v>#N/A</v>
      </c>
      <c r="AC459" s="2" t="e">
        <f>IF(Table13[[#This Row],[Gender]]="I",Table13[[#This Row],[Whole_weight]],NA())</f>
        <v>#N/A</v>
      </c>
      <c r="AD459" s="2">
        <f>IF(Table13[[#This Row],[Gender]]="M",Table13[[#This Row],[Diameter]],NA())</f>
        <v>0.47</v>
      </c>
      <c r="AE459" s="2" t="e">
        <f>IF(Table13[[#This Row],[Gender]]="F",Table13[[#This Row],[Diameter]],NA())</f>
        <v>#N/A</v>
      </c>
      <c r="AF459" s="2" t="e">
        <f>IF(Table13[[#This Row],[Gender]]="I",Table13[[#This Row],[Diameter]],NA())</f>
        <v>#N/A</v>
      </c>
    </row>
    <row r="460" spans="1:32">
      <c r="A460">
        <v>4042</v>
      </c>
      <c r="B460" t="s">
        <v>11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20</v>
      </c>
      <c r="M460" t="s">
        <v>21</v>
      </c>
      <c r="N460" t="s">
        <v>22</v>
      </c>
      <c r="O460">
        <v>4</v>
      </c>
      <c r="P460" t="s">
        <v>10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>
        <f>SUM(1,(1/3)*(Table13[[#This Row],[Length]]-0.5),(1/3)*(Table13[[#This Row],[Diameter]]-0.4),(1/3)*(Table13[[#This Row],[Height]]-0.4)*Table13[[#This Row],[Whole_weight]]*0.5)</f>
        <v>1.0059166666666666</v>
      </c>
      <c r="W460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t="e">
        <f>IF(Table13[[#This Row],[Category All]]="Category 1",Table13[[#This Row],[Base Abalone Value]]*1.5,NA())</f>
        <v>#N/A</v>
      </c>
      <c r="Y460" t="e">
        <f>IF(Table13[[#This Row],[Category All]]="Category 2",Table13[[#This Row],[Base Abalone Value]]*0.8,NA())</f>
        <v>#N/A</v>
      </c>
      <c r="Z460">
        <f>IF(Table13[[#This Row],[Category All]]="Category 3",Table13[[#This Row],[Base Abalone Value]],NA())</f>
        <v>1.0059166666666666</v>
      </c>
      <c r="AA460" s="2" t="e">
        <f>IF(Table13[[#This Row],[Gender]]="M",Table13[[#This Row],[Whole_weight]],NA())</f>
        <v>#N/A</v>
      </c>
      <c r="AB460" s="2" t="e">
        <f>IF(Table13[[#This Row],[Gender]]="F",Table13[[#This Row],[Whole_weight]],NA())</f>
        <v>#N/A</v>
      </c>
      <c r="AC460" s="2">
        <f>IF(Table13[[#This Row],[Gender]]="I",Table13[[#This Row],[Whole_weight]],NA())</f>
        <v>0.85799999999999998</v>
      </c>
      <c r="AD460" s="2" t="e">
        <f>IF(Table13[[#This Row],[Gender]]="M",Table13[[#This Row],[Diameter]],NA())</f>
        <v>#N/A</v>
      </c>
      <c r="AE460" s="2" t="e">
        <f>IF(Table13[[#This Row],[Gender]]="F",Table13[[#This Row],[Diameter]],NA())</f>
        <v>#N/A</v>
      </c>
      <c r="AF460" s="2">
        <f>IF(Table13[[#This Row],[Gender]]="I",Table13[[#This Row],[Diameter]],NA())</f>
        <v>0.45</v>
      </c>
    </row>
    <row r="461" spans="1:32">
      <c r="A461">
        <v>1107</v>
      </c>
      <c r="B461" t="s">
        <v>11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32</v>
      </c>
      <c r="M461" t="s">
        <v>33</v>
      </c>
      <c r="N461" t="s">
        <v>34</v>
      </c>
      <c r="O461">
        <v>1</v>
      </c>
      <c r="P461" t="s">
        <v>4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>
        <f>SUM(1,(1/3)*(Table13[[#This Row],[Length]]-0.5),(1/3)*(Table13[[#This Row],[Diameter]]-0.4),(1/3)*(Table13[[#This Row],[Height]]-0.4)*Table13[[#This Row],[Whole_weight]]*0.5)</f>
        <v>0.97778125000000005</v>
      </c>
      <c r="W461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t="e">
        <f>IF(Table13[[#This Row],[Category All]]="Category 1",Table13[[#This Row],[Base Abalone Value]]*1.5,NA())</f>
        <v>#N/A</v>
      </c>
      <c r="Y461">
        <f>IF(Table13[[#This Row],[Category All]]="Category 2",Table13[[#This Row],[Base Abalone Value]]*0.8,NA())</f>
        <v>0.78222500000000006</v>
      </c>
      <c r="Z461" t="e">
        <f>IF(Table13[[#This Row],[Category All]]="Category 3",Table13[[#This Row],[Base Abalone Value]],NA())</f>
        <v>#N/A</v>
      </c>
      <c r="AA461" s="2" t="e">
        <f>IF(Table13[[#This Row],[Gender]]="M",Table13[[#This Row],[Whole_weight]],NA())</f>
        <v>#N/A</v>
      </c>
      <c r="AB461" s="2" t="e">
        <f>IF(Table13[[#This Row],[Gender]]="F",Table13[[#This Row],[Whole_weight]],NA())</f>
        <v>#N/A</v>
      </c>
      <c r="AC461" s="2">
        <f>IF(Table13[[#This Row],[Gender]]="I",Table13[[#This Row],[Whole_weight]],NA())</f>
        <v>0.5575</v>
      </c>
      <c r="AD461" s="2" t="e">
        <f>IF(Table13[[#This Row],[Gender]]="M",Table13[[#This Row],[Diameter]],NA())</f>
        <v>#N/A</v>
      </c>
      <c r="AE461" s="2" t="e">
        <f>IF(Table13[[#This Row],[Gender]]="F",Table13[[#This Row],[Diameter]],NA())</f>
        <v>#N/A</v>
      </c>
      <c r="AF461" s="2">
        <f>IF(Table13[[#This Row],[Gender]]="I",Table13[[#This Row],[Diameter]],NA())</f>
        <v>0.4</v>
      </c>
    </row>
    <row r="462" spans="1:32">
      <c r="A462">
        <v>943</v>
      </c>
      <c r="B462" t="s">
        <v>11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43</v>
      </c>
      <c r="M462" t="s">
        <v>44</v>
      </c>
      <c r="N462" t="s">
        <v>45</v>
      </c>
      <c r="O462">
        <v>5</v>
      </c>
      <c r="P462" t="s">
        <v>14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>
        <f>SUM(1,(1/3)*(Table13[[#This Row],[Length]]-0.5),(1/3)*(Table13[[#This Row],[Diameter]]-0.4),(1/3)*(Table13[[#This Row],[Height]]-0.4)*Table13[[#This Row],[Whole_weight]]*0.5)</f>
        <v>0.95296833333333331</v>
      </c>
      <c r="W462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t="e">
        <f>IF(Table13[[#This Row],[Category All]]="Category 1",Table13[[#This Row],[Base Abalone Value]]*1.5,NA())</f>
        <v>#N/A</v>
      </c>
      <c r="Y462">
        <f>IF(Table13[[#This Row],[Category All]]="Category 2",Table13[[#This Row],[Base Abalone Value]]*0.8,NA())</f>
        <v>0.76237466666666664</v>
      </c>
      <c r="Z462" t="e">
        <f>IF(Table13[[#This Row],[Category All]]="Category 3",Table13[[#This Row],[Base Abalone Value]],NA())</f>
        <v>#N/A</v>
      </c>
      <c r="AA462" s="2" t="e">
        <f>IF(Table13[[#This Row],[Gender]]="M",Table13[[#This Row],[Whole_weight]],NA())</f>
        <v>#N/A</v>
      </c>
      <c r="AB462" s="2" t="e">
        <f>IF(Table13[[#This Row],[Gender]]="F",Table13[[#This Row],[Whole_weight]],NA())</f>
        <v>#N/A</v>
      </c>
      <c r="AC462" s="2">
        <f>IF(Table13[[#This Row],[Gender]]="I",Table13[[#This Row],[Whole_weight]],NA())</f>
        <v>0.53400000000000003</v>
      </c>
      <c r="AD462" s="2" t="e">
        <f>IF(Table13[[#This Row],[Gender]]="M",Table13[[#This Row],[Diameter]],NA())</f>
        <v>#N/A</v>
      </c>
      <c r="AE462" s="2" t="e">
        <f>IF(Table13[[#This Row],[Gender]]="F",Table13[[#This Row],[Diameter]],NA())</f>
        <v>#N/A</v>
      </c>
      <c r="AF462" s="2">
        <f>IF(Table13[[#This Row],[Gender]]="I",Table13[[#This Row],[Diameter]],NA())</f>
        <v>0.37</v>
      </c>
    </row>
    <row r="463" spans="1:32">
      <c r="A463">
        <v>1712</v>
      </c>
      <c r="B463" t="s">
        <v>15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8</v>
      </c>
      <c r="M463" t="s">
        <v>9</v>
      </c>
      <c r="N463" t="s">
        <v>3</v>
      </c>
      <c r="O463">
        <v>4</v>
      </c>
      <c r="P463" t="s">
        <v>10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>
        <f>SUM(1,(1/3)*(Table13[[#This Row],[Length]]-0.5),(1/3)*(Table13[[#This Row],[Diameter]]-0.4),(1/3)*(Table13[[#This Row],[Height]]-0.4)*Table13[[#This Row],[Whole_weight]]*0.5)</f>
        <v>1.0318000000000001</v>
      </c>
      <c r="W46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t="e">
        <f>IF(Table13[[#This Row],[Category All]]="Category 1",Table13[[#This Row],[Base Abalone Value]]*1.5,NA())</f>
        <v>#N/A</v>
      </c>
      <c r="Y463" t="e">
        <f>IF(Table13[[#This Row],[Category All]]="Category 2",Table13[[#This Row],[Base Abalone Value]]*0.8,NA())</f>
        <v>#N/A</v>
      </c>
      <c r="Z463">
        <f>IF(Table13[[#This Row],[Category All]]="Category 3",Table13[[#This Row],[Base Abalone Value]],NA())</f>
        <v>1.0318000000000001</v>
      </c>
      <c r="AA463" s="2">
        <f>IF(Table13[[#This Row],[Gender]]="M",Table13[[#This Row],[Whole_weight]],NA())</f>
        <v>1.33</v>
      </c>
      <c r="AB463" s="2" t="e">
        <f>IF(Table13[[#This Row],[Gender]]="F",Table13[[#This Row],[Whole_weight]],NA())</f>
        <v>#N/A</v>
      </c>
      <c r="AC463" s="2" t="e">
        <f>IF(Table13[[#This Row],[Gender]]="I",Table13[[#This Row],[Whole_weight]],NA())</f>
        <v>#N/A</v>
      </c>
      <c r="AD463" s="2">
        <f>IF(Table13[[#This Row],[Gender]]="M",Table13[[#This Row],[Diameter]],NA())</f>
        <v>0.51</v>
      </c>
      <c r="AE463" s="2" t="e">
        <f>IF(Table13[[#This Row],[Gender]]="F",Table13[[#This Row],[Diameter]],NA())</f>
        <v>#N/A</v>
      </c>
      <c r="AF463" s="2" t="e">
        <f>IF(Table13[[#This Row],[Gender]]="I",Table13[[#This Row],[Diameter]],NA())</f>
        <v>#N/A</v>
      </c>
    </row>
    <row r="464" spans="1:32">
      <c r="A464">
        <v>843</v>
      </c>
      <c r="B464" t="s">
        <v>15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52</v>
      </c>
      <c r="M464" t="s">
        <v>53</v>
      </c>
      <c r="N464" t="s">
        <v>54</v>
      </c>
      <c r="O464">
        <v>4</v>
      </c>
      <c r="P464" t="s">
        <v>10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>
        <f>SUM(1,(1/3)*(Table13[[#This Row],[Length]]-0.5),(1/3)*(Table13[[#This Row],[Diameter]]-0.4),(1/3)*(Table13[[#This Row],[Height]]-0.4)*Table13[[#This Row],[Whole_weight]]*0.5)</f>
        <v>0.97261458333333328</v>
      </c>
      <c r="W464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t="e">
        <f>IF(Table13[[#This Row],[Category All]]="Category 1",Table13[[#This Row],[Base Abalone Value]]*1.5,NA())</f>
        <v>#N/A</v>
      </c>
      <c r="Y464">
        <f>IF(Table13[[#This Row],[Category All]]="Category 2",Table13[[#This Row],[Base Abalone Value]]*0.8,NA())</f>
        <v>0.77809166666666663</v>
      </c>
      <c r="Z464" t="e">
        <f>IF(Table13[[#This Row],[Category All]]="Category 3",Table13[[#This Row],[Base Abalone Value]],NA())</f>
        <v>#N/A</v>
      </c>
      <c r="AA464" s="2">
        <f>IF(Table13[[#This Row],[Gender]]="M",Table13[[#This Row],[Whole_weight]],NA())</f>
        <v>0.59750000000000003</v>
      </c>
      <c r="AB464" s="2" t="e">
        <f>IF(Table13[[#This Row],[Gender]]="F",Table13[[#This Row],[Whole_weight]],NA())</f>
        <v>#N/A</v>
      </c>
      <c r="AC464" s="2" t="e">
        <f>IF(Table13[[#This Row],[Gender]]="I",Table13[[#This Row],[Whole_weight]],NA())</f>
        <v>#N/A</v>
      </c>
      <c r="AD464" s="2">
        <f>IF(Table13[[#This Row],[Gender]]="M",Table13[[#This Row],[Diameter]],NA())</f>
        <v>0.4</v>
      </c>
      <c r="AE464" s="2" t="e">
        <f>IF(Table13[[#This Row],[Gender]]="F",Table13[[#This Row],[Diameter]],NA())</f>
        <v>#N/A</v>
      </c>
      <c r="AF464" s="2" t="e">
        <f>IF(Table13[[#This Row],[Gender]]="I",Table13[[#This Row],[Diameter]],NA())</f>
        <v>#N/A</v>
      </c>
    </row>
    <row r="465" spans="1:32">
      <c r="A465">
        <v>1662</v>
      </c>
      <c r="B465" t="s">
        <v>15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5</v>
      </c>
      <c r="M465" t="s">
        <v>6</v>
      </c>
      <c r="N465" t="s">
        <v>3</v>
      </c>
      <c r="O465">
        <v>6</v>
      </c>
      <c r="P465" t="s">
        <v>47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>
        <f>SUM(1,(1/3)*(Table13[[#This Row],[Length]]-0.5),(1/3)*(Table13[[#This Row],[Diameter]]-0.4),(1/3)*(Table13[[#This Row],[Height]]-0.4)*Table13[[#This Row],[Whole_weight]]*0.5)</f>
        <v>1.0089066666666666</v>
      </c>
      <c r="W465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t="e">
        <f>IF(Table13[[#This Row],[Category All]]="Category 1",Table13[[#This Row],[Base Abalone Value]]*1.5,NA())</f>
        <v>#N/A</v>
      </c>
      <c r="Y465" t="e">
        <f>IF(Table13[[#This Row],[Category All]]="Category 2",Table13[[#This Row],[Base Abalone Value]]*0.8,NA())</f>
        <v>#N/A</v>
      </c>
      <c r="Z465">
        <f>IF(Table13[[#This Row],[Category All]]="Category 3",Table13[[#This Row],[Base Abalone Value]],NA())</f>
        <v>1.0089066666666666</v>
      </c>
      <c r="AA465" s="2">
        <f>IF(Table13[[#This Row],[Gender]]="M",Table13[[#This Row],[Whole_weight]],NA())</f>
        <v>1.194</v>
      </c>
      <c r="AB465" s="2" t="e">
        <f>IF(Table13[[#This Row],[Gender]]="F",Table13[[#This Row],[Whole_weight]],NA())</f>
        <v>#N/A</v>
      </c>
      <c r="AC465" s="2" t="e">
        <f>IF(Table13[[#This Row],[Gender]]="I",Table13[[#This Row],[Whole_weight]],NA())</f>
        <v>#N/A</v>
      </c>
      <c r="AD465" s="2">
        <f>IF(Table13[[#This Row],[Gender]]="M",Table13[[#This Row],[Diameter]],NA())</f>
        <v>0.47</v>
      </c>
      <c r="AE465" s="2" t="e">
        <f>IF(Table13[[#This Row],[Gender]]="F",Table13[[#This Row],[Diameter]],NA())</f>
        <v>#N/A</v>
      </c>
      <c r="AF465" s="2" t="e">
        <f>IF(Table13[[#This Row],[Gender]]="I",Table13[[#This Row],[Diameter]],NA())</f>
        <v>#N/A</v>
      </c>
    </row>
    <row r="466" spans="1:32">
      <c r="A466">
        <v>2758</v>
      </c>
      <c r="B466" t="s">
        <v>11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43</v>
      </c>
      <c r="M466" t="s">
        <v>44</v>
      </c>
      <c r="N466" t="s">
        <v>45</v>
      </c>
      <c r="O466">
        <v>8</v>
      </c>
      <c r="P466" t="s">
        <v>19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>
        <f>SUM(1,(1/3)*(Table13[[#This Row],[Length]]-0.5),(1/3)*(Table13[[#This Row],[Diameter]]-0.4),(1/3)*(Table13[[#This Row],[Height]]-0.4)*Table13[[#This Row],[Whole_weight]]*0.5)</f>
        <v>0.97053</v>
      </c>
      <c r="W466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t="e">
        <f>IF(Table13[[#This Row],[Category All]]="Category 1",Table13[[#This Row],[Base Abalone Value]]*1.5,NA())</f>
        <v>#N/A</v>
      </c>
      <c r="Y466">
        <f>IF(Table13[[#This Row],[Category All]]="Category 2",Table13[[#This Row],[Base Abalone Value]]*0.8,NA())</f>
        <v>0.776424</v>
      </c>
      <c r="Z466" t="e">
        <f>IF(Table13[[#This Row],[Category All]]="Category 3",Table13[[#This Row],[Base Abalone Value]],NA())</f>
        <v>#N/A</v>
      </c>
      <c r="AA466" s="2" t="e">
        <f>IF(Table13[[#This Row],[Gender]]="M",Table13[[#This Row],[Whole_weight]],NA())</f>
        <v>#N/A</v>
      </c>
      <c r="AB466" s="2" t="e">
        <f>IF(Table13[[#This Row],[Gender]]="F",Table13[[#This Row],[Whole_weight]],NA())</f>
        <v>#N/A</v>
      </c>
      <c r="AC466" s="2">
        <f>IF(Table13[[#This Row],[Gender]]="I",Table13[[#This Row],[Whole_weight]],NA())</f>
        <v>0.63149999999999995</v>
      </c>
      <c r="AD466" s="2" t="e">
        <f>IF(Table13[[#This Row],[Gender]]="M",Table13[[#This Row],[Diameter]],NA())</f>
        <v>#N/A</v>
      </c>
      <c r="AE466" s="2" t="e">
        <f>IF(Table13[[#This Row],[Gender]]="F",Table13[[#This Row],[Diameter]],NA())</f>
        <v>#N/A</v>
      </c>
      <c r="AF466" s="2">
        <f>IF(Table13[[#This Row],[Gender]]="I",Table13[[#This Row],[Diameter]],NA())</f>
        <v>0.375</v>
      </c>
    </row>
    <row r="467" spans="1:32">
      <c r="A467">
        <v>614</v>
      </c>
      <c r="B467" t="s">
        <v>11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39</v>
      </c>
      <c r="M467" t="s">
        <v>40</v>
      </c>
      <c r="N467" t="s">
        <v>41</v>
      </c>
      <c r="O467">
        <v>10</v>
      </c>
      <c r="P467" t="s">
        <v>38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>
        <f>SUM(1,(1/3)*(Table13[[#This Row],[Length]]-0.5),(1/3)*(Table13[[#This Row],[Diameter]]-0.4),(1/3)*(Table13[[#This Row],[Height]]-0.4)*Table13[[#This Row],[Whole_weight]]*0.5)</f>
        <v>0.96644791666666663</v>
      </c>
      <c r="W467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>
        <f>IF(Table13[[#This Row],[Category All]]="Category 1",Table13[[#This Row],[Base Abalone Value]]*1.5,NA())</f>
        <v>1.4496718749999999</v>
      </c>
      <c r="Y467" t="e">
        <f>IF(Table13[[#This Row],[Category All]]="Category 2",Table13[[#This Row],[Base Abalone Value]]*0.8,NA())</f>
        <v>#N/A</v>
      </c>
      <c r="Z467" t="e">
        <f>IF(Table13[[#This Row],[Category All]]="Category 3",Table13[[#This Row],[Base Abalone Value]],NA())</f>
        <v>#N/A</v>
      </c>
      <c r="AA467" s="2" t="e">
        <f>IF(Table13[[#This Row],[Gender]]="M",Table13[[#This Row],[Whole_weight]],NA())</f>
        <v>#N/A</v>
      </c>
      <c r="AB467" s="2" t="e">
        <f>IF(Table13[[#This Row],[Gender]]="F",Table13[[#This Row],[Whole_weight]],NA())</f>
        <v>#N/A</v>
      </c>
      <c r="AC467" s="2">
        <f>IF(Table13[[#This Row],[Gender]]="I",Table13[[#This Row],[Whole_weight]],NA())</f>
        <v>0.47749999999999998</v>
      </c>
      <c r="AD467" s="2" t="e">
        <f>IF(Table13[[#This Row],[Gender]]="M",Table13[[#This Row],[Diameter]],NA())</f>
        <v>#N/A</v>
      </c>
      <c r="AE467" s="2" t="e">
        <f>IF(Table13[[#This Row],[Gender]]="F",Table13[[#This Row],[Diameter]],NA())</f>
        <v>#N/A</v>
      </c>
      <c r="AF467" s="2">
        <f>IF(Table13[[#This Row],[Gender]]="I",Table13[[#This Row],[Diameter]],NA())</f>
        <v>0.37</v>
      </c>
    </row>
    <row r="468" spans="1:32">
      <c r="A468">
        <v>57</v>
      </c>
      <c r="B468" t="s">
        <v>15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29</v>
      </c>
      <c r="M468" t="s">
        <v>30</v>
      </c>
      <c r="N468" t="s">
        <v>31</v>
      </c>
      <c r="O468">
        <v>6</v>
      </c>
      <c r="P468" t="s">
        <v>47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>
        <f>SUM(1,(1/3)*(Table13[[#This Row],[Length]]-0.5),(1/3)*(Table13[[#This Row],[Diameter]]-0.4),(1/3)*(Table13[[#This Row],[Height]]-0.4)*Table13[[#This Row],[Whole_weight]]*0.5)</f>
        <v>0.94435000000000002</v>
      </c>
      <c r="W468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t="e">
        <f>IF(Table13[[#This Row],[Category All]]="Category 1",Table13[[#This Row],[Base Abalone Value]]*1.5,NA())</f>
        <v>#N/A</v>
      </c>
      <c r="Y468">
        <f>IF(Table13[[#This Row],[Category All]]="Category 2",Table13[[#This Row],[Base Abalone Value]]*0.8,NA())</f>
        <v>0.75548000000000004</v>
      </c>
      <c r="Z468" t="e">
        <f>IF(Table13[[#This Row],[Category All]]="Category 3",Table13[[#This Row],[Base Abalone Value]],NA())</f>
        <v>#N/A</v>
      </c>
      <c r="AA468" s="2">
        <f>IF(Table13[[#This Row],[Gender]]="M",Table13[[#This Row],[Whole_weight]],NA())</f>
        <v>0.4425</v>
      </c>
      <c r="AB468" s="2" t="e">
        <f>IF(Table13[[#This Row],[Gender]]="F",Table13[[#This Row],[Whole_weight]],NA())</f>
        <v>#N/A</v>
      </c>
      <c r="AC468" s="2" t="e">
        <f>IF(Table13[[#This Row],[Gender]]="I",Table13[[#This Row],[Whole_weight]],NA())</f>
        <v>#N/A</v>
      </c>
      <c r="AD468" s="2">
        <f>IF(Table13[[#This Row],[Gender]]="M",Table13[[#This Row],[Diameter]],NA())</f>
        <v>0.35</v>
      </c>
      <c r="AE468" s="2" t="e">
        <f>IF(Table13[[#This Row],[Gender]]="F",Table13[[#This Row],[Diameter]],NA())</f>
        <v>#N/A</v>
      </c>
      <c r="AF468" s="2" t="e">
        <f>IF(Table13[[#This Row],[Gender]]="I",Table13[[#This Row],[Diameter]],NA())</f>
        <v>#N/A</v>
      </c>
    </row>
    <row r="469" spans="1:32">
      <c r="A469">
        <v>4096</v>
      </c>
      <c r="B469" t="s">
        <v>0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5</v>
      </c>
      <c r="M469" t="s">
        <v>6</v>
      </c>
      <c r="N469" t="s">
        <v>3</v>
      </c>
      <c r="O469">
        <v>9</v>
      </c>
      <c r="P469" t="s">
        <v>46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>
        <f>SUM(1,(1/3)*(Table13[[#This Row],[Length]]-0.5),(1/3)*(Table13[[#This Row],[Diameter]]-0.4),(1/3)*(Table13[[#This Row],[Height]]-0.4)*Table13[[#This Row],[Whole_weight]]*0.5)</f>
        <v>1.0295191666666665</v>
      </c>
      <c r="W469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t="e">
        <f>IF(Table13[[#This Row],[Category All]]="Category 1",Table13[[#This Row],[Base Abalone Value]]*1.5,NA())</f>
        <v>#N/A</v>
      </c>
      <c r="Y469" t="e">
        <f>IF(Table13[[#This Row],[Category All]]="Category 2",Table13[[#This Row],[Base Abalone Value]]*0.8,NA())</f>
        <v>#N/A</v>
      </c>
      <c r="Z469">
        <f>IF(Table13[[#This Row],[Category All]]="Category 3",Table13[[#This Row],[Base Abalone Value]],NA())</f>
        <v>1.0295191666666665</v>
      </c>
      <c r="AA469" s="2" t="e">
        <f>IF(Table13[[#This Row],[Gender]]="M",Table13[[#This Row],[Whole_weight]],NA())</f>
        <v>#N/A</v>
      </c>
      <c r="AB469" s="2">
        <f>IF(Table13[[#This Row],[Gender]]="F",Table13[[#This Row],[Whole_weight]],NA())</f>
        <v>1.073</v>
      </c>
      <c r="AC469" s="2" t="e">
        <f>IF(Table13[[#This Row],[Gender]]="I",Table13[[#This Row],[Whole_weight]],NA())</f>
        <v>#N/A</v>
      </c>
      <c r="AD469" s="2" t="e">
        <f>IF(Table13[[#This Row],[Gender]]="M",Table13[[#This Row],[Diameter]],NA())</f>
        <v>#N/A</v>
      </c>
      <c r="AE469" s="2">
        <f>IF(Table13[[#This Row],[Gender]]="F",Table13[[#This Row],[Diameter]],NA())</f>
        <v>0.48499999999999999</v>
      </c>
      <c r="AF469" s="2" t="e">
        <f>IF(Table13[[#This Row],[Gender]]="I",Table13[[#This Row],[Diameter]],NA())</f>
        <v>#N/A</v>
      </c>
    </row>
    <row r="470" spans="1:32">
      <c r="A470">
        <v>1779</v>
      </c>
      <c r="B470" t="s">
        <v>0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43</v>
      </c>
      <c r="M470" t="s">
        <v>44</v>
      </c>
      <c r="N470" t="s">
        <v>45</v>
      </c>
      <c r="O470">
        <v>10</v>
      </c>
      <c r="P470" t="s">
        <v>38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>
        <f>SUM(1,(1/3)*(Table13[[#This Row],[Length]]-0.5),(1/3)*(Table13[[#This Row],[Diameter]]-0.4),(1/3)*(Table13[[#This Row],[Height]]-0.4)*Table13[[#This Row],[Whole_weight]]*0.5)</f>
        <v>0.9464866666666667</v>
      </c>
      <c r="W470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t="e">
        <f>IF(Table13[[#This Row],[Category All]]="Category 1",Table13[[#This Row],[Base Abalone Value]]*1.5,NA())</f>
        <v>#N/A</v>
      </c>
      <c r="Y470">
        <f>IF(Table13[[#This Row],[Category All]]="Category 2",Table13[[#This Row],[Base Abalone Value]]*0.8,NA())</f>
        <v>0.75718933333333338</v>
      </c>
      <c r="Z470" t="e">
        <f>IF(Table13[[#This Row],[Category All]]="Category 3",Table13[[#This Row],[Base Abalone Value]],NA())</f>
        <v>#N/A</v>
      </c>
      <c r="AA470" s="2" t="e">
        <f>IF(Table13[[#This Row],[Gender]]="M",Table13[[#This Row],[Whole_weight]],NA())</f>
        <v>#N/A</v>
      </c>
      <c r="AB470" s="2">
        <f>IF(Table13[[#This Row],[Gender]]="F",Table13[[#This Row],[Whole_weight]],NA())</f>
        <v>0.87949999999999995</v>
      </c>
      <c r="AC470" s="2" t="e">
        <f>IF(Table13[[#This Row],[Gender]]="I",Table13[[#This Row],[Whole_weight]],NA())</f>
        <v>#N/A</v>
      </c>
      <c r="AD470" s="2" t="e">
        <f>IF(Table13[[#This Row],[Gender]]="M",Table13[[#This Row],[Diameter]],NA())</f>
        <v>#N/A</v>
      </c>
      <c r="AE470" s="2">
        <f>IF(Table13[[#This Row],[Gender]]="F",Table13[[#This Row],[Diameter]],NA())</f>
        <v>0.35499999999999998</v>
      </c>
      <c r="AF470" s="2" t="e">
        <f>IF(Table13[[#This Row],[Gender]]="I",Table13[[#This Row],[Diameter]],NA())</f>
        <v>#N/A</v>
      </c>
    </row>
    <row r="471" spans="1:32">
      <c r="A471">
        <v>2336</v>
      </c>
      <c r="B471" t="s">
        <v>15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43</v>
      </c>
      <c r="M471" t="s">
        <v>44</v>
      </c>
      <c r="N471" t="s">
        <v>45</v>
      </c>
      <c r="O471">
        <v>8</v>
      </c>
      <c r="P471" t="s">
        <v>19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>
        <f>SUM(1,(1/3)*(Table13[[#This Row],[Length]]-0.5),(1/3)*(Table13[[#This Row],[Diameter]]-0.4),(1/3)*(Table13[[#This Row],[Height]]-0.4)*Table13[[#This Row],[Whole_weight]]*0.5)</f>
        <v>1.0207083333333333</v>
      </c>
      <c r="W471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t="e">
        <f>IF(Table13[[#This Row],[Category All]]="Category 1",Table13[[#This Row],[Base Abalone Value]]*1.5,NA())</f>
        <v>#N/A</v>
      </c>
      <c r="Y471">
        <f>IF(Table13[[#This Row],[Category All]]="Category 2",Table13[[#This Row],[Base Abalone Value]]*0.8,NA())</f>
        <v>0.81656666666666666</v>
      </c>
      <c r="Z471" t="e">
        <f>IF(Table13[[#This Row],[Category All]]="Category 3",Table13[[#This Row],[Base Abalone Value]],NA())</f>
        <v>#N/A</v>
      </c>
      <c r="AA471" s="2">
        <f>IF(Table13[[#This Row],[Gender]]="M",Table13[[#This Row],[Whole_weight]],NA())</f>
        <v>1.103</v>
      </c>
      <c r="AB471" s="2" t="e">
        <f>IF(Table13[[#This Row],[Gender]]="F",Table13[[#This Row],[Whole_weight]],NA())</f>
        <v>#N/A</v>
      </c>
      <c r="AC471" s="2" t="e">
        <f>IF(Table13[[#This Row],[Gender]]="I",Table13[[#This Row],[Whole_weight]],NA())</f>
        <v>#N/A</v>
      </c>
      <c r="AD471" s="2">
        <f>IF(Table13[[#This Row],[Gender]]="M",Table13[[#This Row],[Diameter]],NA())</f>
        <v>0.49</v>
      </c>
      <c r="AE471" s="2" t="e">
        <f>IF(Table13[[#This Row],[Gender]]="F",Table13[[#This Row],[Diameter]],NA())</f>
        <v>#N/A</v>
      </c>
      <c r="AF471" s="2" t="e">
        <f>IF(Table13[[#This Row],[Gender]]="I",Table13[[#This Row],[Diameter]],NA())</f>
        <v>#N/A</v>
      </c>
    </row>
    <row r="472" spans="1:32">
      <c r="A472">
        <v>2817</v>
      </c>
      <c r="B472" t="s">
        <v>11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29</v>
      </c>
      <c r="M472" t="s">
        <v>30</v>
      </c>
      <c r="N472" t="s">
        <v>31</v>
      </c>
      <c r="O472">
        <v>10</v>
      </c>
      <c r="P472" t="s">
        <v>38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>
        <f>SUM(1,(1/3)*(Table13[[#This Row],[Length]]-0.5),(1/3)*(Table13[[#This Row],[Diameter]]-0.4),(1/3)*(Table13[[#This Row],[Height]]-0.4)*Table13[[#This Row],[Whole_weight]]*0.5)</f>
        <v>0.88007291666666665</v>
      </c>
      <c r="W472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t="e">
        <f>IF(Table13[[#This Row],[Category All]]="Category 1",Table13[[#This Row],[Base Abalone Value]]*1.5,NA())</f>
        <v>#N/A</v>
      </c>
      <c r="Y472">
        <f>IF(Table13[[#This Row],[Category All]]="Category 2",Table13[[#This Row],[Base Abalone Value]]*0.8,NA())</f>
        <v>0.70405833333333334</v>
      </c>
      <c r="Z472" t="e">
        <f>IF(Table13[[#This Row],[Category All]]="Category 3",Table13[[#This Row],[Base Abalone Value]],NA())</f>
        <v>#N/A</v>
      </c>
      <c r="AA472" s="2" t="e">
        <f>IF(Table13[[#This Row],[Gender]]="M",Table13[[#This Row],[Whole_weight]],NA())</f>
        <v>#N/A</v>
      </c>
      <c r="AB472" s="2" t="e">
        <f>IF(Table13[[#This Row],[Gender]]="F",Table13[[#This Row],[Whole_weight]],NA())</f>
        <v>#N/A</v>
      </c>
      <c r="AC472" s="2">
        <f>IF(Table13[[#This Row],[Gender]]="I",Table13[[#This Row],[Whole_weight]],NA())</f>
        <v>0.1525</v>
      </c>
      <c r="AD472" s="2" t="e">
        <f>IF(Table13[[#This Row],[Gender]]="M",Table13[[#This Row],[Diameter]],NA())</f>
        <v>#N/A</v>
      </c>
      <c r="AE472" s="2" t="e">
        <f>IF(Table13[[#This Row],[Gender]]="F",Table13[[#This Row],[Diameter]],NA())</f>
        <v>#N/A</v>
      </c>
      <c r="AF472" s="2">
        <f>IF(Table13[[#This Row],[Gender]]="I",Table13[[#This Row],[Diameter]],NA())</f>
        <v>0.24</v>
      </c>
    </row>
    <row r="473" spans="1:32">
      <c r="A473">
        <v>2498</v>
      </c>
      <c r="B473" t="s">
        <v>15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5</v>
      </c>
      <c r="M473" t="s">
        <v>6</v>
      </c>
      <c r="N473" t="s">
        <v>3</v>
      </c>
      <c r="O473">
        <v>10</v>
      </c>
      <c r="P473" t="s">
        <v>38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>
        <f>SUM(1,(1/3)*(Table13[[#This Row],[Length]]-0.5),(1/3)*(Table13[[#This Row],[Diameter]]-0.4),(1/3)*(Table13[[#This Row],[Height]]-0.4)*Table13[[#This Row],[Whole_weight]]*0.5)</f>
        <v>0.9673054166666667</v>
      </c>
      <c r="W47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t="e">
        <f>IF(Table13[[#This Row],[Category All]]="Category 1",Table13[[#This Row],[Base Abalone Value]]*1.5,NA())</f>
        <v>#N/A</v>
      </c>
      <c r="Y473">
        <f>IF(Table13[[#This Row],[Category All]]="Category 2",Table13[[#This Row],[Base Abalone Value]]*0.8,NA())</f>
        <v>0.77384433333333336</v>
      </c>
      <c r="Z473" t="e">
        <f>IF(Table13[[#This Row],[Category All]]="Category 3",Table13[[#This Row],[Base Abalone Value]],NA())</f>
        <v>#N/A</v>
      </c>
      <c r="AA473" s="2">
        <f>IF(Table13[[#This Row],[Gender]]="M",Table13[[#This Row],[Whole_weight]],NA())</f>
        <v>0.84150000000000003</v>
      </c>
      <c r="AB473" s="2" t="e">
        <f>IF(Table13[[#This Row],[Gender]]="F",Table13[[#This Row],[Whole_weight]],NA())</f>
        <v>#N/A</v>
      </c>
      <c r="AC473" s="2" t="e">
        <f>IF(Table13[[#This Row],[Gender]]="I",Table13[[#This Row],[Whole_weight]],NA())</f>
        <v>#N/A</v>
      </c>
      <c r="AD473" s="2">
        <f>IF(Table13[[#This Row],[Gender]]="M",Table13[[#This Row],[Diameter]],NA())</f>
        <v>0.4</v>
      </c>
      <c r="AE473" s="2" t="e">
        <f>IF(Table13[[#This Row],[Gender]]="F",Table13[[#This Row],[Diameter]],NA())</f>
        <v>#N/A</v>
      </c>
      <c r="AF473" s="2" t="e">
        <f>IF(Table13[[#This Row],[Gender]]="I",Table13[[#This Row],[Diameter]],NA())</f>
        <v>#N/A</v>
      </c>
    </row>
    <row r="474" spans="1:32">
      <c r="A474">
        <v>2752</v>
      </c>
      <c r="B474" t="s">
        <v>0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5</v>
      </c>
      <c r="M474" t="s">
        <v>6</v>
      </c>
      <c r="N474" t="s">
        <v>3</v>
      </c>
      <c r="O474">
        <v>1</v>
      </c>
      <c r="P474" t="s">
        <v>4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>
        <f>SUM(1,(1/3)*(Table13[[#This Row],[Length]]-0.5),(1/3)*(Table13[[#This Row],[Diameter]]-0.4),(1/3)*(Table13[[#This Row],[Height]]-0.4)*Table13[[#This Row],[Whole_weight]]*0.5)</f>
        <v>0.98054333333333321</v>
      </c>
      <c r="W474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t="e">
        <f>IF(Table13[[#This Row],[Category All]]="Category 1",Table13[[#This Row],[Base Abalone Value]]*1.5,NA())</f>
        <v>#N/A</v>
      </c>
      <c r="Y474">
        <f>IF(Table13[[#This Row],[Category All]]="Category 2",Table13[[#This Row],[Base Abalone Value]]*0.8,NA())</f>
        <v>0.78443466666666661</v>
      </c>
      <c r="Z474" t="e">
        <f>IF(Table13[[#This Row],[Category All]]="Category 3",Table13[[#This Row],[Base Abalone Value]],NA())</f>
        <v>#N/A</v>
      </c>
      <c r="AA474" s="2" t="e">
        <f>IF(Table13[[#This Row],[Gender]]="M",Table13[[#This Row],[Whole_weight]],NA())</f>
        <v>#N/A</v>
      </c>
      <c r="AB474" s="2">
        <f>IF(Table13[[#This Row],[Gender]]="F",Table13[[#This Row],[Whole_weight]],NA())</f>
        <v>0.51600000000000001</v>
      </c>
      <c r="AC474" s="2" t="e">
        <f>IF(Table13[[#This Row],[Gender]]="I",Table13[[#This Row],[Whole_weight]],NA())</f>
        <v>#N/A</v>
      </c>
      <c r="AD474" s="2" t="e">
        <f>IF(Table13[[#This Row],[Gender]]="M",Table13[[#This Row],[Diameter]],NA())</f>
        <v>#N/A</v>
      </c>
      <c r="AE474" s="2">
        <f>IF(Table13[[#This Row],[Gender]]="F",Table13[[#This Row],[Diameter]],NA())</f>
        <v>0.39500000000000002</v>
      </c>
      <c r="AF474" s="2" t="e">
        <f>IF(Table13[[#This Row],[Gender]]="I",Table13[[#This Row],[Diameter]],NA())</f>
        <v>#N/A</v>
      </c>
    </row>
    <row r="475" spans="1:32">
      <c r="A475">
        <v>3195</v>
      </c>
      <c r="B475" t="s">
        <v>0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43</v>
      </c>
      <c r="M475" t="s">
        <v>44</v>
      </c>
      <c r="N475" t="s">
        <v>45</v>
      </c>
      <c r="O475">
        <v>9</v>
      </c>
      <c r="P475" t="s">
        <v>46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>
        <f>SUM(1,(1/3)*(Table13[[#This Row],[Length]]-0.5),(1/3)*(Table13[[#This Row],[Diameter]]-0.4),(1/3)*(Table13[[#This Row],[Height]]-0.4)*Table13[[#This Row],[Whole_weight]]*0.5)</f>
        <v>1.01932</v>
      </c>
      <c r="W475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t="e">
        <f>IF(Table13[[#This Row],[Category All]]="Category 1",Table13[[#This Row],[Base Abalone Value]]*1.5,NA())</f>
        <v>#N/A</v>
      </c>
      <c r="Y475" t="e">
        <f>IF(Table13[[#This Row],[Category All]]="Category 2",Table13[[#This Row],[Base Abalone Value]]*0.8,NA())</f>
        <v>#N/A</v>
      </c>
      <c r="Z475">
        <f>IF(Table13[[#This Row],[Category All]]="Category 3",Table13[[#This Row],[Base Abalone Value]],NA())</f>
        <v>1.01932</v>
      </c>
      <c r="AA475" s="2" t="e">
        <f>IF(Table13[[#This Row],[Gender]]="M",Table13[[#This Row],[Whole_weight]],NA())</f>
        <v>#N/A</v>
      </c>
      <c r="AB475" s="2">
        <f>IF(Table13[[#This Row],[Gender]]="F",Table13[[#This Row],[Whole_weight]],NA())</f>
        <v>1.0169999999999999</v>
      </c>
      <c r="AC475" s="2" t="e">
        <f>IF(Table13[[#This Row],[Gender]]="I",Table13[[#This Row],[Whole_weight]],NA())</f>
        <v>#N/A</v>
      </c>
      <c r="AD475" s="2" t="e">
        <f>IF(Table13[[#This Row],[Gender]]="M",Table13[[#This Row],[Diameter]],NA())</f>
        <v>#N/A</v>
      </c>
      <c r="AE475" s="2">
        <f>IF(Table13[[#This Row],[Gender]]="F",Table13[[#This Row],[Diameter]],NA())</f>
        <v>0.47</v>
      </c>
      <c r="AF475" s="2" t="e">
        <f>IF(Table13[[#This Row],[Gender]]="I",Table13[[#This Row],[Diameter]],NA())</f>
        <v>#N/A</v>
      </c>
    </row>
    <row r="476" spans="1:32">
      <c r="A476">
        <v>778</v>
      </c>
      <c r="B476" t="s">
        <v>15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16</v>
      </c>
      <c r="M476" t="s">
        <v>17</v>
      </c>
      <c r="N476" t="s">
        <v>18</v>
      </c>
      <c r="O476">
        <v>5</v>
      </c>
      <c r="P476" t="s">
        <v>14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>
        <f>SUM(1,(1/3)*(Table13[[#This Row],[Length]]-0.5),(1/3)*(Table13[[#This Row],[Diameter]]-0.4),(1/3)*(Table13[[#This Row],[Height]]-0.4)*Table13[[#This Row],[Whole_weight]]*0.5)</f>
        <v>0.9623316666666667</v>
      </c>
      <c r="W476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t="e">
        <f>IF(Table13[[#This Row],[Category All]]="Category 1",Table13[[#This Row],[Base Abalone Value]]*1.5,NA())</f>
        <v>#N/A</v>
      </c>
      <c r="Y476">
        <f>IF(Table13[[#This Row],[Category All]]="Category 2",Table13[[#This Row],[Base Abalone Value]]*0.8,NA())</f>
        <v>0.7698653333333334</v>
      </c>
      <c r="Z476" t="e">
        <f>IF(Table13[[#This Row],[Category All]]="Category 3",Table13[[#This Row],[Base Abalone Value]],NA())</f>
        <v>#N/A</v>
      </c>
      <c r="AA476" s="2">
        <f>IF(Table13[[#This Row],[Gender]]="M",Table13[[#This Row],[Whole_weight]],NA())</f>
        <v>0.63849999999999996</v>
      </c>
      <c r="AB476" s="2" t="e">
        <f>IF(Table13[[#This Row],[Gender]]="F",Table13[[#This Row],[Whole_weight]],NA())</f>
        <v>#N/A</v>
      </c>
      <c r="AC476" s="2" t="e">
        <f>IF(Table13[[#This Row],[Gender]]="I",Table13[[#This Row],[Whole_weight]],NA())</f>
        <v>#N/A</v>
      </c>
      <c r="AD476" s="2">
        <f>IF(Table13[[#This Row],[Gender]]="M",Table13[[#This Row],[Diameter]],NA())</f>
        <v>0.38</v>
      </c>
      <c r="AE476" s="2" t="e">
        <f>IF(Table13[[#This Row],[Gender]]="F",Table13[[#This Row],[Diameter]],NA())</f>
        <v>#N/A</v>
      </c>
      <c r="AF476" s="2" t="e">
        <f>IF(Table13[[#This Row],[Gender]]="I",Table13[[#This Row],[Diameter]],NA())</f>
        <v>#N/A</v>
      </c>
    </row>
    <row r="477" spans="1:32">
      <c r="A477">
        <v>1930</v>
      </c>
      <c r="B477" t="s">
        <v>15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</v>
      </c>
      <c r="M477" t="s">
        <v>2</v>
      </c>
      <c r="N477" t="s">
        <v>3</v>
      </c>
      <c r="O477">
        <v>6</v>
      </c>
      <c r="P477" t="s">
        <v>47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>
        <f>SUM(1,(1/3)*(Table13[[#This Row],[Length]]-0.5),(1/3)*(Table13[[#This Row],[Diameter]]-0.4),(1/3)*(Table13[[#This Row],[Height]]-0.4)*Table13[[#This Row],[Whole_weight]]*0.5)</f>
        <v>1.0293666666666668</v>
      </c>
      <c r="W477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t="e">
        <f>IF(Table13[[#This Row],[Category All]]="Category 1",Table13[[#This Row],[Base Abalone Value]]*1.5,NA())</f>
        <v>#N/A</v>
      </c>
      <c r="Y477" t="e">
        <f>IF(Table13[[#This Row],[Category All]]="Category 2",Table13[[#This Row],[Base Abalone Value]]*0.8,NA())</f>
        <v>#N/A</v>
      </c>
      <c r="Z477">
        <f>IF(Table13[[#This Row],[Category All]]="Category 3",Table13[[#This Row],[Base Abalone Value]],NA())</f>
        <v>1.0293666666666668</v>
      </c>
      <c r="AA477" s="2">
        <f>IF(Table13[[#This Row],[Gender]]="M",Table13[[#This Row],[Whole_weight]],NA())</f>
        <v>1.2190000000000001</v>
      </c>
      <c r="AB477" s="2" t="e">
        <f>IF(Table13[[#This Row],[Gender]]="F",Table13[[#This Row],[Whole_weight]],NA())</f>
        <v>#N/A</v>
      </c>
      <c r="AC477" s="2" t="e">
        <f>IF(Table13[[#This Row],[Gender]]="I",Table13[[#This Row],[Whole_weight]],NA())</f>
        <v>#N/A</v>
      </c>
      <c r="AD477" s="2">
        <f>IF(Table13[[#This Row],[Gender]]="M",Table13[[#This Row],[Diameter]],NA())</f>
        <v>0.495</v>
      </c>
      <c r="AE477" s="2" t="e">
        <f>IF(Table13[[#This Row],[Gender]]="F",Table13[[#This Row],[Diameter]],NA())</f>
        <v>#N/A</v>
      </c>
      <c r="AF477" s="2" t="e">
        <f>IF(Table13[[#This Row],[Gender]]="I",Table13[[#This Row],[Diameter]],NA())</f>
        <v>#N/A</v>
      </c>
    </row>
    <row r="478" spans="1:32">
      <c r="A478">
        <v>4161</v>
      </c>
      <c r="B478" t="s">
        <v>0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16</v>
      </c>
      <c r="M478" t="s">
        <v>17</v>
      </c>
      <c r="N478" t="s">
        <v>18</v>
      </c>
      <c r="O478">
        <v>10</v>
      </c>
      <c r="P478" t="s">
        <v>38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>
        <f>SUM(1,(1/3)*(Table13[[#This Row],[Length]]-0.5),(1/3)*(Table13[[#This Row],[Diameter]]-0.4),(1/3)*(Table13[[#This Row],[Height]]-0.4)*Table13[[#This Row],[Whole_weight]]*0.5)</f>
        <v>1.0120908333333332</v>
      </c>
      <c r="W478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t="e">
        <f>IF(Table13[[#This Row],[Category All]]="Category 1",Table13[[#This Row],[Base Abalone Value]]*1.5,NA())</f>
        <v>#N/A</v>
      </c>
      <c r="Y478" t="e">
        <f>IF(Table13[[#This Row],[Category All]]="Category 2",Table13[[#This Row],[Base Abalone Value]]*0.8,NA())</f>
        <v>#N/A</v>
      </c>
      <c r="Z478">
        <f>IF(Table13[[#This Row],[Category All]]="Category 3",Table13[[#This Row],[Base Abalone Value]],NA())</f>
        <v>1.0120908333333332</v>
      </c>
      <c r="AA478" s="2" t="e">
        <f>IF(Table13[[#This Row],[Gender]]="M",Table13[[#This Row],[Whole_weight]],NA())</f>
        <v>#N/A</v>
      </c>
      <c r="AB478" s="2">
        <f>IF(Table13[[#This Row],[Gender]]="F",Table13[[#This Row],[Whole_weight]],NA())</f>
        <v>1.0529999999999999</v>
      </c>
      <c r="AC478" s="2" t="e">
        <f>IF(Table13[[#This Row],[Gender]]="I",Table13[[#This Row],[Whole_weight]],NA())</f>
        <v>#N/A</v>
      </c>
      <c r="AD478" s="2" t="e">
        <f>IF(Table13[[#This Row],[Gender]]="M",Table13[[#This Row],[Diameter]],NA())</f>
        <v>#N/A</v>
      </c>
      <c r="AE478" s="2">
        <f>IF(Table13[[#This Row],[Gender]]="F",Table13[[#This Row],[Diameter]],NA())</f>
        <v>0.47499999999999998</v>
      </c>
      <c r="AF478" s="2" t="e">
        <f>IF(Table13[[#This Row],[Gender]]="I",Table13[[#This Row],[Diameter]],NA())</f>
        <v>#N/A</v>
      </c>
    </row>
    <row r="479" spans="1:32">
      <c r="A479">
        <v>28</v>
      </c>
      <c r="B479" t="s">
        <v>15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23</v>
      </c>
      <c r="M479" t="s">
        <v>24</v>
      </c>
      <c r="N479" t="s">
        <v>25</v>
      </c>
      <c r="O479">
        <v>3</v>
      </c>
      <c r="P479" t="s">
        <v>48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>
        <f>SUM(1,(1/3)*(Table13[[#This Row],[Length]]-0.5),(1/3)*(Table13[[#This Row],[Diameter]]-0.4),(1/3)*(Table13[[#This Row],[Height]]-0.4)*Table13[[#This Row],[Whole_weight]]*0.5)</f>
        <v>1.0046566666666665</v>
      </c>
      <c r="W479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t="e">
        <f>IF(Table13[[#This Row],[Category All]]="Category 1",Table13[[#This Row],[Base Abalone Value]]*1.5,NA())</f>
        <v>#N/A</v>
      </c>
      <c r="Y479">
        <f>IF(Table13[[#This Row],[Category All]]="Category 2",Table13[[#This Row],[Base Abalone Value]]*0.8,NA())</f>
        <v>0.80372533333333329</v>
      </c>
      <c r="Z479" t="e">
        <f>IF(Table13[[#This Row],[Category All]]="Category 3",Table13[[#This Row],[Base Abalone Value]],NA())</f>
        <v>#N/A</v>
      </c>
      <c r="AA479" s="2">
        <f>IF(Table13[[#This Row],[Gender]]="M",Table13[[#This Row],[Whole_weight]],NA())</f>
        <v>0.93100000000000005</v>
      </c>
      <c r="AB479" s="2" t="e">
        <f>IF(Table13[[#This Row],[Gender]]="F",Table13[[#This Row],[Whole_weight]],NA())</f>
        <v>#N/A</v>
      </c>
      <c r="AC479" s="2" t="e">
        <f>IF(Table13[[#This Row],[Gender]]="I",Table13[[#This Row],[Whole_weight]],NA())</f>
        <v>#N/A</v>
      </c>
      <c r="AD479" s="2">
        <f>IF(Table13[[#This Row],[Gender]]="M",Table13[[#This Row],[Diameter]],NA())</f>
        <v>0.44500000000000001</v>
      </c>
      <c r="AE479" s="2" t="e">
        <f>IF(Table13[[#This Row],[Gender]]="F",Table13[[#This Row],[Diameter]],NA())</f>
        <v>#N/A</v>
      </c>
      <c r="AF479" s="2" t="e">
        <f>IF(Table13[[#This Row],[Gender]]="I",Table13[[#This Row],[Diameter]],NA())</f>
        <v>#N/A</v>
      </c>
    </row>
    <row r="480" spans="1:32">
      <c r="A480">
        <v>2807</v>
      </c>
      <c r="B480" t="s">
        <v>0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49</v>
      </c>
      <c r="M480" t="s">
        <v>50</v>
      </c>
      <c r="N480" t="s">
        <v>3</v>
      </c>
      <c r="O480">
        <v>10</v>
      </c>
      <c r="P480" t="s">
        <v>38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>
        <f>SUM(1,(1/3)*(Table13[[#This Row],[Length]]-0.5),(1/3)*(Table13[[#This Row],[Diameter]]-0.4),(1/3)*(Table13[[#This Row],[Height]]-0.4)*Table13[[#This Row],[Whole_weight]]*0.5)</f>
        <v>1.0344116666666667</v>
      </c>
      <c r="W480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t="e">
        <f>IF(Table13[[#This Row],[Category All]]="Category 1",Table13[[#This Row],[Base Abalone Value]]*1.5,NA())</f>
        <v>#N/A</v>
      </c>
      <c r="Y480" t="e">
        <f>IF(Table13[[#This Row],[Category All]]="Category 2",Table13[[#This Row],[Base Abalone Value]]*0.8,NA())</f>
        <v>#N/A</v>
      </c>
      <c r="Z480">
        <f>IF(Table13[[#This Row],[Category All]]="Category 3",Table13[[#This Row],[Base Abalone Value]],NA())</f>
        <v>1.0344116666666667</v>
      </c>
      <c r="AA480" s="2" t="e">
        <f>IF(Table13[[#This Row],[Gender]]="M",Table13[[#This Row],[Whole_weight]],NA())</f>
        <v>#N/A</v>
      </c>
      <c r="AB480" s="2">
        <f>IF(Table13[[#This Row],[Gender]]="F",Table13[[#This Row],[Whole_weight]],NA())</f>
        <v>1.7110000000000001</v>
      </c>
      <c r="AC480" s="2" t="e">
        <f>IF(Table13[[#This Row],[Gender]]="I",Table13[[#This Row],[Whole_weight]],NA())</f>
        <v>#N/A</v>
      </c>
      <c r="AD480" s="2" t="e">
        <f>IF(Table13[[#This Row],[Gender]]="M",Table13[[#This Row],[Diameter]],NA())</f>
        <v>#N/A</v>
      </c>
      <c r="AE480" s="2">
        <f>IF(Table13[[#This Row],[Gender]]="F",Table13[[#This Row],[Diameter]],NA())</f>
        <v>0.52500000000000002</v>
      </c>
      <c r="AF480" s="2" t="e">
        <f>IF(Table13[[#This Row],[Gender]]="I",Table13[[#This Row],[Diameter]],NA())</f>
        <v>#N/A</v>
      </c>
    </row>
    <row r="481" spans="1:32">
      <c r="A481">
        <v>1832</v>
      </c>
      <c r="B481" t="s">
        <v>11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12</v>
      </c>
      <c r="M481" t="s">
        <v>13</v>
      </c>
      <c r="N481" t="s">
        <v>3</v>
      </c>
      <c r="O481">
        <v>7</v>
      </c>
      <c r="P481" t="s">
        <v>42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>
        <f>SUM(1,(1/3)*(Table13[[#This Row],[Length]]-0.5),(1/3)*(Table13[[#This Row],[Diameter]]-0.4),(1/3)*(Table13[[#This Row],[Height]]-0.4)*Table13[[#This Row],[Whole_weight]]*0.5)</f>
        <v>0.89966874999999991</v>
      </c>
      <c r="W481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t="e">
        <f>IF(Table13[[#This Row],[Category All]]="Category 1",Table13[[#This Row],[Base Abalone Value]]*1.5,NA())</f>
        <v>#N/A</v>
      </c>
      <c r="Y481">
        <f>IF(Table13[[#This Row],[Category All]]="Category 2",Table13[[#This Row],[Base Abalone Value]]*0.8,NA())</f>
        <v>0.71973500000000001</v>
      </c>
      <c r="Z481" t="e">
        <f>IF(Table13[[#This Row],[Category All]]="Category 3",Table13[[#This Row],[Base Abalone Value]],NA())</f>
        <v>#N/A</v>
      </c>
      <c r="AA481" s="2" t="e">
        <f>IF(Table13[[#This Row],[Gender]]="M",Table13[[#This Row],[Whole_weight]],NA())</f>
        <v>#N/A</v>
      </c>
      <c r="AB481" s="2" t="e">
        <f>IF(Table13[[#This Row],[Gender]]="F",Table13[[#This Row],[Whole_weight]],NA())</f>
        <v>#N/A</v>
      </c>
      <c r="AC481" s="2">
        <f>IF(Table13[[#This Row],[Gender]]="I",Table13[[#This Row],[Whole_weight]],NA())</f>
        <v>0.2215</v>
      </c>
      <c r="AD481" s="2" t="e">
        <f>IF(Table13[[#This Row],[Gender]]="M",Table13[[#This Row],[Diameter]],NA())</f>
        <v>#N/A</v>
      </c>
      <c r="AE481" s="2" t="e">
        <f>IF(Table13[[#This Row],[Gender]]="F",Table13[[#This Row],[Diameter]],NA())</f>
        <v>#N/A</v>
      </c>
      <c r="AF481" s="2">
        <f>IF(Table13[[#This Row],[Gender]]="I",Table13[[#This Row],[Diameter]],NA())</f>
        <v>0.27</v>
      </c>
    </row>
    <row r="482" spans="1:32">
      <c r="A482">
        <v>474</v>
      </c>
      <c r="B482" t="s">
        <v>0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52</v>
      </c>
      <c r="M482" t="s">
        <v>53</v>
      </c>
      <c r="N482" t="s">
        <v>54</v>
      </c>
      <c r="O482">
        <v>9</v>
      </c>
      <c r="P482" t="s">
        <v>46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>
        <f>SUM(1,(1/3)*(Table13[[#This Row],[Length]]-0.5),(1/3)*(Table13[[#This Row],[Diameter]]-0.4),(1/3)*(Table13[[#This Row],[Height]]-0.4)*Table13[[#This Row],[Whole_weight]]*0.5)</f>
        <v>0.97907333333333335</v>
      </c>
      <c r="W482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t="e">
        <f>IF(Table13[[#This Row],[Category All]]="Category 1",Table13[[#This Row],[Base Abalone Value]]*1.5,NA())</f>
        <v>#N/A</v>
      </c>
      <c r="Y482">
        <f>IF(Table13[[#This Row],[Category All]]="Category 2",Table13[[#This Row],[Base Abalone Value]]*0.8,NA())</f>
        <v>0.78325866666666677</v>
      </c>
      <c r="Z482" t="e">
        <f>IF(Table13[[#This Row],[Category All]]="Category 3",Table13[[#This Row],[Base Abalone Value]],NA())</f>
        <v>#N/A</v>
      </c>
      <c r="AA482" s="2" t="e">
        <f>IF(Table13[[#This Row],[Gender]]="M",Table13[[#This Row],[Whole_weight]],NA())</f>
        <v>#N/A</v>
      </c>
      <c r="AB482" s="2">
        <f>IF(Table13[[#This Row],[Gender]]="F",Table13[[#This Row],[Whole_weight]],NA())</f>
        <v>0.627</v>
      </c>
      <c r="AC482" s="2" t="e">
        <f>IF(Table13[[#This Row],[Gender]]="I",Table13[[#This Row],[Whole_weight]],NA())</f>
        <v>#N/A</v>
      </c>
      <c r="AD482" s="2" t="e">
        <f>IF(Table13[[#This Row],[Gender]]="M",Table13[[#This Row],[Diameter]],NA())</f>
        <v>#N/A</v>
      </c>
      <c r="AE482" s="2">
        <f>IF(Table13[[#This Row],[Gender]]="F",Table13[[#This Row],[Diameter]],NA())</f>
        <v>0.40500000000000003</v>
      </c>
      <c r="AF482" s="2" t="e">
        <f>IF(Table13[[#This Row],[Gender]]="I",Table13[[#This Row],[Diameter]],NA())</f>
        <v>#N/A</v>
      </c>
    </row>
    <row r="483" spans="1:32">
      <c r="A483">
        <v>856</v>
      </c>
      <c r="B483" t="s">
        <v>0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26</v>
      </c>
      <c r="M483" t="s">
        <v>27</v>
      </c>
      <c r="N483" t="s">
        <v>28</v>
      </c>
      <c r="O483">
        <v>4</v>
      </c>
      <c r="P483" t="s">
        <v>10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>
        <f>SUM(1,(1/3)*(Table13[[#This Row],[Length]]-0.5),(1/3)*(Table13[[#This Row],[Diameter]]-0.4),(1/3)*(Table13[[#This Row],[Height]]-0.4)*Table13[[#This Row],[Whole_weight]]*0.5)</f>
        <v>1.0051533333333333</v>
      </c>
      <c r="W48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t="e">
        <f>IF(Table13[[#This Row],[Category All]]="Category 1",Table13[[#This Row],[Base Abalone Value]]*1.5,NA())</f>
        <v>#N/A</v>
      </c>
      <c r="Y483" t="e">
        <f>IF(Table13[[#This Row],[Category All]]="Category 2",Table13[[#This Row],[Base Abalone Value]]*0.8,NA())</f>
        <v>#N/A</v>
      </c>
      <c r="Z483">
        <f>IF(Table13[[#This Row],[Category All]]="Category 3",Table13[[#This Row],[Base Abalone Value]],NA())</f>
        <v>1.0051533333333333</v>
      </c>
      <c r="AA483" s="2" t="e">
        <f>IF(Table13[[#This Row],[Gender]]="M",Table13[[#This Row],[Whole_weight]],NA())</f>
        <v>#N/A</v>
      </c>
      <c r="AB483" s="2">
        <f>IF(Table13[[#This Row],[Gender]]="F",Table13[[#This Row],[Whole_weight]],NA())</f>
        <v>0.95799999999999996</v>
      </c>
      <c r="AC483" s="2" t="e">
        <f>IF(Table13[[#This Row],[Gender]]="I",Table13[[#This Row],[Whole_weight]],NA())</f>
        <v>#N/A</v>
      </c>
      <c r="AD483" s="2" t="e">
        <f>IF(Table13[[#This Row],[Gender]]="M",Table13[[#This Row],[Diameter]],NA())</f>
        <v>#N/A</v>
      </c>
      <c r="AE483" s="2">
        <f>IF(Table13[[#This Row],[Gender]]="F",Table13[[#This Row],[Diameter]],NA())</f>
        <v>0.46500000000000002</v>
      </c>
      <c r="AF483" s="2" t="e">
        <f>IF(Table13[[#This Row],[Gender]]="I",Table13[[#This Row],[Diameter]],NA())</f>
        <v>#N/A</v>
      </c>
    </row>
    <row r="484" spans="1:32">
      <c r="A484">
        <v>3358</v>
      </c>
      <c r="B484" t="s">
        <v>11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26</v>
      </c>
      <c r="M484" t="s">
        <v>27</v>
      </c>
      <c r="N484" t="s">
        <v>28</v>
      </c>
      <c r="O484">
        <v>9</v>
      </c>
      <c r="P484" t="s">
        <v>46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>
        <f>SUM(1,(1/3)*(Table13[[#This Row],[Length]]-0.5),(1/3)*(Table13[[#This Row],[Diameter]]-0.4),(1/3)*(Table13[[#This Row],[Height]]-0.4)*Table13[[#This Row],[Whole_weight]]*0.5)</f>
        <v>0.90805000000000002</v>
      </c>
      <c r="W484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t="e">
        <f>IF(Table13[[#This Row],[Category All]]="Category 1",Table13[[#This Row],[Base Abalone Value]]*1.5,NA())</f>
        <v>#N/A</v>
      </c>
      <c r="Y484">
        <f>IF(Table13[[#This Row],[Category All]]="Category 2",Table13[[#This Row],[Base Abalone Value]]*0.8,NA())</f>
        <v>0.72644000000000009</v>
      </c>
      <c r="Z484" t="e">
        <f>IF(Table13[[#This Row],[Category All]]="Category 3",Table13[[#This Row],[Base Abalone Value]],NA())</f>
        <v>#N/A</v>
      </c>
      <c r="AA484" s="2" t="e">
        <f>IF(Table13[[#This Row],[Gender]]="M",Table13[[#This Row],[Whole_weight]],NA())</f>
        <v>#N/A</v>
      </c>
      <c r="AB484" s="2" t="e">
        <f>IF(Table13[[#This Row],[Gender]]="F",Table13[[#This Row],[Whole_weight]],NA())</f>
        <v>#N/A</v>
      </c>
      <c r="AC484" s="2">
        <f>IF(Table13[[#This Row],[Gender]]="I",Table13[[#This Row],[Whole_weight]],NA())</f>
        <v>0.23899999999999999</v>
      </c>
      <c r="AD484" s="2" t="e">
        <f>IF(Table13[[#This Row],[Gender]]="M",Table13[[#This Row],[Diameter]],NA())</f>
        <v>#N/A</v>
      </c>
      <c r="AE484" s="2" t="e">
        <f>IF(Table13[[#This Row],[Gender]]="F",Table13[[#This Row],[Diameter]],NA())</f>
        <v>#N/A</v>
      </c>
      <c r="AF484" s="2">
        <f>IF(Table13[[#This Row],[Gender]]="I",Table13[[#This Row],[Diameter]],NA())</f>
        <v>0.28499999999999998</v>
      </c>
    </row>
    <row r="485" spans="1:32">
      <c r="A485">
        <v>1486</v>
      </c>
      <c r="B485" t="s">
        <v>0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39</v>
      </c>
      <c r="M485" t="s">
        <v>40</v>
      </c>
      <c r="N485" t="s">
        <v>41</v>
      </c>
      <c r="O485">
        <v>6</v>
      </c>
      <c r="P485" t="s">
        <v>47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>
        <f>SUM(1,(1/3)*(Table13[[#This Row],[Length]]-0.5),(1/3)*(Table13[[#This Row],[Diameter]]-0.4),(1/3)*(Table13[[#This Row],[Height]]-0.4)*Table13[[#This Row],[Whole_weight]]*0.5)</f>
        <v>1.0079037500000001</v>
      </c>
      <c r="W485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t="e">
        <f>IF(Table13[[#This Row],[Category All]]="Category 1",Table13[[#This Row],[Base Abalone Value]]*1.5,NA())</f>
        <v>#N/A</v>
      </c>
      <c r="Y485" t="e">
        <f>IF(Table13[[#This Row],[Category All]]="Category 2",Table13[[#This Row],[Base Abalone Value]]*0.8,NA())</f>
        <v>#N/A</v>
      </c>
      <c r="Z485">
        <f>IF(Table13[[#This Row],[Category All]]="Category 3",Table13[[#This Row],[Base Abalone Value]],NA())</f>
        <v>1.0079037500000001</v>
      </c>
      <c r="AA485" s="2" t="e">
        <f>IF(Table13[[#This Row],[Gender]]="M",Table13[[#This Row],[Whole_weight]],NA())</f>
        <v>#N/A</v>
      </c>
      <c r="AB485" s="2">
        <f>IF(Table13[[#This Row],[Gender]]="F",Table13[[#This Row],[Whole_weight]],NA())</f>
        <v>0.99050000000000005</v>
      </c>
      <c r="AC485" s="2" t="e">
        <f>IF(Table13[[#This Row],[Gender]]="I",Table13[[#This Row],[Whole_weight]],NA())</f>
        <v>#N/A</v>
      </c>
      <c r="AD485" s="2" t="e">
        <f>IF(Table13[[#This Row],[Gender]]="M",Table13[[#This Row],[Diameter]],NA())</f>
        <v>#N/A</v>
      </c>
      <c r="AE485" s="2">
        <f>IF(Table13[[#This Row],[Gender]]="F",Table13[[#This Row],[Diameter]],NA())</f>
        <v>0.46</v>
      </c>
      <c r="AF485" s="2" t="e">
        <f>IF(Table13[[#This Row],[Gender]]="I",Table13[[#This Row],[Diameter]],NA())</f>
        <v>#N/A</v>
      </c>
    </row>
    <row r="486" spans="1:32">
      <c r="A486">
        <v>419</v>
      </c>
      <c r="B486" t="s">
        <v>0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8</v>
      </c>
      <c r="M486" t="s">
        <v>9</v>
      </c>
      <c r="N486" t="s">
        <v>3</v>
      </c>
      <c r="O486">
        <v>10</v>
      </c>
      <c r="P486" t="s">
        <v>38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>
        <f>SUM(1,(1/3)*(Table13[[#This Row],[Length]]-0.5),(1/3)*(Table13[[#This Row],[Diameter]]-0.4),(1/3)*(Table13[[#This Row],[Height]]-0.4)*Table13[[#This Row],[Whole_weight]]*0.5)</f>
        <v>1.0356291666666666</v>
      </c>
      <c r="W486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t="e">
        <f>IF(Table13[[#This Row],[Category All]]="Category 1",Table13[[#This Row],[Base Abalone Value]]*1.5,NA())</f>
        <v>#N/A</v>
      </c>
      <c r="Y486">
        <f>IF(Table13[[#This Row],[Category All]]="Category 2",Table13[[#This Row],[Base Abalone Value]]*0.8,NA())</f>
        <v>0.82850333333333337</v>
      </c>
      <c r="Z486" t="e">
        <f>IF(Table13[[#This Row],[Category All]]="Category 3",Table13[[#This Row],[Base Abalone Value]],NA())</f>
        <v>#N/A</v>
      </c>
      <c r="AA486" s="2" t="e">
        <f>IF(Table13[[#This Row],[Gender]]="M",Table13[[#This Row],[Whole_weight]],NA())</f>
        <v>#N/A</v>
      </c>
      <c r="AB486" s="2">
        <f>IF(Table13[[#This Row],[Gender]]="F",Table13[[#This Row],[Whole_weight]],NA())</f>
        <v>1.0049999999999999</v>
      </c>
      <c r="AC486" s="2" t="e">
        <f>IF(Table13[[#This Row],[Gender]]="I",Table13[[#This Row],[Whole_weight]],NA())</f>
        <v>#N/A</v>
      </c>
      <c r="AD486" s="2" t="e">
        <f>IF(Table13[[#This Row],[Gender]]="M",Table13[[#This Row],[Diameter]],NA())</f>
        <v>#N/A</v>
      </c>
      <c r="AE486" s="2">
        <f>IF(Table13[[#This Row],[Gender]]="F",Table13[[#This Row],[Diameter]],NA())</f>
        <v>0.5</v>
      </c>
      <c r="AF486" s="2" t="e">
        <f>IF(Table13[[#This Row],[Gender]]="I",Table13[[#This Row],[Diameter]],NA())</f>
        <v>#N/A</v>
      </c>
    </row>
    <row r="487" spans="1:32">
      <c r="A487">
        <v>3908</v>
      </c>
      <c r="B487" t="s">
        <v>11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29</v>
      </c>
      <c r="M487" t="s">
        <v>30</v>
      </c>
      <c r="N487" t="s">
        <v>31</v>
      </c>
      <c r="O487">
        <v>2</v>
      </c>
      <c r="P487" t="s">
        <v>7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>
        <f>SUM(1,(1/3)*(Table13[[#This Row],[Length]]-0.5),(1/3)*(Table13[[#This Row],[Diameter]]-0.4),(1/3)*(Table13[[#This Row],[Height]]-0.4)*Table13[[#This Row],[Whole_weight]]*0.5)</f>
        <v>0.96385416666666668</v>
      </c>
      <c r="W487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t="e">
        <f>IF(Table13[[#This Row],[Category All]]="Category 1",Table13[[#This Row],[Base Abalone Value]]*1.5,NA())</f>
        <v>#N/A</v>
      </c>
      <c r="Y487">
        <f>IF(Table13[[#This Row],[Category All]]="Category 2",Table13[[#This Row],[Base Abalone Value]]*0.8,NA())</f>
        <v>0.77108333333333334</v>
      </c>
      <c r="Z487" t="e">
        <f>IF(Table13[[#This Row],[Category All]]="Category 3",Table13[[#This Row],[Base Abalone Value]],NA())</f>
        <v>#N/A</v>
      </c>
      <c r="AA487" s="2" t="e">
        <f>IF(Table13[[#This Row],[Gender]]="M",Table13[[#This Row],[Whole_weight]],NA())</f>
        <v>#N/A</v>
      </c>
      <c r="AB487" s="2" t="e">
        <f>IF(Table13[[#This Row],[Gender]]="F",Table13[[#This Row],[Whole_weight]],NA())</f>
        <v>#N/A</v>
      </c>
      <c r="AC487" s="2">
        <f>IF(Table13[[#This Row],[Gender]]="I",Table13[[#This Row],[Whole_weight]],NA())</f>
        <v>0.62749999999999995</v>
      </c>
      <c r="AD487" s="2" t="e">
        <f>IF(Table13[[#This Row],[Gender]]="M",Table13[[#This Row],[Diameter]],NA())</f>
        <v>#N/A</v>
      </c>
      <c r="AE487" s="2" t="e">
        <f>IF(Table13[[#This Row],[Gender]]="F",Table13[[#This Row],[Diameter]],NA())</f>
        <v>#N/A</v>
      </c>
      <c r="AF487" s="2">
        <f>IF(Table13[[#This Row],[Gender]]="I",Table13[[#This Row],[Diameter]],NA())</f>
        <v>0.39</v>
      </c>
    </row>
    <row r="488" spans="1:32">
      <c r="A488">
        <v>639</v>
      </c>
      <c r="B488" t="s">
        <v>11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23</v>
      </c>
      <c r="M488" t="s">
        <v>24</v>
      </c>
      <c r="N488" t="s">
        <v>25</v>
      </c>
      <c r="O488">
        <v>7</v>
      </c>
      <c r="P488" t="s">
        <v>42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>
        <f>SUM(1,(1/3)*(Table13[[#This Row],[Length]]-0.5),(1/3)*(Table13[[#This Row],[Diameter]]-0.4),(1/3)*(Table13[[#This Row],[Height]]-0.4)*Table13[[#This Row],[Whole_weight]]*0.5)</f>
        <v>0.93894</v>
      </c>
      <c r="W488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t="e">
        <f>IF(Table13[[#This Row],[Category All]]="Category 1",Table13[[#This Row],[Base Abalone Value]]*1.5,NA())</f>
        <v>#N/A</v>
      </c>
      <c r="Y488">
        <f>IF(Table13[[#This Row],[Category All]]="Category 2",Table13[[#This Row],[Base Abalone Value]]*0.8,NA())</f>
        <v>0.75115200000000004</v>
      </c>
      <c r="Z488" t="e">
        <f>IF(Table13[[#This Row],[Category All]]="Category 3",Table13[[#This Row],[Base Abalone Value]],NA())</f>
        <v>#N/A</v>
      </c>
      <c r="AA488" s="2" t="e">
        <f>IF(Table13[[#This Row],[Gender]]="M",Table13[[#This Row],[Whole_weight]],NA())</f>
        <v>#N/A</v>
      </c>
      <c r="AB488" s="2" t="e">
        <f>IF(Table13[[#This Row],[Gender]]="F",Table13[[#This Row],[Whole_weight]],NA())</f>
        <v>#N/A</v>
      </c>
      <c r="AC488" s="2">
        <f>IF(Table13[[#This Row],[Gender]]="I",Table13[[#This Row],[Whole_weight]],NA())</f>
        <v>0.48699999999999999</v>
      </c>
      <c r="AD488" s="2" t="e">
        <f>IF(Table13[[#This Row],[Gender]]="M",Table13[[#This Row],[Diameter]],NA())</f>
        <v>#N/A</v>
      </c>
      <c r="AE488" s="2" t="e">
        <f>IF(Table13[[#This Row],[Gender]]="F",Table13[[#This Row],[Diameter]],NA())</f>
        <v>#N/A</v>
      </c>
      <c r="AF488" s="2">
        <f>IF(Table13[[#This Row],[Gender]]="I",Table13[[#This Row],[Diameter]],NA())</f>
        <v>0.34499999999999997</v>
      </c>
    </row>
    <row r="489" spans="1:32">
      <c r="A489">
        <v>2007</v>
      </c>
      <c r="B489" t="s">
        <v>11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5</v>
      </c>
      <c r="M489" t="s">
        <v>6</v>
      </c>
      <c r="N489" t="s">
        <v>3</v>
      </c>
      <c r="O489">
        <v>5</v>
      </c>
      <c r="P489" t="s">
        <v>14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>
        <f>SUM(1,(1/3)*(Table13[[#This Row],[Length]]-0.5),(1/3)*(Table13[[#This Row],[Diameter]]-0.4),(1/3)*(Table13[[#This Row],[Height]]-0.4)*Table13[[#This Row],[Whole_weight]]*0.5)</f>
        <v>0.90347916666666672</v>
      </c>
      <c r="W489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t="e">
        <f>IF(Table13[[#This Row],[Category All]]="Category 1",Table13[[#This Row],[Base Abalone Value]]*1.5,NA())</f>
        <v>#N/A</v>
      </c>
      <c r="Y489">
        <f>IF(Table13[[#This Row],[Category All]]="Category 2",Table13[[#This Row],[Base Abalone Value]]*0.8,NA())</f>
        <v>0.72278333333333344</v>
      </c>
      <c r="Z489" t="e">
        <f>IF(Table13[[#This Row],[Category All]]="Category 3",Table13[[#This Row],[Base Abalone Value]],NA())</f>
        <v>#N/A</v>
      </c>
      <c r="AA489" s="2" t="e">
        <f>IF(Table13[[#This Row],[Gender]]="M",Table13[[#This Row],[Whole_weight]],NA())</f>
        <v>#N/A</v>
      </c>
      <c r="AB489" s="2" t="e">
        <f>IF(Table13[[#This Row],[Gender]]="F",Table13[[#This Row],[Whole_weight]],NA())</f>
        <v>#N/A</v>
      </c>
      <c r="AC489" s="2">
        <f>IF(Table13[[#This Row],[Gender]]="I",Table13[[#This Row],[Whole_weight]],NA())</f>
        <v>0.28749999999999998</v>
      </c>
      <c r="AD489" s="2" t="e">
        <f>IF(Table13[[#This Row],[Gender]]="M",Table13[[#This Row],[Diameter]],NA())</f>
        <v>#N/A</v>
      </c>
      <c r="AE489" s="2" t="e">
        <f>IF(Table13[[#This Row],[Gender]]="F",Table13[[#This Row],[Diameter]],NA())</f>
        <v>#N/A</v>
      </c>
      <c r="AF489" s="2">
        <f>IF(Table13[[#This Row],[Gender]]="I",Table13[[#This Row],[Diameter]],NA())</f>
        <v>0.25</v>
      </c>
    </row>
    <row r="490" spans="1:32">
      <c r="A490">
        <v>1199</v>
      </c>
      <c r="B490" t="s">
        <v>15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26</v>
      </c>
      <c r="M490" t="s">
        <v>27</v>
      </c>
      <c r="N490" t="s">
        <v>28</v>
      </c>
      <c r="O490">
        <v>5</v>
      </c>
      <c r="P490" t="s">
        <v>14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>
        <f>SUM(1,(1/3)*(Table13[[#This Row],[Length]]-0.5),(1/3)*(Table13[[#This Row],[Diameter]]-0.4),(1/3)*(Table13[[#This Row],[Height]]-0.4)*Table13[[#This Row],[Whole_weight]]*0.5)</f>
        <v>1.0580241666666668</v>
      </c>
      <c r="W490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t="e">
        <f>IF(Table13[[#This Row],[Category All]]="Category 1",Table13[[#This Row],[Base Abalone Value]]*1.5,NA())</f>
        <v>#N/A</v>
      </c>
      <c r="Y490" t="e">
        <f>IF(Table13[[#This Row],[Category All]]="Category 2",Table13[[#This Row],[Base Abalone Value]]*0.8,NA())</f>
        <v>#N/A</v>
      </c>
      <c r="Z490">
        <f>IF(Table13[[#This Row],[Category All]]="Category 3",Table13[[#This Row],[Base Abalone Value]],NA())</f>
        <v>1.0580241666666668</v>
      </c>
      <c r="AA490" s="2">
        <f>IF(Table13[[#This Row],[Gender]]="M",Table13[[#This Row],[Whole_weight]],NA())</f>
        <v>1.6755</v>
      </c>
      <c r="AB490" s="2" t="e">
        <f>IF(Table13[[#This Row],[Gender]]="F",Table13[[#This Row],[Whole_weight]],NA())</f>
        <v>#N/A</v>
      </c>
      <c r="AC490" s="2" t="e">
        <f>IF(Table13[[#This Row],[Gender]]="I",Table13[[#This Row],[Whole_weight]],NA())</f>
        <v>#N/A</v>
      </c>
      <c r="AD490" s="2">
        <f>IF(Table13[[#This Row],[Gender]]="M",Table13[[#This Row],[Diameter]],NA())</f>
        <v>0.53500000000000003</v>
      </c>
      <c r="AE490" s="2" t="e">
        <f>IF(Table13[[#This Row],[Gender]]="F",Table13[[#This Row],[Diameter]],NA())</f>
        <v>#N/A</v>
      </c>
      <c r="AF490" s="2" t="e">
        <f>IF(Table13[[#This Row],[Gender]]="I",Table13[[#This Row],[Diameter]],NA())</f>
        <v>#N/A</v>
      </c>
    </row>
    <row r="491" spans="1:32">
      <c r="A491">
        <v>1888</v>
      </c>
      <c r="B491" t="s">
        <v>11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16</v>
      </c>
      <c r="M491" t="s">
        <v>17</v>
      </c>
      <c r="N491" t="s">
        <v>18</v>
      </c>
      <c r="O491">
        <v>5</v>
      </c>
      <c r="P491" t="s">
        <v>14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>
        <f>SUM(1,(1/3)*(Table13[[#This Row],[Length]]-0.5),(1/3)*(Table13[[#This Row],[Diameter]]-0.4),(1/3)*(Table13[[#This Row],[Height]]-0.4)*Table13[[#This Row],[Whole_weight]]*0.5)</f>
        <v>1.0024133333333332</v>
      </c>
      <c r="W491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t="e">
        <f>IF(Table13[[#This Row],[Category All]]="Category 1",Table13[[#This Row],[Base Abalone Value]]*1.5,NA())</f>
        <v>#N/A</v>
      </c>
      <c r="Y491">
        <f>IF(Table13[[#This Row],[Category All]]="Category 2",Table13[[#This Row],[Base Abalone Value]]*0.8,NA())</f>
        <v>0.80193066666666657</v>
      </c>
      <c r="Z491" t="e">
        <f>IF(Table13[[#This Row],[Category All]]="Category 3",Table13[[#This Row],[Base Abalone Value]],NA())</f>
        <v>#N/A</v>
      </c>
      <c r="AA491" s="2" t="e">
        <f>IF(Table13[[#This Row],[Gender]]="M",Table13[[#This Row],[Whole_weight]],NA())</f>
        <v>#N/A</v>
      </c>
      <c r="AB491" s="2" t="e">
        <f>IF(Table13[[#This Row],[Gender]]="F",Table13[[#This Row],[Whole_weight]],NA())</f>
        <v>#N/A</v>
      </c>
      <c r="AC491" s="2">
        <f>IF(Table13[[#This Row],[Gender]]="I",Table13[[#This Row],[Whole_weight]],NA())</f>
        <v>0.83199999999999996</v>
      </c>
      <c r="AD491" s="2" t="e">
        <f>IF(Table13[[#This Row],[Gender]]="M",Table13[[#This Row],[Diameter]],NA())</f>
        <v>#N/A</v>
      </c>
      <c r="AE491" s="2" t="e">
        <f>IF(Table13[[#This Row],[Gender]]="F",Table13[[#This Row],[Diameter]],NA())</f>
        <v>#N/A</v>
      </c>
      <c r="AF491" s="2">
        <f>IF(Table13[[#This Row],[Gender]]="I",Table13[[#This Row],[Diameter]],NA())</f>
        <v>0.44500000000000001</v>
      </c>
    </row>
    <row r="492" spans="1:32">
      <c r="A492">
        <v>2060</v>
      </c>
      <c r="B492" t="s">
        <v>11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5</v>
      </c>
      <c r="M492" t="s">
        <v>6</v>
      </c>
      <c r="N492" t="s">
        <v>3</v>
      </c>
      <c r="O492">
        <v>8</v>
      </c>
      <c r="P492" t="s">
        <v>19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>
        <f>SUM(1,(1/3)*(Table13[[#This Row],[Length]]-0.5),(1/3)*(Table13[[#This Row],[Diameter]]-0.4),(1/3)*(Table13[[#This Row],[Height]]-0.4)*Table13[[#This Row],[Whole_weight]]*0.5)</f>
        <v>0.96066333333333331</v>
      </c>
      <c r="W492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t="e">
        <f>IF(Table13[[#This Row],[Category All]]="Category 1",Table13[[#This Row],[Base Abalone Value]]*1.5,NA())</f>
        <v>#N/A</v>
      </c>
      <c r="Y492">
        <f>IF(Table13[[#This Row],[Category All]]="Category 2",Table13[[#This Row],[Base Abalone Value]]*0.8,NA())</f>
        <v>0.7685306666666667</v>
      </c>
      <c r="Z492" t="e">
        <f>IF(Table13[[#This Row],[Category All]]="Category 3",Table13[[#This Row],[Base Abalone Value]],NA())</f>
        <v>#N/A</v>
      </c>
      <c r="AA492" s="2" t="e">
        <f>IF(Table13[[#This Row],[Gender]]="M",Table13[[#This Row],[Whole_weight]],NA())</f>
        <v>#N/A</v>
      </c>
      <c r="AB492" s="2" t="e">
        <f>IF(Table13[[#This Row],[Gender]]="F",Table13[[#This Row],[Whole_weight]],NA())</f>
        <v>#N/A</v>
      </c>
      <c r="AC492" s="2">
        <f>IF(Table13[[#This Row],[Gender]]="I",Table13[[#This Row],[Whole_weight]],NA())</f>
        <v>0.53800000000000003</v>
      </c>
      <c r="AD492" s="2" t="e">
        <f>IF(Table13[[#This Row],[Gender]]="M",Table13[[#This Row],[Diameter]],NA())</f>
        <v>#N/A</v>
      </c>
      <c r="AE492" s="2" t="e">
        <f>IF(Table13[[#This Row],[Gender]]="F",Table13[[#This Row],[Diameter]],NA())</f>
        <v>#N/A</v>
      </c>
      <c r="AF492" s="2">
        <f>IF(Table13[[#This Row],[Gender]]="I",Table13[[#This Row],[Diameter]],NA())</f>
        <v>0.37</v>
      </c>
    </row>
    <row r="493" spans="1:32">
      <c r="A493">
        <v>3795</v>
      </c>
      <c r="B493" t="s">
        <v>15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16</v>
      </c>
      <c r="M493" t="s">
        <v>17</v>
      </c>
      <c r="N493" t="s">
        <v>18</v>
      </c>
      <c r="O493">
        <v>1</v>
      </c>
      <c r="P493" t="s">
        <v>4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>
        <f>SUM(1,(1/3)*(Table13[[#This Row],[Length]]-0.5),(1/3)*(Table13[[#This Row],[Diameter]]-0.4),(1/3)*(Table13[[#This Row],[Height]]-0.4)*Table13[[#This Row],[Whole_weight]]*0.5)</f>
        <v>1.0413354166666666</v>
      </c>
      <c r="W49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t="e">
        <f>IF(Table13[[#This Row],[Category All]]="Category 1",Table13[[#This Row],[Base Abalone Value]]*1.5,NA())</f>
        <v>#N/A</v>
      </c>
      <c r="Y493" t="e">
        <f>IF(Table13[[#This Row],[Category All]]="Category 2",Table13[[#This Row],[Base Abalone Value]]*0.8,NA())</f>
        <v>#N/A</v>
      </c>
      <c r="Z493">
        <f>IF(Table13[[#This Row],[Category All]]="Category 3",Table13[[#This Row],[Base Abalone Value]],NA())</f>
        <v>1.0413354166666666</v>
      </c>
      <c r="AA493" s="2">
        <f>IF(Table13[[#This Row],[Gender]]="M",Table13[[#This Row],[Whole_weight]],NA())</f>
        <v>1.4755</v>
      </c>
      <c r="AB493" s="2" t="e">
        <f>IF(Table13[[#This Row],[Gender]]="F",Table13[[#This Row],[Whole_weight]],NA())</f>
        <v>#N/A</v>
      </c>
      <c r="AC493" s="2" t="e">
        <f>IF(Table13[[#This Row],[Gender]]="I",Table13[[#This Row],[Whole_weight]],NA())</f>
        <v>#N/A</v>
      </c>
      <c r="AD493" s="2">
        <f>IF(Table13[[#This Row],[Gender]]="M",Table13[[#This Row],[Diameter]],NA())</f>
        <v>0.52</v>
      </c>
      <c r="AE493" s="2" t="e">
        <f>IF(Table13[[#This Row],[Gender]]="F",Table13[[#This Row],[Diameter]],NA())</f>
        <v>#N/A</v>
      </c>
      <c r="AF493" s="2" t="e">
        <f>IF(Table13[[#This Row],[Gender]]="I",Table13[[#This Row],[Diameter]],NA())</f>
        <v>#N/A</v>
      </c>
    </row>
    <row r="494" spans="1:32">
      <c r="A494">
        <v>3435</v>
      </c>
      <c r="B494" t="s">
        <v>11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26</v>
      </c>
      <c r="M494" t="s">
        <v>27</v>
      </c>
      <c r="N494" t="s">
        <v>28</v>
      </c>
      <c r="O494">
        <v>8</v>
      </c>
      <c r="P494" t="s">
        <v>19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>
        <f>SUM(1,(1/3)*(Table13[[#This Row],[Length]]-0.5),(1/3)*(Table13[[#This Row],[Diameter]]-0.4),(1/3)*(Table13[[#This Row],[Height]]-0.4)*Table13[[#This Row],[Whole_weight]]*0.5)</f>
        <v>0.90341416666666663</v>
      </c>
      <c r="W494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t="e">
        <f>IF(Table13[[#This Row],[Category All]]="Category 1",Table13[[#This Row],[Base Abalone Value]]*1.5,NA())</f>
        <v>#N/A</v>
      </c>
      <c r="Y494">
        <f>IF(Table13[[#This Row],[Category All]]="Category 2",Table13[[#This Row],[Base Abalone Value]]*0.8,NA())</f>
        <v>0.72273133333333339</v>
      </c>
      <c r="Z494" t="e">
        <f>IF(Table13[[#This Row],[Category All]]="Category 3",Table13[[#This Row],[Base Abalone Value]],NA())</f>
        <v>#N/A</v>
      </c>
      <c r="AA494" s="2" t="e">
        <f>IF(Table13[[#This Row],[Gender]]="M",Table13[[#This Row],[Whole_weight]],NA())</f>
        <v>#N/A</v>
      </c>
      <c r="AB494" s="2" t="e">
        <f>IF(Table13[[#This Row],[Gender]]="F",Table13[[#This Row],[Whole_weight]],NA())</f>
        <v>#N/A</v>
      </c>
      <c r="AC494" s="2">
        <f>IF(Table13[[#This Row],[Gender]]="I",Table13[[#This Row],[Whole_weight]],NA())</f>
        <v>0.25650000000000001</v>
      </c>
      <c r="AD494" s="2" t="e">
        <f>IF(Table13[[#This Row],[Gender]]="M",Table13[[#This Row],[Diameter]],NA())</f>
        <v>#N/A</v>
      </c>
      <c r="AE494" s="2" t="e">
        <f>IF(Table13[[#This Row],[Gender]]="F",Table13[[#This Row],[Diameter]],NA())</f>
        <v>#N/A</v>
      </c>
      <c r="AF494" s="2">
        <f>IF(Table13[[#This Row],[Gender]]="I",Table13[[#This Row],[Diameter]],NA())</f>
        <v>0.28000000000000003</v>
      </c>
    </row>
    <row r="495" spans="1:32">
      <c r="A495">
        <v>4068</v>
      </c>
      <c r="B495" t="s">
        <v>11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29</v>
      </c>
      <c r="M495" t="s">
        <v>30</v>
      </c>
      <c r="N495" t="s">
        <v>31</v>
      </c>
      <c r="O495">
        <v>2</v>
      </c>
      <c r="P495" t="s">
        <v>7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>
        <f>SUM(1,(1/3)*(Table13[[#This Row],[Length]]-0.5),(1/3)*(Table13[[#This Row],[Diameter]]-0.4),(1/3)*(Table13[[#This Row],[Height]]-0.4)*Table13[[#This Row],[Whole_weight]]*0.5)</f>
        <v>0.91822833333333331</v>
      </c>
      <c r="W495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t="e">
        <f>IF(Table13[[#This Row],[Category All]]="Category 1",Table13[[#This Row],[Base Abalone Value]]*1.5,NA())</f>
        <v>#N/A</v>
      </c>
      <c r="Y495">
        <f>IF(Table13[[#This Row],[Category All]]="Category 2",Table13[[#This Row],[Base Abalone Value]]*0.8,NA())</f>
        <v>0.73458266666666672</v>
      </c>
      <c r="Z495" t="e">
        <f>IF(Table13[[#This Row],[Category All]]="Category 3",Table13[[#This Row],[Base Abalone Value]],NA())</f>
        <v>#N/A</v>
      </c>
      <c r="AA495" s="2" t="e">
        <f>IF(Table13[[#This Row],[Gender]]="M",Table13[[#This Row],[Whole_weight]],NA())</f>
        <v>#N/A</v>
      </c>
      <c r="AB495" s="2" t="e">
        <f>IF(Table13[[#This Row],[Gender]]="F",Table13[[#This Row],[Whole_weight]],NA())</f>
        <v>#N/A</v>
      </c>
      <c r="AC495" s="2">
        <f>IF(Table13[[#This Row],[Gender]]="I",Table13[[#This Row],[Whole_weight]],NA())</f>
        <v>0.318</v>
      </c>
      <c r="AD495" s="2" t="e">
        <f>IF(Table13[[#This Row],[Gender]]="M",Table13[[#This Row],[Diameter]],NA())</f>
        <v>#N/A</v>
      </c>
      <c r="AE495" s="2" t="e">
        <f>IF(Table13[[#This Row],[Gender]]="F",Table13[[#This Row],[Diameter]],NA())</f>
        <v>#N/A</v>
      </c>
      <c r="AF495" s="2">
        <f>IF(Table13[[#This Row],[Gender]]="I",Table13[[#This Row],[Diameter]],NA())</f>
        <v>0.3</v>
      </c>
    </row>
    <row r="496" spans="1:32">
      <c r="A496">
        <v>3063</v>
      </c>
      <c r="B496" t="s">
        <v>0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23</v>
      </c>
      <c r="M496" t="s">
        <v>24</v>
      </c>
      <c r="N496" t="s">
        <v>25</v>
      </c>
      <c r="O496">
        <v>5</v>
      </c>
      <c r="P496" t="s">
        <v>14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>
        <f>SUM(1,(1/3)*(Table13[[#This Row],[Length]]-0.5),(1/3)*(Table13[[#This Row],[Diameter]]-0.4),(1/3)*(Table13[[#This Row],[Height]]-0.4)*Table13[[#This Row],[Whole_weight]]*0.5)</f>
        <v>1.0310024999999998</v>
      </c>
      <c r="W496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t="e">
        <f>IF(Table13[[#This Row],[Category All]]="Category 1",Table13[[#This Row],[Base Abalone Value]]*1.5,NA())</f>
        <v>#N/A</v>
      </c>
      <c r="Y496" t="e">
        <f>IF(Table13[[#This Row],[Category All]]="Category 2",Table13[[#This Row],[Base Abalone Value]]*0.8,NA())</f>
        <v>#N/A</v>
      </c>
      <c r="Z496">
        <f>IF(Table13[[#This Row],[Category All]]="Category 3",Table13[[#This Row],[Base Abalone Value]],NA())</f>
        <v>1.0310024999999998</v>
      </c>
      <c r="AA496" s="2" t="e">
        <f>IF(Table13[[#This Row],[Gender]]="M",Table13[[#This Row],[Whole_weight]],NA())</f>
        <v>#N/A</v>
      </c>
      <c r="AB496" s="2">
        <f>IF(Table13[[#This Row],[Gender]]="F",Table13[[#This Row],[Whole_weight]],NA())</f>
        <v>1.2509999999999999</v>
      </c>
      <c r="AC496" s="2" t="e">
        <f>IF(Table13[[#This Row],[Gender]]="I",Table13[[#This Row],[Whole_weight]],NA())</f>
        <v>#N/A</v>
      </c>
      <c r="AD496" s="2" t="e">
        <f>IF(Table13[[#This Row],[Gender]]="M",Table13[[#This Row],[Diameter]],NA())</f>
        <v>#N/A</v>
      </c>
      <c r="AE496" s="2">
        <f>IF(Table13[[#This Row],[Gender]]="F",Table13[[#This Row],[Diameter]],NA())</f>
        <v>0.505</v>
      </c>
      <c r="AF496" s="2" t="e">
        <f>IF(Table13[[#This Row],[Gender]]="I",Table13[[#This Row],[Diameter]],NA())</f>
        <v>#N/A</v>
      </c>
    </row>
    <row r="497" spans="1:32">
      <c r="A497">
        <v>3628</v>
      </c>
      <c r="B497" t="s">
        <v>15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</v>
      </c>
      <c r="M497" t="s">
        <v>2</v>
      </c>
      <c r="N497" t="s">
        <v>3</v>
      </c>
      <c r="O497">
        <v>9</v>
      </c>
      <c r="P497" t="s">
        <v>46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>
        <f>SUM(1,(1/3)*(Table13[[#This Row],[Length]]-0.5),(1/3)*(Table13[[#This Row],[Diameter]]-0.4),(1/3)*(Table13[[#This Row],[Height]]-0.4)*Table13[[#This Row],[Whole_weight]]*0.5)</f>
        <v>1.0503333333333336</v>
      </c>
      <c r="W497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t="e">
        <f>IF(Table13[[#This Row],[Category All]]="Category 1",Table13[[#This Row],[Base Abalone Value]]*1.5,NA())</f>
        <v>#N/A</v>
      </c>
      <c r="Y497" t="e">
        <f>IF(Table13[[#This Row],[Category All]]="Category 2",Table13[[#This Row],[Base Abalone Value]]*0.8,NA())</f>
        <v>#N/A</v>
      </c>
      <c r="Z497">
        <f>IF(Table13[[#This Row],[Category All]]="Category 3",Table13[[#This Row],[Base Abalone Value]],NA())</f>
        <v>1.0503333333333336</v>
      </c>
      <c r="AA497" s="2">
        <f>IF(Table13[[#This Row],[Gender]]="M",Table13[[#This Row],[Whole_weight]],NA())</f>
        <v>1.89</v>
      </c>
      <c r="AB497" s="2" t="e">
        <f>IF(Table13[[#This Row],[Gender]]="F",Table13[[#This Row],[Whole_weight]],NA())</f>
        <v>#N/A</v>
      </c>
      <c r="AC497" s="2" t="e">
        <f>IF(Table13[[#This Row],[Gender]]="I",Table13[[#This Row],[Whole_weight]],NA())</f>
        <v>#N/A</v>
      </c>
      <c r="AD497" s="2">
        <f>IF(Table13[[#This Row],[Gender]]="M",Table13[[#This Row],[Diameter]],NA())</f>
        <v>0.52500000000000002</v>
      </c>
      <c r="AE497" s="2" t="e">
        <f>IF(Table13[[#This Row],[Gender]]="F",Table13[[#This Row],[Diameter]],NA())</f>
        <v>#N/A</v>
      </c>
      <c r="AF497" s="2" t="e">
        <f>IF(Table13[[#This Row],[Gender]]="I",Table13[[#This Row],[Diameter]],NA())</f>
        <v>#N/A</v>
      </c>
    </row>
    <row r="498" spans="1:32">
      <c r="A498">
        <v>4131</v>
      </c>
      <c r="B498" t="s">
        <v>15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39</v>
      </c>
      <c r="M498" t="s">
        <v>40</v>
      </c>
      <c r="N498" t="s">
        <v>41</v>
      </c>
      <c r="O498">
        <v>1</v>
      </c>
      <c r="P498" t="s">
        <v>4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>
        <f>SUM(1,(1/3)*(Table13[[#This Row],[Length]]-0.5),(1/3)*(Table13[[#This Row],[Diameter]]-0.4),(1/3)*(Table13[[#This Row],[Height]]-0.4)*Table13[[#This Row],[Whole_weight]]*0.5)</f>
        <v>1.0076266666666664</v>
      </c>
      <c r="W498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t="e">
        <f>IF(Table13[[#This Row],[Category All]]="Category 1",Table13[[#This Row],[Base Abalone Value]]*1.5,NA())</f>
        <v>#N/A</v>
      </c>
      <c r="Y498">
        <f>IF(Table13[[#This Row],[Category All]]="Category 2",Table13[[#This Row],[Base Abalone Value]]*0.8,NA())</f>
        <v>0.80610133333333323</v>
      </c>
      <c r="Z498" t="e">
        <f>IF(Table13[[#This Row],[Category All]]="Category 3",Table13[[#This Row],[Base Abalone Value]],NA())</f>
        <v>#N/A</v>
      </c>
      <c r="AA498" s="2">
        <f>IF(Table13[[#This Row],[Gender]]="M",Table13[[#This Row],[Whole_weight]],NA())</f>
        <v>0.82399999999999995</v>
      </c>
      <c r="AB498" s="2" t="e">
        <f>IF(Table13[[#This Row],[Gender]]="F",Table13[[#This Row],[Whole_weight]],NA())</f>
        <v>#N/A</v>
      </c>
      <c r="AC498" s="2" t="e">
        <f>IF(Table13[[#This Row],[Gender]]="I",Table13[[#This Row],[Whole_weight]],NA())</f>
        <v>#N/A</v>
      </c>
      <c r="AD498" s="2">
        <f>IF(Table13[[#This Row],[Gender]]="M",Table13[[#This Row],[Diameter]],NA())</f>
        <v>0.45</v>
      </c>
      <c r="AE498" s="2" t="e">
        <f>IF(Table13[[#This Row],[Gender]]="F",Table13[[#This Row],[Diameter]],NA())</f>
        <v>#N/A</v>
      </c>
      <c r="AF498" s="2" t="e">
        <f>IF(Table13[[#This Row],[Gender]]="I",Table13[[#This Row],[Diameter]],NA())</f>
        <v>#N/A</v>
      </c>
    </row>
    <row r="499" spans="1:32">
      <c r="A499">
        <v>2997</v>
      </c>
      <c r="B499" t="s">
        <v>0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43</v>
      </c>
      <c r="M499" t="s">
        <v>44</v>
      </c>
      <c r="N499" t="s">
        <v>45</v>
      </c>
      <c r="O499">
        <v>3</v>
      </c>
      <c r="P499" t="s">
        <v>48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>
        <f>SUM(1,(1/3)*(Table13[[#This Row],[Length]]-0.5),(1/3)*(Table13[[#This Row],[Diameter]]-0.4),(1/3)*(Table13[[#This Row],[Height]]-0.4)*Table13[[#This Row],[Whole_weight]]*0.5)</f>
        <v>1.0293266666666665</v>
      </c>
      <c r="W499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t="e">
        <f>IF(Table13[[#This Row],[Category All]]="Category 1",Table13[[#This Row],[Base Abalone Value]]*1.5,NA())</f>
        <v>#N/A</v>
      </c>
      <c r="Y499" t="e">
        <f>IF(Table13[[#This Row],[Category All]]="Category 2",Table13[[#This Row],[Base Abalone Value]]*0.8,NA())</f>
        <v>#N/A</v>
      </c>
      <c r="Z499">
        <f>IF(Table13[[#This Row],[Category All]]="Category 3",Table13[[#This Row],[Base Abalone Value]],NA())</f>
        <v>1.0293266666666665</v>
      </c>
      <c r="AA499" s="2" t="e">
        <f>IF(Table13[[#This Row],[Gender]]="M",Table13[[#This Row],[Whole_weight]],NA())</f>
        <v>#N/A</v>
      </c>
      <c r="AB499" s="2">
        <f>IF(Table13[[#This Row],[Gender]]="F",Table13[[#This Row],[Whole_weight]],NA())</f>
        <v>1.1479999999999999</v>
      </c>
      <c r="AC499" s="2" t="e">
        <f>IF(Table13[[#This Row],[Gender]]="I",Table13[[#This Row],[Whole_weight]],NA())</f>
        <v>#N/A</v>
      </c>
      <c r="AD499" s="2" t="e">
        <f>IF(Table13[[#This Row],[Gender]]="M",Table13[[#This Row],[Diameter]],NA())</f>
        <v>#N/A</v>
      </c>
      <c r="AE499" s="2">
        <f>IF(Table13[[#This Row],[Gender]]="F",Table13[[#This Row],[Diameter]],NA())</f>
        <v>0.5</v>
      </c>
      <c r="AF499" s="2" t="e">
        <f>IF(Table13[[#This Row],[Gender]]="I",Table13[[#This Row],[Diameter]],NA())</f>
        <v>#N/A</v>
      </c>
    </row>
    <row r="500" spans="1:32">
      <c r="A500">
        <v>2304</v>
      </c>
      <c r="B500" t="s">
        <v>0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</v>
      </c>
      <c r="M500" t="s">
        <v>2</v>
      </c>
      <c r="N500" t="s">
        <v>3</v>
      </c>
      <c r="O500">
        <v>9</v>
      </c>
      <c r="P500" t="s">
        <v>46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>
        <f>SUM(1,(1/3)*(Table13[[#This Row],[Length]]-0.5),(1/3)*(Table13[[#This Row],[Diameter]]-0.4),(1/3)*(Table13[[#This Row],[Height]]-0.4)*Table13[[#This Row],[Whole_weight]]*0.5)</f>
        <v>1.0011333333333332</v>
      </c>
      <c r="W500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t="e">
        <f>IF(Table13[[#This Row],[Category All]]="Category 1",Table13[[#This Row],[Base Abalone Value]]*1.5,NA())</f>
        <v>#N/A</v>
      </c>
      <c r="Y500">
        <f>IF(Table13[[#This Row],[Category All]]="Category 2",Table13[[#This Row],[Base Abalone Value]]*0.8,NA())</f>
        <v>0.80090666666666666</v>
      </c>
      <c r="Z500" t="e">
        <f>IF(Table13[[#This Row],[Category All]]="Category 3",Table13[[#This Row],[Base Abalone Value]],NA())</f>
        <v>#N/A</v>
      </c>
      <c r="AA500" s="2" t="e">
        <f>IF(Table13[[#This Row],[Gender]]="M",Table13[[#This Row],[Whole_weight]],NA())</f>
        <v>#N/A</v>
      </c>
      <c r="AB500" s="2">
        <f>IF(Table13[[#This Row],[Gender]]="F",Table13[[#This Row],[Whole_weight]],NA())</f>
        <v>0.94</v>
      </c>
      <c r="AC500" s="2" t="e">
        <f>IF(Table13[[#This Row],[Gender]]="I",Table13[[#This Row],[Whole_weight]],NA())</f>
        <v>#N/A</v>
      </c>
      <c r="AD500" s="2" t="e">
        <f>IF(Table13[[#This Row],[Gender]]="M",Table13[[#This Row],[Diameter]],NA())</f>
        <v>#N/A</v>
      </c>
      <c r="AE500" s="2">
        <f>IF(Table13[[#This Row],[Gender]]="F",Table13[[#This Row],[Diameter]],NA())</f>
        <v>0.45500000000000002</v>
      </c>
      <c r="AF500" s="2" t="e">
        <f>IF(Table13[[#This Row],[Gender]]="I",Table13[[#This Row],[Diameter]],NA())</f>
        <v>#N/A</v>
      </c>
    </row>
    <row r="501" spans="1:32">
      <c r="A501">
        <v>2354</v>
      </c>
      <c r="B501" t="s">
        <v>0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43</v>
      </c>
      <c r="M501" t="s">
        <v>44</v>
      </c>
      <c r="N501" t="s">
        <v>45</v>
      </c>
      <c r="O501">
        <v>4</v>
      </c>
      <c r="P501" t="s">
        <v>10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>
        <f>SUM(1,(1/3)*(Table13[[#This Row],[Length]]-0.5),(1/3)*(Table13[[#This Row],[Diameter]]-0.4),(1/3)*(Table13[[#This Row],[Height]]-0.4)*Table13[[#This Row],[Whole_weight]]*0.5)</f>
        <v>1.0619229166666664</v>
      </c>
      <c r="W501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t="e">
        <f>IF(Table13[[#This Row],[Category All]]="Category 1",Table13[[#This Row],[Base Abalone Value]]*1.5,NA())</f>
        <v>#N/A</v>
      </c>
      <c r="Y501" t="e">
        <f>IF(Table13[[#This Row],[Category All]]="Category 2",Table13[[#This Row],[Base Abalone Value]]*0.8,NA())</f>
        <v>#N/A</v>
      </c>
      <c r="Z501">
        <f>IF(Table13[[#This Row],[Category All]]="Category 3",Table13[[#This Row],[Base Abalone Value]],NA())</f>
        <v>1.0619229166666664</v>
      </c>
      <c r="AA501" s="2" t="e">
        <f>IF(Table13[[#This Row],[Gender]]="M",Table13[[#This Row],[Whole_weight]],NA())</f>
        <v>#N/A</v>
      </c>
      <c r="AB501" s="2">
        <f>IF(Table13[[#This Row],[Gender]]="F",Table13[[#This Row],[Whole_weight]],NA())</f>
        <v>1.7264999999999999</v>
      </c>
      <c r="AC501" s="2" t="e">
        <f>IF(Table13[[#This Row],[Gender]]="I",Table13[[#This Row],[Whole_weight]],NA())</f>
        <v>#N/A</v>
      </c>
      <c r="AD501" s="2" t="e">
        <f>IF(Table13[[#This Row],[Gender]]="M",Table13[[#This Row],[Diameter]],NA())</f>
        <v>#N/A</v>
      </c>
      <c r="AE501" s="2">
        <f>IF(Table13[[#This Row],[Gender]]="F",Table13[[#This Row],[Diameter]],NA())</f>
        <v>0.56000000000000005</v>
      </c>
      <c r="AF501" s="2" t="e">
        <f>IF(Table13[[#This Row],[Gender]]="I",Table13[[#This Row],[Diameter]],NA())</f>
        <v>#N/A</v>
      </c>
    </row>
    <row r="502" spans="1:32">
      <c r="A502">
        <v>170</v>
      </c>
      <c r="B502" t="s">
        <v>0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20</v>
      </c>
      <c r="M502" t="s">
        <v>21</v>
      </c>
      <c r="N502" t="s">
        <v>22</v>
      </c>
      <c r="O502">
        <v>10</v>
      </c>
      <c r="P502" t="s">
        <v>38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>
        <f>SUM(1,(1/3)*(Table13[[#This Row],[Length]]-0.5),(1/3)*(Table13[[#This Row],[Diameter]]-0.4),(1/3)*(Table13[[#This Row],[Height]]-0.4)*Table13[[#This Row],[Whole_weight]]*0.5)</f>
        <v>1.0376395833333334</v>
      </c>
      <c r="W502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t="e">
        <f>IF(Table13[[#This Row],[Category All]]="Category 1",Table13[[#This Row],[Base Abalone Value]]*1.5,NA())</f>
        <v>#N/A</v>
      </c>
      <c r="Y502" t="e">
        <f>IF(Table13[[#This Row],[Category All]]="Category 2",Table13[[#This Row],[Base Abalone Value]]*0.8,NA())</f>
        <v>#N/A</v>
      </c>
      <c r="Z502">
        <f>IF(Table13[[#This Row],[Category All]]="Category 3",Table13[[#This Row],[Base Abalone Value]],NA())</f>
        <v>1.0376395833333334</v>
      </c>
      <c r="AA502" s="2" t="e">
        <f>IF(Table13[[#This Row],[Gender]]="M",Table13[[#This Row],[Whole_weight]],NA())</f>
        <v>#N/A</v>
      </c>
      <c r="AB502" s="2">
        <f>IF(Table13[[#This Row],[Gender]]="F",Table13[[#This Row],[Whole_weight]],NA())</f>
        <v>1.6185</v>
      </c>
      <c r="AC502" s="2" t="e">
        <f>IF(Table13[[#This Row],[Gender]]="I",Table13[[#This Row],[Whole_weight]],NA())</f>
        <v>#N/A</v>
      </c>
      <c r="AD502" s="2" t="e">
        <f>IF(Table13[[#This Row],[Gender]]="M",Table13[[#This Row],[Diameter]],NA())</f>
        <v>#N/A</v>
      </c>
      <c r="AE502" s="2">
        <f>IF(Table13[[#This Row],[Gender]]="F",Table13[[#This Row],[Diameter]],NA())</f>
        <v>0.51500000000000001</v>
      </c>
      <c r="AF502" s="2" t="e">
        <f>IF(Table13[[#This Row],[Gender]]="I",Table13[[#This Row],[Diameter]],NA())</f>
        <v>#N/A</v>
      </c>
    </row>
    <row r="503" spans="1:32">
      <c r="A503">
        <v>2812</v>
      </c>
      <c r="B503" t="s">
        <v>15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</v>
      </c>
      <c r="M503" t="s">
        <v>2</v>
      </c>
      <c r="N503" t="s">
        <v>3</v>
      </c>
      <c r="O503">
        <v>1</v>
      </c>
      <c r="P503" t="s">
        <v>4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>
        <f>SUM(1,(1/3)*(Table13[[#This Row],[Length]]-0.5),(1/3)*(Table13[[#This Row],[Diameter]]-0.4),(1/3)*(Table13[[#This Row],[Height]]-0.4)*Table13[[#This Row],[Whole_weight]]*0.5)</f>
        <v>1.0500991666666666</v>
      </c>
      <c r="W50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>
        <f>IF(Table13[[#This Row],[Category All]]="Category 1",Table13[[#This Row],[Base Abalone Value]]*1.5,NA())</f>
        <v>1.5751487499999999</v>
      </c>
      <c r="Y503" t="e">
        <f>IF(Table13[[#This Row],[Category All]]="Category 2",Table13[[#This Row],[Base Abalone Value]]*0.8,NA())</f>
        <v>#N/A</v>
      </c>
      <c r="Z503" t="e">
        <f>IF(Table13[[#This Row],[Category All]]="Category 3",Table13[[#This Row],[Base Abalone Value]],NA())</f>
        <v>#N/A</v>
      </c>
      <c r="AA503" s="2">
        <f>IF(Table13[[#This Row],[Gender]]="M",Table13[[#This Row],[Whole_weight]],NA())</f>
        <v>2.3304999999999998</v>
      </c>
      <c r="AB503" s="2" t="e">
        <f>IF(Table13[[#This Row],[Gender]]="F",Table13[[#This Row],[Whole_weight]],NA())</f>
        <v>#N/A</v>
      </c>
      <c r="AC503" s="2" t="e">
        <f>IF(Table13[[#This Row],[Gender]]="I",Table13[[#This Row],[Whole_weight]],NA())</f>
        <v>#N/A</v>
      </c>
      <c r="AD503" s="2">
        <f>IF(Table13[[#This Row],[Gender]]="M",Table13[[#This Row],[Diameter]],NA())</f>
        <v>0.56999999999999995</v>
      </c>
      <c r="AE503" s="2" t="e">
        <f>IF(Table13[[#This Row],[Gender]]="F",Table13[[#This Row],[Diameter]],NA())</f>
        <v>#N/A</v>
      </c>
      <c r="AF503" s="2" t="e">
        <f>IF(Table13[[#This Row],[Gender]]="I",Table13[[#This Row],[Diameter]],NA())</f>
        <v>#N/A</v>
      </c>
    </row>
    <row r="504" spans="1:32">
      <c r="A504">
        <v>1575</v>
      </c>
      <c r="B504" t="s">
        <v>15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52</v>
      </c>
      <c r="M504" t="s">
        <v>53</v>
      </c>
      <c r="N504" t="s">
        <v>54</v>
      </c>
      <c r="O504">
        <v>2</v>
      </c>
      <c r="P504" t="s">
        <v>7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>
        <f>SUM(1,(1/3)*(Table13[[#This Row],[Length]]-0.5),(1/3)*(Table13[[#This Row],[Diameter]]-0.4),(1/3)*(Table13[[#This Row],[Height]]-0.4)*Table13[[#This Row],[Whole_weight]]*0.5)</f>
        <v>0.95977333333333326</v>
      </c>
      <c r="W504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t="e">
        <f>IF(Table13[[#This Row],[Category All]]="Category 1",Table13[[#This Row],[Base Abalone Value]]*1.5,NA())</f>
        <v>#N/A</v>
      </c>
      <c r="Y504">
        <f>IF(Table13[[#This Row],[Category All]]="Category 2",Table13[[#This Row],[Base Abalone Value]]*0.8,NA())</f>
        <v>0.76781866666666665</v>
      </c>
      <c r="Z504" t="e">
        <f>IF(Table13[[#This Row],[Category All]]="Category 3",Table13[[#This Row],[Base Abalone Value]],NA())</f>
        <v>#N/A</v>
      </c>
      <c r="AA504" s="2">
        <f>IF(Table13[[#This Row],[Gender]]="M",Table13[[#This Row],[Whole_weight]],NA())</f>
        <v>0.46400000000000002</v>
      </c>
      <c r="AB504" s="2" t="e">
        <f>IF(Table13[[#This Row],[Gender]]="F",Table13[[#This Row],[Whole_weight]],NA())</f>
        <v>#N/A</v>
      </c>
      <c r="AC504" s="2" t="e">
        <f>IF(Table13[[#This Row],[Gender]]="I",Table13[[#This Row],[Whole_weight]],NA())</f>
        <v>#N/A</v>
      </c>
      <c r="AD504" s="2">
        <f>IF(Table13[[#This Row],[Gender]]="M",Table13[[#This Row],[Diameter]],NA())</f>
        <v>0.35499999999999998</v>
      </c>
      <c r="AE504" s="2" t="e">
        <f>IF(Table13[[#This Row],[Gender]]="F",Table13[[#This Row],[Diameter]],NA())</f>
        <v>#N/A</v>
      </c>
      <c r="AF504" s="2" t="e">
        <f>IF(Table13[[#This Row],[Gender]]="I",Table13[[#This Row],[Diameter]],NA())</f>
        <v>#N/A</v>
      </c>
    </row>
    <row r="505" spans="1:32">
      <c r="A505">
        <v>2943</v>
      </c>
      <c r="B505" t="s">
        <v>15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23</v>
      </c>
      <c r="M505" t="s">
        <v>24</v>
      </c>
      <c r="N505" t="s">
        <v>25</v>
      </c>
      <c r="O505">
        <v>9</v>
      </c>
      <c r="P505" t="s">
        <v>46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>
        <f>SUM(1,(1/3)*(Table13[[#This Row],[Length]]-0.5),(1/3)*(Table13[[#This Row],[Diameter]]-0.4),(1/3)*(Table13[[#This Row],[Height]]-0.4)*Table13[[#This Row],[Whole_weight]]*0.5)</f>
        <v>1.0397516666666669</v>
      </c>
      <c r="W505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t="e">
        <f>IF(Table13[[#This Row],[Category All]]="Category 1",Table13[[#This Row],[Base Abalone Value]]*1.5,NA())</f>
        <v>#N/A</v>
      </c>
      <c r="Y505" t="e">
        <f>IF(Table13[[#This Row],[Category All]]="Category 2",Table13[[#This Row],[Base Abalone Value]]*0.8,NA())</f>
        <v>#N/A</v>
      </c>
      <c r="Z505">
        <f>IF(Table13[[#This Row],[Category All]]="Category 3",Table13[[#This Row],[Base Abalone Value]],NA())</f>
        <v>1.0397516666666669</v>
      </c>
      <c r="AA505" s="2">
        <f>IF(Table13[[#This Row],[Gender]]="M",Table13[[#This Row],[Whole_weight]],NA())</f>
        <v>1.2795000000000001</v>
      </c>
      <c r="AB505" s="2" t="e">
        <f>IF(Table13[[#This Row],[Gender]]="F",Table13[[#This Row],[Whole_weight]],NA())</f>
        <v>#N/A</v>
      </c>
      <c r="AC505" s="2" t="e">
        <f>IF(Table13[[#This Row],[Gender]]="I",Table13[[#This Row],[Whole_weight]],NA())</f>
        <v>#N/A</v>
      </c>
      <c r="AD505" s="2">
        <f>IF(Table13[[#This Row],[Gender]]="M",Table13[[#This Row],[Diameter]],NA())</f>
        <v>0.53</v>
      </c>
      <c r="AE505" s="2" t="e">
        <f>IF(Table13[[#This Row],[Gender]]="F",Table13[[#This Row],[Diameter]],NA())</f>
        <v>#N/A</v>
      </c>
      <c r="AF505" s="2" t="e">
        <f>IF(Table13[[#This Row],[Gender]]="I",Table13[[#This Row],[Diameter]],NA())</f>
        <v>#N/A</v>
      </c>
    </row>
    <row r="506" spans="1:32">
      <c r="A506">
        <v>1691</v>
      </c>
      <c r="B506" t="s">
        <v>15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</v>
      </c>
      <c r="M506" t="s">
        <v>2</v>
      </c>
      <c r="N506" t="s">
        <v>3</v>
      </c>
      <c r="O506">
        <v>2</v>
      </c>
      <c r="P506" t="s">
        <v>7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>
        <f>SUM(1,(1/3)*(Table13[[#This Row],[Length]]-0.5),(1/3)*(Table13[[#This Row],[Diameter]]-0.4),(1/3)*(Table13[[#This Row],[Height]]-0.4)*Table13[[#This Row],[Whole_weight]]*0.5)</f>
        <v>1.0328908333333335</v>
      </c>
      <c r="W506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t="e">
        <f>IF(Table13[[#This Row],[Category All]]="Category 1",Table13[[#This Row],[Base Abalone Value]]*1.5,NA())</f>
        <v>#N/A</v>
      </c>
      <c r="Y506" t="e">
        <f>IF(Table13[[#This Row],[Category All]]="Category 2",Table13[[#This Row],[Base Abalone Value]]*0.8,NA())</f>
        <v>#N/A</v>
      </c>
      <c r="Z506">
        <f>IF(Table13[[#This Row],[Category All]]="Category 3",Table13[[#This Row],[Base Abalone Value]],NA())</f>
        <v>1.0328908333333335</v>
      </c>
      <c r="AA506" s="2">
        <f>IF(Table13[[#This Row],[Gender]]="M",Table13[[#This Row],[Whole_weight]],NA())</f>
        <v>1.0985</v>
      </c>
      <c r="AB506" s="2" t="e">
        <f>IF(Table13[[#This Row],[Gender]]="F",Table13[[#This Row],[Whole_weight]],NA())</f>
        <v>#N/A</v>
      </c>
      <c r="AC506" s="2" t="e">
        <f>IF(Table13[[#This Row],[Gender]]="I",Table13[[#This Row],[Whole_weight]],NA())</f>
        <v>#N/A</v>
      </c>
      <c r="AD506" s="2">
        <f>IF(Table13[[#This Row],[Gender]]="M",Table13[[#This Row],[Diameter]],NA())</f>
        <v>0.5</v>
      </c>
      <c r="AE506" s="2" t="e">
        <f>IF(Table13[[#This Row],[Gender]]="F",Table13[[#This Row],[Diameter]],NA())</f>
        <v>#N/A</v>
      </c>
      <c r="AF506" s="2" t="e">
        <f>IF(Table13[[#This Row],[Gender]]="I",Table13[[#This Row],[Diameter]],NA())</f>
        <v>#N/A</v>
      </c>
    </row>
    <row r="507" spans="1:32">
      <c r="A507">
        <v>3480</v>
      </c>
      <c r="B507" t="s">
        <v>11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49</v>
      </c>
      <c r="M507" t="s">
        <v>50</v>
      </c>
      <c r="N507" t="s">
        <v>3</v>
      </c>
      <c r="O507">
        <v>9</v>
      </c>
      <c r="P507" t="s">
        <v>46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>
        <f>SUM(1,(1/3)*(Table13[[#This Row],[Length]]-0.5),(1/3)*(Table13[[#This Row],[Diameter]]-0.4),(1/3)*(Table13[[#This Row],[Height]]-0.4)*Table13[[#This Row],[Whole_weight]]*0.5)</f>
        <v>0.93830000000000002</v>
      </c>
      <c r="W507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t="e">
        <f>IF(Table13[[#This Row],[Category All]]="Category 1",Table13[[#This Row],[Base Abalone Value]]*1.5,NA())</f>
        <v>#N/A</v>
      </c>
      <c r="Y507">
        <f>IF(Table13[[#This Row],[Category All]]="Category 2",Table13[[#This Row],[Base Abalone Value]]*0.8,NA())</f>
        <v>0.75064000000000008</v>
      </c>
      <c r="Z507" t="e">
        <f>IF(Table13[[#This Row],[Category All]]="Category 3",Table13[[#This Row],[Base Abalone Value]],NA())</f>
        <v>#N/A</v>
      </c>
      <c r="AA507" s="2" t="e">
        <f>IF(Table13[[#This Row],[Gender]]="M",Table13[[#This Row],[Whole_weight]],NA())</f>
        <v>#N/A</v>
      </c>
      <c r="AB507" s="2" t="e">
        <f>IF(Table13[[#This Row],[Gender]]="F",Table13[[#This Row],[Whole_weight]],NA())</f>
        <v>#N/A</v>
      </c>
      <c r="AC507" s="2">
        <f>IF(Table13[[#This Row],[Gender]]="I",Table13[[#This Row],[Whole_weight]],NA())</f>
        <v>0.38</v>
      </c>
      <c r="AD507" s="2" t="e">
        <f>IF(Table13[[#This Row],[Gender]]="M",Table13[[#This Row],[Diameter]],NA())</f>
        <v>#N/A</v>
      </c>
      <c r="AE507" s="2" t="e">
        <f>IF(Table13[[#This Row],[Gender]]="F",Table13[[#This Row],[Diameter]],NA())</f>
        <v>#N/A</v>
      </c>
      <c r="AF507" s="2">
        <f>IF(Table13[[#This Row],[Gender]]="I",Table13[[#This Row],[Diameter]],NA())</f>
        <v>0.33</v>
      </c>
    </row>
    <row r="508" spans="1:32">
      <c r="A508">
        <v>3656</v>
      </c>
      <c r="B508" t="s">
        <v>15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35</v>
      </c>
      <c r="M508" t="s">
        <v>36</v>
      </c>
      <c r="N508" t="s">
        <v>37</v>
      </c>
      <c r="O508">
        <v>3</v>
      </c>
      <c r="P508" t="s">
        <v>48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>
        <f>SUM(1,(1/3)*(Table13[[#This Row],[Length]]-0.5),(1/3)*(Table13[[#This Row],[Diameter]]-0.4),(1/3)*(Table13[[#This Row],[Height]]-0.4)*Table13[[#This Row],[Whole_weight]]*0.5)</f>
        <v>0.97808750000000011</v>
      </c>
      <c r="W508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t="e">
        <f>IF(Table13[[#This Row],[Category All]]="Category 1",Table13[[#This Row],[Base Abalone Value]]*1.5,NA())</f>
        <v>#N/A</v>
      </c>
      <c r="Y508">
        <f>IF(Table13[[#This Row],[Category All]]="Category 2",Table13[[#This Row],[Base Abalone Value]]*0.8,NA())</f>
        <v>0.78247000000000011</v>
      </c>
      <c r="Z508" t="e">
        <f>IF(Table13[[#This Row],[Category All]]="Category 3",Table13[[#This Row],[Base Abalone Value]],NA())</f>
        <v>#N/A</v>
      </c>
      <c r="AA508" s="2">
        <f>IF(Table13[[#This Row],[Gender]]="M",Table13[[#This Row],[Whole_weight]],NA())</f>
        <v>0.76900000000000002</v>
      </c>
      <c r="AB508" s="2" t="e">
        <f>IF(Table13[[#This Row],[Gender]]="F",Table13[[#This Row],[Whole_weight]],NA())</f>
        <v>#N/A</v>
      </c>
      <c r="AC508" s="2" t="e">
        <f>IF(Table13[[#This Row],[Gender]]="I",Table13[[#This Row],[Whole_weight]],NA())</f>
        <v>#N/A</v>
      </c>
      <c r="AD508" s="2">
        <f>IF(Table13[[#This Row],[Gender]]="M",Table13[[#This Row],[Diameter]],NA())</f>
        <v>0.41</v>
      </c>
      <c r="AE508" s="2" t="e">
        <f>IF(Table13[[#This Row],[Gender]]="F",Table13[[#This Row],[Diameter]],NA())</f>
        <v>#N/A</v>
      </c>
      <c r="AF508" s="2" t="e">
        <f>IF(Table13[[#This Row],[Gender]]="I",Table13[[#This Row],[Diameter]],NA())</f>
        <v>#N/A</v>
      </c>
    </row>
    <row r="509" spans="1:32">
      <c r="A509">
        <v>201</v>
      </c>
      <c r="B509" t="s">
        <v>0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12</v>
      </c>
      <c r="M509" t="s">
        <v>13</v>
      </c>
      <c r="N509" t="s">
        <v>3</v>
      </c>
      <c r="O509">
        <v>2</v>
      </c>
      <c r="P509" t="s">
        <v>7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>
        <f>SUM(1,(1/3)*(Table13[[#This Row],[Length]]-0.5),(1/3)*(Table13[[#This Row],[Diameter]]-0.4),(1/3)*(Table13[[#This Row],[Height]]-0.4)*Table13[[#This Row],[Whole_weight]]*0.5)</f>
        <v>0.94556333333333342</v>
      </c>
      <c r="W509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t="e">
        <f>IF(Table13[[#This Row],[Category All]]="Category 1",Table13[[#This Row],[Base Abalone Value]]*1.5,NA())</f>
        <v>#N/A</v>
      </c>
      <c r="Y509">
        <f>IF(Table13[[#This Row],[Category All]]="Category 2",Table13[[#This Row],[Base Abalone Value]]*0.8,NA())</f>
        <v>0.75645066666666683</v>
      </c>
      <c r="Z509" t="e">
        <f>IF(Table13[[#This Row],[Category All]]="Category 3",Table13[[#This Row],[Base Abalone Value]],NA())</f>
        <v>#N/A</v>
      </c>
      <c r="AA509" s="2" t="e">
        <f>IF(Table13[[#This Row],[Gender]]="M",Table13[[#This Row],[Whole_weight]],NA())</f>
        <v>#N/A</v>
      </c>
      <c r="AB509" s="2">
        <f>IF(Table13[[#This Row],[Gender]]="F",Table13[[#This Row],[Whole_weight]],NA())</f>
        <v>0.41649999999999998</v>
      </c>
      <c r="AC509" s="2" t="e">
        <f>IF(Table13[[#This Row],[Gender]]="I",Table13[[#This Row],[Whole_weight]],NA())</f>
        <v>#N/A</v>
      </c>
      <c r="AD509" s="2" t="e">
        <f>IF(Table13[[#This Row],[Gender]]="M",Table13[[#This Row],[Diameter]],NA())</f>
        <v>#N/A</v>
      </c>
      <c r="AE509" s="2">
        <f>IF(Table13[[#This Row],[Gender]]="F",Table13[[#This Row],[Diameter]],NA())</f>
        <v>0.34499999999999997</v>
      </c>
      <c r="AF509" s="2" t="e">
        <f>IF(Table13[[#This Row],[Gender]]="I",Table13[[#This Row],[Diameter]],NA())</f>
        <v>#N/A</v>
      </c>
    </row>
    <row r="510" spans="1:32">
      <c r="A510">
        <v>862</v>
      </c>
      <c r="B510" t="s">
        <v>0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8</v>
      </c>
      <c r="M510" t="s">
        <v>9</v>
      </c>
      <c r="N510" t="s">
        <v>3</v>
      </c>
      <c r="O510">
        <v>1</v>
      </c>
      <c r="P510" t="s">
        <v>4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>
        <f>SUM(1,(1/3)*(Table13[[#This Row],[Length]]-0.5),(1/3)*(Table13[[#This Row],[Diameter]]-0.4),(1/3)*(Table13[[#This Row],[Height]]-0.4)*Table13[[#This Row],[Whole_weight]]*0.5)</f>
        <v>1.0051033333333335</v>
      </c>
      <c r="W510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t="e">
        <f>IF(Table13[[#This Row],[Category All]]="Category 1",Table13[[#This Row],[Base Abalone Value]]*1.5,NA())</f>
        <v>#N/A</v>
      </c>
      <c r="Y510" t="e">
        <f>IF(Table13[[#This Row],[Category All]]="Category 2",Table13[[#This Row],[Base Abalone Value]]*0.8,NA())</f>
        <v>#N/A</v>
      </c>
      <c r="Z510">
        <f>IF(Table13[[#This Row],[Category All]]="Category 3",Table13[[#This Row],[Base Abalone Value]],NA())</f>
        <v>1.0051033333333335</v>
      </c>
      <c r="AA510" s="2" t="e">
        <f>IF(Table13[[#This Row],[Gender]]="M",Table13[[#This Row],[Whole_weight]],NA())</f>
        <v>#N/A</v>
      </c>
      <c r="AB510" s="2">
        <f>IF(Table13[[#This Row],[Gender]]="F",Table13[[#This Row],[Whole_weight]],NA())</f>
        <v>1.113</v>
      </c>
      <c r="AC510" s="2" t="e">
        <f>IF(Table13[[#This Row],[Gender]]="I",Table13[[#This Row],[Whole_weight]],NA())</f>
        <v>#N/A</v>
      </c>
      <c r="AD510" s="2" t="e">
        <f>IF(Table13[[#This Row],[Gender]]="M",Table13[[#This Row],[Diameter]],NA())</f>
        <v>#N/A</v>
      </c>
      <c r="AE510" s="2">
        <f>IF(Table13[[#This Row],[Gender]]="F",Table13[[#This Row],[Diameter]],NA())</f>
        <v>0.46500000000000002</v>
      </c>
      <c r="AF510" s="2" t="e">
        <f>IF(Table13[[#This Row],[Gender]]="I",Table13[[#This Row],[Diameter]],NA())</f>
        <v>#N/A</v>
      </c>
    </row>
    <row r="511" spans="1:32">
      <c r="A511">
        <v>261</v>
      </c>
      <c r="B511" t="s">
        <v>0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16</v>
      </c>
      <c r="M511" t="s">
        <v>17</v>
      </c>
      <c r="N511" t="s">
        <v>18</v>
      </c>
      <c r="O511">
        <v>10</v>
      </c>
      <c r="P511" t="s">
        <v>38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>
        <f>SUM(1,(1/3)*(Table13[[#This Row],[Length]]-0.5),(1/3)*(Table13[[#This Row],[Diameter]]-0.4),(1/3)*(Table13[[#This Row],[Height]]-0.4)*Table13[[#This Row],[Whole_weight]]*0.5)</f>
        <v>1.00044</v>
      </c>
      <c r="W511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t="e">
        <f>IF(Table13[[#This Row],[Category All]]="Category 1",Table13[[#This Row],[Base Abalone Value]]*1.5,NA())</f>
        <v>#N/A</v>
      </c>
      <c r="Y511">
        <f>IF(Table13[[#This Row],[Category All]]="Category 2",Table13[[#This Row],[Base Abalone Value]]*0.8,NA())</f>
        <v>0.80035200000000006</v>
      </c>
      <c r="Z511" t="e">
        <f>IF(Table13[[#This Row],[Category All]]="Category 3",Table13[[#This Row],[Base Abalone Value]],NA())</f>
        <v>#N/A</v>
      </c>
      <c r="AA511" s="2" t="e">
        <f>IF(Table13[[#This Row],[Gender]]="M",Table13[[#This Row],[Whole_weight]],NA())</f>
        <v>#N/A</v>
      </c>
      <c r="AB511" s="2">
        <f>IF(Table13[[#This Row],[Gender]]="F",Table13[[#This Row],[Whole_weight]],NA())</f>
        <v>0.92800000000000005</v>
      </c>
      <c r="AC511" s="2" t="e">
        <f>IF(Table13[[#This Row],[Gender]]="I",Table13[[#This Row],[Whole_weight]],NA())</f>
        <v>#N/A</v>
      </c>
      <c r="AD511" s="2" t="e">
        <f>IF(Table13[[#This Row],[Gender]]="M",Table13[[#This Row],[Diameter]],NA())</f>
        <v>#N/A</v>
      </c>
      <c r="AE511" s="2">
        <f>IF(Table13[[#This Row],[Gender]]="F",Table13[[#This Row],[Diameter]],NA())</f>
        <v>0.47499999999999998</v>
      </c>
      <c r="AF511" s="2" t="e">
        <f>IF(Table13[[#This Row],[Gender]]="I",Table13[[#This Row],[Diameter]],NA())</f>
        <v>#N/A</v>
      </c>
    </row>
    <row r="512" spans="1:32">
      <c r="A512">
        <v>2467</v>
      </c>
      <c r="B512" t="s">
        <v>15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23</v>
      </c>
      <c r="M512" t="s">
        <v>24</v>
      </c>
      <c r="N512" t="s">
        <v>25</v>
      </c>
      <c r="O512">
        <v>8</v>
      </c>
      <c r="P512" t="s">
        <v>19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>
        <f>SUM(1,(1/3)*(Table13[[#This Row],[Length]]-0.5),(1/3)*(Table13[[#This Row],[Diameter]]-0.4),(1/3)*(Table13[[#This Row],[Height]]-0.4)*Table13[[#This Row],[Whole_weight]]*0.5)</f>
        <v>0.93247666666666662</v>
      </c>
      <c r="W512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t="e">
        <f>IF(Table13[[#This Row],[Category All]]="Category 1",Table13[[#This Row],[Base Abalone Value]]*1.5,NA())</f>
        <v>#N/A</v>
      </c>
      <c r="Y512">
        <f>IF(Table13[[#This Row],[Category All]]="Category 2",Table13[[#This Row],[Base Abalone Value]]*0.8,NA())</f>
        <v>0.74598133333333339</v>
      </c>
      <c r="Z512" t="e">
        <f>IF(Table13[[#This Row],[Category All]]="Category 3",Table13[[#This Row],[Base Abalone Value]],NA())</f>
        <v>#N/A</v>
      </c>
      <c r="AA512" s="2">
        <f>IF(Table13[[#This Row],[Gender]]="M",Table13[[#This Row],[Whole_weight]],NA())</f>
        <v>0.3755</v>
      </c>
      <c r="AB512" s="2" t="e">
        <f>IF(Table13[[#This Row],[Gender]]="F",Table13[[#This Row],[Whole_weight]],NA())</f>
        <v>#N/A</v>
      </c>
      <c r="AC512" s="2" t="e">
        <f>IF(Table13[[#This Row],[Gender]]="I",Table13[[#This Row],[Whole_weight]],NA())</f>
        <v>#N/A</v>
      </c>
      <c r="AD512" s="2">
        <f>IF(Table13[[#This Row],[Gender]]="M",Table13[[#This Row],[Diameter]],NA())</f>
        <v>0.32500000000000001</v>
      </c>
      <c r="AE512" s="2" t="e">
        <f>IF(Table13[[#This Row],[Gender]]="F",Table13[[#This Row],[Diameter]],NA())</f>
        <v>#N/A</v>
      </c>
      <c r="AF512" s="2" t="e">
        <f>IF(Table13[[#This Row],[Gender]]="I",Table13[[#This Row],[Diameter]],NA())</f>
        <v>#N/A</v>
      </c>
    </row>
    <row r="513" spans="1:32">
      <c r="A513">
        <v>3723</v>
      </c>
      <c r="B513" t="s">
        <v>11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52</v>
      </c>
      <c r="M513" t="s">
        <v>53</v>
      </c>
      <c r="N513" t="s">
        <v>54</v>
      </c>
      <c r="O513">
        <v>2</v>
      </c>
      <c r="P513" t="s">
        <v>7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>
        <f>SUM(1,(1/3)*(Table13[[#This Row],[Length]]-0.5),(1/3)*(Table13[[#This Row],[Diameter]]-0.4),(1/3)*(Table13[[#This Row],[Height]]-0.4)*Table13[[#This Row],[Whole_weight]]*0.5)</f>
        <v>0.95277666666666661</v>
      </c>
      <c r="W51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t="e">
        <f>IF(Table13[[#This Row],[Category All]]="Category 1",Table13[[#This Row],[Base Abalone Value]]*1.5,NA())</f>
        <v>#N/A</v>
      </c>
      <c r="Y513">
        <f>IF(Table13[[#This Row],[Category All]]="Category 2",Table13[[#This Row],[Base Abalone Value]]*0.8,NA())</f>
        <v>0.76222133333333331</v>
      </c>
      <c r="Z513" t="e">
        <f>IF(Table13[[#This Row],[Category All]]="Category 3",Table13[[#This Row],[Base Abalone Value]],NA())</f>
        <v>#N/A</v>
      </c>
      <c r="AA513" s="2" t="e">
        <f>IF(Table13[[#This Row],[Gender]]="M",Table13[[#This Row],[Whole_weight]],NA())</f>
        <v>#N/A</v>
      </c>
      <c r="AB513" s="2" t="e">
        <f>IF(Table13[[#This Row],[Gender]]="F",Table13[[#This Row],[Whole_weight]],NA())</f>
        <v>#N/A</v>
      </c>
      <c r="AC513" s="2">
        <f>IF(Table13[[#This Row],[Gender]]="I",Table13[[#This Row],[Whole_weight]],NA())</f>
        <v>0.45200000000000001</v>
      </c>
      <c r="AD513" s="2" t="e">
        <f>IF(Table13[[#This Row],[Gender]]="M",Table13[[#This Row],[Diameter]],NA())</f>
        <v>#N/A</v>
      </c>
      <c r="AE513" s="2" t="e">
        <f>IF(Table13[[#This Row],[Gender]]="F",Table13[[#This Row],[Diameter]],NA())</f>
        <v>#N/A</v>
      </c>
      <c r="AF513" s="2">
        <f>IF(Table13[[#This Row],[Gender]]="I",Table13[[#This Row],[Diameter]],NA())</f>
        <v>0.36</v>
      </c>
    </row>
    <row r="514" spans="1:32">
      <c r="A514">
        <v>3648</v>
      </c>
      <c r="B514" t="s">
        <v>11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12</v>
      </c>
      <c r="M514" t="s">
        <v>13</v>
      </c>
      <c r="N514" t="s">
        <v>3</v>
      </c>
      <c r="O514">
        <v>2</v>
      </c>
      <c r="P514" t="s">
        <v>7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>
        <f>SUM(1,(1/3)*(Table13[[#This Row],[Length]]-0.5),(1/3)*(Table13[[#This Row],[Diameter]]-0.4),(1/3)*(Table13[[#This Row],[Height]]-0.4)*Table13[[#This Row],[Whole_weight]]*0.5)</f>
        <v>0.96380833333333327</v>
      </c>
      <c r="W514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t="e">
        <f>IF(Table13[[#This Row],[Category All]]="Category 1",Table13[[#This Row],[Base Abalone Value]]*1.5,NA())</f>
        <v>#N/A</v>
      </c>
      <c r="Y514">
        <f>IF(Table13[[#This Row],[Category All]]="Category 2",Table13[[#This Row],[Base Abalone Value]]*0.8,NA())</f>
        <v>0.77104666666666666</v>
      </c>
      <c r="Z514" t="e">
        <f>IF(Table13[[#This Row],[Category All]]="Category 3",Table13[[#This Row],[Base Abalone Value]],NA())</f>
        <v>#N/A</v>
      </c>
      <c r="AA514" s="2" t="e">
        <f>IF(Table13[[#This Row],[Gender]]="M",Table13[[#This Row],[Whole_weight]],NA())</f>
        <v>#N/A</v>
      </c>
      <c r="AB514" s="2" t="e">
        <f>IF(Table13[[#This Row],[Gender]]="F",Table13[[#This Row],[Whole_weight]],NA())</f>
        <v>#N/A</v>
      </c>
      <c r="AC514" s="2">
        <f>IF(Table13[[#This Row],[Gender]]="I",Table13[[#This Row],[Whole_weight]],NA())</f>
        <v>0.42599999999999999</v>
      </c>
      <c r="AD514" s="2" t="e">
        <f>IF(Table13[[#This Row],[Gender]]="M",Table13[[#This Row],[Diameter]],NA())</f>
        <v>#N/A</v>
      </c>
      <c r="AE514" s="2" t="e">
        <f>IF(Table13[[#This Row],[Gender]]="F",Table13[[#This Row],[Diameter]],NA())</f>
        <v>#N/A</v>
      </c>
      <c r="AF514" s="2">
        <f>IF(Table13[[#This Row],[Gender]]="I",Table13[[#This Row],[Diameter]],NA())</f>
        <v>0.36499999999999999</v>
      </c>
    </row>
    <row r="515" spans="1:32">
      <c r="A515">
        <v>3118</v>
      </c>
      <c r="B515" t="s">
        <v>0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12</v>
      </c>
      <c r="M515" t="s">
        <v>13</v>
      </c>
      <c r="N515" t="s">
        <v>3</v>
      </c>
      <c r="O515">
        <v>5</v>
      </c>
      <c r="P515" t="s">
        <v>14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>
        <f>SUM(1,(1/3)*(Table13[[#This Row],[Length]]-0.5),(1/3)*(Table13[[#This Row],[Diameter]]-0.4),(1/3)*(Table13[[#This Row],[Height]]-0.4)*Table13[[#This Row],[Whole_weight]]*0.5)</f>
        <v>0.95314166666666666</v>
      </c>
      <c r="W515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t="e">
        <f>IF(Table13[[#This Row],[Category All]]="Category 1",Table13[[#This Row],[Base Abalone Value]]*1.5,NA())</f>
        <v>#N/A</v>
      </c>
      <c r="Y515">
        <f>IF(Table13[[#This Row],[Category All]]="Category 2",Table13[[#This Row],[Base Abalone Value]]*0.8,NA())</f>
        <v>0.76251333333333338</v>
      </c>
      <c r="Z515" t="e">
        <f>IF(Table13[[#This Row],[Category All]]="Category 3",Table13[[#This Row],[Base Abalone Value]],NA())</f>
        <v>#N/A</v>
      </c>
      <c r="AA515" s="2" t="e">
        <f>IF(Table13[[#This Row],[Gender]]="M",Table13[[#This Row],[Whole_weight]],NA())</f>
        <v>#N/A</v>
      </c>
      <c r="AB515" s="2">
        <f>IF(Table13[[#This Row],[Gender]]="F",Table13[[#This Row],[Whole_weight]],NA())</f>
        <v>0.47049999999999997</v>
      </c>
      <c r="AC515" s="2" t="e">
        <f>IF(Table13[[#This Row],[Gender]]="I",Table13[[#This Row],[Whole_weight]],NA())</f>
        <v>#N/A</v>
      </c>
      <c r="AD515" s="2" t="e">
        <f>IF(Table13[[#This Row],[Gender]]="M",Table13[[#This Row],[Diameter]],NA())</f>
        <v>#N/A</v>
      </c>
      <c r="AE515" s="2">
        <f>IF(Table13[[#This Row],[Gender]]="F",Table13[[#This Row],[Diameter]],NA())</f>
        <v>0.36</v>
      </c>
      <c r="AF515" s="2" t="e">
        <f>IF(Table13[[#This Row],[Gender]]="I",Table13[[#This Row],[Diameter]],NA())</f>
        <v>#N/A</v>
      </c>
    </row>
    <row r="516" spans="1:32">
      <c r="A516">
        <v>1305</v>
      </c>
      <c r="B516" t="s">
        <v>15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</v>
      </c>
      <c r="M516" t="s">
        <v>2</v>
      </c>
      <c r="N516" t="s">
        <v>3</v>
      </c>
      <c r="O516">
        <v>9</v>
      </c>
      <c r="P516" t="s">
        <v>46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>
        <f>SUM(1,(1/3)*(Table13[[#This Row],[Length]]-0.5),(1/3)*(Table13[[#This Row],[Diameter]]-0.4),(1/3)*(Table13[[#This Row],[Height]]-0.4)*Table13[[#This Row],[Whole_weight]]*0.5)</f>
        <v>0.99345833333333344</v>
      </c>
      <c r="W516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t="e">
        <f>IF(Table13[[#This Row],[Category All]]="Category 1",Table13[[#This Row],[Base Abalone Value]]*1.5,NA())</f>
        <v>#N/A</v>
      </c>
      <c r="Y516">
        <f>IF(Table13[[#This Row],[Category All]]="Category 2",Table13[[#This Row],[Base Abalone Value]]*0.8,NA())</f>
        <v>0.79476666666666684</v>
      </c>
      <c r="Z516" t="e">
        <f>IF(Table13[[#This Row],[Category All]]="Category 3",Table13[[#This Row],[Base Abalone Value]],NA())</f>
        <v>#N/A</v>
      </c>
      <c r="AA516" s="2">
        <f>IF(Table13[[#This Row],[Gender]]="M",Table13[[#This Row],[Whole_weight]],NA())</f>
        <v>0.71699999999999997</v>
      </c>
      <c r="AB516" s="2" t="e">
        <f>IF(Table13[[#This Row],[Gender]]="F",Table13[[#This Row],[Whole_weight]],NA())</f>
        <v>#N/A</v>
      </c>
      <c r="AC516" s="2" t="e">
        <f>IF(Table13[[#This Row],[Gender]]="I",Table13[[#This Row],[Whole_weight]],NA())</f>
        <v>#N/A</v>
      </c>
      <c r="AD516" s="2">
        <f>IF(Table13[[#This Row],[Gender]]="M",Table13[[#This Row],[Diameter]],NA())</f>
        <v>0.435</v>
      </c>
      <c r="AE516" s="2" t="e">
        <f>IF(Table13[[#This Row],[Gender]]="F",Table13[[#This Row],[Diameter]],NA())</f>
        <v>#N/A</v>
      </c>
      <c r="AF516" s="2" t="e">
        <f>IF(Table13[[#This Row],[Gender]]="I",Table13[[#This Row],[Diameter]],NA())</f>
        <v>#N/A</v>
      </c>
    </row>
    <row r="517" spans="1:32">
      <c r="A517">
        <v>968</v>
      </c>
      <c r="B517" t="s">
        <v>11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49</v>
      </c>
      <c r="M517" t="s">
        <v>50</v>
      </c>
      <c r="N517" t="s">
        <v>3</v>
      </c>
      <c r="O517">
        <v>7</v>
      </c>
      <c r="P517" t="s">
        <v>42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>
        <f>SUM(1,(1/3)*(Table13[[#This Row],[Length]]-0.5),(1/3)*(Table13[[#This Row],[Diameter]]-0.4),(1/3)*(Table13[[#This Row],[Height]]-0.4)*Table13[[#This Row],[Whole_weight]]*0.5)</f>
        <v>0.97103583333333343</v>
      </c>
      <c r="W517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t="e">
        <f>IF(Table13[[#This Row],[Category All]]="Category 1",Table13[[#This Row],[Base Abalone Value]]*1.5,NA())</f>
        <v>#N/A</v>
      </c>
      <c r="Y517">
        <f>IF(Table13[[#This Row],[Category All]]="Category 2",Table13[[#This Row],[Base Abalone Value]]*0.8,NA())</f>
        <v>0.77682866666666683</v>
      </c>
      <c r="Z517" t="e">
        <f>IF(Table13[[#This Row],[Category All]]="Category 3",Table13[[#This Row],[Base Abalone Value]],NA())</f>
        <v>#N/A</v>
      </c>
      <c r="AA517" s="2" t="e">
        <f>IF(Table13[[#This Row],[Gender]]="M",Table13[[#This Row],[Whole_weight]],NA())</f>
        <v>#N/A</v>
      </c>
      <c r="AB517" s="2" t="e">
        <f>IF(Table13[[#This Row],[Gender]]="F",Table13[[#This Row],[Whole_weight]],NA())</f>
        <v>#N/A</v>
      </c>
      <c r="AC517" s="2">
        <f>IF(Table13[[#This Row],[Gender]]="I",Table13[[#This Row],[Whole_weight]],NA())</f>
        <v>0.76900000000000002</v>
      </c>
      <c r="AD517" s="2" t="e">
        <f>IF(Table13[[#This Row],[Gender]]="M",Table13[[#This Row],[Diameter]],NA())</f>
        <v>#N/A</v>
      </c>
      <c r="AE517" s="2" t="e">
        <f>IF(Table13[[#This Row],[Gender]]="F",Table13[[#This Row],[Diameter]],NA())</f>
        <v>#N/A</v>
      </c>
      <c r="AF517" s="2">
        <f>IF(Table13[[#This Row],[Gender]]="I",Table13[[#This Row],[Diameter]],NA())</f>
        <v>0.40500000000000003</v>
      </c>
    </row>
    <row r="518" spans="1:32">
      <c r="A518">
        <v>3986</v>
      </c>
      <c r="B518" t="s">
        <v>15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26</v>
      </c>
      <c r="M518" t="s">
        <v>27</v>
      </c>
      <c r="N518" t="s">
        <v>28</v>
      </c>
      <c r="O518">
        <v>8</v>
      </c>
      <c r="P518" t="s">
        <v>19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>
        <f>SUM(1,(1/3)*(Table13[[#This Row],[Length]]-0.5),(1/3)*(Table13[[#This Row],[Diameter]]-0.4),(1/3)*(Table13[[#This Row],[Height]]-0.4)*Table13[[#This Row],[Whole_weight]]*0.5)</f>
        <v>1.0266416666666667</v>
      </c>
      <c r="W518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t="e">
        <f>IF(Table13[[#This Row],[Category All]]="Category 1",Table13[[#This Row],[Base Abalone Value]]*1.5,NA())</f>
        <v>#N/A</v>
      </c>
      <c r="Y518" t="e">
        <f>IF(Table13[[#This Row],[Category All]]="Category 2",Table13[[#This Row],[Base Abalone Value]]*0.8,NA())</f>
        <v>#N/A</v>
      </c>
      <c r="Z518">
        <f>IF(Table13[[#This Row],[Category All]]="Category 3",Table13[[#This Row],[Base Abalone Value]],NA())</f>
        <v>1.0266416666666667</v>
      </c>
      <c r="AA518" s="2">
        <f>IF(Table13[[#This Row],[Gender]]="M",Table13[[#This Row],[Whole_weight]],NA())</f>
        <v>1.21</v>
      </c>
      <c r="AB518" s="2" t="e">
        <f>IF(Table13[[#This Row],[Gender]]="F",Table13[[#This Row],[Whole_weight]],NA())</f>
        <v>#N/A</v>
      </c>
      <c r="AC518" s="2" t="e">
        <f>IF(Table13[[#This Row],[Gender]]="I",Table13[[#This Row],[Whole_weight]],NA())</f>
        <v>#N/A</v>
      </c>
      <c r="AD518" s="2">
        <f>IF(Table13[[#This Row],[Gender]]="M",Table13[[#This Row],[Diameter]],NA())</f>
        <v>0.48</v>
      </c>
      <c r="AE518" s="2" t="e">
        <f>IF(Table13[[#This Row],[Gender]]="F",Table13[[#This Row],[Diameter]],NA())</f>
        <v>#N/A</v>
      </c>
      <c r="AF518" s="2" t="e">
        <f>IF(Table13[[#This Row],[Gender]]="I",Table13[[#This Row],[Diameter]],NA())</f>
        <v>#N/A</v>
      </c>
    </row>
    <row r="519" spans="1:32">
      <c r="A519">
        <v>3729</v>
      </c>
      <c r="B519" t="s">
        <v>11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52</v>
      </c>
      <c r="M519" t="s">
        <v>53</v>
      </c>
      <c r="N519" t="s">
        <v>54</v>
      </c>
      <c r="O519">
        <v>10</v>
      </c>
      <c r="P519" t="s">
        <v>38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>
        <f>SUM(1,(1/3)*(Table13[[#This Row],[Length]]-0.5),(1/3)*(Table13[[#This Row],[Diameter]]-0.4),(1/3)*(Table13[[#This Row],[Height]]-0.4)*Table13[[#This Row],[Whole_weight]]*0.5)</f>
        <v>0.95993750000000011</v>
      </c>
      <c r="W519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t="e">
        <f>IF(Table13[[#This Row],[Category All]]="Category 1",Table13[[#This Row],[Base Abalone Value]]*1.5,NA())</f>
        <v>#N/A</v>
      </c>
      <c r="Y519">
        <f>IF(Table13[[#This Row],[Category All]]="Category 2",Table13[[#This Row],[Base Abalone Value]]*0.8,NA())</f>
        <v>0.76795000000000013</v>
      </c>
      <c r="Z519" t="e">
        <f>IF(Table13[[#This Row],[Category All]]="Category 3",Table13[[#This Row],[Base Abalone Value]],NA())</f>
        <v>#N/A</v>
      </c>
      <c r="AA519" s="2" t="e">
        <f>IF(Table13[[#This Row],[Gender]]="M",Table13[[#This Row],[Whole_weight]],NA())</f>
        <v>#N/A</v>
      </c>
      <c r="AB519" s="2" t="e">
        <f>IF(Table13[[#This Row],[Gender]]="F",Table13[[#This Row],[Whole_weight]],NA())</f>
        <v>#N/A</v>
      </c>
      <c r="AC519" s="2">
        <f>IF(Table13[[#This Row],[Gender]]="I",Table13[[#This Row],[Whole_weight]],NA())</f>
        <v>0.84150000000000003</v>
      </c>
      <c r="AD519" s="2" t="e">
        <f>IF(Table13[[#This Row],[Gender]]="M",Table13[[#This Row],[Diameter]],NA())</f>
        <v>#N/A</v>
      </c>
      <c r="AE519" s="2" t="e">
        <f>IF(Table13[[#This Row],[Gender]]="F",Table13[[#This Row],[Diameter]],NA())</f>
        <v>#N/A</v>
      </c>
      <c r="AF519" s="2">
        <f>IF(Table13[[#This Row],[Gender]]="I",Table13[[#This Row],[Diameter]],NA())</f>
        <v>0.375</v>
      </c>
    </row>
    <row r="520" spans="1:32">
      <c r="A520">
        <v>3075</v>
      </c>
      <c r="B520" t="s">
        <v>15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35</v>
      </c>
      <c r="M520" t="s">
        <v>36</v>
      </c>
      <c r="N520" t="s">
        <v>37</v>
      </c>
      <c r="O520">
        <v>5</v>
      </c>
      <c r="P520" t="s">
        <v>14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>
        <f>SUM(1,(1/3)*(Table13[[#This Row],[Length]]-0.5),(1/3)*(Table13[[#This Row],[Diameter]]-0.4),(1/3)*(Table13[[#This Row],[Height]]-0.4)*Table13[[#This Row],[Whole_weight]]*0.5)</f>
        <v>1.0403420833333334</v>
      </c>
      <c r="W520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t="e">
        <f>IF(Table13[[#This Row],[Category All]]="Category 1",Table13[[#This Row],[Base Abalone Value]]*1.5,NA())</f>
        <v>#N/A</v>
      </c>
      <c r="Y520" t="e">
        <f>IF(Table13[[#This Row],[Category All]]="Category 2",Table13[[#This Row],[Base Abalone Value]]*0.8,NA())</f>
        <v>#N/A</v>
      </c>
      <c r="Z520">
        <f>IF(Table13[[#This Row],[Category All]]="Category 3",Table13[[#This Row],[Base Abalone Value]],NA())</f>
        <v>1.0403420833333334</v>
      </c>
      <c r="AA520" s="2">
        <f>IF(Table13[[#This Row],[Gender]]="M",Table13[[#This Row],[Whole_weight]],NA())</f>
        <v>1.3645</v>
      </c>
      <c r="AB520" s="2" t="e">
        <f>IF(Table13[[#This Row],[Gender]]="F",Table13[[#This Row],[Whole_weight]],NA())</f>
        <v>#N/A</v>
      </c>
      <c r="AC520" s="2" t="e">
        <f>IF(Table13[[#This Row],[Gender]]="I",Table13[[#This Row],[Whole_weight]],NA())</f>
        <v>#N/A</v>
      </c>
      <c r="AD520" s="2">
        <f>IF(Table13[[#This Row],[Gender]]="M",Table13[[#This Row],[Diameter]],NA())</f>
        <v>0.52</v>
      </c>
      <c r="AE520" s="2" t="e">
        <f>IF(Table13[[#This Row],[Gender]]="F",Table13[[#This Row],[Diameter]],NA())</f>
        <v>#N/A</v>
      </c>
      <c r="AF520" s="2" t="e">
        <f>IF(Table13[[#This Row],[Gender]]="I",Table13[[#This Row],[Diameter]],NA())</f>
        <v>#N/A</v>
      </c>
    </row>
    <row r="521" spans="1:32">
      <c r="A521">
        <v>1144</v>
      </c>
      <c r="B521" t="s">
        <v>15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29</v>
      </c>
      <c r="M521" t="s">
        <v>30</v>
      </c>
      <c r="N521" t="s">
        <v>31</v>
      </c>
      <c r="O521">
        <v>5</v>
      </c>
      <c r="P521" t="s">
        <v>14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>
        <f>SUM(1,(1/3)*(Table13[[#This Row],[Length]]-0.5),(1/3)*(Table13[[#This Row],[Diameter]]-0.4),(1/3)*(Table13[[#This Row],[Height]]-0.4)*Table13[[#This Row],[Whole_weight]]*0.5)</f>
        <v>1.0040024999999999</v>
      </c>
      <c r="W521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t="e">
        <f>IF(Table13[[#This Row],[Category All]]="Category 1",Table13[[#This Row],[Base Abalone Value]]*1.5,NA())</f>
        <v>#N/A</v>
      </c>
      <c r="Y521" t="e">
        <f>IF(Table13[[#This Row],[Category All]]="Category 2",Table13[[#This Row],[Base Abalone Value]]*0.8,NA())</f>
        <v>#N/A</v>
      </c>
      <c r="Z521">
        <f>IF(Table13[[#This Row],[Category All]]="Category 3",Table13[[#This Row],[Base Abalone Value]],NA())</f>
        <v>1.0040024999999999</v>
      </c>
      <c r="AA521" s="2">
        <f>IF(Table13[[#This Row],[Gender]]="M",Table13[[#This Row],[Whole_weight]],NA())</f>
        <v>0.84699999999999998</v>
      </c>
      <c r="AB521" s="2" t="e">
        <f>IF(Table13[[#This Row],[Gender]]="F",Table13[[#This Row],[Whole_weight]],NA())</f>
        <v>#N/A</v>
      </c>
      <c r="AC521" s="2" t="e">
        <f>IF(Table13[[#This Row],[Gender]]="I",Table13[[#This Row],[Whole_weight]],NA())</f>
        <v>#N/A</v>
      </c>
      <c r="AD521" s="2">
        <f>IF(Table13[[#This Row],[Gender]]="M",Table13[[#This Row],[Diameter]],NA())</f>
        <v>0.44500000000000001</v>
      </c>
      <c r="AE521" s="2" t="e">
        <f>IF(Table13[[#This Row],[Gender]]="F",Table13[[#This Row],[Diameter]],NA())</f>
        <v>#N/A</v>
      </c>
      <c r="AF521" s="2" t="e">
        <f>IF(Table13[[#This Row],[Gender]]="I",Table13[[#This Row],[Diameter]],NA())</f>
        <v>#N/A</v>
      </c>
    </row>
    <row r="522" spans="1:32">
      <c r="A522">
        <v>2032</v>
      </c>
      <c r="B522" t="s">
        <v>0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</v>
      </c>
      <c r="M522" t="s">
        <v>2</v>
      </c>
      <c r="N522" t="s">
        <v>3</v>
      </c>
      <c r="O522">
        <v>1</v>
      </c>
      <c r="P522" t="s">
        <v>4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>
        <f>SUM(1,(1/3)*(Table13[[#This Row],[Length]]-0.5),(1/3)*(Table13[[#This Row],[Diameter]]-0.4),(1/3)*(Table13[[#This Row],[Height]]-0.4)*Table13[[#This Row],[Whole_weight]]*0.5)</f>
        <v>1.0137299999999998</v>
      </c>
      <c r="W522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t="e">
        <f>IF(Table13[[#This Row],[Category All]]="Category 1",Table13[[#This Row],[Base Abalone Value]]*1.5,NA())</f>
        <v>#N/A</v>
      </c>
      <c r="Y522">
        <f>IF(Table13[[#This Row],[Category All]]="Category 2",Table13[[#This Row],[Base Abalone Value]]*0.8,NA())</f>
        <v>0.81098399999999993</v>
      </c>
      <c r="Z522" t="e">
        <f>IF(Table13[[#This Row],[Category All]]="Category 3",Table13[[#This Row],[Base Abalone Value]],NA())</f>
        <v>#N/A</v>
      </c>
      <c r="AA522" s="2" t="e">
        <f>IF(Table13[[#This Row],[Gender]]="M",Table13[[#This Row],[Whole_weight]],NA())</f>
        <v>#N/A</v>
      </c>
      <c r="AB522" s="2">
        <f>IF(Table13[[#This Row],[Gender]]="F",Table13[[#This Row],[Whole_weight]],NA())</f>
        <v>0.83699999999999997</v>
      </c>
      <c r="AC522" s="2" t="e">
        <f>IF(Table13[[#This Row],[Gender]]="I",Table13[[#This Row],[Whole_weight]],NA())</f>
        <v>#N/A</v>
      </c>
      <c r="AD522" s="2" t="e">
        <f>IF(Table13[[#This Row],[Gender]]="M",Table13[[#This Row],[Diameter]],NA())</f>
        <v>#N/A</v>
      </c>
      <c r="AE522" s="2">
        <f>IF(Table13[[#This Row],[Gender]]="F",Table13[[#This Row],[Diameter]],NA())</f>
        <v>0.45</v>
      </c>
      <c r="AF522" s="2" t="e">
        <f>IF(Table13[[#This Row],[Gender]]="I",Table13[[#This Row],[Diameter]],NA())</f>
        <v>#N/A</v>
      </c>
    </row>
    <row r="523" spans="1:32">
      <c r="A523">
        <v>3303</v>
      </c>
      <c r="B523" t="s">
        <v>0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32</v>
      </c>
      <c r="M523" t="s">
        <v>33</v>
      </c>
      <c r="N523" t="s">
        <v>34</v>
      </c>
      <c r="O523">
        <v>4</v>
      </c>
      <c r="P523" t="s">
        <v>10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>
        <f>SUM(1,(1/3)*(Table13[[#This Row],[Length]]-0.5),(1/3)*(Table13[[#This Row],[Diameter]]-0.4),(1/3)*(Table13[[#This Row],[Height]]-0.4)*Table13[[#This Row],[Whole_weight]]*0.5)</f>
        <v>1.0700208333333334</v>
      </c>
      <c r="W52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t="e">
        <f>IF(Table13[[#This Row],[Category All]]="Category 1",Table13[[#This Row],[Base Abalone Value]]*1.5,NA())</f>
        <v>#N/A</v>
      </c>
      <c r="Y523" t="e">
        <f>IF(Table13[[#This Row],[Category All]]="Category 2",Table13[[#This Row],[Base Abalone Value]]*0.8,NA())</f>
        <v>#N/A</v>
      </c>
      <c r="Z523">
        <f>IF(Table13[[#This Row],[Category All]]="Category 3",Table13[[#This Row],[Base Abalone Value]],NA())</f>
        <v>1.0700208333333334</v>
      </c>
      <c r="AA523" s="2" t="e">
        <f>IF(Table13[[#This Row],[Gender]]="M",Table13[[#This Row],[Whole_weight]],NA())</f>
        <v>#N/A</v>
      </c>
      <c r="AB523" s="2">
        <f>IF(Table13[[#This Row],[Gender]]="F",Table13[[#This Row],[Whole_weight]],NA())</f>
        <v>1.5549999999999999</v>
      </c>
      <c r="AC523" s="2" t="e">
        <f>IF(Table13[[#This Row],[Gender]]="I",Table13[[#This Row],[Whole_weight]],NA())</f>
        <v>#N/A</v>
      </c>
      <c r="AD523" s="2" t="e">
        <f>IF(Table13[[#This Row],[Gender]]="M",Table13[[#This Row],[Diameter]],NA())</f>
        <v>#N/A</v>
      </c>
      <c r="AE523" s="2">
        <f>IF(Table13[[#This Row],[Gender]]="F",Table13[[#This Row],[Diameter]],NA())</f>
        <v>0.57499999999999996</v>
      </c>
      <c r="AF523" s="2" t="e">
        <f>IF(Table13[[#This Row],[Gender]]="I",Table13[[#This Row],[Diameter]],NA())</f>
        <v>#N/A</v>
      </c>
    </row>
    <row r="524" spans="1:32">
      <c r="A524">
        <v>4152</v>
      </c>
      <c r="B524" t="s">
        <v>11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8</v>
      </c>
      <c r="M524" t="s">
        <v>9</v>
      </c>
      <c r="N524" t="s">
        <v>3</v>
      </c>
      <c r="O524">
        <v>7</v>
      </c>
      <c r="P524" t="s">
        <v>42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>
        <f>SUM(1,(1/3)*(Table13[[#This Row],[Length]]-0.5),(1/3)*(Table13[[#This Row],[Diameter]]-0.4),(1/3)*(Table13[[#This Row],[Height]]-0.4)*Table13[[#This Row],[Whole_weight]]*0.5)</f>
        <v>0.89081874999999988</v>
      </c>
      <c r="W524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t="e">
        <f>IF(Table13[[#This Row],[Category All]]="Category 1",Table13[[#This Row],[Base Abalone Value]]*1.5,NA())</f>
        <v>#N/A</v>
      </c>
      <c r="Y524">
        <f>IF(Table13[[#This Row],[Category All]]="Category 2",Table13[[#This Row],[Base Abalone Value]]*0.8,NA())</f>
        <v>0.71265499999999993</v>
      </c>
      <c r="Z524" t="e">
        <f>IF(Table13[[#This Row],[Category All]]="Category 3",Table13[[#This Row],[Base Abalone Value]],NA())</f>
        <v>#N/A</v>
      </c>
      <c r="AA524" s="2" t="e">
        <f>IF(Table13[[#This Row],[Gender]]="M",Table13[[#This Row],[Whole_weight]],NA())</f>
        <v>#N/A</v>
      </c>
      <c r="AB524" s="2" t="e">
        <f>IF(Table13[[#This Row],[Gender]]="F",Table13[[#This Row],[Whole_weight]],NA())</f>
        <v>#N/A</v>
      </c>
      <c r="AC524" s="2">
        <f>IF(Table13[[#This Row],[Gender]]="I",Table13[[#This Row],[Whole_weight]],NA())</f>
        <v>0.16950000000000001</v>
      </c>
      <c r="AD524" s="2" t="e">
        <f>IF(Table13[[#This Row],[Gender]]="M",Table13[[#This Row],[Diameter]],NA())</f>
        <v>#N/A</v>
      </c>
      <c r="AE524" s="2" t="e">
        <f>IF(Table13[[#This Row],[Gender]]="F",Table13[[#This Row],[Diameter]],NA())</f>
        <v>#N/A</v>
      </c>
      <c r="AF524" s="2">
        <f>IF(Table13[[#This Row],[Gender]]="I",Table13[[#This Row],[Diameter]],NA())</f>
        <v>0.25</v>
      </c>
    </row>
    <row r="525" spans="1:32">
      <c r="A525">
        <v>3171</v>
      </c>
      <c r="B525" t="s">
        <v>0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35</v>
      </c>
      <c r="M525" t="s">
        <v>36</v>
      </c>
      <c r="N525" t="s">
        <v>37</v>
      </c>
      <c r="O525">
        <v>6</v>
      </c>
      <c r="P525" t="s">
        <v>47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>
        <f>SUM(1,(1/3)*(Table13[[#This Row],[Length]]-0.5),(1/3)*(Table13[[#This Row],[Diameter]]-0.4),(1/3)*(Table13[[#This Row],[Height]]-0.4)*Table13[[#This Row],[Whole_weight]]*0.5)</f>
        <v>1.0093933333333336</v>
      </c>
      <c r="W525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t="e">
        <f>IF(Table13[[#This Row],[Category All]]="Category 1",Table13[[#This Row],[Base Abalone Value]]*1.5,NA())</f>
        <v>#N/A</v>
      </c>
      <c r="Y525">
        <f>IF(Table13[[#This Row],[Category All]]="Category 2",Table13[[#This Row],[Base Abalone Value]]*0.8,NA())</f>
        <v>0.80751466666666694</v>
      </c>
      <c r="Z525" t="e">
        <f>IF(Table13[[#This Row],[Category All]]="Category 3",Table13[[#This Row],[Base Abalone Value]],NA())</f>
        <v>#N/A</v>
      </c>
      <c r="AA525" s="2" t="e">
        <f>IF(Table13[[#This Row],[Gender]]="M",Table13[[#This Row],[Whole_weight]],NA())</f>
        <v>#N/A</v>
      </c>
      <c r="AB525" s="2">
        <f>IF(Table13[[#This Row],[Gender]]="F",Table13[[#This Row],[Whole_weight]],NA())</f>
        <v>0.872</v>
      </c>
      <c r="AC525" s="2" t="e">
        <f>IF(Table13[[#This Row],[Gender]]="I",Table13[[#This Row],[Whole_weight]],NA())</f>
        <v>#N/A</v>
      </c>
      <c r="AD525" s="2" t="e">
        <f>IF(Table13[[#This Row],[Gender]]="M",Table13[[#This Row],[Diameter]],NA())</f>
        <v>#N/A</v>
      </c>
      <c r="AE525" s="2">
        <f>IF(Table13[[#This Row],[Gender]]="F",Table13[[#This Row],[Diameter]],NA())</f>
        <v>0.46500000000000002</v>
      </c>
      <c r="AF525" s="2" t="e">
        <f>IF(Table13[[#This Row],[Gender]]="I",Table13[[#This Row],[Diameter]],NA())</f>
        <v>#N/A</v>
      </c>
    </row>
    <row r="526" spans="1:32">
      <c r="A526">
        <v>1308</v>
      </c>
      <c r="B526" t="s">
        <v>11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</v>
      </c>
      <c r="M526" t="s">
        <v>2</v>
      </c>
      <c r="N526" t="s">
        <v>3</v>
      </c>
      <c r="O526">
        <v>5</v>
      </c>
      <c r="P526" t="s">
        <v>14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>
        <f>SUM(1,(1/3)*(Table13[[#This Row],[Length]]-0.5),(1/3)*(Table13[[#This Row],[Diameter]]-0.4),(1/3)*(Table13[[#This Row],[Height]]-0.4)*Table13[[#This Row],[Whole_weight]]*0.5)</f>
        <v>0.99259208333333349</v>
      </c>
      <c r="W526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t="e">
        <f>IF(Table13[[#This Row],[Category All]]="Category 1",Table13[[#This Row],[Base Abalone Value]]*1.5,NA())</f>
        <v>#N/A</v>
      </c>
      <c r="Y526">
        <f>IF(Table13[[#This Row],[Category All]]="Category 2",Table13[[#This Row],[Base Abalone Value]]*0.8,NA())</f>
        <v>0.79407366666666679</v>
      </c>
      <c r="Z526" t="e">
        <f>IF(Table13[[#This Row],[Category All]]="Category 3",Table13[[#This Row],[Base Abalone Value]],NA())</f>
        <v>#N/A</v>
      </c>
      <c r="AA526" s="2" t="e">
        <f>IF(Table13[[#This Row],[Gender]]="M",Table13[[#This Row],[Whole_weight]],NA())</f>
        <v>#N/A</v>
      </c>
      <c r="AB526" s="2" t="e">
        <f>IF(Table13[[#This Row],[Gender]]="F",Table13[[#This Row],[Whole_weight]],NA())</f>
        <v>#N/A</v>
      </c>
      <c r="AC526" s="2">
        <f>IF(Table13[[#This Row],[Gender]]="I",Table13[[#This Row],[Whole_weight]],NA())</f>
        <v>0.77149999999999996</v>
      </c>
      <c r="AD526" s="2" t="e">
        <f>IF(Table13[[#This Row],[Gender]]="M",Table13[[#This Row],[Diameter]],NA())</f>
        <v>#N/A</v>
      </c>
      <c r="AE526" s="2" t="e">
        <f>IF(Table13[[#This Row],[Gender]]="F",Table13[[#This Row],[Diameter]],NA())</f>
        <v>#N/A</v>
      </c>
      <c r="AF526" s="2">
        <f>IF(Table13[[#This Row],[Gender]]="I",Table13[[#This Row],[Diameter]],NA())</f>
        <v>0.435</v>
      </c>
    </row>
    <row r="527" spans="1:32">
      <c r="A527">
        <v>1377</v>
      </c>
      <c r="B527" t="s">
        <v>15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20</v>
      </c>
      <c r="M527" t="s">
        <v>21</v>
      </c>
      <c r="N527" t="s">
        <v>22</v>
      </c>
      <c r="O527">
        <v>9</v>
      </c>
      <c r="P527" t="s">
        <v>46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>
        <f>SUM(1,(1/3)*(Table13[[#This Row],[Length]]-0.5),(1/3)*(Table13[[#This Row],[Diameter]]-0.4),(1/3)*(Table13[[#This Row],[Height]]-0.4)*Table13[[#This Row],[Whole_weight]]*0.5)</f>
        <v>1.0286104166666667</v>
      </c>
      <c r="W527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t="e">
        <f>IF(Table13[[#This Row],[Category All]]="Category 1",Table13[[#This Row],[Base Abalone Value]]*1.5,NA())</f>
        <v>#N/A</v>
      </c>
      <c r="Y527" t="e">
        <f>IF(Table13[[#This Row],[Category All]]="Category 2",Table13[[#This Row],[Base Abalone Value]]*0.8,NA())</f>
        <v>#N/A</v>
      </c>
      <c r="Z527">
        <f>IF(Table13[[#This Row],[Category All]]="Category 3",Table13[[#This Row],[Base Abalone Value]],NA())</f>
        <v>1.0286104166666667</v>
      </c>
      <c r="AA527" s="2">
        <f>IF(Table13[[#This Row],[Gender]]="M",Table13[[#This Row],[Whole_weight]],NA())</f>
        <v>1.2815000000000001</v>
      </c>
      <c r="AB527" s="2" t="e">
        <f>IF(Table13[[#This Row],[Gender]]="F",Table13[[#This Row],[Whole_weight]],NA())</f>
        <v>#N/A</v>
      </c>
      <c r="AC527" s="2" t="e">
        <f>IF(Table13[[#This Row],[Gender]]="I",Table13[[#This Row],[Whole_weight]],NA())</f>
        <v>#N/A</v>
      </c>
      <c r="AD527" s="2">
        <f>IF(Table13[[#This Row],[Gender]]="M",Table13[[#This Row],[Diameter]],NA())</f>
        <v>0.51</v>
      </c>
      <c r="AE527" s="2" t="e">
        <f>IF(Table13[[#This Row],[Gender]]="F",Table13[[#This Row],[Diameter]],NA())</f>
        <v>#N/A</v>
      </c>
      <c r="AF527" s="2" t="e">
        <f>IF(Table13[[#This Row],[Gender]]="I",Table13[[#This Row],[Diameter]],NA())</f>
        <v>#N/A</v>
      </c>
    </row>
    <row r="528" spans="1:32">
      <c r="A528">
        <v>510</v>
      </c>
      <c r="B528" t="s">
        <v>11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39</v>
      </c>
      <c r="M528" t="s">
        <v>40</v>
      </c>
      <c r="N528" t="s">
        <v>41</v>
      </c>
      <c r="O528">
        <v>3</v>
      </c>
      <c r="P528" t="s">
        <v>48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>
        <f>SUM(1,(1/3)*(Table13[[#This Row],[Length]]-0.5),(1/3)*(Table13[[#This Row],[Diameter]]-0.4),(1/3)*(Table13[[#This Row],[Height]]-0.4)*Table13[[#This Row],[Whole_weight]]*0.5)</f>
        <v>0.99933208333333323</v>
      </c>
      <c r="W528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>
        <f>IF(Table13[[#This Row],[Category All]]="Category 1",Table13[[#This Row],[Base Abalone Value]]*1.5,NA())</f>
        <v>1.498998125</v>
      </c>
      <c r="Y528" t="e">
        <f>IF(Table13[[#This Row],[Category All]]="Category 2",Table13[[#This Row],[Base Abalone Value]]*0.8,NA())</f>
        <v>#N/A</v>
      </c>
      <c r="Z528" t="e">
        <f>IF(Table13[[#This Row],[Category All]]="Category 3",Table13[[#This Row],[Base Abalone Value]],NA())</f>
        <v>#N/A</v>
      </c>
      <c r="AA528" s="2" t="e">
        <f>IF(Table13[[#This Row],[Gender]]="M",Table13[[#This Row],[Whole_weight]],NA())</f>
        <v>#N/A</v>
      </c>
      <c r="AB528" s="2" t="e">
        <f>IF(Table13[[#This Row],[Gender]]="F",Table13[[#This Row],[Whole_weight]],NA())</f>
        <v>#N/A</v>
      </c>
      <c r="AC528" s="2">
        <f>IF(Table13[[#This Row],[Gender]]="I",Table13[[#This Row],[Whole_weight]],NA())</f>
        <v>0.87350000000000005</v>
      </c>
      <c r="AD528" s="2" t="e">
        <f>IF(Table13[[#This Row],[Gender]]="M",Table13[[#This Row],[Diameter]],NA())</f>
        <v>#N/A</v>
      </c>
      <c r="AE528" s="2" t="e">
        <f>IF(Table13[[#This Row],[Gender]]="F",Table13[[#This Row],[Diameter]],NA())</f>
        <v>#N/A</v>
      </c>
      <c r="AF528" s="2">
        <f>IF(Table13[[#This Row],[Gender]]="I",Table13[[#This Row],[Diameter]],NA())</f>
        <v>0.44500000000000001</v>
      </c>
    </row>
    <row r="529" spans="1:32">
      <c r="A529">
        <v>2647</v>
      </c>
      <c r="B529" t="s">
        <v>11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23</v>
      </c>
      <c r="M529" t="s">
        <v>24</v>
      </c>
      <c r="N529" t="s">
        <v>25</v>
      </c>
      <c r="O529">
        <v>8</v>
      </c>
      <c r="P529" t="s">
        <v>19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>
        <f>SUM(1,(1/3)*(Table13[[#This Row],[Length]]-0.5),(1/3)*(Table13[[#This Row],[Diameter]]-0.4),(1/3)*(Table13[[#This Row],[Height]]-0.4)*Table13[[#This Row],[Whole_weight]]*0.5)</f>
        <v>0.96777333333333326</v>
      </c>
      <c r="W529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t="e">
        <f>IF(Table13[[#This Row],[Category All]]="Category 1",Table13[[#This Row],[Base Abalone Value]]*1.5,NA())</f>
        <v>#N/A</v>
      </c>
      <c r="Y529">
        <f>IF(Table13[[#This Row],[Category All]]="Category 2",Table13[[#This Row],[Base Abalone Value]]*0.8,NA())</f>
        <v>0.77421866666666661</v>
      </c>
      <c r="Z529" t="e">
        <f>IF(Table13[[#This Row],[Category All]]="Category 3",Table13[[#This Row],[Base Abalone Value]],NA())</f>
        <v>#N/A</v>
      </c>
      <c r="AA529" s="2" t="e">
        <f>IF(Table13[[#This Row],[Gender]]="M",Table13[[#This Row],[Whole_weight]],NA())</f>
        <v>#N/A</v>
      </c>
      <c r="AB529" s="2" t="e">
        <f>IF(Table13[[#This Row],[Gender]]="F",Table13[[#This Row],[Whole_weight]],NA())</f>
        <v>#N/A</v>
      </c>
      <c r="AC529" s="2">
        <f>IF(Table13[[#This Row],[Gender]]="I",Table13[[#This Row],[Whole_weight]],NA())</f>
        <v>0.51200000000000001</v>
      </c>
      <c r="AD529" s="2" t="e">
        <f>IF(Table13[[#This Row],[Gender]]="M",Table13[[#This Row],[Diameter]],NA())</f>
        <v>#N/A</v>
      </c>
      <c r="AE529" s="2" t="e">
        <f>IF(Table13[[#This Row],[Gender]]="F",Table13[[#This Row],[Diameter]],NA())</f>
        <v>#N/A</v>
      </c>
      <c r="AF529" s="2">
        <f>IF(Table13[[#This Row],[Gender]]="I",Table13[[#This Row],[Diameter]],NA())</f>
        <v>0.38</v>
      </c>
    </row>
    <row r="530" spans="1:32">
      <c r="A530">
        <v>3472</v>
      </c>
      <c r="B530" t="s">
        <v>0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23</v>
      </c>
      <c r="M530" t="s">
        <v>24</v>
      </c>
      <c r="N530" t="s">
        <v>25</v>
      </c>
      <c r="O530">
        <v>5</v>
      </c>
      <c r="P530" t="s">
        <v>14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>
        <f>SUM(1,(1/3)*(Table13[[#This Row],[Length]]-0.5),(1/3)*(Table13[[#This Row],[Diameter]]-0.4),(1/3)*(Table13[[#This Row],[Height]]-0.4)*Table13[[#This Row],[Whole_weight]]*0.5)</f>
        <v>1.0804258333333334</v>
      </c>
      <c r="W530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t="e">
        <f>IF(Table13[[#This Row],[Category All]]="Category 1",Table13[[#This Row],[Base Abalone Value]]*1.5,NA())</f>
        <v>#N/A</v>
      </c>
      <c r="Y530" t="e">
        <f>IF(Table13[[#This Row],[Category All]]="Category 2",Table13[[#This Row],[Base Abalone Value]]*0.8,NA())</f>
        <v>#N/A</v>
      </c>
      <c r="Z530">
        <f>IF(Table13[[#This Row],[Category All]]="Category 3",Table13[[#This Row],[Base Abalone Value]],NA())</f>
        <v>1.0804258333333334</v>
      </c>
      <c r="AA530" s="2" t="e">
        <f>IF(Table13[[#This Row],[Gender]]="M",Table13[[#This Row],[Whole_weight]],NA())</f>
        <v>#N/A</v>
      </c>
      <c r="AB530" s="2">
        <f>IF(Table13[[#This Row],[Gender]]="F",Table13[[#This Row],[Whole_weight]],NA())</f>
        <v>1.5229999999999999</v>
      </c>
      <c r="AC530" s="2" t="e">
        <f>IF(Table13[[#This Row],[Gender]]="I",Table13[[#This Row],[Whole_weight]],NA())</f>
        <v>#N/A</v>
      </c>
      <c r="AD530" s="2" t="e">
        <f>IF(Table13[[#This Row],[Gender]]="M",Table13[[#This Row],[Diameter]],NA())</f>
        <v>#N/A</v>
      </c>
      <c r="AE530" s="2">
        <f>IF(Table13[[#This Row],[Gender]]="F",Table13[[#This Row],[Diameter]],NA())</f>
        <v>0.57999999999999996</v>
      </c>
      <c r="AF530" s="2" t="e">
        <f>IF(Table13[[#This Row],[Gender]]="I",Table13[[#This Row],[Diameter]],NA())</f>
        <v>#N/A</v>
      </c>
    </row>
    <row r="531" spans="1:32">
      <c r="A531">
        <v>1611</v>
      </c>
      <c r="B531" t="s">
        <v>11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52</v>
      </c>
      <c r="M531" t="s">
        <v>53</v>
      </c>
      <c r="N531" t="s">
        <v>54</v>
      </c>
      <c r="O531">
        <v>10</v>
      </c>
      <c r="P531" t="s">
        <v>38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>
        <f>SUM(1,(1/3)*(Table13[[#This Row],[Length]]-0.5),(1/3)*(Table13[[#This Row],[Diameter]]-0.4),(1/3)*(Table13[[#This Row],[Height]]-0.4)*Table13[[#This Row],[Whole_weight]]*0.5)</f>
        <v>0.98880416666666671</v>
      </c>
      <c r="W531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t="e">
        <f>IF(Table13[[#This Row],[Category All]]="Category 1",Table13[[#This Row],[Base Abalone Value]]*1.5,NA())</f>
        <v>#N/A</v>
      </c>
      <c r="Y531">
        <f>IF(Table13[[#This Row],[Category All]]="Category 2",Table13[[#This Row],[Base Abalone Value]]*0.8,NA())</f>
        <v>0.79104333333333343</v>
      </c>
      <c r="Z531" t="e">
        <f>IF(Table13[[#This Row],[Category All]]="Category 3",Table13[[#This Row],[Base Abalone Value]],NA())</f>
        <v>#N/A</v>
      </c>
      <c r="AA531" s="2" t="e">
        <f>IF(Table13[[#This Row],[Gender]]="M",Table13[[#This Row],[Whole_weight]],NA())</f>
        <v>#N/A</v>
      </c>
      <c r="AB531" s="2" t="e">
        <f>IF(Table13[[#This Row],[Gender]]="F",Table13[[#This Row],[Whole_weight]],NA())</f>
        <v>#N/A</v>
      </c>
      <c r="AC531" s="2">
        <f>IF(Table13[[#This Row],[Gender]]="I",Table13[[#This Row],[Whole_weight]],NA())</f>
        <v>0.71699999999999997</v>
      </c>
      <c r="AD531" s="2" t="e">
        <f>IF(Table13[[#This Row],[Gender]]="M",Table13[[#This Row],[Diameter]],NA())</f>
        <v>#N/A</v>
      </c>
      <c r="AE531" s="2" t="e">
        <f>IF(Table13[[#This Row],[Gender]]="F",Table13[[#This Row],[Diameter]],NA())</f>
        <v>#N/A</v>
      </c>
      <c r="AF531" s="2">
        <f>IF(Table13[[#This Row],[Gender]]="I",Table13[[#This Row],[Diameter]],NA())</f>
        <v>0.42</v>
      </c>
    </row>
    <row r="532" spans="1:32">
      <c r="A532">
        <v>1398</v>
      </c>
      <c r="B532" t="s">
        <v>15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43</v>
      </c>
      <c r="M532" t="s">
        <v>44</v>
      </c>
      <c r="N532" t="s">
        <v>45</v>
      </c>
      <c r="O532">
        <v>1</v>
      </c>
      <c r="P532" t="s">
        <v>4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>
        <f>SUM(1,(1/3)*(Table13[[#This Row],[Length]]-0.5),(1/3)*(Table13[[#This Row],[Diameter]]-0.4),(1/3)*(Table13[[#This Row],[Height]]-0.4)*Table13[[#This Row],[Whole_weight]]*0.5)</f>
        <v>1.0337991666666666</v>
      </c>
      <c r="W532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t="e">
        <f>IF(Table13[[#This Row],[Category All]]="Category 1",Table13[[#This Row],[Base Abalone Value]]*1.5,NA())</f>
        <v>#N/A</v>
      </c>
      <c r="Y532" t="e">
        <f>IF(Table13[[#This Row],[Category All]]="Category 2",Table13[[#This Row],[Base Abalone Value]]*0.8,NA())</f>
        <v>#N/A</v>
      </c>
      <c r="Z532">
        <f>IF(Table13[[#This Row],[Category All]]="Category 3",Table13[[#This Row],[Base Abalone Value]],NA())</f>
        <v>1.0337991666666666</v>
      </c>
      <c r="AA532" s="2">
        <f>IF(Table13[[#This Row],[Gender]]="M",Table13[[#This Row],[Whole_weight]],NA())</f>
        <v>1.401</v>
      </c>
      <c r="AB532" s="2" t="e">
        <f>IF(Table13[[#This Row],[Gender]]="F",Table13[[#This Row],[Whole_weight]],NA())</f>
        <v>#N/A</v>
      </c>
      <c r="AC532" s="2" t="e">
        <f>IF(Table13[[#This Row],[Gender]]="I",Table13[[#This Row],[Whole_weight]],NA())</f>
        <v>#N/A</v>
      </c>
      <c r="AD532" s="2">
        <f>IF(Table13[[#This Row],[Gender]]="M",Table13[[#This Row],[Diameter]],NA())</f>
        <v>0.5</v>
      </c>
      <c r="AE532" s="2" t="e">
        <f>IF(Table13[[#This Row],[Gender]]="F",Table13[[#This Row],[Diameter]],NA())</f>
        <v>#N/A</v>
      </c>
      <c r="AF532" s="2" t="e">
        <f>IF(Table13[[#This Row],[Gender]]="I",Table13[[#This Row],[Diameter]],NA())</f>
        <v>#N/A</v>
      </c>
    </row>
    <row r="533" spans="1:32">
      <c r="A533">
        <v>2668</v>
      </c>
      <c r="B533" t="s">
        <v>0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26</v>
      </c>
      <c r="M533" t="s">
        <v>27</v>
      </c>
      <c r="N533" t="s">
        <v>28</v>
      </c>
      <c r="O533">
        <v>9</v>
      </c>
      <c r="P533" t="s">
        <v>46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>
        <f>SUM(1,(1/3)*(Table13[[#This Row],[Length]]-0.5),(1/3)*(Table13[[#This Row],[Diameter]]-0.4),(1/3)*(Table13[[#This Row],[Height]]-0.4)*Table13[[#This Row],[Whole_weight]]*0.5)</f>
        <v>1.0059166666666666</v>
      </c>
      <c r="W53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t="e">
        <f>IF(Table13[[#This Row],[Category All]]="Category 1",Table13[[#This Row],[Base Abalone Value]]*1.5,NA())</f>
        <v>#N/A</v>
      </c>
      <c r="Y533" t="e">
        <f>IF(Table13[[#This Row],[Category All]]="Category 2",Table13[[#This Row],[Base Abalone Value]]*0.8,NA())</f>
        <v>#N/A</v>
      </c>
      <c r="Z533">
        <f>IF(Table13[[#This Row],[Category All]]="Category 3",Table13[[#This Row],[Base Abalone Value]],NA())</f>
        <v>1.0059166666666666</v>
      </c>
      <c r="AA533" s="2" t="e">
        <f>IF(Table13[[#This Row],[Gender]]="M",Table13[[#This Row],[Whole_weight]],NA())</f>
        <v>#N/A</v>
      </c>
      <c r="AB533" s="2">
        <f>IF(Table13[[#This Row],[Gender]]="F",Table13[[#This Row],[Whole_weight]],NA())</f>
        <v>0.93799999999999994</v>
      </c>
      <c r="AC533" s="2" t="e">
        <f>IF(Table13[[#This Row],[Gender]]="I",Table13[[#This Row],[Whole_weight]],NA())</f>
        <v>#N/A</v>
      </c>
      <c r="AD533" s="2" t="e">
        <f>IF(Table13[[#This Row],[Gender]]="M",Table13[[#This Row],[Diameter]],NA())</f>
        <v>#N/A</v>
      </c>
      <c r="AE533" s="2">
        <f>IF(Table13[[#This Row],[Gender]]="F",Table13[[#This Row],[Diameter]],NA())</f>
        <v>0.45</v>
      </c>
      <c r="AF533" s="2" t="e">
        <f>IF(Table13[[#This Row],[Gender]]="I",Table13[[#This Row],[Diameter]],NA())</f>
        <v>#N/A</v>
      </c>
    </row>
    <row r="534" spans="1:32">
      <c r="A534">
        <v>3055</v>
      </c>
      <c r="B534" t="s">
        <v>15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39</v>
      </c>
      <c r="M534" t="s">
        <v>40</v>
      </c>
      <c r="N534" t="s">
        <v>41</v>
      </c>
      <c r="O534">
        <v>4</v>
      </c>
      <c r="P534" t="s">
        <v>10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>
        <f>SUM(1,(1/3)*(Table13[[#This Row],[Length]]-0.5),(1/3)*(Table13[[#This Row],[Diameter]]-0.4),(1/3)*(Table13[[#This Row],[Height]]-0.4)*Table13[[#This Row],[Whole_weight]]*0.5)</f>
        <v>1.0138958333333332</v>
      </c>
      <c r="W534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t="e">
        <f>IF(Table13[[#This Row],[Category All]]="Category 1",Table13[[#This Row],[Base Abalone Value]]*1.5,NA())</f>
        <v>#N/A</v>
      </c>
      <c r="Y534">
        <f>IF(Table13[[#This Row],[Category All]]="Category 2",Table13[[#This Row],[Base Abalone Value]]*0.8,NA())</f>
        <v>0.8111166666666666</v>
      </c>
      <c r="Z534" t="e">
        <f>IF(Table13[[#This Row],[Category All]]="Category 3",Table13[[#This Row],[Base Abalone Value]],NA())</f>
        <v>#N/A</v>
      </c>
      <c r="AA534" s="2">
        <f>IF(Table13[[#This Row],[Gender]]="M",Table13[[#This Row],[Whole_weight]],NA())</f>
        <v>0.86650000000000005</v>
      </c>
      <c r="AB534" s="2" t="e">
        <f>IF(Table13[[#This Row],[Gender]]="F",Table13[[#This Row],[Whole_weight]],NA())</f>
        <v>#N/A</v>
      </c>
      <c r="AC534" s="2" t="e">
        <f>IF(Table13[[#This Row],[Gender]]="I",Table13[[#This Row],[Whole_weight]],NA())</f>
        <v>#N/A</v>
      </c>
      <c r="AD534" s="2">
        <f>IF(Table13[[#This Row],[Gender]]="M",Table13[[#This Row],[Diameter]],NA())</f>
        <v>0.45</v>
      </c>
      <c r="AE534" s="2" t="e">
        <f>IF(Table13[[#This Row],[Gender]]="F",Table13[[#This Row],[Diameter]],NA())</f>
        <v>#N/A</v>
      </c>
      <c r="AF534" s="2" t="e">
        <f>IF(Table13[[#This Row],[Gender]]="I",Table13[[#This Row],[Diameter]],NA())</f>
        <v>#N/A</v>
      </c>
    </row>
    <row r="535" spans="1:32">
      <c r="A535">
        <v>1225</v>
      </c>
      <c r="B535" t="s">
        <v>11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35</v>
      </c>
      <c r="M535" t="s">
        <v>36</v>
      </c>
      <c r="N535" t="s">
        <v>37</v>
      </c>
      <c r="O535">
        <v>10</v>
      </c>
      <c r="P535" t="s">
        <v>38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>
        <f>SUM(1,(1/3)*(Table13[[#This Row],[Length]]-0.5),(1/3)*(Table13[[#This Row],[Diameter]]-0.4),(1/3)*(Table13[[#This Row],[Height]]-0.4)*Table13[[#This Row],[Whole_weight]]*0.5)</f>
        <v>0.8901129166666667</v>
      </c>
      <c r="W535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t="e">
        <f>IF(Table13[[#This Row],[Category All]]="Category 1",Table13[[#This Row],[Base Abalone Value]]*1.5,NA())</f>
        <v>#N/A</v>
      </c>
      <c r="Y535">
        <f>IF(Table13[[#This Row],[Category All]]="Category 2",Table13[[#This Row],[Base Abalone Value]]*0.8,NA())</f>
        <v>0.71209033333333338</v>
      </c>
      <c r="Z535" t="e">
        <f>IF(Table13[[#This Row],[Category All]]="Category 3",Table13[[#This Row],[Base Abalone Value]],NA())</f>
        <v>#N/A</v>
      </c>
      <c r="AA535" s="2" t="e">
        <f>IF(Table13[[#This Row],[Gender]]="M",Table13[[#This Row],[Whole_weight]],NA())</f>
        <v>#N/A</v>
      </c>
      <c r="AB535" s="2" t="e">
        <f>IF(Table13[[#This Row],[Gender]]="F",Table13[[#This Row],[Whole_weight]],NA())</f>
        <v>#N/A</v>
      </c>
      <c r="AC535" s="2">
        <f>IF(Table13[[#This Row],[Gender]]="I",Table13[[#This Row],[Whole_weight]],NA())</f>
        <v>0.19450000000000001</v>
      </c>
      <c r="AD535" s="2" t="e">
        <f>IF(Table13[[#This Row],[Gender]]="M",Table13[[#This Row],[Diameter]],NA())</f>
        <v>#N/A</v>
      </c>
      <c r="AE535" s="2" t="e">
        <f>IF(Table13[[#This Row],[Gender]]="F",Table13[[#This Row],[Diameter]],NA())</f>
        <v>#N/A</v>
      </c>
      <c r="AF535" s="2">
        <f>IF(Table13[[#This Row],[Gender]]="I",Table13[[#This Row],[Diameter]],NA())</f>
        <v>0.255</v>
      </c>
    </row>
    <row r="536" spans="1:32">
      <c r="A536">
        <v>766</v>
      </c>
      <c r="B536" t="s">
        <v>15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12</v>
      </c>
      <c r="M536" t="s">
        <v>13</v>
      </c>
      <c r="N536" t="s">
        <v>3</v>
      </c>
      <c r="O536">
        <v>7</v>
      </c>
      <c r="P536" t="s">
        <v>42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>
        <f>SUM(1,(1/3)*(Table13[[#This Row],[Length]]-0.5),(1/3)*(Table13[[#This Row],[Diameter]]-0.4),(1/3)*(Table13[[#This Row],[Height]]-0.4)*Table13[[#This Row],[Whole_weight]]*0.5)</f>
        <v>0.99091666666666678</v>
      </c>
      <c r="W536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t="e">
        <f>IF(Table13[[#This Row],[Category All]]="Category 1",Table13[[#This Row],[Base Abalone Value]]*1.5,NA())</f>
        <v>#N/A</v>
      </c>
      <c r="Y536">
        <f>IF(Table13[[#This Row],[Category All]]="Category 2",Table13[[#This Row],[Base Abalone Value]]*0.8,NA())</f>
        <v>0.79273333333333351</v>
      </c>
      <c r="Z536" t="e">
        <f>IF(Table13[[#This Row],[Category All]]="Category 3",Table13[[#This Row],[Base Abalone Value]],NA())</f>
        <v>#N/A</v>
      </c>
      <c r="AA536" s="2">
        <f>IF(Table13[[#This Row],[Gender]]="M",Table13[[#This Row],[Whole_weight]],NA())</f>
        <v>0.97799999999999998</v>
      </c>
      <c r="AB536" s="2" t="e">
        <f>IF(Table13[[#This Row],[Gender]]="F",Table13[[#This Row],[Whole_weight]],NA())</f>
        <v>#N/A</v>
      </c>
      <c r="AC536" s="2" t="e">
        <f>IF(Table13[[#This Row],[Gender]]="I",Table13[[#This Row],[Whole_weight]],NA())</f>
        <v>#N/A</v>
      </c>
      <c r="AD536" s="2">
        <f>IF(Table13[[#This Row],[Gender]]="M",Table13[[#This Row],[Diameter]],NA())</f>
        <v>0.45</v>
      </c>
      <c r="AE536" s="2" t="e">
        <f>IF(Table13[[#This Row],[Gender]]="F",Table13[[#This Row],[Diameter]],NA())</f>
        <v>#N/A</v>
      </c>
      <c r="AF536" s="2" t="e">
        <f>IF(Table13[[#This Row],[Gender]]="I",Table13[[#This Row],[Diameter]],NA())</f>
        <v>#N/A</v>
      </c>
    </row>
    <row r="537" spans="1:32">
      <c r="A537">
        <v>1159</v>
      </c>
      <c r="B537" t="s">
        <v>15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35</v>
      </c>
      <c r="M537" t="s">
        <v>36</v>
      </c>
      <c r="N537" t="s">
        <v>37</v>
      </c>
      <c r="O537">
        <v>5</v>
      </c>
      <c r="P537" t="s">
        <v>14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>
        <f>SUM(1,(1/3)*(Table13[[#This Row],[Length]]-0.5),(1/3)*(Table13[[#This Row],[Diameter]]-0.4),(1/3)*(Table13[[#This Row],[Height]]-0.4)*Table13[[#This Row],[Whole_weight]]*0.5)</f>
        <v>1.0115749999999999</v>
      </c>
      <c r="W537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t="e">
        <f>IF(Table13[[#This Row],[Category All]]="Category 1",Table13[[#This Row],[Base Abalone Value]]*1.5,NA())</f>
        <v>#N/A</v>
      </c>
      <c r="Y537" t="e">
        <f>IF(Table13[[#This Row],[Category All]]="Category 2",Table13[[#This Row],[Base Abalone Value]]*0.8,NA())</f>
        <v>#N/A</v>
      </c>
      <c r="Z537">
        <f>IF(Table13[[#This Row],[Category All]]="Category 3",Table13[[#This Row],[Base Abalone Value]],NA())</f>
        <v>1.0115749999999999</v>
      </c>
      <c r="AA537" s="2">
        <f>IF(Table13[[#This Row],[Gender]]="M",Table13[[#This Row],[Whole_weight]],NA())</f>
        <v>1.1174999999999999</v>
      </c>
      <c r="AB537" s="2" t="e">
        <f>IF(Table13[[#This Row],[Gender]]="F",Table13[[#This Row],[Whole_weight]],NA())</f>
        <v>#N/A</v>
      </c>
      <c r="AC537" s="2" t="e">
        <f>IF(Table13[[#This Row],[Gender]]="I",Table13[[#This Row],[Whole_weight]],NA())</f>
        <v>#N/A</v>
      </c>
      <c r="AD537" s="2">
        <f>IF(Table13[[#This Row],[Gender]]="M",Table13[[#This Row],[Diameter]],NA())</f>
        <v>0.47499999999999998</v>
      </c>
      <c r="AE537" s="2" t="e">
        <f>IF(Table13[[#This Row],[Gender]]="F",Table13[[#This Row],[Diameter]],NA())</f>
        <v>#N/A</v>
      </c>
      <c r="AF537" s="2" t="e">
        <f>IF(Table13[[#This Row],[Gender]]="I",Table13[[#This Row],[Diameter]],NA())</f>
        <v>#N/A</v>
      </c>
    </row>
    <row r="538" spans="1:32">
      <c r="A538">
        <v>2359</v>
      </c>
      <c r="B538" t="s">
        <v>0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29</v>
      </c>
      <c r="M538" t="s">
        <v>30</v>
      </c>
      <c r="N538" t="s">
        <v>31</v>
      </c>
      <c r="O538">
        <v>1</v>
      </c>
      <c r="P538" t="s">
        <v>4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>
        <f>SUM(1,(1/3)*(Table13[[#This Row],[Length]]-0.5),(1/3)*(Table13[[#This Row],[Diameter]]-0.4),(1/3)*(Table13[[#This Row],[Height]]-0.4)*Table13[[#This Row],[Whole_weight]]*0.5)</f>
        <v>1.0224241666666667</v>
      </c>
      <c r="W538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t="e">
        <f>IF(Table13[[#This Row],[Category All]]="Category 1",Table13[[#This Row],[Base Abalone Value]]*1.5,NA())</f>
        <v>#N/A</v>
      </c>
      <c r="Y538">
        <f>IF(Table13[[#This Row],[Category All]]="Category 2",Table13[[#This Row],[Base Abalone Value]]*0.8,NA())</f>
        <v>0.81793933333333335</v>
      </c>
      <c r="Z538" t="e">
        <f>IF(Table13[[#This Row],[Category All]]="Category 3",Table13[[#This Row],[Base Abalone Value]],NA())</f>
        <v>#N/A</v>
      </c>
      <c r="AA538" s="2" t="e">
        <f>IF(Table13[[#This Row],[Gender]]="M",Table13[[#This Row],[Whole_weight]],NA())</f>
        <v>#N/A</v>
      </c>
      <c r="AB538" s="2">
        <f>IF(Table13[[#This Row],[Gender]]="F",Table13[[#This Row],[Whole_weight]],NA())</f>
        <v>1.3445</v>
      </c>
      <c r="AC538" s="2" t="e">
        <f>IF(Table13[[#This Row],[Gender]]="I",Table13[[#This Row],[Whole_weight]],NA())</f>
        <v>#N/A</v>
      </c>
      <c r="AD538" s="2" t="e">
        <f>IF(Table13[[#This Row],[Gender]]="M",Table13[[#This Row],[Diameter]],NA())</f>
        <v>#N/A</v>
      </c>
      <c r="AE538" s="2">
        <f>IF(Table13[[#This Row],[Gender]]="F",Table13[[#This Row],[Diameter]],NA())</f>
        <v>0.48499999999999999</v>
      </c>
      <c r="AF538" s="2" t="e">
        <f>IF(Table13[[#This Row],[Gender]]="I",Table13[[#This Row],[Diameter]],NA())</f>
        <v>#N/A</v>
      </c>
    </row>
    <row r="539" spans="1:32">
      <c r="A539">
        <v>1065</v>
      </c>
      <c r="B539" t="s">
        <v>11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</v>
      </c>
      <c r="M539" t="s">
        <v>2</v>
      </c>
      <c r="N539" t="s">
        <v>3</v>
      </c>
      <c r="O539">
        <v>3</v>
      </c>
      <c r="P539" t="s">
        <v>48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>
        <f>SUM(1,(1/3)*(Table13[[#This Row],[Length]]-0.5),(1/3)*(Table13[[#This Row],[Diameter]]-0.4),(1/3)*(Table13[[#This Row],[Height]]-0.4)*Table13[[#This Row],[Whole_weight]]*0.5)</f>
        <v>0.86663999999999997</v>
      </c>
      <c r="W539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t="e">
        <f>IF(Table13[[#This Row],[Category All]]="Category 1",Table13[[#This Row],[Base Abalone Value]]*1.5,NA())</f>
        <v>#N/A</v>
      </c>
      <c r="Y539">
        <f>IF(Table13[[#This Row],[Category All]]="Category 2",Table13[[#This Row],[Base Abalone Value]]*0.8,NA())</f>
        <v>0.69331200000000004</v>
      </c>
      <c r="Z539" t="e">
        <f>IF(Table13[[#This Row],[Category All]]="Category 3",Table13[[#This Row],[Base Abalone Value]],NA())</f>
        <v>#N/A</v>
      </c>
      <c r="AA539" s="2" t="e">
        <f>IF(Table13[[#This Row],[Gender]]="M",Table13[[#This Row],[Whole_weight]],NA())</f>
        <v>#N/A</v>
      </c>
      <c r="AB539" s="2" t="e">
        <f>IF(Table13[[#This Row],[Gender]]="F",Table13[[#This Row],[Whole_weight]],NA())</f>
        <v>#N/A</v>
      </c>
      <c r="AC539" s="2">
        <f>IF(Table13[[#This Row],[Gender]]="I",Table13[[#This Row],[Whole_weight]],NA())</f>
        <v>0.1255</v>
      </c>
      <c r="AD539" s="2" t="e">
        <f>IF(Table13[[#This Row],[Gender]]="M",Table13[[#This Row],[Diameter]],NA())</f>
        <v>#N/A</v>
      </c>
      <c r="AE539" s="2" t="e">
        <f>IF(Table13[[#This Row],[Gender]]="F",Table13[[#This Row],[Diameter]],NA())</f>
        <v>#N/A</v>
      </c>
      <c r="AF539" s="2">
        <f>IF(Table13[[#This Row],[Gender]]="I",Table13[[#This Row],[Diameter]],NA())</f>
        <v>0.22</v>
      </c>
    </row>
    <row r="540" spans="1:32">
      <c r="A540">
        <v>406</v>
      </c>
      <c r="B540" t="s">
        <v>0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</v>
      </c>
      <c r="M540" t="s">
        <v>2</v>
      </c>
      <c r="N540" t="s">
        <v>3</v>
      </c>
      <c r="O540">
        <v>2</v>
      </c>
      <c r="P540" t="s">
        <v>7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>
        <f>SUM(1,(1/3)*(Table13[[#This Row],[Length]]-0.5),(1/3)*(Table13[[#This Row],[Diameter]]-0.4),(1/3)*(Table13[[#This Row],[Height]]-0.4)*Table13[[#This Row],[Whole_weight]]*0.5)</f>
        <v>0.98656250000000001</v>
      </c>
      <c r="W540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t="e">
        <f>IF(Table13[[#This Row],[Category All]]="Category 1",Table13[[#This Row],[Base Abalone Value]]*1.5,NA())</f>
        <v>#N/A</v>
      </c>
      <c r="Y540">
        <f>IF(Table13[[#This Row],[Category All]]="Category 2",Table13[[#This Row],[Base Abalone Value]]*0.8,NA())</f>
        <v>0.78925000000000001</v>
      </c>
      <c r="Z540" t="e">
        <f>IF(Table13[[#This Row],[Category All]]="Category 3",Table13[[#This Row],[Base Abalone Value]],NA())</f>
        <v>#N/A</v>
      </c>
      <c r="AA540" s="2" t="e">
        <f>IF(Table13[[#This Row],[Gender]]="M",Table13[[#This Row],[Whole_weight]],NA())</f>
        <v>#N/A</v>
      </c>
      <c r="AB540" s="2">
        <f>IF(Table13[[#This Row],[Gender]]="F",Table13[[#This Row],[Whole_weight]],NA())</f>
        <v>0.84250000000000003</v>
      </c>
      <c r="AC540" s="2" t="e">
        <f>IF(Table13[[#This Row],[Gender]]="I",Table13[[#This Row],[Whole_weight]],NA())</f>
        <v>#N/A</v>
      </c>
      <c r="AD540" s="2" t="e">
        <f>IF(Table13[[#This Row],[Gender]]="M",Table13[[#This Row],[Diameter]],NA())</f>
        <v>#N/A</v>
      </c>
      <c r="AE540" s="2">
        <f>IF(Table13[[#This Row],[Gender]]="F",Table13[[#This Row],[Diameter]],NA())</f>
        <v>0.44</v>
      </c>
      <c r="AF540" s="2" t="e">
        <f>IF(Table13[[#This Row],[Gender]]="I",Table13[[#This Row],[Diameter]],NA())</f>
        <v>#N/A</v>
      </c>
    </row>
    <row r="541" spans="1:32">
      <c r="A541">
        <v>717</v>
      </c>
      <c r="B541" t="s">
        <v>11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39</v>
      </c>
      <c r="M541" t="s">
        <v>40</v>
      </c>
      <c r="N541" t="s">
        <v>41</v>
      </c>
      <c r="O541">
        <v>6</v>
      </c>
      <c r="P541" t="s">
        <v>47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>
        <f>SUM(1,(1/3)*(Table13[[#This Row],[Length]]-0.5),(1/3)*(Table13[[#This Row],[Diameter]]-0.4),(1/3)*(Table13[[#This Row],[Height]]-0.4)*Table13[[#This Row],[Whole_weight]]*0.5)</f>
        <v>0.85963749999999994</v>
      </c>
      <c r="W541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t="e">
        <f>IF(Table13[[#This Row],[Category All]]="Category 1",Table13[[#This Row],[Base Abalone Value]]*1.5,NA())</f>
        <v>#N/A</v>
      </c>
      <c r="Y541">
        <f>IF(Table13[[#This Row],[Category All]]="Category 2",Table13[[#This Row],[Base Abalone Value]]*0.8,NA())</f>
        <v>0.68771000000000004</v>
      </c>
      <c r="Z541" t="e">
        <f>IF(Table13[[#This Row],[Category All]]="Category 3",Table13[[#This Row],[Base Abalone Value]],NA())</f>
        <v>#N/A</v>
      </c>
      <c r="AA541" s="2" t="e">
        <f>IF(Table13[[#This Row],[Gender]]="M",Table13[[#This Row],[Whole_weight]],NA())</f>
        <v>#N/A</v>
      </c>
      <c r="AB541" s="2" t="e">
        <f>IF(Table13[[#This Row],[Gender]]="F",Table13[[#This Row],[Whole_weight]],NA())</f>
        <v>#N/A</v>
      </c>
      <c r="AC541" s="2">
        <f>IF(Table13[[#This Row],[Gender]]="I",Table13[[#This Row],[Whole_weight]],NA())</f>
        <v>9.7500000000000003E-2</v>
      </c>
      <c r="AD541" s="2" t="e">
        <f>IF(Table13[[#This Row],[Gender]]="M",Table13[[#This Row],[Diameter]],NA())</f>
        <v>#N/A</v>
      </c>
      <c r="AE541" s="2" t="e">
        <f>IF(Table13[[#This Row],[Gender]]="F",Table13[[#This Row],[Diameter]],NA())</f>
        <v>#N/A</v>
      </c>
      <c r="AF541" s="2">
        <f>IF(Table13[[#This Row],[Gender]]="I",Table13[[#This Row],[Diameter]],NA())</f>
        <v>0.20499999999999999</v>
      </c>
    </row>
    <row r="542" spans="1:32">
      <c r="A542">
        <v>3263</v>
      </c>
      <c r="B542" t="s">
        <v>0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16</v>
      </c>
      <c r="M542" t="s">
        <v>17</v>
      </c>
      <c r="N542" t="s">
        <v>18</v>
      </c>
      <c r="O542">
        <v>8</v>
      </c>
      <c r="P542" t="s">
        <v>19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>
        <f>SUM(1,(1/3)*(Table13[[#This Row],[Length]]-0.5),(1/3)*(Table13[[#This Row],[Diameter]]-0.4),(1/3)*(Table13[[#This Row],[Height]]-0.4)*Table13[[#This Row],[Whole_weight]]*0.5)</f>
        <v>1.0068112500000002</v>
      </c>
      <c r="W542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t="e">
        <f>IF(Table13[[#This Row],[Category All]]="Category 1",Table13[[#This Row],[Base Abalone Value]]*1.5,NA())</f>
        <v>#N/A</v>
      </c>
      <c r="Y542" t="e">
        <f>IF(Table13[[#This Row],[Category All]]="Category 2",Table13[[#This Row],[Base Abalone Value]]*0.8,NA())</f>
        <v>#N/A</v>
      </c>
      <c r="Z542">
        <f>IF(Table13[[#This Row],[Category All]]="Category 3",Table13[[#This Row],[Base Abalone Value]],NA())</f>
        <v>1.0068112500000002</v>
      </c>
      <c r="AA542" s="2" t="e">
        <f>IF(Table13[[#This Row],[Gender]]="M",Table13[[#This Row],[Whole_weight]],NA())</f>
        <v>#N/A</v>
      </c>
      <c r="AB542" s="2">
        <f>IF(Table13[[#This Row],[Gender]]="F",Table13[[#This Row],[Whole_weight]],NA())</f>
        <v>1.2515000000000001</v>
      </c>
      <c r="AC542" s="2" t="e">
        <f>IF(Table13[[#This Row],[Gender]]="I",Table13[[#This Row],[Whole_weight]],NA())</f>
        <v>#N/A</v>
      </c>
      <c r="AD542" s="2" t="e">
        <f>IF(Table13[[#This Row],[Gender]]="M",Table13[[#This Row],[Diameter]],NA())</f>
        <v>#N/A</v>
      </c>
      <c r="AE542" s="2">
        <f>IF(Table13[[#This Row],[Gender]]="F",Table13[[#This Row],[Diameter]],NA())</f>
        <v>0.48499999999999999</v>
      </c>
      <c r="AF542" s="2" t="e">
        <f>IF(Table13[[#This Row],[Gender]]="I",Table13[[#This Row],[Diameter]],NA())</f>
        <v>#N/A</v>
      </c>
    </row>
    <row r="543" spans="1:32">
      <c r="A543">
        <v>1098</v>
      </c>
      <c r="B543" t="s">
        <v>11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26</v>
      </c>
      <c r="M543" t="s">
        <v>27</v>
      </c>
      <c r="N543" t="s">
        <v>28</v>
      </c>
      <c r="O543">
        <v>4</v>
      </c>
      <c r="P543" t="s">
        <v>10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>
        <f>SUM(1,(1/3)*(Table13[[#This Row],[Length]]-0.5),(1/3)*(Table13[[#This Row],[Diameter]]-0.4),(1/3)*(Table13[[#This Row],[Height]]-0.4)*Table13[[#This Row],[Whole_weight]]*0.5)</f>
        <v>0.95804374999999986</v>
      </c>
      <c r="W54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t="e">
        <f>IF(Table13[[#This Row],[Category All]]="Category 1",Table13[[#This Row],[Base Abalone Value]]*1.5,NA())</f>
        <v>#N/A</v>
      </c>
      <c r="Y543">
        <f>IF(Table13[[#This Row],[Category All]]="Category 2",Table13[[#This Row],[Base Abalone Value]]*0.8,NA())</f>
        <v>0.76643499999999998</v>
      </c>
      <c r="Z543" t="e">
        <f>IF(Table13[[#This Row],[Category All]]="Category 3",Table13[[#This Row],[Base Abalone Value]],NA())</f>
        <v>#N/A</v>
      </c>
      <c r="AA543" s="2" t="e">
        <f>IF(Table13[[#This Row],[Gender]]="M",Table13[[#This Row],[Whole_weight]],NA())</f>
        <v>#N/A</v>
      </c>
      <c r="AB543" s="2" t="e">
        <f>IF(Table13[[#This Row],[Gender]]="F",Table13[[#This Row],[Whole_weight]],NA())</f>
        <v>#N/A</v>
      </c>
      <c r="AC543" s="2">
        <f>IF(Table13[[#This Row],[Gender]]="I",Table13[[#This Row],[Whole_weight]],NA())</f>
        <v>0.62450000000000006</v>
      </c>
      <c r="AD543" s="2" t="e">
        <f>IF(Table13[[#This Row],[Gender]]="M",Table13[[#This Row],[Diameter]],NA())</f>
        <v>#N/A</v>
      </c>
      <c r="AE543" s="2" t="e">
        <f>IF(Table13[[#This Row],[Gender]]="F",Table13[[#This Row],[Diameter]],NA())</f>
        <v>#N/A</v>
      </c>
      <c r="AF543" s="2">
        <f>IF(Table13[[#This Row],[Gender]]="I",Table13[[#This Row],[Diameter]],NA())</f>
        <v>0.38</v>
      </c>
    </row>
    <row r="544" spans="1:32">
      <c r="A544">
        <v>4055</v>
      </c>
      <c r="B544" t="s">
        <v>0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52</v>
      </c>
      <c r="M544" t="s">
        <v>53</v>
      </c>
      <c r="N544" t="s">
        <v>54</v>
      </c>
      <c r="O544">
        <v>2</v>
      </c>
      <c r="P544" t="s">
        <v>7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>
        <f>SUM(1,(1/3)*(Table13[[#This Row],[Length]]-0.5),(1/3)*(Table13[[#This Row],[Diameter]]-0.4),(1/3)*(Table13[[#This Row],[Height]]-0.4)*Table13[[#This Row],[Whole_weight]]*0.5)</f>
        <v>1.0322616666666664</v>
      </c>
      <c r="W544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t="e">
        <f>IF(Table13[[#This Row],[Category All]]="Category 1",Table13[[#This Row],[Base Abalone Value]]*1.5,NA())</f>
        <v>#N/A</v>
      </c>
      <c r="Y544" t="e">
        <f>IF(Table13[[#This Row],[Category All]]="Category 2",Table13[[#This Row],[Base Abalone Value]]*0.8,NA())</f>
        <v>#N/A</v>
      </c>
      <c r="Z544">
        <f>IF(Table13[[#This Row],[Category All]]="Category 3",Table13[[#This Row],[Base Abalone Value]],NA())</f>
        <v>1.0322616666666664</v>
      </c>
      <c r="AA544" s="2" t="e">
        <f>IF(Table13[[#This Row],[Gender]]="M",Table13[[#This Row],[Whole_weight]],NA())</f>
        <v>#N/A</v>
      </c>
      <c r="AB544" s="2">
        <f>IF(Table13[[#This Row],[Gender]]="F",Table13[[#This Row],[Whole_weight]],NA())</f>
        <v>1.2565</v>
      </c>
      <c r="AC544" s="2" t="e">
        <f>IF(Table13[[#This Row],[Gender]]="I",Table13[[#This Row],[Whole_weight]],NA())</f>
        <v>#N/A</v>
      </c>
      <c r="AD544" s="2" t="e">
        <f>IF(Table13[[#This Row],[Gender]]="M",Table13[[#This Row],[Diameter]],NA())</f>
        <v>#N/A</v>
      </c>
      <c r="AE544" s="2">
        <f>IF(Table13[[#This Row],[Gender]]="F",Table13[[#This Row],[Diameter]],NA())</f>
        <v>0.5</v>
      </c>
      <c r="AF544" s="2" t="e">
        <f>IF(Table13[[#This Row],[Gender]]="I",Table13[[#This Row],[Diameter]],NA())</f>
        <v>#N/A</v>
      </c>
    </row>
    <row r="545" spans="1:32">
      <c r="A545">
        <v>4129</v>
      </c>
      <c r="B545" t="s">
        <v>15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16</v>
      </c>
      <c r="M545" t="s">
        <v>17</v>
      </c>
      <c r="N545" t="s">
        <v>18</v>
      </c>
      <c r="O545">
        <v>4</v>
      </c>
      <c r="P545" t="s">
        <v>10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>
        <f>SUM(1,(1/3)*(Table13[[#This Row],[Length]]-0.5),(1/3)*(Table13[[#This Row],[Diameter]]-0.4),(1/3)*(Table13[[#This Row],[Height]]-0.4)*Table13[[#This Row],[Whole_weight]]*0.5)</f>
        <v>0.99087875000000003</v>
      </c>
      <c r="W545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t="e">
        <f>IF(Table13[[#This Row],[Category All]]="Category 1",Table13[[#This Row],[Base Abalone Value]]*1.5,NA())</f>
        <v>#N/A</v>
      </c>
      <c r="Y545" t="e">
        <f>IF(Table13[[#This Row],[Category All]]="Category 2",Table13[[#This Row],[Base Abalone Value]]*0.8,NA())</f>
        <v>#N/A</v>
      </c>
      <c r="Z545">
        <f>IF(Table13[[#This Row],[Category All]]="Category 3",Table13[[#This Row],[Base Abalone Value]],NA())</f>
        <v>0.99087875000000003</v>
      </c>
      <c r="AA545" s="2">
        <f>IF(Table13[[#This Row],[Gender]]="M",Table13[[#This Row],[Whole_weight]],NA())</f>
        <v>0.92049999999999998</v>
      </c>
      <c r="AB545" s="2" t="e">
        <f>IF(Table13[[#This Row],[Gender]]="F",Table13[[#This Row],[Whole_weight]],NA())</f>
        <v>#N/A</v>
      </c>
      <c r="AC545" s="2" t="e">
        <f>IF(Table13[[#This Row],[Gender]]="I",Table13[[#This Row],[Whole_weight]],NA())</f>
        <v>#N/A</v>
      </c>
      <c r="AD545" s="2">
        <f>IF(Table13[[#This Row],[Gender]]="M",Table13[[#This Row],[Diameter]],NA())</f>
        <v>0.435</v>
      </c>
      <c r="AE545" s="2" t="e">
        <f>IF(Table13[[#This Row],[Gender]]="F",Table13[[#This Row],[Diameter]],NA())</f>
        <v>#N/A</v>
      </c>
      <c r="AF545" s="2" t="e">
        <f>IF(Table13[[#This Row],[Gender]]="I",Table13[[#This Row],[Diameter]],NA())</f>
        <v>#N/A</v>
      </c>
    </row>
    <row r="546" spans="1:32">
      <c r="A546">
        <v>2143</v>
      </c>
      <c r="B546" t="s">
        <v>11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32</v>
      </c>
      <c r="M546" t="s">
        <v>33</v>
      </c>
      <c r="N546" t="s">
        <v>34</v>
      </c>
      <c r="O546">
        <v>6</v>
      </c>
      <c r="P546" t="s">
        <v>47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>
        <f>SUM(1,(1/3)*(Table13[[#This Row],[Length]]-0.5),(1/3)*(Table13[[#This Row],[Diameter]]-0.4),(1/3)*(Table13[[#This Row],[Height]]-0.4)*Table13[[#This Row],[Whole_weight]]*0.5)</f>
        <v>0.95093249999999996</v>
      </c>
      <c r="W546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t="e">
        <f>IF(Table13[[#This Row],[Category All]]="Category 1",Table13[[#This Row],[Base Abalone Value]]*1.5,NA())</f>
        <v>#N/A</v>
      </c>
      <c r="Y546">
        <f>IF(Table13[[#This Row],[Category All]]="Category 2",Table13[[#This Row],[Base Abalone Value]]*0.8,NA())</f>
        <v>0.76074600000000003</v>
      </c>
      <c r="Z546" t="e">
        <f>IF(Table13[[#This Row],[Category All]]="Category 3",Table13[[#This Row],[Base Abalone Value]],NA())</f>
        <v>#N/A</v>
      </c>
      <c r="AA546" s="2" t="e">
        <f>IF(Table13[[#This Row],[Gender]]="M",Table13[[#This Row],[Whole_weight]],NA())</f>
        <v>#N/A</v>
      </c>
      <c r="AB546" s="2" t="e">
        <f>IF(Table13[[#This Row],[Gender]]="F",Table13[[#This Row],[Whole_weight]],NA())</f>
        <v>#N/A</v>
      </c>
      <c r="AC546" s="2">
        <f>IF(Table13[[#This Row],[Gender]]="I",Table13[[#This Row],[Whole_weight]],NA())</f>
        <v>0.39450000000000002</v>
      </c>
      <c r="AD546" s="2" t="e">
        <f>IF(Table13[[#This Row],[Gender]]="M",Table13[[#This Row],[Diameter]],NA())</f>
        <v>#N/A</v>
      </c>
      <c r="AE546" s="2" t="e">
        <f>IF(Table13[[#This Row],[Gender]]="F",Table13[[#This Row],[Diameter]],NA())</f>
        <v>#N/A</v>
      </c>
      <c r="AF546" s="2">
        <f>IF(Table13[[#This Row],[Gender]]="I",Table13[[#This Row],[Diameter]],NA())</f>
        <v>0.35</v>
      </c>
    </row>
    <row r="547" spans="1:32">
      <c r="A547">
        <v>1310</v>
      </c>
      <c r="B547" t="s">
        <v>11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29</v>
      </c>
      <c r="M547" t="s">
        <v>30</v>
      </c>
      <c r="N547" t="s">
        <v>31</v>
      </c>
      <c r="O547">
        <v>4</v>
      </c>
      <c r="P547" t="s">
        <v>10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>
        <f>SUM(1,(1/3)*(Table13[[#This Row],[Length]]-0.5),(1/3)*(Table13[[#This Row],[Diameter]]-0.4),(1/3)*(Table13[[#This Row],[Height]]-0.4)*Table13[[#This Row],[Whole_weight]]*0.5)</f>
        <v>0.99464583333333345</v>
      </c>
      <c r="W547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t="e">
        <f>IF(Table13[[#This Row],[Category All]]="Category 1",Table13[[#This Row],[Base Abalone Value]]*1.5,NA())</f>
        <v>#N/A</v>
      </c>
      <c r="Y547">
        <f>IF(Table13[[#This Row],[Category All]]="Category 2",Table13[[#This Row],[Base Abalone Value]]*0.8,NA())</f>
        <v>0.79571666666666685</v>
      </c>
      <c r="Z547" t="e">
        <f>IF(Table13[[#This Row],[Category All]]="Category 3",Table13[[#This Row],[Base Abalone Value]],NA())</f>
        <v>#N/A</v>
      </c>
      <c r="AA547" s="2" t="e">
        <f>IF(Table13[[#This Row],[Gender]]="M",Table13[[#This Row],[Whole_weight]],NA())</f>
        <v>#N/A</v>
      </c>
      <c r="AB547" s="2" t="e">
        <f>IF(Table13[[#This Row],[Gender]]="F",Table13[[#This Row],[Whole_weight]],NA())</f>
        <v>#N/A</v>
      </c>
      <c r="AC547" s="2">
        <f>IF(Table13[[#This Row],[Gender]]="I",Table13[[#This Row],[Whole_weight]],NA())</f>
        <v>0.72850000000000004</v>
      </c>
      <c r="AD547" s="2" t="e">
        <f>IF(Table13[[#This Row],[Gender]]="M",Table13[[#This Row],[Diameter]],NA())</f>
        <v>#N/A</v>
      </c>
      <c r="AE547" s="2" t="e">
        <f>IF(Table13[[#This Row],[Gender]]="F",Table13[[#This Row],[Diameter]],NA())</f>
        <v>#N/A</v>
      </c>
      <c r="AF547" s="2">
        <f>IF(Table13[[#This Row],[Gender]]="I",Table13[[#This Row],[Diameter]],NA())</f>
        <v>0.43</v>
      </c>
    </row>
    <row r="548" spans="1:32">
      <c r="A548">
        <v>1429</v>
      </c>
      <c r="B548" t="s">
        <v>0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</v>
      </c>
      <c r="M548" t="s">
        <v>2</v>
      </c>
      <c r="N548" t="s">
        <v>3</v>
      </c>
      <c r="O548">
        <v>4</v>
      </c>
      <c r="P548" t="s">
        <v>10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>
        <f>SUM(1,(1/3)*(Table13[[#This Row],[Length]]-0.5),(1/3)*(Table13[[#This Row],[Diameter]]-0.4),(1/3)*(Table13[[#This Row],[Height]]-0.4)*Table13[[#This Row],[Whole_weight]]*0.5)</f>
        <v>1.1319583333333332</v>
      </c>
      <c r="W548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t="e">
        <f>IF(Table13[[#This Row],[Category All]]="Category 1",Table13[[#This Row],[Base Abalone Value]]*1.5,NA())</f>
        <v>#N/A</v>
      </c>
      <c r="Y548" t="e">
        <f>IF(Table13[[#This Row],[Category All]]="Category 2",Table13[[#This Row],[Base Abalone Value]]*0.8,NA())</f>
        <v>#N/A</v>
      </c>
      <c r="Z548">
        <f>IF(Table13[[#This Row],[Category All]]="Category 3",Table13[[#This Row],[Base Abalone Value]],NA())</f>
        <v>1.1319583333333332</v>
      </c>
      <c r="AA548" s="2" t="e">
        <f>IF(Table13[[#This Row],[Gender]]="M",Table13[[#This Row],[Whole_weight]],NA())</f>
        <v>#N/A</v>
      </c>
      <c r="AB548" s="2">
        <f>IF(Table13[[#This Row],[Gender]]="F",Table13[[#This Row],[Whole_weight]],NA())</f>
        <v>2.2549999999999999</v>
      </c>
      <c r="AC548" s="2" t="e">
        <f>IF(Table13[[#This Row],[Gender]]="I",Table13[[#This Row],[Whole_weight]],NA())</f>
        <v>#N/A</v>
      </c>
      <c r="AD548" s="2" t="e">
        <f>IF(Table13[[#This Row],[Gender]]="M",Table13[[#This Row],[Diameter]],NA())</f>
        <v>#N/A</v>
      </c>
      <c r="AE548" s="2">
        <f>IF(Table13[[#This Row],[Gender]]="F",Table13[[#This Row],[Diameter]],NA())</f>
        <v>0.65</v>
      </c>
      <c r="AF548" s="2" t="e">
        <f>IF(Table13[[#This Row],[Gender]]="I",Table13[[#This Row],[Diameter]],NA())</f>
        <v>#N/A</v>
      </c>
    </row>
    <row r="549" spans="1:32">
      <c r="A549">
        <v>442</v>
      </c>
      <c r="B549" t="s">
        <v>11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49</v>
      </c>
      <c r="M549" t="s">
        <v>50</v>
      </c>
      <c r="N549" t="s">
        <v>3</v>
      </c>
      <c r="O549">
        <v>9</v>
      </c>
      <c r="P549" t="s">
        <v>46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>
        <f>SUM(1,(1/3)*(Table13[[#This Row],[Length]]-0.5),(1/3)*(Table13[[#This Row],[Diameter]]-0.4),(1/3)*(Table13[[#This Row],[Height]]-0.4)*Table13[[#This Row],[Whole_weight]]*0.5)</f>
        <v>0.88873333333333338</v>
      </c>
      <c r="W549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t="e">
        <f>IF(Table13[[#This Row],[Category All]]="Category 1",Table13[[#This Row],[Base Abalone Value]]*1.5,NA())</f>
        <v>#N/A</v>
      </c>
      <c r="Y549">
        <f>IF(Table13[[#This Row],[Category All]]="Category 2",Table13[[#This Row],[Base Abalone Value]]*0.8,NA())</f>
        <v>0.71098666666666677</v>
      </c>
      <c r="Z549" t="e">
        <f>IF(Table13[[#This Row],[Category All]]="Category 3",Table13[[#This Row],[Base Abalone Value]],NA())</f>
        <v>#N/A</v>
      </c>
      <c r="AA549" s="2" t="e">
        <f>IF(Table13[[#This Row],[Gender]]="M",Table13[[#This Row],[Whole_weight]],NA())</f>
        <v>#N/A</v>
      </c>
      <c r="AB549" s="2" t="e">
        <f>IF(Table13[[#This Row],[Gender]]="F",Table13[[#This Row],[Whole_weight]],NA())</f>
        <v>#N/A</v>
      </c>
      <c r="AC549" s="2">
        <f>IF(Table13[[#This Row],[Gender]]="I",Table13[[#This Row],[Whole_weight]],NA())</f>
        <v>0.192</v>
      </c>
      <c r="AD549" s="2" t="e">
        <f>IF(Table13[[#This Row],[Gender]]="M",Table13[[#This Row],[Diameter]],NA())</f>
        <v>#N/A</v>
      </c>
      <c r="AE549" s="2" t="e">
        <f>IF(Table13[[#This Row],[Gender]]="F",Table13[[#This Row],[Diameter]],NA())</f>
        <v>#N/A</v>
      </c>
      <c r="AF549" s="2">
        <f>IF(Table13[[#This Row],[Gender]]="I",Table13[[#This Row],[Diameter]],NA())</f>
        <v>0.26</v>
      </c>
    </row>
    <row r="550" spans="1:32">
      <c r="A550">
        <v>72</v>
      </c>
      <c r="B550" t="s">
        <v>0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20</v>
      </c>
      <c r="M550" t="s">
        <v>21</v>
      </c>
      <c r="N550" t="s">
        <v>22</v>
      </c>
      <c r="O550">
        <v>1</v>
      </c>
      <c r="P550" t="s">
        <v>4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>
        <f>SUM(1,(1/3)*(Table13[[#This Row],[Length]]-0.5),(1/3)*(Table13[[#This Row],[Diameter]]-0.4),(1/3)*(Table13[[#This Row],[Height]]-0.4)*Table13[[#This Row],[Whole_weight]]*0.5)</f>
        <v>0.92293833333333331</v>
      </c>
      <c r="W550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t="e">
        <f>IF(Table13[[#This Row],[Category All]]="Category 1",Table13[[#This Row],[Base Abalone Value]]*1.5,NA())</f>
        <v>#N/A</v>
      </c>
      <c r="Y550">
        <f>IF(Table13[[#This Row],[Category All]]="Category 2",Table13[[#This Row],[Base Abalone Value]]*0.8,NA())</f>
        <v>0.73835066666666671</v>
      </c>
      <c r="Z550" t="e">
        <f>IF(Table13[[#This Row],[Category All]]="Category 3",Table13[[#This Row],[Base Abalone Value]],NA())</f>
        <v>#N/A</v>
      </c>
      <c r="AA550" s="2" t="e">
        <f>IF(Table13[[#This Row],[Gender]]="M",Table13[[#This Row],[Whole_weight]],NA())</f>
        <v>#N/A</v>
      </c>
      <c r="AB550" s="2">
        <f>IF(Table13[[#This Row],[Gender]]="F",Table13[[#This Row],[Whole_weight]],NA())</f>
        <v>0.35299999999999998</v>
      </c>
      <c r="AC550" s="2" t="e">
        <f>IF(Table13[[#This Row],[Gender]]="I",Table13[[#This Row],[Whole_weight]],NA())</f>
        <v>#N/A</v>
      </c>
      <c r="AD550" s="2" t="e">
        <f>IF(Table13[[#This Row],[Gender]]="M",Table13[[#This Row],[Diameter]],NA())</f>
        <v>#N/A</v>
      </c>
      <c r="AE550" s="2">
        <f>IF(Table13[[#This Row],[Gender]]="F",Table13[[#This Row],[Diameter]],NA())</f>
        <v>0.32</v>
      </c>
      <c r="AF550" s="2" t="e">
        <f>IF(Table13[[#This Row],[Gender]]="I",Table13[[#This Row],[Diameter]],NA())</f>
        <v>#N/A</v>
      </c>
    </row>
    <row r="551" spans="1:32">
      <c r="A551">
        <v>1538</v>
      </c>
      <c r="B551" t="s">
        <v>11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29</v>
      </c>
      <c r="M551" t="s">
        <v>30</v>
      </c>
      <c r="N551" t="s">
        <v>31</v>
      </c>
      <c r="O551">
        <v>10</v>
      </c>
      <c r="P551" t="s">
        <v>38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>
        <f>SUM(1,(1/3)*(Table13[[#This Row],[Length]]-0.5),(1/3)*(Table13[[#This Row],[Diameter]]-0.4),(1/3)*(Table13[[#This Row],[Height]]-0.4)*Table13[[#This Row],[Whole_weight]]*0.5)</f>
        <v>0.89358333333333329</v>
      </c>
      <c r="W551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t="e">
        <f>IF(Table13[[#This Row],[Category All]]="Category 1",Table13[[#This Row],[Base Abalone Value]]*1.5,NA())</f>
        <v>#N/A</v>
      </c>
      <c r="Y551">
        <f>IF(Table13[[#This Row],[Category All]]="Category 2",Table13[[#This Row],[Base Abalone Value]]*0.8,NA())</f>
        <v>0.71486666666666665</v>
      </c>
      <c r="Z551" t="e">
        <f>IF(Table13[[#This Row],[Category All]]="Category 3",Table13[[#This Row],[Base Abalone Value]],NA())</f>
        <v>#N/A</v>
      </c>
      <c r="AA551" s="2" t="e">
        <f>IF(Table13[[#This Row],[Gender]]="M",Table13[[#This Row],[Whole_weight]],NA())</f>
        <v>#N/A</v>
      </c>
      <c r="AB551" s="2" t="e">
        <f>IF(Table13[[#This Row],[Gender]]="F",Table13[[#This Row],[Whole_weight]],NA())</f>
        <v>#N/A</v>
      </c>
      <c r="AC551" s="2">
        <f>IF(Table13[[#This Row],[Gender]]="I",Table13[[#This Row],[Whole_weight]],NA())</f>
        <v>0.18</v>
      </c>
      <c r="AD551" s="2" t="e">
        <f>IF(Table13[[#This Row],[Gender]]="M",Table13[[#This Row],[Diameter]],NA())</f>
        <v>#N/A</v>
      </c>
      <c r="AE551" s="2" t="e">
        <f>IF(Table13[[#This Row],[Gender]]="F",Table13[[#This Row],[Diameter]],NA())</f>
        <v>#N/A</v>
      </c>
      <c r="AF551" s="2">
        <f>IF(Table13[[#This Row],[Gender]]="I",Table13[[#This Row],[Diameter]],NA())</f>
        <v>0.26</v>
      </c>
    </row>
    <row r="552" spans="1:32">
      <c r="A552">
        <v>4172</v>
      </c>
      <c r="B552" t="s">
        <v>15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20</v>
      </c>
      <c r="M552" t="s">
        <v>21</v>
      </c>
      <c r="N552" t="s">
        <v>22</v>
      </c>
      <c r="O552">
        <v>6</v>
      </c>
      <c r="P552" t="s">
        <v>47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>
        <f>SUM(1,(1/3)*(Table13[[#This Row],[Length]]-0.5),(1/3)*(Table13[[#This Row],[Diameter]]-0.4),(1/3)*(Table13[[#This Row],[Height]]-0.4)*Table13[[#This Row],[Whole_weight]]*0.5)</f>
        <v>0.99457708333333339</v>
      </c>
      <c r="W552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t="e">
        <f>IF(Table13[[#This Row],[Category All]]="Category 1",Table13[[#This Row],[Base Abalone Value]]*1.5,NA())</f>
        <v>#N/A</v>
      </c>
      <c r="Y552" t="e">
        <f>IF(Table13[[#This Row],[Category All]]="Category 2",Table13[[#This Row],[Base Abalone Value]]*0.8,NA())</f>
        <v>#N/A</v>
      </c>
      <c r="Z552">
        <f>IF(Table13[[#This Row],[Category All]]="Category 3",Table13[[#This Row],[Base Abalone Value]],NA())</f>
        <v>0.99457708333333339</v>
      </c>
      <c r="AA552" s="2">
        <f>IF(Table13[[#This Row],[Gender]]="M",Table13[[#This Row],[Whole_weight]],NA())</f>
        <v>0.86750000000000005</v>
      </c>
      <c r="AB552" s="2" t="e">
        <f>IF(Table13[[#This Row],[Gender]]="F",Table13[[#This Row],[Whole_weight]],NA())</f>
        <v>#N/A</v>
      </c>
      <c r="AC552" s="2" t="e">
        <f>IF(Table13[[#This Row],[Gender]]="I",Table13[[#This Row],[Whole_weight]],NA())</f>
        <v>#N/A</v>
      </c>
      <c r="AD552" s="2">
        <f>IF(Table13[[#This Row],[Gender]]="M",Table13[[#This Row],[Diameter]],NA())</f>
        <v>0.43</v>
      </c>
      <c r="AE552" s="2" t="e">
        <f>IF(Table13[[#This Row],[Gender]]="F",Table13[[#This Row],[Diameter]],NA())</f>
        <v>#N/A</v>
      </c>
      <c r="AF552" s="2" t="e">
        <f>IF(Table13[[#This Row],[Gender]]="I",Table13[[#This Row],[Diameter]],NA())</f>
        <v>#N/A</v>
      </c>
    </row>
    <row r="553" spans="1:32">
      <c r="A553">
        <v>987</v>
      </c>
      <c r="B553" t="s">
        <v>0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12</v>
      </c>
      <c r="M553" t="s">
        <v>13</v>
      </c>
      <c r="N553" t="s">
        <v>3</v>
      </c>
      <c r="O553">
        <v>6</v>
      </c>
      <c r="P553" t="s">
        <v>47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>
        <f>SUM(1,(1/3)*(Table13[[#This Row],[Length]]-0.5),(1/3)*(Table13[[#This Row],[Diameter]]-0.4),(1/3)*(Table13[[#This Row],[Height]]-0.4)*Table13[[#This Row],[Whole_weight]]*0.5)</f>
        <v>0.99554166666666677</v>
      </c>
      <c r="W55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t="e">
        <f>IF(Table13[[#This Row],[Category All]]="Category 1",Table13[[#This Row],[Base Abalone Value]]*1.5,NA())</f>
        <v>#N/A</v>
      </c>
      <c r="Y553" t="e">
        <f>IF(Table13[[#This Row],[Category All]]="Category 2",Table13[[#This Row],[Base Abalone Value]]*0.8,NA())</f>
        <v>#N/A</v>
      </c>
      <c r="Z553">
        <f>IF(Table13[[#This Row],[Category All]]="Category 3",Table13[[#This Row],[Base Abalone Value]],NA())</f>
        <v>0.99554166666666677</v>
      </c>
      <c r="AA553" s="2" t="e">
        <f>IF(Table13[[#This Row],[Gender]]="M",Table13[[#This Row],[Whole_weight]],NA())</f>
        <v>#N/A</v>
      </c>
      <c r="AB553" s="2">
        <f>IF(Table13[[#This Row],[Gender]]="F",Table13[[#This Row],[Whole_weight]],NA())</f>
        <v>1.107</v>
      </c>
      <c r="AC553" s="2" t="e">
        <f>IF(Table13[[#This Row],[Gender]]="I",Table13[[#This Row],[Whole_weight]],NA())</f>
        <v>#N/A</v>
      </c>
      <c r="AD553" s="2" t="e">
        <f>IF(Table13[[#This Row],[Gender]]="M",Table13[[#This Row],[Diameter]],NA())</f>
        <v>#N/A</v>
      </c>
      <c r="AE553" s="2">
        <f>IF(Table13[[#This Row],[Gender]]="F",Table13[[#This Row],[Diameter]],NA())</f>
        <v>0.45500000000000002</v>
      </c>
      <c r="AF553" s="2" t="e">
        <f>IF(Table13[[#This Row],[Gender]]="I",Table13[[#This Row],[Diameter]],NA())</f>
        <v>#N/A</v>
      </c>
    </row>
    <row r="554" spans="1:32">
      <c r="A554">
        <v>163</v>
      </c>
      <c r="B554" t="s">
        <v>15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35</v>
      </c>
      <c r="M554" t="s">
        <v>36</v>
      </c>
      <c r="N554" t="s">
        <v>37</v>
      </c>
      <c r="O554">
        <v>10</v>
      </c>
      <c r="P554" t="s">
        <v>38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>
        <f>SUM(1,(1/3)*(Table13[[#This Row],[Length]]-0.5),(1/3)*(Table13[[#This Row],[Diameter]]-0.4),(1/3)*(Table13[[#This Row],[Height]]-0.4)*Table13[[#This Row],[Whole_weight]]*0.5)</f>
        <v>1.0183312499999999</v>
      </c>
      <c r="W554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t="e">
        <f>IF(Table13[[#This Row],[Category All]]="Category 1",Table13[[#This Row],[Base Abalone Value]]*1.5,NA())</f>
        <v>#N/A</v>
      </c>
      <c r="Y554" t="e">
        <f>IF(Table13[[#This Row],[Category All]]="Category 2",Table13[[#This Row],[Base Abalone Value]]*0.8,NA())</f>
        <v>#N/A</v>
      </c>
      <c r="Z554">
        <f>IF(Table13[[#This Row],[Category All]]="Category 3",Table13[[#This Row],[Base Abalone Value]],NA())</f>
        <v>1.0183312499999999</v>
      </c>
      <c r="AA554" s="2">
        <f>IF(Table13[[#This Row],[Gender]]="M",Table13[[#This Row],[Whole_weight]],NA())</f>
        <v>1.2444999999999999</v>
      </c>
      <c r="AB554" s="2" t="e">
        <f>IF(Table13[[#This Row],[Gender]]="F",Table13[[#This Row],[Whole_weight]],NA())</f>
        <v>#N/A</v>
      </c>
      <c r="AC554" s="2" t="e">
        <f>IF(Table13[[#This Row],[Gender]]="I",Table13[[#This Row],[Whole_weight]],NA())</f>
        <v>#N/A</v>
      </c>
      <c r="AD554" s="2">
        <f>IF(Table13[[#This Row],[Gender]]="M",Table13[[#This Row],[Diameter]],NA())</f>
        <v>0.48499999999999999</v>
      </c>
      <c r="AE554" s="2" t="e">
        <f>IF(Table13[[#This Row],[Gender]]="F",Table13[[#This Row],[Diameter]],NA())</f>
        <v>#N/A</v>
      </c>
      <c r="AF554" s="2" t="e">
        <f>IF(Table13[[#This Row],[Gender]]="I",Table13[[#This Row],[Diameter]],NA())</f>
        <v>#N/A</v>
      </c>
    </row>
    <row r="555" spans="1:32">
      <c r="A555">
        <v>371</v>
      </c>
      <c r="B555" t="s">
        <v>0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20</v>
      </c>
      <c r="M555" t="s">
        <v>21</v>
      </c>
      <c r="N555" t="s">
        <v>22</v>
      </c>
      <c r="O555">
        <v>2</v>
      </c>
      <c r="P555" t="s">
        <v>7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>
        <f>SUM(1,(1/3)*(Table13[[#This Row],[Length]]-0.5),(1/3)*(Table13[[#This Row],[Diameter]]-0.4),(1/3)*(Table13[[#This Row],[Height]]-0.4)*Table13[[#This Row],[Whole_weight]]*0.5)</f>
        <v>1.0369983333333335</v>
      </c>
      <c r="W555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t="e">
        <f>IF(Table13[[#This Row],[Category All]]="Category 1",Table13[[#This Row],[Base Abalone Value]]*1.5,NA())</f>
        <v>#N/A</v>
      </c>
      <c r="Y555" t="e">
        <f>IF(Table13[[#This Row],[Category All]]="Category 2",Table13[[#This Row],[Base Abalone Value]]*0.8,NA())</f>
        <v>#N/A</v>
      </c>
      <c r="Z555">
        <f>IF(Table13[[#This Row],[Category All]]="Category 3",Table13[[#This Row],[Base Abalone Value]],NA())</f>
        <v>1.0369983333333335</v>
      </c>
      <c r="AA555" s="2" t="e">
        <f>IF(Table13[[#This Row],[Gender]]="M",Table13[[#This Row],[Whole_weight]],NA())</f>
        <v>#N/A</v>
      </c>
      <c r="AB555" s="2">
        <f>IF(Table13[[#This Row],[Gender]]="F",Table13[[#This Row],[Whole_weight]],NA())</f>
        <v>1.5660000000000001</v>
      </c>
      <c r="AC555" s="2" t="e">
        <f>IF(Table13[[#This Row],[Gender]]="I",Table13[[#This Row],[Whole_weight]],NA())</f>
        <v>#N/A</v>
      </c>
      <c r="AD555" s="2" t="e">
        <f>IF(Table13[[#This Row],[Gender]]="M",Table13[[#This Row],[Diameter]],NA())</f>
        <v>#N/A</v>
      </c>
      <c r="AE555" s="2">
        <f>IF(Table13[[#This Row],[Gender]]="F",Table13[[#This Row],[Diameter]],NA())</f>
        <v>0.54500000000000004</v>
      </c>
      <c r="AF555" s="2" t="e">
        <f>IF(Table13[[#This Row],[Gender]]="I",Table13[[#This Row],[Diameter]],NA())</f>
        <v>#N/A</v>
      </c>
    </row>
    <row r="556" spans="1:32">
      <c r="A556">
        <v>3997</v>
      </c>
      <c r="B556" t="s">
        <v>11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20</v>
      </c>
      <c r="M556" t="s">
        <v>21</v>
      </c>
      <c r="N556" t="s">
        <v>22</v>
      </c>
      <c r="O556">
        <v>5</v>
      </c>
      <c r="P556" t="s">
        <v>14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>
        <f>SUM(1,(1/3)*(Table13[[#This Row],[Length]]-0.5),(1/3)*(Table13[[#This Row],[Diameter]]-0.4),(1/3)*(Table13[[#This Row],[Height]]-0.4)*Table13[[#This Row],[Whole_weight]]*0.5)</f>
        <v>0.87273333333333336</v>
      </c>
      <c r="W556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t="e">
        <f>IF(Table13[[#This Row],[Category All]]="Category 1",Table13[[#This Row],[Base Abalone Value]]*1.5,NA())</f>
        <v>#N/A</v>
      </c>
      <c r="Y556">
        <f>IF(Table13[[#This Row],[Category All]]="Category 2",Table13[[#This Row],[Base Abalone Value]]*0.8,NA())</f>
        <v>0.69818666666666673</v>
      </c>
      <c r="Z556" t="e">
        <f>IF(Table13[[#This Row],[Category All]]="Category 3",Table13[[#This Row],[Base Abalone Value]],NA())</f>
        <v>#N/A</v>
      </c>
      <c r="AA556" s="2" t="e">
        <f>IF(Table13[[#This Row],[Gender]]="M",Table13[[#This Row],[Whole_weight]],NA())</f>
        <v>#N/A</v>
      </c>
      <c r="AB556" s="2" t="e">
        <f>IF(Table13[[#This Row],[Gender]]="F",Table13[[#This Row],[Whole_weight]],NA())</f>
        <v>#N/A</v>
      </c>
      <c r="AC556" s="2">
        <f>IF(Table13[[#This Row],[Gender]]="I",Table13[[#This Row],[Whole_weight]],NA())</f>
        <v>0.13400000000000001</v>
      </c>
      <c r="AD556" s="2" t="e">
        <f>IF(Table13[[#This Row],[Gender]]="M",Table13[[#This Row],[Diameter]],NA())</f>
        <v>#N/A</v>
      </c>
      <c r="AE556" s="2" t="e">
        <f>IF(Table13[[#This Row],[Gender]]="F",Table13[[#This Row],[Diameter]],NA())</f>
        <v>#N/A</v>
      </c>
      <c r="AF556" s="2">
        <f>IF(Table13[[#This Row],[Gender]]="I",Table13[[#This Row],[Diameter]],NA())</f>
        <v>0.23</v>
      </c>
    </row>
    <row r="557" spans="1:32">
      <c r="A557">
        <v>1133</v>
      </c>
      <c r="B557" t="s">
        <v>0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39</v>
      </c>
      <c r="M557" t="s">
        <v>40</v>
      </c>
      <c r="N557" t="s">
        <v>41</v>
      </c>
      <c r="O557">
        <v>4</v>
      </c>
      <c r="P557" t="s">
        <v>10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>
        <f>SUM(1,(1/3)*(Table13[[#This Row],[Length]]-0.5),(1/3)*(Table13[[#This Row],[Diameter]]-0.4),(1/3)*(Table13[[#This Row],[Height]]-0.4)*Table13[[#This Row],[Whole_weight]]*0.5)</f>
        <v>1.0004770833333334</v>
      </c>
      <c r="W557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t="e">
        <f>IF(Table13[[#This Row],[Category All]]="Category 1",Table13[[#This Row],[Base Abalone Value]]*1.5,NA())</f>
        <v>#N/A</v>
      </c>
      <c r="Y557" t="e">
        <f>IF(Table13[[#This Row],[Category All]]="Category 2",Table13[[#This Row],[Base Abalone Value]]*0.8,NA())</f>
        <v>#N/A</v>
      </c>
      <c r="Z557">
        <f>IF(Table13[[#This Row],[Category All]]="Category 3",Table13[[#This Row],[Base Abalone Value]],NA())</f>
        <v>1.0004770833333334</v>
      </c>
      <c r="AA557" s="2" t="e">
        <f>IF(Table13[[#This Row],[Gender]]="M",Table13[[#This Row],[Whole_weight]],NA())</f>
        <v>#N/A</v>
      </c>
      <c r="AB557" s="2">
        <f>IF(Table13[[#This Row],[Gender]]="F",Table13[[#This Row],[Whole_weight]],NA())</f>
        <v>1.0095000000000001</v>
      </c>
      <c r="AC557" s="2" t="e">
        <f>IF(Table13[[#This Row],[Gender]]="I",Table13[[#This Row],[Whole_weight]],NA())</f>
        <v>#N/A</v>
      </c>
      <c r="AD557" s="2" t="e">
        <f>IF(Table13[[#This Row],[Gender]]="M",Table13[[#This Row],[Diameter]],NA())</f>
        <v>#N/A</v>
      </c>
      <c r="AE557" s="2">
        <f>IF(Table13[[#This Row],[Gender]]="F",Table13[[#This Row],[Diameter]],NA())</f>
        <v>0.45</v>
      </c>
      <c r="AF557" s="2" t="e">
        <f>IF(Table13[[#This Row],[Gender]]="I",Table13[[#This Row],[Diameter]],NA())</f>
        <v>#N/A</v>
      </c>
    </row>
    <row r="558" spans="1:32">
      <c r="A558">
        <v>1450</v>
      </c>
      <c r="B558" t="s">
        <v>15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20</v>
      </c>
      <c r="M558" t="s">
        <v>21</v>
      </c>
      <c r="N558" t="s">
        <v>22</v>
      </c>
      <c r="O558">
        <v>8</v>
      </c>
      <c r="P558" t="s">
        <v>19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>
        <f>SUM(1,(1/3)*(Table13[[#This Row],[Length]]-0.5),(1/3)*(Table13[[#This Row],[Diameter]]-0.4),(1/3)*(Table13[[#This Row],[Height]]-0.4)*Table13[[#This Row],[Whole_weight]]*0.5)</f>
        <v>0.94115625000000003</v>
      </c>
      <c r="W558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t="e">
        <f>IF(Table13[[#This Row],[Category All]]="Category 1",Table13[[#This Row],[Base Abalone Value]]*1.5,NA())</f>
        <v>#N/A</v>
      </c>
      <c r="Y558">
        <f>IF(Table13[[#This Row],[Category All]]="Category 2",Table13[[#This Row],[Base Abalone Value]]*0.8,NA())</f>
        <v>0.75292500000000007</v>
      </c>
      <c r="Z558" t="e">
        <f>IF(Table13[[#This Row],[Category All]]="Category 3",Table13[[#This Row],[Base Abalone Value]],NA())</f>
        <v>#N/A</v>
      </c>
      <c r="AA558" s="2">
        <f>IF(Table13[[#This Row],[Gender]]="M",Table13[[#This Row],[Whole_weight]],NA())</f>
        <v>0.44750000000000001</v>
      </c>
      <c r="AB558" s="2" t="e">
        <f>IF(Table13[[#This Row],[Gender]]="F",Table13[[#This Row],[Whole_weight]],NA())</f>
        <v>#N/A</v>
      </c>
      <c r="AC558" s="2" t="e">
        <f>IF(Table13[[#This Row],[Gender]]="I",Table13[[#This Row],[Whole_weight]],NA())</f>
        <v>#N/A</v>
      </c>
      <c r="AD558" s="2">
        <f>IF(Table13[[#This Row],[Gender]]="M",Table13[[#This Row],[Diameter]],NA())</f>
        <v>0.33500000000000002</v>
      </c>
      <c r="AE558" s="2" t="e">
        <f>IF(Table13[[#This Row],[Gender]]="F",Table13[[#This Row],[Diameter]],NA())</f>
        <v>#N/A</v>
      </c>
      <c r="AF558" s="2" t="e">
        <f>IF(Table13[[#This Row],[Gender]]="I",Table13[[#This Row],[Diameter]],NA())</f>
        <v>#N/A</v>
      </c>
    </row>
    <row r="559" spans="1:32">
      <c r="A559">
        <v>354</v>
      </c>
      <c r="B559" t="s">
        <v>15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32</v>
      </c>
      <c r="M559" t="s">
        <v>33</v>
      </c>
      <c r="N559" t="s">
        <v>34</v>
      </c>
      <c r="O559">
        <v>1</v>
      </c>
      <c r="P559" t="s">
        <v>4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>
        <f>SUM(1,(1/3)*(Table13[[#This Row],[Length]]-0.5),(1/3)*(Table13[[#This Row],[Diameter]]-0.4),(1/3)*(Table13[[#This Row],[Height]]-0.4)*Table13[[#This Row],[Whole_weight]]*0.5)</f>
        <v>1.00935</v>
      </c>
      <c r="W559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t="e">
        <f>IF(Table13[[#This Row],[Category All]]="Category 1",Table13[[#This Row],[Base Abalone Value]]*1.5,NA())</f>
        <v>#N/A</v>
      </c>
      <c r="Y559" t="e">
        <f>IF(Table13[[#This Row],[Category All]]="Category 2",Table13[[#This Row],[Base Abalone Value]]*0.8,NA())</f>
        <v>#N/A</v>
      </c>
      <c r="Z559">
        <f>IF(Table13[[#This Row],[Category All]]="Category 3",Table13[[#This Row],[Base Abalone Value]],NA())</f>
        <v>1.00935</v>
      </c>
      <c r="AA559" s="2">
        <f>IF(Table13[[#This Row],[Gender]]="M",Table13[[#This Row],[Whole_weight]],NA())</f>
        <v>0.93</v>
      </c>
      <c r="AB559" s="2" t="e">
        <f>IF(Table13[[#This Row],[Gender]]="F",Table13[[#This Row],[Whole_weight]],NA())</f>
        <v>#N/A</v>
      </c>
      <c r="AC559" s="2" t="e">
        <f>IF(Table13[[#This Row],[Gender]]="I",Table13[[#This Row],[Whole_weight]],NA())</f>
        <v>#N/A</v>
      </c>
      <c r="AD559" s="2">
        <f>IF(Table13[[#This Row],[Gender]]="M",Table13[[#This Row],[Diameter]],NA())</f>
        <v>0.45500000000000002</v>
      </c>
      <c r="AE559" s="2" t="e">
        <f>IF(Table13[[#This Row],[Gender]]="F",Table13[[#This Row],[Diameter]],NA())</f>
        <v>#N/A</v>
      </c>
      <c r="AF559" s="2" t="e">
        <f>IF(Table13[[#This Row],[Gender]]="I",Table13[[#This Row],[Diameter]],NA())</f>
        <v>#N/A</v>
      </c>
    </row>
    <row r="560" spans="1:32">
      <c r="A560">
        <v>585</v>
      </c>
      <c r="B560" t="s">
        <v>0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</v>
      </c>
      <c r="M560" t="s">
        <v>2</v>
      </c>
      <c r="N560" t="s">
        <v>3</v>
      </c>
      <c r="O560">
        <v>10</v>
      </c>
      <c r="P560" t="s">
        <v>38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>
        <f>SUM(1,(1/3)*(Table13[[#This Row],[Length]]-0.5),(1/3)*(Table13[[#This Row],[Diameter]]-0.4),(1/3)*(Table13[[#This Row],[Height]]-0.4)*Table13[[#This Row],[Whole_weight]]*0.5)</f>
        <v>0.92018333333333324</v>
      </c>
      <c r="W560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t="e">
        <f>IF(Table13[[#This Row],[Category All]]="Category 1",Table13[[#This Row],[Base Abalone Value]]*1.5,NA())</f>
        <v>#N/A</v>
      </c>
      <c r="Y560">
        <f>IF(Table13[[#This Row],[Category All]]="Category 2",Table13[[#This Row],[Base Abalone Value]]*0.8,NA())</f>
        <v>0.73614666666666662</v>
      </c>
      <c r="Z560" t="e">
        <f>IF(Table13[[#This Row],[Category All]]="Category 3",Table13[[#This Row],[Base Abalone Value]],NA())</f>
        <v>#N/A</v>
      </c>
      <c r="AA560" s="2" t="e">
        <f>IF(Table13[[#This Row],[Gender]]="M",Table13[[#This Row],[Whole_weight]],NA())</f>
        <v>#N/A</v>
      </c>
      <c r="AB560" s="2">
        <f>IF(Table13[[#This Row],[Gender]]="F",Table13[[#This Row],[Whole_weight]],NA())</f>
        <v>0.36299999999999999</v>
      </c>
      <c r="AC560" s="2" t="e">
        <f>IF(Table13[[#This Row],[Gender]]="I",Table13[[#This Row],[Whole_weight]],NA())</f>
        <v>#N/A</v>
      </c>
      <c r="AD560" s="2" t="e">
        <f>IF(Table13[[#This Row],[Gender]]="M",Table13[[#This Row],[Diameter]],NA())</f>
        <v>#N/A</v>
      </c>
      <c r="AE560" s="2">
        <f>IF(Table13[[#This Row],[Gender]]="F",Table13[[#This Row],[Diameter]],NA())</f>
        <v>0.30499999999999999</v>
      </c>
      <c r="AF560" s="2" t="e">
        <f>IF(Table13[[#This Row],[Gender]]="I",Table13[[#This Row],[Diameter]],NA())</f>
        <v>#N/A</v>
      </c>
    </row>
    <row r="561" spans="1:32">
      <c r="A561">
        <v>1981</v>
      </c>
      <c r="B561" t="s">
        <v>0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43</v>
      </c>
      <c r="M561" t="s">
        <v>44</v>
      </c>
      <c r="N561" t="s">
        <v>45</v>
      </c>
      <c r="O561">
        <v>1</v>
      </c>
      <c r="P561" t="s">
        <v>4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>
        <f>SUM(1,(1/3)*(Table13[[#This Row],[Length]]-0.5),(1/3)*(Table13[[#This Row],[Diameter]]-0.4),(1/3)*(Table13[[#This Row],[Height]]-0.4)*Table13[[#This Row],[Whole_weight]]*0.5)</f>
        <v>1.0573533333333334</v>
      </c>
      <c r="W561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t="e">
        <f>IF(Table13[[#This Row],[Category All]]="Category 1",Table13[[#This Row],[Base Abalone Value]]*1.5,NA())</f>
        <v>#N/A</v>
      </c>
      <c r="Y561" t="e">
        <f>IF(Table13[[#This Row],[Category All]]="Category 2",Table13[[#This Row],[Base Abalone Value]]*0.8,NA())</f>
        <v>#N/A</v>
      </c>
      <c r="Z561">
        <f>IF(Table13[[#This Row],[Category All]]="Category 3",Table13[[#This Row],[Base Abalone Value]],NA())</f>
        <v>1.0573533333333334</v>
      </c>
      <c r="AA561" s="2" t="e">
        <f>IF(Table13[[#This Row],[Gender]]="M",Table13[[#This Row],[Whole_weight]],NA())</f>
        <v>#N/A</v>
      </c>
      <c r="AB561" s="2">
        <f>IF(Table13[[#This Row],[Gender]]="F",Table13[[#This Row],[Whole_weight]],NA())</f>
        <v>1.8660000000000001</v>
      </c>
      <c r="AC561" s="2" t="e">
        <f>IF(Table13[[#This Row],[Gender]]="I",Table13[[#This Row],[Whole_weight]],NA())</f>
        <v>#N/A</v>
      </c>
      <c r="AD561" s="2" t="e">
        <f>IF(Table13[[#This Row],[Gender]]="M",Table13[[#This Row],[Diameter]],NA())</f>
        <v>#N/A</v>
      </c>
      <c r="AE561" s="2">
        <f>IF(Table13[[#This Row],[Gender]]="F",Table13[[#This Row],[Diameter]],NA())</f>
        <v>0.53500000000000003</v>
      </c>
      <c r="AF561" s="2" t="e">
        <f>IF(Table13[[#This Row],[Gender]]="I",Table13[[#This Row],[Diameter]],NA())</f>
        <v>#N/A</v>
      </c>
    </row>
    <row r="562" spans="1:32">
      <c r="A562">
        <v>1448</v>
      </c>
      <c r="B562" t="s">
        <v>15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39</v>
      </c>
      <c r="M562" t="s">
        <v>40</v>
      </c>
      <c r="N562" t="s">
        <v>41</v>
      </c>
      <c r="O562">
        <v>8</v>
      </c>
      <c r="P562" t="s">
        <v>19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>
        <f>SUM(1,(1/3)*(Table13[[#This Row],[Length]]-0.5),(1/3)*(Table13[[#This Row],[Diameter]]-0.4),(1/3)*(Table13[[#This Row],[Height]]-0.4)*Table13[[#This Row],[Whole_weight]]*0.5)</f>
        <v>0.93203000000000003</v>
      </c>
      <c r="W562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t="e">
        <f>IF(Table13[[#This Row],[Category All]]="Category 1",Table13[[#This Row],[Base Abalone Value]]*1.5,NA())</f>
        <v>#N/A</v>
      </c>
      <c r="Y562">
        <f>IF(Table13[[#This Row],[Category All]]="Category 2",Table13[[#This Row],[Base Abalone Value]]*0.8,NA())</f>
        <v>0.74562400000000006</v>
      </c>
      <c r="Z562" t="e">
        <f>IF(Table13[[#This Row],[Category All]]="Category 3",Table13[[#This Row],[Base Abalone Value]],NA())</f>
        <v>#N/A</v>
      </c>
      <c r="AA562" s="2">
        <f>IF(Table13[[#This Row],[Gender]]="M",Table13[[#This Row],[Whole_weight]],NA())</f>
        <v>0.45650000000000002</v>
      </c>
      <c r="AB562" s="2" t="e">
        <f>IF(Table13[[#This Row],[Gender]]="F",Table13[[#This Row],[Whole_weight]],NA())</f>
        <v>#N/A</v>
      </c>
      <c r="AC562" s="2" t="e">
        <f>IF(Table13[[#This Row],[Gender]]="I",Table13[[#This Row],[Whole_weight]],NA())</f>
        <v>#N/A</v>
      </c>
      <c r="AD562" s="2">
        <f>IF(Table13[[#This Row],[Gender]]="M",Table13[[#This Row],[Diameter]],NA())</f>
        <v>0.32</v>
      </c>
      <c r="AE562" s="2" t="e">
        <f>IF(Table13[[#This Row],[Gender]]="F",Table13[[#This Row],[Diameter]],NA())</f>
        <v>#N/A</v>
      </c>
      <c r="AF562" s="2" t="e">
        <f>IF(Table13[[#This Row],[Gender]]="I",Table13[[#This Row],[Diameter]],NA())</f>
        <v>#N/A</v>
      </c>
    </row>
    <row r="563" spans="1:32">
      <c r="A563">
        <v>2800</v>
      </c>
      <c r="B563" t="s">
        <v>15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26</v>
      </c>
      <c r="M563" t="s">
        <v>27</v>
      </c>
      <c r="N563" t="s">
        <v>28</v>
      </c>
      <c r="O563">
        <v>8</v>
      </c>
      <c r="P563" t="s">
        <v>19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>
        <f>SUM(1,(1/3)*(Table13[[#This Row],[Length]]-0.5),(1/3)*(Table13[[#This Row],[Diameter]]-0.4),(1/3)*(Table13[[#This Row],[Height]]-0.4)*Table13[[#This Row],[Whole_weight]]*0.5)</f>
        <v>1.0346716666666667</v>
      </c>
      <c r="W56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t="e">
        <f>IF(Table13[[#This Row],[Category All]]="Category 1",Table13[[#This Row],[Base Abalone Value]]*1.5,NA())</f>
        <v>#N/A</v>
      </c>
      <c r="Y563" t="e">
        <f>IF(Table13[[#This Row],[Category All]]="Category 2",Table13[[#This Row],[Base Abalone Value]]*0.8,NA())</f>
        <v>#N/A</v>
      </c>
      <c r="Z563">
        <f>IF(Table13[[#This Row],[Category All]]="Category 3",Table13[[#This Row],[Base Abalone Value]],NA())</f>
        <v>1.0346716666666667</v>
      </c>
      <c r="AA563" s="2">
        <f>IF(Table13[[#This Row],[Gender]]="M",Table13[[#This Row],[Whole_weight]],NA())</f>
        <v>1.139</v>
      </c>
      <c r="AB563" s="2" t="e">
        <f>IF(Table13[[#This Row],[Gender]]="F",Table13[[#This Row],[Whole_weight]],NA())</f>
        <v>#N/A</v>
      </c>
      <c r="AC563" s="2" t="e">
        <f>IF(Table13[[#This Row],[Gender]]="I",Table13[[#This Row],[Whole_weight]],NA())</f>
        <v>#N/A</v>
      </c>
      <c r="AD563" s="2">
        <f>IF(Table13[[#This Row],[Gender]]="M",Table13[[#This Row],[Diameter]],NA())</f>
        <v>0.495</v>
      </c>
      <c r="AE563" s="2" t="e">
        <f>IF(Table13[[#This Row],[Gender]]="F",Table13[[#This Row],[Diameter]],NA())</f>
        <v>#N/A</v>
      </c>
      <c r="AF563" s="2" t="e">
        <f>IF(Table13[[#This Row],[Gender]]="I",Table13[[#This Row],[Diameter]],NA())</f>
        <v>#N/A</v>
      </c>
    </row>
    <row r="564" spans="1:32">
      <c r="A564">
        <v>2474</v>
      </c>
      <c r="B564" t="s">
        <v>0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20</v>
      </c>
      <c r="M564" t="s">
        <v>21</v>
      </c>
      <c r="N564" t="s">
        <v>22</v>
      </c>
      <c r="O564">
        <v>3</v>
      </c>
      <c r="P564" t="s">
        <v>48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>
        <f>SUM(1,(1/3)*(Table13[[#This Row],[Length]]-0.5),(1/3)*(Table13[[#This Row],[Diameter]]-0.4),(1/3)*(Table13[[#This Row],[Height]]-0.4)*Table13[[#This Row],[Whole_weight]]*0.5)</f>
        <v>1.0129729166666666</v>
      </c>
      <c r="W564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t="e">
        <f>IF(Table13[[#This Row],[Category All]]="Category 1",Table13[[#This Row],[Base Abalone Value]]*1.5,NA())</f>
        <v>#N/A</v>
      </c>
      <c r="Y564" t="e">
        <f>IF(Table13[[#This Row],[Category All]]="Category 2",Table13[[#This Row],[Base Abalone Value]]*0.8,NA())</f>
        <v>#N/A</v>
      </c>
      <c r="Z564">
        <f>IF(Table13[[#This Row],[Category All]]="Category 3",Table13[[#This Row],[Base Abalone Value]],NA())</f>
        <v>1.0129729166666666</v>
      </c>
      <c r="AA564" s="2" t="e">
        <f>IF(Table13[[#This Row],[Gender]]="M",Table13[[#This Row],[Whole_weight]],NA())</f>
        <v>#N/A</v>
      </c>
      <c r="AB564" s="2">
        <f>IF(Table13[[#This Row],[Gender]]="F",Table13[[#This Row],[Whole_weight]],NA())</f>
        <v>1.2985</v>
      </c>
      <c r="AC564" s="2" t="e">
        <f>IF(Table13[[#This Row],[Gender]]="I",Table13[[#This Row],[Whole_weight]],NA())</f>
        <v>#N/A</v>
      </c>
      <c r="AD564" s="2" t="e">
        <f>IF(Table13[[#This Row],[Gender]]="M",Table13[[#This Row],[Diameter]],NA())</f>
        <v>#N/A</v>
      </c>
      <c r="AE564" s="2">
        <f>IF(Table13[[#This Row],[Gender]]="F",Table13[[#This Row],[Diameter]],NA())</f>
        <v>0.47</v>
      </c>
      <c r="AF564" s="2" t="e">
        <f>IF(Table13[[#This Row],[Gender]]="I",Table13[[#This Row],[Diameter]],NA())</f>
        <v>#N/A</v>
      </c>
    </row>
    <row r="565" spans="1:32">
      <c r="A565">
        <v>468</v>
      </c>
      <c r="B565" t="s">
        <v>15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49</v>
      </c>
      <c r="M565" t="s">
        <v>50</v>
      </c>
      <c r="N565" t="s">
        <v>3</v>
      </c>
      <c r="O565">
        <v>9</v>
      </c>
      <c r="P565" t="s">
        <v>46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>
        <f>SUM(1,(1/3)*(Table13[[#This Row],[Length]]-0.5),(1/3)*(Table13[[#This Row],[Diameter]]-0.4),(1/3)*(Table13[[#This Row],[Height]]-0.4)*Table13[[#This Row],[Whole_weight]]*0.5)</f>
        <v>1.0475766666666668</v>
      </c>
      <c r="W565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t="e">
        <f>IF(Table13[[#This Row],[Category All]]="Category 1",Table13[[#This Row],[Base Abalone Value]]*1.5,NA())</f>
        <v>#N/A</v>
      </c>
      <c r="Y565" t="e">
        <f>IF(Table13[[#This Row],[Category All]]="Category 2",Table13[[#This Row],[Base Abalone Value]]*0.8,NA())</f>
        <v>#N/A</v>
      </c>
      <c r="Z565">
        <f>IF(Table13[[#This Row],[Category All]]="Category 3",Table13[[#This Row],[Base Abalone Value]],NA())</f>
        <v>1.0475766666666668</v>
      </c>
      <c r="AA565" s="2">
        <f>IF(Table13[[#This Row],[Gender]]="M",Table13[[#This Row],[Whole_weight]],NA())</f>
        <v>1.3879999999999999</v>
      </c>
      <c r="AB565" s="2" t="e">
        <f>IF(Table13[[#This Row],[Gender]]="F",Table13[[#This Row],[Whole_weight]],NA())</f>
        <v>#N/A</v>
      </c>
      <c r="AC565" s="2" t="e">
        <f>IF(Table13[[#This Row],[Gender]]="I",Table13[[#This Row],[Whole_weight]],NA())</f>
        <v>#N/A</v>
      </c>
      <c r="AD565" s="2">
        <f>IF(Table13[[#This Row],[Gender]]="M",Table13[[#This Row],[Diameter]],NA())</f>
        <v>0.53</v>
      </c>
      <c r="AE565" s="2" t="e">
        <f>IF(Table13[[#This Row],[Gender]]="F",Table13[[#This Row],[Diameter]],NA())</f>
        <v>#N/A</v>
      </c>
      <c r="AF565" s="2" t="e">
        <f>IF(Table13[[#This Row],[Gender]]="I",Table13[[#This Row],[Diameter]],NA())</f>
        <v>#N/A</v>
      </c>
    </row>
    <row r="566" spans="1:32">
      <c r="A566">
        <v>3005</v>
      </c>
      <c r="B566" t="s">
        <v>0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43</v>
      </c>
      <c r="M566" t="s">
        <v>44</v>
      </c>
      <c r="N566" t="s">
        <v>45</v>
      </c>
      <c r="O566">
        <v>1</v>
      </c>
      <c r="P566" t="s">
        <v>4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>
        <f>SUM(1,(1/3)*(Table13[[#This Row],[Length]]-0.5),(1/3)*(Table13[[#This Row],[Diameter]]-0.4),(1/3)*(Table13[[#This Row],[Height]]-0.4)*Table13[[#This Row],[Whole_weight]]*0.5)</f>
        <v>1.0403175</v>
      </c>
      <c r="W566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t="e">
        <f>IF(Table13[[#This Row],[Category All]]="Category 1",Table13[[#This Row],[Base Abalone Value]]*1.5,NA())</f>
        <v>#N/A</v>
      </c>
      <c r="Y566" t="e">
        <f>IF(Table13[[#This Row],[Category All]]="Category 2",Table13[[#This Row],[Base Abalone Value]]*0.8,NA())</f>
        <v>#N/A</v>
      </c>
      <c r="Z566">
        <f>IF(Table13[[#This Row],[Category All]]="Category 3",Table13[[#This Row],[Base Abalone Value]],NA())</f>
        <v>1.0403175</v>
      </c>
      <c r="AA566" s="2" t="e">
        <f>IF(Table13[[#This Row],[Gender]]="M",Table13[[#This Row],[Whole_weight]],NA())</f>
        <v>#N/A</v>
      </c>
      <c r="AB566" s="2">
        <f>IF(Table13[[#This Row],[Gender]]="F",Table13[[#This Row],[Whole_weight]],NA())</f>
        <v>1.4265000000000001</v>
      </c>
      <c r="AC566" s="2" t="e">
        <f>IF(Table13[[#This Row],[Gender]]="I",Table13[[#This Row],[Whole_weight]],NA())</f>
        <v>#N/A</v>
      </c>
      <c r="AD566" s="2" t="e">
        <f>IF(Table13[[#This Row],[Gender]]="M",Table13[[#This Row],[Diameter]],NA())</f>
        <v>#N/A</v>
      </c>
      <c r="AE566" s="2">
        <f>IF(Table13[[#This Row],[Gender]]="F",Table13[[#This Row],[Diameter]],NA())</f>
        <v>0.51500000000000001</v>
      </c>
      <c r="AF566" s="2" t="e">
        <f>IF(Table13[[#This Row],[Gender]]="I",Table13[[#This Row],[Diameter]],NA())</f>
        <v>#N/A</v>
      </c>
    </row>
    <row r="567" spans="1:32">
      <c r="A567">
        <v>2145</v>
      </c>
      <c r="B567" t="s">
        <v>15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12</v>
      </c>
      <c r="M567" t="s">
        <v>13</v>
      </c>
      <c r="N567" t="s">
        <v>3</v>
      </c>
      <c r="O567">
        <v>6</v>
      </c>
      <c r="P567" t="s">
        <v>47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>
        <f>SUM(1,(1/3)*(Table13[[#This Row],[Length]]-0.5),(1/3)*(Table13[[#This Row],[Diameter]]-0.4),(1/3)*(Table13[[#This Row],[Height]]-0.4)*Table13[[#This Row],[Whole_weight]]*0.5)</f>
        <v>0.94861749999999989</v>
      </c>
      <c r="W567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t="e">
        <f>IF(Table13[[#This Row],[Category All]]="Category 1",Table13[[#This Row],[Base Abalone Value]]*1.5,NA())</f>
        <v>#N/A</v>
      </c>
      <c r="Y567">
        <f>IF(Table13[[#This Row],[Category All]]="Category 2",Table13[[#This Row],[Base Abalone Value]]*0.8,NA())</f>
        <v>0.75889399999999996</v>
      </c>
      <c r="Z567" t="e">
        <f>IF(Table13[[#This Row],[Category All]]="Category 3",Table13[[#This Row],[Base Abalone Value]],NA())</f>
        <v>#N/A</v>
      </c>
      <c r="AA567" s="2">
        <f>IF(Table13[[#This Row],[Gender]]="M",Table13[[#This Row],[Whole_weight]],NA())</f>
        <v>0.40100000000000002</v>
      </c>
      <c r="AB567" s="2" t="e">
        <f>IF(Table13[[#This Row],[Gender]]="F",Table13[[#This Row],[Whole_weight]],NA())</f>
        <v>#N/A</v>
      </c>
      <c r="AC567" s="2" t="e">
        <f>IF(Table13[[#This Row],[Gender]]="I",Table13[[#This Row],[Whole_weight]],NA())</f>
        <v>#N/A</v>
      </c>
      <c r="AD567" s="2">
        <f>IF(Table13[[#This Row],[Gender]]="M",Table13[[#This Row],[Diameter]],NA())</f>
        <v>0.35</v>
      </c>
      <c r="AE567" s="2" t="e">
        <f>IF(Table13[[#This Row],[Gender]]="F",Table13[[#This Row],[Diameter]],NA())</f>
        <v>#N/A</v>
      </c>
      <c r="AF567" s="2" t="e">
        <f>IF(Table13[[#This Row],[Gender]]="I",Table13[[#This Row],[Diameter]],NA())</f>
        <v>#N/A</v>
      </c>
    </row>
    <row r="568" spans="1:32">
      <c r="A568">
        <v>40</v>
      </c>
      <c r="B568" t="s">
        <v>15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29</v>
      </c>
      <c r="M568" t="s">
        <v>30</v>
      </c>
      <c r="N568" t="s">
        <v>31</v>
      </c>
      <c r="O568">
        <v>4</v>
      </c>
      <c r="P568" t="s">
        <v>10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>
        <f>SUM(1,(1/3)*(Table13[[#This Row],[Length]]-0.5),(1/3)*(Table13[[#This Row],[Diameter]]-0.4),(1/3)*(Table13[[#This Row],[Height]]-0.4)*Table13[[#This Row],[Whole_weight]]*0.5)</f>
        <v>0.89807916666666665</v>
      </c>
      <c r="W568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t="e">
        <f>IF(Table13[[#This Row],[Category All]]="Category 1",Table13[[#This Row],[Base Abalone Value]]*1.5,NA())</f>
        <v>#N/A</v>
      </c>
      <c r="Y568">
        <f>IF(Table13[[#This Row],[Category All]]="Category 2",Table13[[#This Row],[Base Abalone Value]]*0.8,NA())</f>
        <v>0.71846333333333334</v>
      </c>
      <c r="Z568" t="e">
        <f>IF(Table13[[#This Row],[Category All]]="Category 3",Table13[[#This Row],[Base Abalone Value]],NA())</f>
        <v>#N/A</v>
      </c>
      <c r="AA568" s="2">
        <f>IF(Table13[[#This Row],[Gender]]="M",Table13[[#This Row],[Whole_weight]],NA())</f>
        <v>0.32750000000000001</v>
      </c>
      <c r="AB568" s="2" t="e">
        <f>IF(Table13[[#This Row],[Gender]]="F",Table13[[#This Row],[Whole_weight]],NA())</f>
        <v>#N/A</v>
      </c>
      <c r="AC568" s="2" t="e">
        <f>IF(Table13[[#This Row],[Gender]]="I",Table13[[#This Row],[Whole_weight]],NA())</f>
        <v>#N/A</v>
      </c>
      <c r="AD568" s="2">
        <f>IF(Table13[[#This Row],[Gender]]="M",Table13[[#This Row],[Diameter]],NA())</f>
        <v>0.28999999999999998</v>
      </c>
      <c r="AE568" s="2" t="e">
        <f>IF(Table13[[#This Row],[Gender]]="F",Table13[[#This Row],[Diameter]],NA())</f>
        <v>#N/A</v>
      </c>
      <c r="AF568" s="2" t="e">
        <f>IF(Table13[[#This Row],[Gender]]="I",Table13[[#This Row],[Diameter]],NA())</f>
        <v>#N/A</v>
      </c>
    </row>
    <row r="569" spans="1:32">
      <c r="A569">
        <v>332</v>
      </c>
      <c r="B569" t="s">
        <v>0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5</v>
      </c>
      <c r="M569" t="s">
        <v>6</v>
      </c>
      <c r="N569" t="s">
        <v>3</v>
      </c>
      <c r="O569">
        <v>3</v>
      </c>
      <c r="P569" t="s">
        <v>48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>
        <f>SUM(1,(1/3)*(Table13[[#This Row],[Length]]-0.5),(1/3)*(Table13[[#This Row],[Diameter]]-0.4),(1/3)*(Table13[[#This Row],[Height]]-0.4)*Table13[[#This Row],[Whole_weight]]*0.5)</f>
        <v>0.92680333333333331</v>
      </c>
      <c r="W569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t="e">
        <f>IF(Table13[[#This Row],[Category All]]="Category 1",Table13[[#This Row],[Base Abalone Value]]*1.5,NA())</f>
        <v>#N/A</v>
      </c>
      <c r="Y569">
        <f>IF(Table13[[#This Row],[Category All]]="Category 2",Table13[[#This Row],[Base Abalone Value]]*0.8,NA())</f>
        <v>0.74144266666666669</v>
      </c>
      <c r="Z569" t="e">
        <f>IF(Table13[[#This Row],[Category All]]="Category 3",Table13[[#This Row],[Base Abalone Value]],NA())</f>
        <v>#N/A</v>
      </c>
      <c r="AA569" s="2" t="e">
        <f>IF(Table13[[#This Row],[Gender]]="M",Table13[[#This Row],[Whole_weight]],NA())</f>
        <v>#N/A</v>
      </c>
      <c r="AB569" s="2">
        <f>IF(Table13[[#This Row],[Gender]]="F",Table13[[#This Row],[Whole_weight]],NA())</f>
        <v>0.31850000000000001</v>
      </c>
      <c r="AC569" s="2" t="e">
        <f>IF(Table13[[#This Row],[Gender]]="I",Table13[[#This Row],[Whole_weight]],NA())</f>
        <v>#N/A</v>
      </c>
      <c r="AD569" s="2" t="e">
        <f>IF(Table13[[#This Row],[Gender]]="M",Table13[[#This Row],[Diameter]],NA())</f>
        <v>#N/A</v>
      </c>
      <c r="AE569" s="2">
        <f>IF(Table13[[#This Row],[Gender]]="F",Table13[[#This Row],[Diameter]],NA())</f>
        <v>0.32500000000000001</v>
      </c>
      <c r="AF569" s="2" t="e">
        <f>IF(Table13[[#This Row],[Gender]]="I",Table13[[#This Row],[Diameter]],NA())</f>
        <v>#N/A</v>
      </c>
    </row>
    <row r="570" spans="1:32">
      <c r="A570">
        <v>1894</v>
      </c>
      <c r="B570" t="s">
        <v>11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26</v>
      </c>
      <c r="M570" t="s">
        <v>27</v>
      </c>
      <c r="N570" t="s">
        <v>28</v>
      </c>
      <c r="O570">
        <v>6</v>
      </c>
      <c r="P570" t="s">
        <v>47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>
        <f>SUM(1,(1/3)*(Table13[[#This Row],[Length]]-0.5),(1/3)*(Table13[[#This Row],[Diameter]]-0.4),(1/3)*(Table13[[#This Row],[Height]]-0.4)*Table13[[#This Row],[Whole_weight]]*0.5)</f>
        <v>1.0060804166666668</v>
      </c>
      <c r="W570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t="e">
        <f>IF(Table13[[#This Row],[Category All]]="Category 1",Table13[[#This Row],[Base Abalone Value]]*1.5,NA())</f>
        <v>#N/A</v>
      </c>
      <c r="Y570">
        <f>IF(Table13[[#This Row],[Category All]]="Category 2",Table13[[#This Row],[Base Abalone Value]]*0.8,NA())</f>
        <v>0.80486433333333351</v>
      </c>
      <c r="Z570" t="e">
        <f>IF(Table13[[#This Row],[Category All]]="Category 3",Table13[[#This Row],[Base Abalone Value]],NA())</f>
        <v>#N/A</v>
      </c>
      <c r="AA570" s="2" t="e">
        <f>IF(Table13[[#This Row],[Gender]]="M",Table13[[#This Row],[Whole_weight]],NA())</f>
        <v>#N/A</v>
      </c>
      <c r="AB570" s="2" t="e">
        <f>IF(Table13[[#This Row],[Gender]]="F",Table13[[#This Row],[Whole_weight]],NA())</f>
        <v>#N/A</v>
      </c>
      <c r="AC570" s="2">
        <f>IF(Table13[[#This Row],[Gender]]="I",Table13[[#This Row],[Whole_weight]],NA())</f>
        <v>0.87150000000000005</v>
      </c>
      <c r="AD570" s="2" t="e">
        <f>IF(Table13[[#This Row],[Gender]]="M",Table13[[#This Row],[Diameter]],NA())</f>
        <v>#N/A</v>
      </c>
      <c r="AE570" s="2" t="e">
        <f>IF(Table13[[#This Row],[Gender]]="F",Table13[[#This Row],[Diameter]],NA())</f>
        <v>#N/A</v>
      </c>
      <c r="AF570" s="2">
        <f>IF(Table13[[#This Row],[Gender]]="I",Table13[[#This Row],[Diameter]],NA())</f>
        <v>0.46</v>
      </c>
    </row>
    <row r="571" spans="1:32">
      <c r="A571">
        <v>2017</v>
      </c>
      <c r="B571" t="s">
        <v>15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5</v>
      </c>
      <c r="M571" t="s">
        <v>6</v>
      </c>
      <c r="N571" t="s">
        <v>3</v>
      </c>
      <c r="O571">
        <v>3</v>
      </c>
      <c r="P571" t="s">
        <v>48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>
        <f>SUM(1,(1/3)*(Table13[[#This Row],[Length]]-0.5),(1/3)*(Table13[[#This Row],[Diameter]]-0.4),(1/3)*(Table13[[#This Row],[Height]]-0.4)*Table13[[#This Row],[Whole_weight]]*0.5)</f>
        <v>0.96786000000000005</v>
      </c>
      <c r="W571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t="e">
        <f>IF(Table13[[#This Row],[Category All]]="Category 1",Table13[[#This Row],[Base Abalone Value]]*1.5,NA())</f>
        <v>#N/A</v>
      </c>
      <c r="Y571">
        <f>IF(Table13[[#This Row],[Category All]]="Category 2",Table13[[#This Row],[Base Abalone Value]]*0.8,NA())</f>
        <v>0.77428800000000009</v>
      </c>
      <c r="Z571" t="e">
        <f>IF(Table13[[#This Row],[Category All]]="Category 3",Table13[[#This Row],[Base Abalone Value]],NA())</f>
        <v>#N/A</v>
      </c>
      <c r="AA571" s="2">
        <f>IF(Table13[[#This Row],[Gender]]="M",Table13[[#This Row],[Whole_weight]],NA())</f>
        <v>0.65300000000000002</v>
      </c>
      <c r="AB571" s="2" t="e">
        <f>IF(Table13[[#This Row],[Gender]]="F",Table13[[#This Row],[Whole_weight]],NA())</f>
        <v>#N/A</v>
      </c>
      <c r="AC571" s="2" t="e">
        <f>IF(Table13[[#This Row],[Gender]]="I",Table13[[#This Row],[Whole_weight]],NA())</f>
        <v>#N/A</v>
      </c>
      <c r="AD571" s="2">
        <f>IF(Table13[[#This Row],[Gender]]="M",Table13[[#This Row],[Diameter]],NA())</f>
        <v>0.39</v>
      </c>
      <c r="AE571" s="2" t="e">
        <f>IF(Table13[[#This Row],[Gender]]="F",Table13[[#This Row],[Diameter]],NA())</f>
        <v>#N/A</v>
      </c>
      <c r="AF571" s="2" t="e">
        <f>IF(Table13[[#This Row],[Gender]]="I",Table13[[#This Row],[Diameter]],NA())</f>
        <v>#N/A</v>
      </c>
    </row>
    <row r="572" spans="1:32">
      <c r="A572">
        <v>844</v>
      </c>
      <c r="B572" t="s">
        <v>15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12</v>
      </c>
      <c r="M572" t="s">
        <v>13</v>
      </c>
      <c r="N572" t="s">
        <v>3</v>
      </c>
      <c r="O572">
        <v>2</v>
      </c>
      <c r="P572" t="s">
        <v>7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>
        <f>SUM(1,(1/3)*(Table13[[#This Row],[Length]]-0.5),(1/3)*(Table13[[#This Row],[Diameter]]-0.4),(1/3)*(Table13[[#This Row],[Height]]-0.4)*Table13[[#This Row],[Whole_weight]]*0.5)</f>
        <v>0.9791416666666668</v>
      </c>
      <c r="W572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t="e">
        <f>IF(Table13[[#This Row],[Category All]]="Category 1",Table13[[#This Row],[Base Abalone Value]]*1.5,NA())</f>
        <v>#N/A</v>
      </c>
      <c r="Y572">
        <f>IF(Table13[[#This Row],[Category All]]="Category 2",Table13[[#This Row],[Base Abalone Value]]*0.8,NA())</f>
        <v>0.78331333333333353</v>
      </c>
      <c r="Z572" t="e">
        <f>IF(Table13[[#This Row],[Category All]]="Category 3",Table13[[#This Row],[Base Abalone Value]],NA())</f>
        <v>#N/A</v>
      </c>
      <c r="AA572" s="2">
        <f>IF(Table13[[#This Row],[Gender]]="M",Table13[[#This Row],[Whole_weight]],NA())</f>
        <v>0.82750000000000001</v>
      </c>
      <c r="AB572" s="2" t="e">
        <f>IF(Table13[[#This Row],[Gender]]="F",Table13[[#This Row],[Whole_weight]],NA())</f>
        <v>#N/A</v>
      </c>
      <c r="AC572" s="2" t="e">
        <f>IF(Table13[[#This Row],[Gender]]="I",Table13[[#This Row],[Whole_weight]],NA())</f>
        <v>#N/A</v>
      </c>
      <c r="AD572" s="2">
        <f>IF(Table13[[#This Row],[Gender]]="M",Table13[[#This Row],[Diameter]],NA())</f>
        <v>0.44</v>
      </c>
      <c r="AE572" s="2" t="e">
        <f>IF(Table13[[#This Row],[Gender]]="F",Table13[[#This Row],[Diameter]],NA())</f>
        <v>#N/A</v>
      </c>
      <c r="AF572" s="2" t="e">
        <f>IF(Table13[[#This Row],[Gender]]="I",Table13[[#This Row],[Diameter]],NA())</f>
        <v>#N/A</v>
      </c>
    </row>
    <row r="573" spans="1:32">
      <c r="A573">
        <v>3264</v>
      </c>
      <c r="B573" t="s">
        <v>15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43</v>
      </c>
      <c r="M573" t="s">
        <v>44</v>
      </c>
      <c r="N573" t="s">
        <v>45</v>
      </c>
      <c r="O573">
        <v>9</v>
      </c>
      <c r="P573" t="s">
        <v>46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>
        <f>SUM(1,(1/3)*(Table13[[#This Row],[Length]]-0.5),(1/3)*(Table13[[#This Row],[Diameter]]-0.4),(1/3)*(Table13[[#This Row],[Height]]-0.4)*Table13[[#This Row],[Whole_weight]]*0.5)</f>
        <v>0.99517958333333334</v>
      </c>
      <c r="W57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t="e">
        <f>IF(Table13[[#This Row],[Category All]]="Category 1",Table13[[#This Row],[Base Abalone Value]]*1.5,NA())</f>
        <v>#N/A</v>
      </c>
      <c r="Y573">
        <f>IF(Table13[[#This Row],[Category All]]="Category 2",Table13[[#This Row],[Base Abalone Value]]*0.8,NA())</f>
        <v>0.79614366666666669</v>
      </c>
      <c r="Z573" t="e">
        <f>IF(Table13[[#This Row],[Category All]]="Category 3",Table13[[#This Row],[Base Abalone Value]],NA())</f>
        <v>#N/A</v>
      </c>
      <c r="AA573" s="2">
        <f>IF(Table13[[#This Row],[Gender]]="M",Table13[[#This Row],[Whole_weight]],NA())</f>
        <v>0.90849999999999997</v>
      </c>
      <c r="AB573" s="2" t="e">
        <f>IF(Table13[[#This Row],[Gender]]="F",Table13[[#This Row],[Whole_weight]],NA())</f>
        <v>#N/A</v>
      </c>
      <c r="AC573" s="2" t="e">
        <f>IF(Table13[[#This Row],[Gender]]="I",Table13[[#This Row],[Whole_weight]],NA())</f>
        <v>#N/A</v>
      </c>
      <c r="AD573" s="2">
        <f>IF(Table13[[#This Row],[Gender]]="M",Table13[[#This Row],[Diameter]],NA())</f>
        <v>0.45</v>
      </c>
      <c r="AE573" s="2" t="e">
        <f>IF(Table13[[#This Row],[Gender]]="F",Table13[[#This Row],[Diameter]],NA())</f>
        <v>#N/A</v>
      </c>
      <c r="AF573" s="2" t="e">
        <f>IF(Table13[[#This Row],[Gender]]="I",Table13[[#This Row],[Diameter]],NA())</f>
        <v>#N/A</v>
      </c>
    </row>
    <row r="574" spans="1:32">
      <c r="A574">
        <v>235</v>
      </c>
      <c r="B574" t="s">
        <v>11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26</v>
      </c>
      <c r="M574" t="s">
        <v>27</v>
      </c>
      <c r="N574" t="s">
        <v>28</v>
      </c>
      <c r="O574">
        <v>5</v>
      </c>
      <c r="P574" t="s">
        <v>14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>
        <f>SUM(1,(1/3)*(Table13[[#This Row],[Length]]-0.5),(1/3)*(Table13[[#This Row],[Diameter]]-0.4),(1/3)*(Table13[[#This Row],[Height]]-0.4)*Table13[[#This Row],[Whole_weight]]*0.5)</f>
        <v>0.9441208333333333</v>
      </c>
      <c r="W574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t="e">
        <f>IF(Table13[[#This Row],[Category All]]="Category 1",Table13[[#This Row],[Base Abalone Value]]*1.5,NA())</f>
        <v>#N/A</v>
      </c>
      <c r="Y574">
        <f>IF(Table13[[#This Row],[Category All]]="Category 2",Table13[[#This Row],[Base Abalone Value]]*0.8,NA())</f>
        <v>0.75529666666666673</v>
      </c>
      <c r="Z574" t="e">
        <f>IF(Table13[[#This Row],[Category All]]="Category 3",Table13[[#This Row],[Base Abalone Value]],NA())</f>
        <v>#N/A</v>
      </c>
      <c r="AA574" s="2" t="e">
        <f>IF(Table13[[#This Row],[Gender]]="M",Table13[[#This Row],[Whole_weight]],NA())</f>
        <v>#N/A</v>
      </c>
      <c r="AB574" s="2" t="e">
        <f>IF(Table13[[#This Row],[Gender]]="F",Table13[[#This Row],[Whole_weight]],NA())</f>
        <v>#N/A</v>
      </c>
      <c r="AC574" s="2">
        <f>IF(Table13[[#This Row],[Gender]]="I",Table13[[#This Row],[Whole_weight]],NA())</f>
        <v>0.435</v>
      </c>
      <c r="AD574" s="2" t="e">
        <f>IF(Table13[[#This Row],[Gender]]="M",Table13[[#This Row],[Diameter]],NA())</f>
        <v>#N/A</v>
      </c>
      <c r="AE574" s="2" t="e">
        <f>IF(Table13[[#This Row],[Gender]]="F",Table13[[#This Row],[Diameter]],NA())</f>
        <v>#N/A</v>
      </c>
      <c r="AF574" s="2">
        <f>IF(Table13[[#This Row],[Gender]]="I",Table13[[#This Row],[Diameter]],NA())</f>
        <v>0.35</v>
      </c>
    </row>
    <row r="575" spans="1:32">
      <c r="A575">
        <v>2634</v>
      </c>
      <c r="B575" t="s">
        <v>11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29</v>
      </c>
      <c r="M575" t="s">
        <v>30</v>
      </c>
      <c r="N575" t="s">
        <v>31</v>
      </c>
      <c r="O575">
        <v>4</v>
      </c>
      <c r="P575" t="s">
        <v>10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>
        <f>SUM(1,(1/3)*(Table13[[#This Row],[Length]]-0.5),(1/3)*(Table13[[#This Row],[Diameter]]-0.4),(1/3)*(Table13[[#This Row],[Height]]-0.4)*Table13[[#This Row],[Whole_weight]]*0.5)</f>
        <v>0.9361579166666667</v>
      </c>
      <c r="W575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t="e">
        <f>IF(Table13[[#This Row],[Category All]]="Category 1",Table13[[#This Row],[Base Abalone Value]]*1.5,NA())</f>
        <v>#N/A</v>
      </c>
      <c r="Y575">
        <f>IF(Table13[[#This Row],[Category All]]="Category 2",Table13[[#This Row],[Base Abalone Value]]*0.8,NA())</f>
        <v>0.74892633333333336</v>
      </c>
      <c r="Z575" t="e">
        <f>IF(Table13[[#This Row],[Category All]]="Category 3",Table13[[#This Row],[Base Abalone Value]],NA())</f>
        <v>#N/A</v>
      </c>
      <c r="AA575" s="2" t="e">
        <f>IF(Table13[[#This Row],[Gender]]="M",Table13[[#This Row],[Whole_weight]],NA())</f>
        <v>#N/A</v>
      </c>
      <c r="AB575" s="2" t="e">
        <f>IF(Table13[[#This Row],[Gender]]="F",Table13[[#This Row],[Whole_weight]],NA())</f>
        <v>#N/A</v>
      </c>
      <c r="AC575" s="2">
        <f>IF(Table13[[#This Row],[Gender]]="I",Table13[[#This Row],[Whole_weight]],NA())</f>
        <v>0.32650000000000001</v>
      </c>
      <c r="AD575" s="2" t="e">
        <f>IF(Table13[[#This Row],[Gender]]="M",Table13[[#This Row],[Diameter]],NA())</f>
        <v>#N/A</v>
      </c>
      <c r="AE575" s="2" t="e">
        <f>IF(Table13[[#This Row],[Gender]]="F",Table13[[#This Row],[Diameter]],NA())</f>
        <v>#N/A</v>
      </c>
      <c r="AF575" s="2">
        <f>IF(Table13[[#This Row],[Gender]]="I",Table13[[#This Row],[Diameter]],NA())</f>
        <v>0.33</v>
      </c>
    </row>
    <row r="576" spans="1:32">
      <c r="A576">
        <v>2532</v>
      </c>
      <c r="B576" t="s">
        <v>15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16</v>
      </c>
      <c r="M576" t="s">
        <v>17</v>
      </c>
      <c r="N576" t="s">
        <v>18</v>
      </c>
      <c r="O576">
        <v>10</v>
      </c>
      <c r="P576" t="s">
        <v>38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>
        <f>SUM(1,(1/3)*(Table13[[#This Row],[Length]]-0.5),(1/3)*(Table13[[#This Row],[Diameter]]-0.4),(1/3)*(Table13[[#This Row],[Height]]-0.4)*Table13[[#This Row],[Whole_weight]]*0.5)</f>
        <v>1.0149624999999998</v>
      </c>
      <c r="W576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t="e">
        <f>IF(Table13[[#This Row],[Category All]]="Category 1",Table13[[#This Row],[Base Abalone Value]]*1.5,NA())</f>
        <v>#N/A</v>
      </c>
      <c r="Y576" t="e">
        <f>IF(Table13[[#This Row],[Category All]]="Category 2",Table13[[#This Row],[Base Abalone Value]]*0.8,NA())</f>
        <v>#N/A</v>
      </c>
      <c r="Z576">
        <f>IF(Table13[[#This Row],[Category All]]="Category 3",Table13[[#This Row],[Base Abalone Value]],NA())</f>
        <v>1.0149624999999998</v>
      </c>
      <c r="AA576" s="2">
        <f>IF(Table13[[#This Row],[Gender]]="M",Table13[[#This Row],[Whole_weight]],NA())</f>
        <v>1.2010000000000001</v>
      </c>
      <c r="AB576" s="2" t="e">
        <f>IF(Table13[[#This Row],[Gender]]="F",Table13[[#This Row],[Whole_weight]],NA())</f>
        <v>#N/A</v>
      </c>
      <c r="AC576" s="2" t="e">
        <f>IF(Table13[[#This Row],[Gender]]="I",Table13[[#This Row],[Whole_weight]],NA())</f>
        <v>#N/A</v>
      </c>
      <c r="AD576" s="2">
        <f>IF(Table13[[#This Row],[Gender]]="M",Table13[[#This Row],[Diameter]],NA())</f>
        <v>0.47499999999999998</v>
      </c>
      <c r="AE576" s="2" t="e">
        <f>IF(Table13[[#This Row],[Gender]]="F",Table13[[#This Row],[Diameter]],NA())</f>
        <v>#N/A</v>
      </c>
      <c r="AF576" s="2" t="e">
        <f>IF(Table13[[#This Row],[Gender]]="I",Table13[[#This Row],[Diameter]],NA())</f>
        <v>#N/A</v>
      </c>
    </row>
    <row r="577" spans="1:32">
      <c r="A577">
        <v>2505</v>
      </c>
      <c r="B577" t="s">
        <v>11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35</v>
      </c>
      <c r="M577" t="s">
        <v>36</v>
      </c>
      <c r="N577" t="s">
        <v>37</v>
      </c>
      <c r="O577">
        <v>9</v>
      </c>
      <c r="P577" t="s">
        <v>46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>
        <f>SUM(1,(1/3)*(Table13[[#This Row],[Length]]-0.5),(1/3)*(Table13[[#This Row],[Diameter]]-0.4),(1/3)*(Table13[[#This Row],[Height]]-0.4)*Table13[[#This Row],[Whole_weight]]*0.5)</f>
        <v>0.86914874999999991</v>
      </c>
      <c r="W577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t="e">
        <f>IF(Table13[[#This Row],[Category All]]="Category 1",Table13[[#This Row],[Base Abalone Value]]*1.5,NA())</f>
        <v>#N/A</v>
      </c>
      <c r="Y577">
        <f>IF(Table13[[#This Row],[Category All]]="Category 2",Table13[[#This Row],[Base Abalone Value]]*0.8,NA())</f>
        <v>0.69531900000000002</v>
      </c>
      <c r="Z577" t="e">
        <f>IF(Table13[[#This Row],[Category All]]="Category 3",Table13[[#This Row],[Base Abalone Value]],NA())</f>
        <v>#N/A</v>
      </c>
      <c r="AA577" s="2" t="e">
        <f>IF(Table13[[#This Row],[Gender]]="M",Table13[[#This Row],[Whole_weight]],NA())</f>
        <v>#N/A</v>
      </c>
      <c r="AB577" s="2" t="e">
        <f>IF(Table13[[#This Row],[Gender]]="F",Table13[[#This Row],[Whole_weight]],NA())</f>
        <v>#N/A</v>
      </c>
      <c r="AC577" s="2">
        <f>IF(Table13[[#This Row],[Gender]]="I",Table13[[#This Row],[Whole_weight]],NA())</f>
        <v>0.28849999999999998</v>
      </c>
      <c r="AD577" s="2" t="e">
        <f>IF(Table13[[#This Row],[Gender]]="M",Table13[[#This Row],[Diameter]],NA())</f>
        <v>#N/A</v>
      </c>
      <c r="AE577" s="2" t="e">
        <f>IF(Table13[[#This Row],[Gender]]="F",Table13[[#This Row],[Diameter]],NA())</f>
        <v>#N/A</v>
      </c>
      <c r="AF577" s="2">
        <f>IF(Table13[[#This Row],[Gender]]="I",Table13[[#This Row],[Diameter]],NA())</f>
        <v>0.24</v>
      </c>
    </row>
    <row r="578" spans="1:32">
      <c r="A578">
        <v>537</v>
      </c>
      <c r="B578" t="s">
        <v>11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26</v>
      </c>
      <c r="M578" t="s">
        <v>27</v>
      </c>
      <c r="N578" t="s">
        <v>28</v>
      </c>
      <c r="O578">
        <v>5</v>
      </c>
      <c r="P578" t="s">
        <v>14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>
        <f>SUM(1,(1/3)*(Table13[[#This Row],[Length]]-0.5),(1/3)*(Table13[[#This Row],[Diameter]]-0.4),(1/3)*(Table13[[#This Row],[Height]]-0.4)*Table13[[#This Row],[Whole_weight]]*0.5)</f>
        <v>0.98330833333333334</v>
      </c>
      <c r="W578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t="e">
        <f>IF(Table13[[#This Row],[Category All]]="Category 1",Table13[[#This Row],[Base Abalone Value]]*1.5,NA())</f>
        <v>#N/A</v>
      </c>
      <c r="Y578">
        <f>IF(Table13[[#This Row],[Category All]]="Category 2",Table13[[#This Row],[Base Abalone Value]]*0.8,NA())</f>
        <v>0.78664666666666672</v>
      </c>
      <c r="Z578" t="e">
        <f>IF(Table13[[#This Row],[Category All]]="Category 3",Table13[[#This Row],[Base Abalone Value]],NA())</f>
        <v>#N/A</v>
      </c>
      <c r="AA578" s="2" t="e">
        <f>IF(Table13[[#This Row],[Gender]]="M",Table13[[#This Row],[Whole_weight]],NA())</f>
        <v>#N/A</v>
      </c>
      <c r="AB578" s="2" t="e">
        <f>IF(Table13[[#This Row],[Gender]]="F",Table13[[#This Row],[Whole_weight]],NA())</f>
        <v>#N/A</v>
      </c>
      <c r="AC578" s="2">
        <f>IF(Table13[[#This Row],[Gender]]="I",Table13[[#This Row],[Whole_weight]],NA())</f>
        <v>0.57750000000000001</v>
      </c>
      <c r="AD578" s="2" t="e">
        <f>IF(Table13[[#This Row],[Gender]]="M",Table13[[#This Row],[Diameter]],NA())</f>
        <v>#N/A</v>
      </c>
      <c r="AE578" s="2" t="e">
        <f>IF(Table13[[#This Row],[Gender]]="F",Table13[[#This Row],[Diameter]],NA())</f>
        <v>#N/A</v>
      </c>
      <c r="AF578" s="2">
        <f>IF(Table13[[#This Row],[Gender]]="I",Table13[[#This Row],[Diameter]],NA())</f>
        <v>0.40500000000000003</v>
      </c>
    </row>
    <row r="579" spans="1:32">
      <c r="A579">
        <v>1458</v>
      </c>
      <c r="B579" t="s">
        <v>0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8</v>
      </c>
      <c r="M579" t="s">
        <v>9</v>
      </c>
      <c r="N579" t="s">
        <v>3</v>
      </c>
      <c r="O579">
        <v>10</v>
      </c>
      <c r="P579" t="s">
        <v>38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>
        <f>SUM(1,(1/3)*(Table13[[#This Row],[Length]]-0.5),(1/3)*(Table13[[#This Row],[Diameter]]-0.4),(1/3)*(Table13[[#This Row],[Height]]-0.4)*Table13[[#This Row],[Whole_weight]]*0.5)</f>
        <v>0.95311499999999993</v>
      </c>
      <c r="W579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t="e">
        <f>IF(Table13[[#This Row],[Category All]]="Category 1",Table13[[#This Row],[Base Abalone Value]]*1.5,NA())</f>
        <v>#N/A</v>
      </c>
      <c r="Y579">
        <f>IF(Table13[[#This Row],[Category All]]="Category 2",Table13[[#This Row],[Base Abalone Value]]*0.8,NA())</f>
        <v>0.76249199999999995</v>
      </c>
      <c r="Z579" t="e">
        <f>IF(Table13[[#This Row],[Category All]]="Category 3",Table13[[#This Row],[Base Abalone Value]],NA())</f>
        <v>#N/A</v>
      </c>
      <c r="AA579" s="2" t="e">
        <f>IF(Table13[[#This Row],[Gender]]="M",Table13[[#This Row],[Whole_weight]],NA())</f>
        <v>#N/A</v>
      </c>
      <c r="AB579" s="2">
        <f>IF(Table13[[#This Row],[Gender]]="F",Table13[[#This Row],[Whole_weight]],NA())</f>
        <v>0.56599999999999995</v>
      </c>
      <c r="AC579" s="2" t="e">
        <f>IF(Table13[[#This Row],[Gender]]="I",Table13[[#This Row],[Whole_weight]],NA())</f>
        <v>#N/A</v>
      </c>
      <c r="AD579" s="2" t="e">
        <f>IF(Table13[[#This Row],[Gender]]="M",Table13[[#This Row],[Diameter]],NA())</f>
        <v>#N/A</v>
      </c>
      <c r="AE579" s="2">
        <f>IF(Table13[[#This Row],[Gender]]="F",Table13[[#This Row],[Diameter]],NA())</f>
        <v>0.36499999999999999</v>
      </c>
      <c r="AF579" s="2" t="e">
        <f>IF(Table13[[#This Row],[Gender]]="I",Table13[[#This Row],[Diameter]],NA())</f>
        <v>#N/A</v>
      </c>
    </row>
    <row r="580" spans="1:32">
      <c r="A580">
        <v>3345</v>
      </c>
      <c r="B580" t="s">
        <v>11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49</v>
      </c>
      <c r="M580" t="s">
        <v>50</v>
      </c>
      <c r="N580" t="s">
        <v>3</v>
      </c>
      <c r="O580">
        <v>8</v>
      </c>
      <c r="P580" t="s">
        <v>19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>
        <f>SUM(1,(1/3)*(Table13[[#This Row],[Length]]-0.5),(1/3)*(Table13[[#This Row],[Diameter]]-0.4),(1/3)*(Table13[[#This Row],[Height]]-0.4)*Table13[[#This Row],[Whole_weight]]*0.5)</f>
        <v>0.96977916666666664</v>
      </c>
      <c r="W580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t="e">
        <f>IF(Table13[[#This Row],[Category All]]="Category 1",Table13[[#This Row],[Base Abalone Value]]*1.5,NA())</f>
        <v>#N/A</v>
      </c>
      <c r="Y580">
        <f>IF(Table13[[#This Row],[Category All]]="Category 2",Table13[[#This Row],[Base Abalone Value]]*0.8,NA())</f>
        <v>0.77582333333333331</v>
      </c>
      <c r="Z580" t="e">
        <f>IF(Table13[[#This Row],[Category All]]="Category 3",Table13[[#This Row],[Base Abalone Value]],NA())</f>
        <v>#N/A</v>
      </c>
      <c r="AA580" s="2" t="e">
        <f>IF(Table13[[#This Row],[Gender]]="M",Table13[[#This Row],[Whole_weight]],NA())</f>
        <v>#N/A</v>
      </c>
      <c r="AB580" s="2" t="e">
        <f>IF(Table13[[#This Row],[Gender]]="F",Table13[[#This Row],[Whole_weight]],NA())</f>
        <v>#N/A</v>
      </c>
      <c r="AC580" s="2">
        <f>IF(Table13[[#This Row],[Gender]]="I",Table13[[#This Row],[Whole_weight]],NA())</f>
        <v>0.51500000000000001</v>
      </c>
      <c r="AD580" s="2" t="e">
        <f>IF(Table13[[#This Row],[Gender]]="M",Table13[[#This Row],[Diameter]],NA())</f>
        <v>#N/A</v>
      </c>
      <c r="AE580" s="2" t="e">
        <f>IF(Table13[[#This Row],[Gender]]="F",Table13[[#This Row],[Diameter]],NA())</f>
        <v>#N/A</v>
      </c>
      <c r="AF580" s="2">
        <f>IF(Table13[[#This Row],[Gender]]="I",Table13[[#This Row],[Diameter]],NA())</f>
        <v>0.38</v>
      </c>
    </row>
    <row r="581" spans="1:32">
      <c r="A581">
        <v>3792</v>
      </c>
      <c r="B581" t="s">
        <v>0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23</v>
      </c>
      <c r="M581" t="s">
        <v>24</v>
      </c>
      <c r="N581" t="s">
        <v>25</v>
      </c>
      <c r="O581">
        <v>5</v>
      </c>
      <c r="P581" t="s">
        <v>14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>
        <f>SUM(1,(1/3)*(Table13[[#This Row],[Length]]-0.5),(1/3)*(Table13[[#This Row],[Diameter]]-0.4),(1/3)*(Table13[[#This Row],[Height]]-0.4)*Table13[[#This Row],[Whole_weight]]*0.5)</f>
        <v>1.0356541666666668</v>
      </c>
      <c r="W581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t="e">
        <f>IF(Table13[[#This Row],[Category All]]="Category 1",Table13[[#This Row],[Base Abalone Value]]*1.5,NA())</f>
        <v>#N/A</v>
      </c>
      <c r="Y581" t="e">
        <f>IF(Table13[[#This Row],[Category All]]="Category 2",Table13[[#This Row],[Base Abalone Value]]*0.8,NA())</f>
        <v>#N/A</v>
      </c>
      <c r="Z581">
        <f>IF(Table13[[#This Row],[Category All]]="Category 3",Table13[[#This Row],[Base Abalone Value]],NA())</f>
        <v>1.0356541666666668</v>
      </c>
      <c r="AA581" s="2" t="e">
        <f>IF(Table13[[#This Row],[Gender]]="M",Table13[[#This Row],[Whole_weight]],NA())</f>
        <v>#N/A</v>
      </c>
      <c r="AB581" s="2">
        <f>IF(Table13[[#This Row],[Gender]]="F",Table13[[#This Row],[Whole_weight]],NA())</f>
        <v>1.2270000000000001</v>
      </c>
      <c r="AC581" s="2" t="e">
        <f>IF(Table13[[#This Row],[Gender]]="I",Table13[[#This Row],[Whole_weight]],NA())</f>
        <v>#N/A</v>
      </c>
      <c r="AD581" s="2" t="e">
        <f>IF(Table13[[#This Row],[Gender]]="M",Table13[[#This Row],[Diameter]],NA())</f>
        <v>#N/A</v>
      </c>
      <c r="AE581" s="2">
        <f>IF(Table13[[#This Row],[Gender]]="F",Table13[[#This Row],[Diameter]],NA())</f>
        <v>0.495</v>
      </c>
      <c r="AF581" s="2" t="e">
        <f>IF(Table13[[#This Row],[Gender]]="I",Table13[[#This Row],[Diameter]],NA())</f>
        <v>#N/A</v>
      </c>
    </row>
    <row r="582" spans="1:32">
      <c r="A582">
        <v>2567</v>
      </c>
      <c r="B582" t="s">
        <v>0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8</v>
      </c>
      <c r="M582" t="s">
        <v>9</v>
      </c>
      <c r="N582" t="s">
        <v>3</v>
      </c>
      <c r="O582">
        <v>3</v>
      </c>
      <c r="P582" t="s">
        <v>48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>
        <f>SUM(1,(1/3)*(Table13[[#This Row],[Length]]-0.5),(1/3)*(Table13[[#This Row],[Diameter]]-0.4),(1/3)*(Table13[[#This Row],[Height]]-0.4)*Table13[[#This Row],[Whole_weight]]*0.5)</f>
        <v>0.94707666666666657</v>
      </c>
      <c r="W582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t="e">
        <f>IF(Table13[[#This Row],[Category All]]="Category 1",Table13[[#This Row],[Base Abalone Value]]*1.5,NA())</f>
        <v>#N/A</v>
      </c>
      <c r="Y582">
        <f>IF(Table13[[#This Row],[Category All]]="Category 2",Table13[[#This Row],[Base Abalone Value]]*0.8,NA())</f>
        <v>0.7576613333333333</v>
      </c>
      <c r="Z582" t="e">
        <f>IF(Table13[[#This Row],[Category All]]="Category 3",Table13[[#This Row],[Base Abalone Value]],NA())</f>
        <v>#N/A</v>
      </c>
      <c r="AA582" s="2" t="e">
        <f>IF(Table13[[#This Row],[Gender]]="M",Table13[[#This Row],[Whole_weight]],NA())</f>
        <v>#N/A</v>
      </c>
      <c r="AB582" s="2">
        <f>IF(Table13[[#This Row],[Gender]]="F",Table13[[#This Row],[Whole_weight]],NA())</f>
        <v>0.45550000000000002</v>
      </c>
      <c r="AC582" s="2" t="e">
        <f>IF(Table13[[#This Row],[Gender]]="I",Table13[[#This Row],[Whole_weight]],NA())</f>
        <v>#N/A</v>
      </c>
      <c r="AD582" s="2" t="e">
        <f>IF(Table13[[#This Row],[Gender]]="M",Table13[[#This Row],[Diameter]],NA())</f>
        <v>#N/A</v>
      </c>
      <c r="AE582" s="2">
        <f>IF(Table13[[#This Row],[Gender]]="F",Table13[[#This Row],[Diameter]],NA())</f>
        <v>0.35</v>
      </c>
      <c r="AF582" s="2" t="e">
        <f>IF(Table13[[#This Row],[Gender]]="I",Table13[[#This Row],[Diameter]],NA())</f>
        <v>#N/A</v>
      </c>
    </row>
    <row r="583" spans="1:32">
      <c r="A583">
        <v>2315</v>
      </c>
      <c r="B583" t="s">
        <v>0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16</v>
      </c>
      <c r="M583" t="s">
        <v>17</v>
      </c>
      <c r="N583" t="s">
        <v>18</v>
      </c>
      <c r="O583">
        <v>6</v>
      </c>
      <c r="P583" t="s">
        <v>47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>
        <f>SUM(1,(1/3)*(Table13[[#This Row],[Length]]-0.5),(1/3)*(Table13[[#This Row],[Diameter]]-0.4),(1/3)*(Table13[[#This Row],[Height]]-0.4)*Table13[[#This Row],[Whole_weight]]*0.5)</f>
        <v>1.0108124999999999</v>
      </c>
      <c r="W58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t="e">
        <f>IF(Table13[[#This Row],[Category All]]="Category 1",Table13[[#This Row],[Base Abalone Value]]*1.5,NA())</f>
        <v>#N/A</v>
      </c>
      <c r="Y583">
        <f>IF(Table13[[#This Row],[Category All]]="Category 2",Table13[[#This Row],[Base Abalone Value]]*0.8,NA())</f>
        <v>0.80864999999999998</v>
      </c>
      <c r="Z583" t="e">
        <f>IF(Table13[[#This Row],[Category All]]="Category 3",Table13[[#This Row],[Base Abalone Value]],NA())</f>
        <v>#N/A</v>
      </c>
      <c r="AA583" s="2" t="e">
        <f>IF(Table13[[#This Row],[Gender]]="M",Table13[[#This Row],[Whole_weight]],NA())</f>
        <v>#N/A</v>
      </c>
      <c r="AB583" s="2">
        <f>IF(Table13[[#This Row],[Gender]]="F",Table13[[#This Row],[Whole_weight]],NA())</f>
        <v>0.92500000000000004</v>
      </c>
      <c r="AC583" s="2" t="e">
        <f>IF(Table13[[#This Row],[Gender]]="I",Table13[[#This Row],[Whole_weight]],NA())</f>
        <v>#N/A</v>
      </c>
      <c r="AD583" s="2" t="e">
        <f>IF(Table13[[#This Row],[Gender]]="M",Table13[[#This Row],[Diameter]],NA())</f>
        <v>#N/A</v>
      </c>
      <c r="AE583" s="2">
        <f>IF(Table13[[#This Row],[Gender]]="F",Table13[[#This Row],[Diameter]],NA())</f>
        <v>0.47499999999999998</v>
      </c>
      <c r="AF583" s="2" t="e">
        <f>IF(Table13[[#This Row],[Gender]]="I",Table13[[#This Row],[Diameter]],NA())</f>
        <v>#N/A</v>
      </c>
    </row>
    <row r="584" spans="1:32">
      <c r="A584">
        <v>3021</v>
      </c>
      <c r="B584" t="s">
        <v>11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49</v>
      </c>
      <c r="M584" t="s">
        <v>50</v>
      </c>
      <c r="N584" t="s">
        <v>3</v>
      </c>
      <c r="O584">
        <v>10</v>
      </c>
      <c r="P584" t="s">
        <v>38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>
        <f>SUM(1,(1/3)*(Table13[[#This Row],[Length]]-0.5),(1/3)*(Table13[[#This Row],[Diameter]]-0.4),(1/3)*(Table13[[#This Row],[Height]]-0.4)*Table13[[#This Row],[Whole_weight]]*0.5)</f>
        <v>0.94479374999999999</v>
      </c>
      <c r="W584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t="e">
        <f>IF(Table13[[#This Row],[Category All]]="Category 1",Table13[[#This Row],[Base Abalone Value]]*1.5,NA())</f>
        <v>#N/A</v>
      </c>
      <c r="Y584">
        <f>IF(Table13[[#This Row],[Category All]]="Category 2",Table13[[#This Row],[Base Abalone Value]]*0.8,NA())</f>
        <v>0.75583500000000003</v>
      </c>
      <c r="Z584" t="e">
        <f>IF(Table13[[#This Row],[Category All]]="Category 3",Table13[[#This Row],[Base Abalone Value]],NA())</f>
        <v>#N/A</v>
      </c>
      <c r="AA584" s="2" t="e">
        <f>IF(Table13[[#This Row],[Gender]]="M",Table13[[#This Row],[Whole_weight]],NA())</f>
        <v>#N/A</v>
      </c>
      <c r="AB584" s="2" t="e">
        <f>IF(Table13[[#This Row],[Gender]]="F",Table13[[#This Row],[Whole_weight]],NA())</f>
        <v>#N/A</v>
      </c>
      <c r="AC584" s="2">
        <f>IF(Table13[[#This Row],[Gender]]="I",Table13[[#This Row],[Whole_weight]],NA())</f>
        <v>0.40450000000000003</v>
      </c>
      <c r="AD584" s="2" t="e">
        <f>IF(Table13[[#This Row],[Gender]]="M",Table13[[#This Row],[Diameter]],NA())</f>
        <v>#N/A</v>
      </c>
      <c r="AE584" s="2" t="e">
        <f>IF(Table13[[#This Row],[Gender]]="F",Table13[[#This Row],[Diameter]],NA())</f>
        <v>#N/A</v>
      </c>
      <c r="AF584" s="2">
        <f>IF(Table13[[#This Row],[Gender]]="I",Table13[[#This Row],[Diameter]],NA())</f>
        <v>0.34</v>
      </c>
    </row>
    <row r="585" spans="1:32">
      <c r="A585">
        <v>232</v>
      </c>
      <c r="B585" t="s">
        <v>15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26</v>
      </c>
      <c r="M585" t="s">
        <v>27</v>
      </c>
      <c r="N585" t="s">
        <v>28</v>
      </c>
      <c r="O585">
        <v>7</v>
      </c>
      <c r="P585" t="s">
        <v>42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>
        <f>SUM(1,(1/3)*(Table13[[#This Row],[Length]]-0.5),(1/3)*(Table13[[#This Row],[Diameter]]-0.4),(1/3)*(Table13[[#This Row],[Height]]-0.4)*Table13[[#This Row],[Whole_weight]]*0.5)</f>
        <v>1.0011562500000002</v>
      </c>
      <c r="W585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t="e">
        <f>IF(Table13[[#This Row],[Category All]]="Category 1",Table13[[#This Row],[Base Abalone Value]]*1.5,NA())</f>
        <v>#N/A</v>
      </c>
      <c r="Y585">
        <f>IF(Table13[[#This Row],[Category All]]="Category 2",Table13[[#This Row],[Base Abalone Value]]*0.8,NA())</f>
        <v>0.80092500000000022</v>
      </c>
      <c r="Z585" t="e">
        <f>IF(Table13[[#This Row],[Category All]]="Category 3",Table13[[#This Row],[Base Abalone Value]],NA())</f>
        <v>#N/A</v>
      </c>
      <c r="AA585" s="2">
        <f>IF(Table13[[#This Row],[Gender]]="M",Table13[[#This Row],[Whole_weight]],NA())</f>
        <v>0.90249999999999997</v>
      </c>
      <c r="AB585" s="2" t="e">
        <f>IF(Table13[[#This Row],[Gender]]="F",Table13[[#This Row],[Whole_weight]],NA())</f>
        <v>#N/A</v>
      </c>
      <c r="AC585" s="2" t="e">
        <f>IF(Table13[[#This Row],[Gender]]="I",Table13[[#This Row],[Whole_weight]],NA())</f>
        <v>#N/A</v>
      </c>
      <c r="AD585" s="2">
        <f>IF(Table13[[#This Row],[Gender]]="M",Table13[[#This Row],[Diameter]],NA())</f>
        <v>0.44</v>
      </c>
      <c r="AE585" s="2" t="e">
        <f>IF(Table13[[#This Row],[Gender]]="F",Table13[[#This Row],[Diameter]],NA())</f>
        <v>#N/A</v>
      </c>
      <c r="AF585" s="2" t="e">
        <f>IF(Table13[[#This Row],[Gender]]="I",Table13[[#This Row],[Diameter]],NA())</f>
        <v>#N/A</v>
      </c>
    </row>
    <row r="586" spans="1:32">
      <c r="A586">
        <v>25</v>
      </c>
      <c r="B586" t="s">
        <v>0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43</v>
      </c>
      <c r="M586" t="s">
        <v>44</v>
      </c>
      <c r="N586" t="s">
        <v>45</v>
      </c>
      <c r="O586">
        <v>2</v>
      </c>
      <c r="P586" t="s">
        <v>7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>
        <f>SUM(1,(1/3)*(Table13[[#This Row],[Length]]-0.5),(1/3)*(Table13[[#This Row],[Diameter]]-0.4),(1/3)*(Table13[[#This Row],[Height]]-0.4)*Table13[[#This Row],[Whole_weight]]*0.5)</f>
        <v>1.0195079166666665</v>
      </c>
      <c r="W586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t="e">
        <f>IF(Table13[[#This Row],[Category All]]="Category 1",Table13[[#This Row],[Base Abalone Value]]*1.5,NA())</f>
        <v>#N/A</v>
      </c>
      <c r="Y586" t="e">
        <f>IF(Table13[[#This Row],[Category All]]="Category 2",Table13[[#This Row],[Base Abalone Value]]*0.8,NA())</f>
        <v>#N/A</v>
      </c>
      <c r="Z586">
        <f>IF(Table13[[#This Row],[Category All]]="Category 3",Table13[[#This Row],[Base Abalone Value]],NA())</f>
        <v>1.0195079166666665</v>
      </c>
      <c r="AA586" s="2" t="e">
        <f>IF(Table13[[#This Row],[Gender]]="M",Table13[[#This Row],[Whole_weight]],NA())</f>
        <v>#N/A</v>
      </c>
      <c r="AB586" s="2">
        <f>IF(Table13[[#This Row],[Gender]]="F",Table13[[#This Row],[Whole_weight]],NA())</f>
        <v>1.1615</v>
      </c>
      <c r="AC586" s="2" t="e">
        <f>IF(Table13[[#This Row],[Gender]]="I",Table13[[#This Row],[Whole_weight]],NA())</f>
        <v>#N/A</v>
      </c>
      <c r="AD586" s="2" t="e">
        <f>IF(Table13[[#This Row],[Gender]]="M",Table13[[#This Row],[Diameter]],NA())</f>
        <v>#N/A</v>
      </c>
      <c r="AE586" s="2">
        <f>IF(Table13[[#This Row],[Gender]]="F",Table13[[#This Row],[Diameter]],NA())</f>
        <v>0.48</v>
      </c>
      <c r="AF586" s="2" t="e">
        <f>IF(Table13[[#This Row],[Gender]]="I",Table13[[#This Row],[Diameter]],NA())</f>
        <v>#N/A</v>
      </c>
    </row>
    <row r="587" spans="1:32">
      <c r="A587">
        <v>55</v>
      </c>
      <c r="B587" t="s">
        <v>15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52</v>
      </c>
      <c r="M587" t="s">
        <v>53</v>
      </c>
      <c r="N587" t="s">
        <v>54</v>
      </c>
      <c r="O587">
        <v>7</v>
      </c>
      <c r="P587" t="s">
        <v>42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>
        <f>SUM(1,(1/3)*(Table13[[#This Row],[Length]]-0.5),(1/3)*(Table13[[#This Row],[Diameter]]-0.4),(1/3)*(Table13[[#This Row],[Height]]-0.4)*Table13[[#This Row],[Whole_weight]]*0.5)</f>
        <v>0.91908333333333336</v>
      </c>
      <c r="W587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t="e">
        <f>IF(Table13[[#This Row],[Category All]]="Category 1",Table13[[#This Row],[Base Abalone Value]]*1.5,NA())</f>
        <v>#N/A</v>
      </c>
      <c r="Y587">
        <f>IF(Table13[[#This Row],[Category All]]="Category 2",Table13[[#This Row],[Base Abalone Value]]*0.8,NA())</f>
        <v>0.73526666666666673</v>
      </c>
      <c r="Z587" t="e">
        <f>IF(Table13[[#This Row],[Category All]]="Category 3",Table13[[#This Row],[Base Abalone Value]],NA())</f>
        <v>#N/A</v>
      </c>
      <c r="AA587" s="2">
        <f>IF(Table13[[#This Row],[Gender]]="M",Table13[[#This Row],[Whole_weight]],NA())</f>
        <v>0.38500000000000001</v>
      </c>
      <c r="AB587" s="2" t="e">
        <f>IF(Table13[[#This Row],[Gender]]="F",Table13[[#This Row],[Whole_weight]],NA())</f>
        <v>#N/A</v>
      </c>
      <c r="AC587" s="2" t="e">
        <f>IF(Table13[[#This Row],[Gender]]="I",Table13[[#This Row],[Whole_weight]],NA())</f>
        <v>#N/A</v>
      </c>
      <c r="AD587" s="2">
        <f>IF(Table13[[#This Row],[Gender]]="M",Table13[[#This Row],[Diameter]],NA())</f>
        <v>0.31</v>
      </c>
      <c r="AE587" s="2" t="e">
        <f>IF(Table13[[#This Row],[Gender]]="F",Table13[[#This Row],[Diameter]],NA())</f>
        <v>#N/A</v>
      </c>
      <c r="AF587" s="2" t="e">
        <f>IF(Table13[[#This Row],[Gender]]="I",Table13[[#This Row],[Diameter]],NA())</f>
        <v>#N/A</v>
      </c>
    </row>
    <row r="588" spans="1:32">
      <c r="A588">
        <v>2414</v>
      </c>
      <c r="B588" t="s">
        <v>0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</v>
      </c>
      <c r="M588" t="s">
        <v>2</v>
      </c>
      <c r="N588" t="s">
        <v>3</v>
      </c>
      <c r="O588">
        <v>4</v>
      </c>
      <c r="P588" t="s">
        <v>10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>
        <f>SUM(1,(1/3)*(Table13[[#This Row],[Length]]-0.5),(1/3)*(Table13[[#This Row],[Diameter]]-0.4),(1/3)*(Table13[[#This Row],[Height]]-0.4)*Table13[[#This Row],[Whole_weight]]*0.5)</f>
        <v>0.96733250000000004</v>
      </c>
      <c r="W588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t="e">
        <f>IF(Table13[[#This Row],[Category All]]="Category 1",Table13[[#This Row],[Base Abalone Value]]*1.5,NA())</f>
        <v>#N/A</v>
      </c>
      <c r="Y588">
        <f>IF(Table13[[#This Row],[Category All]]="Category 2",Table13[[#This Row],[Base Abalone Value]]*0.8,NA())</f>
        <v>0.77386600000000005</v>
      </c>
      <c r="Z588" t="e">
        <f>IF(Table13[[#This Row],[Category All]]="Category 3",Table13[[#This Row],[Base Abalone Value]],NA())</f>
        <v>#N/A</v>
      </c>
      <c r="AA588" s="2" t="e">
        <f>IF(Table13[[#This Row],[Gender]]="M",Table13[[#This Row],[Whole_weight]],NA())</f>
        <v>#N/A</v>
      </c>
      <c r="AB588" s="2">
        <f>IF(Table13[[#This Row],[Gender]]="F",Table13[[#This Row],[Whole_weight]],NA())</f>
        <v>0.65100000000000002</v>
      </c>
      <c r="AC588" s="2" t="e">
        <f>IF(Table13[[#This Row],[Gender]]="I",Table13[[#This Row],[Whole_weight]],NA())</f>
        <v>#N/A</v>
      </c>
      <c r="AD588" s="2" t="e">
        <f>IF(Table13[[#This Row],[Gender]]="M",Table13[[#This Row],[Diameter]],NA())</f>
        <v>#N/A</v>
      </c>
      <c r="AE588" s="2">
        <f>IF(Table13[[#This Row],[Gender]]="F",Table13[[#This Row],[Diameter]],NA())</f>
        <v>0.38</v>
      </c>
      <c r="AF588" s="2" t="e">
        <f>IF(Table13[[#This Row],[Gender]]="I",Table13[[#This Row],[Diameter]],NA())</f>
        <v>#N/A</v>
      </c>
    </row>
    <row r="589" spans="1:32">
      <c r="A589">
        <v>3320</v>
      </c>
      <c r="B589" t="s">
        <v>0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16</v>
      </c>
      <c r="M589" t="s">
        <v>17</v>
      </c>
      <c r="N589" t="s">
        <v>18</v>
      </c>
      <c r="O589">
        <v>4</v>
      </c>
      <c r="P589" t="s">
        <v>10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>
        <f>SUM(1,(1/3)*(Table13[[#This Row],[Length]]-0.5),(1/3)*(Table13[[#This Row],[Diameter]]-0.4),(1/3)*(Table13[[#This Row],[Height]]-0.4)*Table13[[#This Row],[Whole_weight]]*0.5)</f>
        <v>1.0710500000000001</v>
      </c>
      <c r="W589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t="e">
        <f>IF(Table13[[#This Row],[Category All]]="Category 1",Table13[[#This Row],[Base Abalone Value]]*1.5,NA())</f>
        <v>#N/A</v>
      </c>
      <c r="Y589">
        <f>IF(Table13[[#This Row],[Category All]]="Category 2",Table13[[#This Row],[Base Abalone Value]]*0.8,NA())</f>
        <v>0.85684000000000005</v>
      </c>
      <c r="Z589" t="e">
        <f>IF(Table13[[#This Row],[Category All]]="Category 3",Table13[[#This Row],[Base Abalone Value]],NA())</f>
        <v>#N/A</v>
      </c>
      <c r="AA589" s="2" t="e">
        <f>IF(Table13[[#This Row],[Gender]]="M",Table13[[#This Row],[Whole_weight]],NA())</f>
        <v>#N/A</v>
      </c>
      <c r="AB589" s="2">
        <f>IF(Table13[[#This Row],[Gender]]="F",Table13[[#This Row],[Whole_weight]],NA())</f>
        <v>1.4684999999999999</v>
      </c>
      <c r="AC589" s="2" t="e">
        <f>IF(Table13[[#This Row],[Gender]]="I",Table13[[#This Row],[Whole_weight]],NA())</f>
        <v>#N/A</v>
      </c>
      <c r="AD589" s="2" t="e">
        <f>IF(Table13[[#This Row],[Gender]]="M",Table13[[#This Row],[Diameter]],NA())</f>
        <v>#N/A</v>
      </c>
      <c r="AE589" s="2">
        <f>IF(Table13[[#This Row],[Gender]]="F",Table13[[#This Row],[Diameter]],NA())</f>
        <v>0.55500000000000005</v>
      </c>
      <c r="AF589" s="2" t="e">
        <f>IF(Table13[[#This Row],[Gender]]="I",Table13[[#This Row],[Diameter]],NA())</f>
        <v>#N/A</v>
      </c>
    </row>
    <row r="590" spans="1:32">
      <c r="A590">
        <v>1528</v>
      </c>
      <c r="B590" t="s">
        <v>15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39</v>
      </c>
      <c r="M590" t="s">
        <v>40</v>
      </c>
      <c r="N590" t="s">
        <v>41</v>
      </c>
      <c r="O590">
        <v>8</v>
      </c>
      <c r="P590" t="s">
        <v>19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>
        <f>SUM(1,(1/3)*(Table13[[#This Row],[Length]]-0.5),(1/3)*(Table13[[#This Row],[Diameter]]-0.4),(1/3)*(Table13[[#This Row],[Height]]-0.4)*Table13[[#This Row],[Whole_weight]]*0.5)</f>
        <v>1.0581499999999999</v>
      </c>
      <c r="W590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t="e">
        <f>IF(Table13[[#This Row],[Category All]]="Category 1",Table13[[#This Row],[Base Abalone Value]]*1.5,NA())</f>
        <v>#N/A</v>
      </c>
      <c r="Y590" t="e">
        <f>IF(Table13[[#This Row],[Category All]]="Category 2",Table13[[#This Row],[Base Abalone Value]]*0.8,NA())</f>
        <v>#N/A</v>
      </c>
      <c r="Z590">
        <f>IF(Table13[[#This Row],[Category All]]="Category 3",Table13[[#This Row],[Base Abalone Value]],NA())</f>
        <v>1.0581499999999999</v>
      </c>
      <c r="AA590" s="2">
        <f>IF(Table13[[#This Row],[Gender]]="M",Table13[[#This Row],[Whole_weight]],NA())</f>
        <v>2.1055000000000001</v>
      </c>
      <c r="AB590" s="2" t="e">
        <f>IF(Table13[[#This Row],[Gender]]="F",Table13[[#This Row],[Whole_weight]],NA())</f>
        <v>#N/A</v>
      </c>
      <c r="AC590" s="2" t="e">
        <f>IF(Table13[[#This Row],[Gender]]="I",Table13[[#This Row],[Whole_weight]],NA())</f>
        <v>#N/A</v>
      </c>
      <c r="AD590" s="2">
        <f>IF(Table13[[#This Row],[Gender]]="M",Table13[[#This Row],[Diameter]],NA())</f>
        <v>0.56499999999999995</v>
      </c>
      <c r="AE590" s="2" t="e">
        <f>IF(Table13[[#This Row],[Gender]]="F",Table13[[#This Row],[Diameter]],NA())</f>
        <v>#N/A</v>
      </c>
      <c r="AF590" s="2" t="e">
        <f>IF(Table13[[#This Row],[Gender]]="I",Table13[[#This Row],[Diameter]],NA())</f>
        <v>#N/A</v>
      </c>
    </row>
    <row r="591" spans="1:32">
      <c r="A591">
        <v>3011</v>
      </c>
      <c r="B591" t="s">
        <v>11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8</v>
      </c>
      <c r="M591" t="s">
        <v>9</v>
      </c>
      <c r="N591" t="s">
        <v>3</v>
      </c>
      <c r="O591">
        <v>7</v>
      </c>
      <c r="P591" t="s">
        <v>42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>
        <f>SUM(1,(1/3)*(Table13[[#This Row],[Length]]-0.5),(1/3)*(Table13[[#This Row],[Diameter]]-0.4),(1/3)*(Table13[[#This Row],[Height]]-0.4)*Table13[[#This Row],[Whole_weight]]*0.5)</f>
        <v>0.90060000000000007</v>
      </c>
      <c r="W591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t="e">
        <f>IF(Table13[[#This Row],[Category All]]="Category 1",Table13[[#This Row],[Base Abalone Value]]*1.5,NA())</f>
        <v>#N/A</v>
      </c>
      <c r="Y591">
        <f>IF(Table13[[#This Row],[Category All]]="Category 2",Table13[[#This Row],[Base Abalone Value]]*0.8,NA())</f>
        <v>0.72048000000000012</v>
      </c>
      <c r="Z591" t="e">
        <f>IF(Table13[[#This Row],[Category All]]="Category 3",Table13[[#This Row],[Base Abalone Value]],NA())</f>
        <v>#N/A</v>
      </c>
      <c r="AA591" s="2" t="e">
        <f>IF(Table13[[#This Row],[Gender]]="M",Table13[[#This Row],[Whole_weight]],NA())</f>
        <v>#N/A</v>
      </c>
      <c r="AB591" s="2" t="e">
        <f>IF(Table13[[#This Row],[Gender]]="F",Table13[[#This Row],[Whole_weight]],NA())</f>
        <v>#N/A</v>
      </c>
      <c r="AC591" s="2">
        <f>IF(Table13[[#This Row],[Gender]]="I",Table13[[#This Row],[Whole_weight]],NA())</f>
        <v>0.20749999999999999</v>
      </c>
      <c r="AD591" s="2" t="e">
        <f>IF(Table13[[#This Row],[Gender]]="M",Table13[[#This Row],[Diameter]],NA())</f>
        <v>#N/A</v>
      </c>
      <c r="AE591" s="2" t="e">
        <f>IF(Table13[[#This Row],[Gender]]="F",Table13[[#This Row],[Diameter]],NA())</f>
        <v>#N/A</v>
      </c>
      <c r="AF591" s="2">
        <f>IF(Table13[[#This Row],[Gender]]="I",Table13[[#This Row],[Diameter]],NA())</f>
        <v>0.26</v>
      </c>
    </row>
    <row r="592" spans="1:32">
      <c r="A592">
        <v>653</v>
      </c>
      <c r="B592" t="s">
        <v>11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26</v>
      </c>
      <c r="M592" t="s">
        <v>27</v>
      </c>
      <c r="N592" t="s">
        <v>28</v>
      </c>
      <c r="O592">
        <v>4</v>
      </c>
      <c r="P592" t="s">
        <v>10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>
        <f>SUM(1,(1/3)*(Table13[[#This Row],[Length]]-0.5),(1/3)*(Table13[[#This Row],[Diameter]]-0.4),(1/3)*(Table13[[#This Row],[Height]]-0.4)*Table13[[#This Row],[Whole_weight]]*0.5)</f>
        <v>0.95236333333333323</v>
      </c>
      <c r="W592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t="e">
        <f>IF(Table13[[#This Row],[Category All]]="Category 1",Table13[[#This Row],[Base Abalone Value]]*1.5,NA())</f>
        <v>#N/A</v>
      </c>
      <c r="Y592">
        <f>IF(Table13[[#This Row],[Category All]]="Category 2",Table13[[#This Row],[Base Abalone Value]]*0.8,NA())</f>
        <v>0.7618906666666666</v>
      </c>
      <c r="Z592" t="e">
        <f>IF(Table13[[#This Row],[Category All]]="Category 3",Table13[[#This Row],[Base Abalone Value]],NA())</f>
        <v>#N/A</v>
      </c>
      <c r="AA592" s="2" t="e">
        <f>IF(Table13[[#This Row],[Gender]]="M",Table13[[#This Row],[Whole_weight]],NA())</f>
        <v>#N/A</v>
      </c>
      <c r="AB592" s="2" t="e">
        <f>IF(Table13[[#This Row],[Gender]]="F",Table13[[#This Row],[Whole_weight]],NA())</f>
        <v>#N/A</v>
      </c>
      <c r="AC592" s="2">
        <f>IF(Table13[[#This Row],[Gender]]="I",Table13[[#This Row],[Whole_weight]],NA())</f>
        <v>0.46600000000000003</v>
      </c>
      <c r="AD592" s="2" t="e">
        <f>IF(Table13[[#This Row],[Gender]]="M",Table13[[#This Row],[Diameter]],NA())</f>
        <v>#N/A</v>
      </c>
      <c r="AE592" s="2" t="e">
        <f>IF(Table13[[#This Row],[Gender]]="F",Table13[[#This Row],[Diameter]],NA())</f>
        <v>#N/A</v>
      </c>
      <c r="AF592" s="2">
        <f>IF(Table13[[#This Row],[Gender]]="I",Table13[[#This Row],[Diameter]],NA())</f>
        <v>0.35</v>
      </c>
    </row>
    <row r="593" spans="1:32">
      <c r="A593">
        <v>238</v>
      </c>
      <c r="B593" t="s">
        <v>11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8</v>
      </c>
      <c r="M593" t="s">
        <v>9</v>
      </c>
      <c r="N593" t="s">
        <v>3</v>
      </c>
      <c r="O593">
        <v>6</v>
      </c>
      <c r="P593" t="s">
        <v>47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>
        <f>SUM(1,(1/3)*(Table13[[#This Row],[Length]]-0.5),(1/3)*(Table13[[#This Row],[Diameter]]-0.4),(1/3)*(Table13[[#This Row],[Height]]-0.4)*Table13[[#This Row],[Whole_weight]]*0.5)</f>
        <v>0.77586500000000003</v>
      </c>
      <c r="W59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t="e">
        <f>IF(Table13[[#This Row],[Category All]]="Category 1",Table13[[#This Row],[Base Abalone Value]]*1.5,NA())</f>
        <v>#N/A</v>
      </c>
      <c r="Y593">
        <f>IF(Table13[[#This Row],[Category All]]="Category 2",Table13[[#This Row],[Base Abalone Value]]*0.8,NA())</f>
        <v>0.62069200000000002</v>
      </c>
      <c r="Z593" t="e">
        <f>IF(Table13[[#This Row],[Category All]]="Category 3",Table13[[#This Row],[Base Abalone Value]],NA())</f>
        <v>#N/A</v>
      </c>
      <c r="AA593" s="2" t="e">
        <f>IF(Table13[[#This Row],[Gender]]="M",Table13[[#This Row],[Whole_weight]],NA())</f>
        <v>#N/A</v>
      </c>
      <c r="AB593" s="2" t="e">
        <f>IF(Table13[[#This Row],[Gender]]="F",Table13[[#This Row],[Whole_weight]],NA())</f>
        <v>#N/A</v>
      </c>
      <c r="AC593" s="2">
        <f>IF(Table13[[#This Row],[Gender]]="I",Table13[[#This Row],[Whole_weight]],NA())</f>
        <v>1.2999999999999999E-2</v>
      </c>
      <c r="AD593" s="2" t="e">
        <f>IF(Table13[[#This Row],[Gender]]="M",Table13[[#This Row],[Diameter]],NA())</f>
        <v>#N/A</v>
      </c>
      <c r="AE593" s="2" t="e">
        <f>IF(Table13[[#This Row],[Gender]]="F",Table13[[#This Row],[Diameter]],NA())</f>
        <v>#N/A</v>
      </c>
      <c r="AF593" s="2">
        <f>IF(Table13[[#This Row],[Gender]]="I",Table13[[#This Row],[Diameter]],NA())</f>
        <v>0.1</v>
      </c>
    </row>
    <row r="594" spans="1:32">
      <c r="A594">
        <v>2005</v>
      </c>
      <c r="B594" t="s">
        <v>11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49</v>
      </c>
      <c r="M594" t="s">
        <v>50</v>
      </c>
      <c r="N594" t="s">
        <v>3</v>
      </c>
      <c r="O594">
        <v>9</v>
      </c>
      <c r="P594" t="s">
        <v>46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>
        <f>SUM(1,(1/3)*(Table13[[#This Row],[Length]]-0.5),(1/3)*(Table13[[#This Row],[Diameter]]-0.4),(1/3)*(Table13[[#This Row],[Height]]-0.4)*Table13[[#This Row],[Whole_weight]]*0.5)</f>
        <v>0.90511666666666679</v>
      </c>
      <c r="W594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t="e">
        <f>IF(Table13[[#This Row],[Category All]]="Category 1",Table13[[#This Row],[Base Abalone Value]]*1.5,NA())</f>
        <v>#N/A</v>
      </c>
      <c r="Y594">
        <f>IF(Table13[[#This Row],[Category All]]="Category 2",Table13[[#This Row],[Base Abalone Value]]*0.8,NA())</f>
        <v>0.72409333333333348</v>
      </c>
      <c r="Z594" t="e">
        <f>IF(Table13[[#This Row],[Category All]]="Category 3",Table13[[#This Row],[Base Abalone Value]],NA())</f>
        <v>#N/A</v>
      </c>
      <c r="AA594" s="2" t="e">
        <f>IF(Table13[[#This Row],[Gender]]="M",Table13[[#This Row],[Whole_weight]],NA())</f>
        <v>#N/A</v>
      </c>
      <c r="AB594" s="2" t="e">
        <f>IF(Table13[[#This Row],[Gender]]="F",Table13[[#This Row],[Whole_weight]],NA())</f>
        <v>#N/A</v>
      </c>
      <c r="AC594" s="2">
        <f>IF(Table13[[#This Row],[Gender]]="I",Table13[[#This Row],[Whole_weight]],NA())</f>
        <v>0.22</v>
      </c>
      <c r="AD594" s="2" t="e">
        <f>IF(Table13[[#This Row],[Gender]]="M",Table13[[#This Row],[Diameter]],NA())</f>
        <v>#N/A</v>
      </c>
      <c r="AE594" s="2" t="e">
        <f>IF(Table13[[#This Row],[Gender]]="F",Table13[[#This Row],[Diameter]],NA())</f>
        <v>#N/A</v>
      </c>
      <c r="AF594" s="2">
        <f>IF(Table13[[#This Row],[Gender]]="I",Table13[[#This Row],[Diameter]],NA())</f>
        <v>0.27500000000000002</v>
      </c>
    </row>
    <row r="595" spans="1:32">
      <c r="A595">
        <v>1451</v>
      </c>
      <c r="B595" t="s">
        <v>11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</v>
      </c>
      <c r="M595" t="s">
        <v>2</v>
      </c>
      <c r="N595" t="s">
        <v>3</v>
      </c>
      <c r="O595">
        <v>1</v>
      </c>
      <c r="P595" t="s">
        <v>4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>
        <f>SUM(1,(1/3)*(Table13[[#This Row],[Length]]-0.5),(1/3)*(Table13[[#This Row],[Diameter]]-0.4),(1/3)*(Table13[[#This Row],[Height]]-0.4)*Table13[[#This Row],[Whole_weight]]*0.5)</f>
        <v>0.94120583333333341</v>
      </c>
      <c r="W595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t="e">
        <f>IF(Table13[[#This Row],[Category All]]="Category 1",Table13[[#This Row],[Base Abalone Value]]*1.5,NA())</f>
        <v>#N/A</v>
      </c>
      <c r="Y595">
        <f>IF(Table13[[#This Row],[Category All]]="Category 2",Table13[[#This Row],[Base Abalone Value]]*0.8,NA())</f>
        <v>0.75296466666666673</v>
      </c>
      <c r="Z595" t="e">
        <f>IF(Table13[[#This Row],[Category All]]="Category 3",Table13[[#This Row],[Base Abalone Value]],NA())</f>
        <v>#N/A</v>
      </c>
      <c r="AA595" s="2" t="e">
        <f>IF(Table13[[#This Row],[Gender]]="M",Table13[[#This Row],[Whole_weight]],NA())</f>
        <v>#N/A</v>
      </c>
      <c r="AB595" s="2" t="e">
        <f>IF(Table13[[#This Row],[Gender]]="F",Table13[[#This Row],[Whole_weight]],NA())</f>
        <v>#N/A</v>
      </c>
      <c r="AC595" s="2">
        <f>IF(Table13[[#This Row],[Gender]]="I",Table13[[#This Row],[Whole_weight]],NA())</f>
        <v>0.501</v>
      </c>
      <c r="AD595" s="2" t="e">
        <f>IF(Table13[[#This Row],[Gender]]="M",Table13[[#This Row],[Diameter]],NA())</f>
        <v>#N/A</v>
      </c>
      <c r="AE595" s="2" t="e">
        <f>IF(Table13[[#This Row],[Gender]]="F",Table13[[#This Row],[Diameter]],NA())</f>
        <v>#N/A</v>
      </c>
      <c r="AF595" s="2">
        <f>IF(Table13[[#This Row],[Gender]]="I",Table13[[#This Row],[Diameter]],NA())</f>
        <v>0.33500000000000002</v>
      </c>
    </row>
    <row r="596" spans="1:32">
      <c r="A596">
        <v>1087</v>
      </c>
      <c r="B596" t="s">
        <v>11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16</v>
      </c>
      <c r="M596" t="s">
        <v>17</v>
      </c>
      <c r="N596" t="s">
        <v>18</v>
      </c>
      <c r="O596">
        <v>7</v>
      </c>
      <c r="P596" t="s">
        <v>42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>
        <f>SUM(1,(1/3)*(Table13[[#This Row],[Length]]-0.5),(1/3)*(Table13[[#This Row],[Diameter]]-0.4),(1/3)*(Table13[[#This Row],[Height]]-0.4)*Table13[[#This Row],[Whole_weight]]*0.5)</f>
        <v>0.94013499999999994</v>
      </c>
      <c r="W596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t="e">
        <f>IF(Table13[[#This Row],[Category All]]="Category 1",Table13[[#This Row],[Base Abalone Value]]*1.5,NA())</f>
        <v>#N/A</v>
      </c>
      <c r="Y596">
        <f>IF(Table13[[#This Row],[Category All]]="Category 2",Table13[[#This Row],[Base Abalone Value]]*0.8,NA())</f>
        <v>0.752108</v>
      </c>
      <c r="Z596" t="e">
        <f>IF(Table13[[#This Row],[Category All]]="Category 3",Table13[[#This Row],[Base Abalone Value]],NA())</f>
        <v>#N/A</v>
      </c>
      <c r="AA596" s="2" t="e">
        <f>IF(Table13[[#This Row],[Gender]]="M",Table13[[#This Row],[Whole_weight]],NA())</f>
        <v>#N/A</v>
      </c>
      <c r="AB596" s="2" t="e">
        <f>IF(Table13[[#This Row],[Gender]]="F",Table13[[#This Row],[Whole_weight]],NA())</f>
        <v>#N/A</v>
      </c>
      <c r="AC596" s="2">
        <f>IF(Table13[[#This Row],[Gender]]="I",Table13[[#This Row],[Whole_weight]],NA())</f>
        <v>0.41099999999999998</v>
      </c>
      <c r="AD596" s="2" t="e">
        <f>IF(Table13[[#This Row],[Gender]]="M",Table13[[#This Row],[Diameter]],NA())</f>
        <v>#N/A</v>
      </c>
      <c r="AE596" s="2" t="e">
        <f>IF(Table13[[#This Row],[Gender]]="F",Table13[[#This Row],[Diameter]],NA())</f>
        <v>#N/A</v>
      </c>
      <c r="AF596" s="2">
        <f>IF(Table13[[#This Row],[Gender]]="I",Table13[[#This Row],[Diameter]],NA())</f>
        <v>0.33500000000000002</v>
      </c>
    </row>
    <row r="597" spans="1:32">
      <c r="A597">
        <v>1672</v>
      </c>
      <c r="B597" t="s">
        <v>15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20</v>
      </c>
      <c r="M597" t="s">
        <v>21</v>
      </c>
      <c r="N597" t="s">
        <v>22</v>
      </c>
      <c r="O597">
        <v>10</v>
      </c>
      <c r="P597" t="s">
        <v>38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>
        <f>SUM(1,(1/3)*(Table13[[#This Row],[Length]]-0.5),(1/3)*(Table13[[#This Row],[Diameter]]-0.4),(1/3)*(Table13[[#This Row],[Height]]-0.4)*Table13[[#This Row],[Whole_weight]]*0.5)</f>
        <v>1.01912</v>
      </c>
      <c r="W597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t="e">
        <f>IF(Table13[[#This Row],[Category All]]="Category 1",Table13[[#This Row],[Base Abalone Value]]*1.5,NA())</f>
        <v>#N/A</v>
      </c>
      <c r="Y597" t="e">
        <f>IF(Table13[[#This Row],[Category All]]="Category 2",Table13[[#This Row],[Base Abalone Value]]*0.8,NA())</f>
        <v>#N/A</v>
      </c>
      <c r="Z597">
        <f>IF(Table13[[#This Row],[Category All]]="Category 3",Table13[[#This Row],[Base Abalone Value]],NA())</f>
        <v>1.01912</v>
      </c>
      <c r="AA597" s="2">
        <f>IF(Table13[[#This Row],[Gender]]="M",Table13[[#This Row],[Whole_weight]],NA())</f>
        <v>1.022</v>
      </c>
      <c r="AB597" s="2" t="e">
        <f>IF(Table13[[#This Row],[Gender]]="F",Table13[[#This Row],[Whole_weight]],NA())</f>
        <v>#N/A</v>
      </c>
      <c r="AC597" s="2" t="e">
        <f>IF(Table13[[#This Row],[Gender]]="I",Table13[[#This Row],[Whole_weight]],NA())</f>
        <v>#N/A</v>
      </c>
      <c r="AD597" s="2">
        <f>IF(Table13[[#This Row],[Gender]]="M",Table13[[#This Row],[Diameter]],NA())</f>
        <v>0.47</v>
      </c>
      <c r="AE597" s="2" t="e">
        <f>IF(Table13[[#This Row],[Gender]]="F",Table13[[#This Row],[Diameter]],NA())</f>
        <v>#N/A</v>
      </c>
      <c r="AF597" s="2" t="e">
        <f>IF(Table13[[#This Row],[Gender]]="I",Table13[[#This Row],[Diameter]],NA())</f>
        <v>#N/A</v>
      </c>
    </row>
    <row r="598" spans="1:32">
      <c r="A598">
        <v>1920</v>
      </c>
      <c r="B598" t="s">
        <v>11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32</v>
      </c>
      <c r="M598" t="s">
        <v>33</v>
      </c>
      <c r="N598" t="s">
        <v>34</v>
      </c>
      <c r="O598">
        <v>10</v>
      </c>
      <c r="P598" t="s">
        <v>38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>
        <f>SUM(1,(1/3)*(Table13[[#This Row],[Length]]-0.5),(1/3)*(Table13[[#This Row],[Diameter]]-0.4),(1/3)*(Table13[[#This Row],[Height]]-0.4)*Table13[[#This Row],[Whole_weight]]*0.5)</f>
        <v>1.0230524999999999</v>
      </c>
      <c r="W598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t="e">
        <f>IF(Table13[[#This Row],[Category All]]="Category 1",Table13[[#This Row],[Base Abalone Value]]*1.5,NA())</f>
        <v>#N/A</v>
      </c>
      <c r="Y598" t="e">
        <f>IF(Table13[[#This Row],[Category All]]="Category 2",Table13[[#This Row],[Base Abalone Value]]*0.8,NA())</f>
        <v>#N/A</v>
      </c>
      <c r="Z598">
        <f>IF(Table13[[#This Row],[Category All]]="Category 3",Table13[[#This Row],[Base Abalone Value]],NA())</f>
        <v>1.0230524999999999</v>
      </c>
      <c r="AA598" s="2" t="e">
        <f>IF(Table13[[#This Row],[Gender]]="M",Table13[[#This Row],[Whole_weight]],NA())</f>
        <v>#N/A</v>
      </c>
      <c r="AB598" s="2" t="e">
        <f>IF(Table13[[#This Row],[Gender]]="F",Table13[[#This Row],[Whole_weight]],NA())</f>
        <v>#N/A</v>
      </c>
      <c r="AC598" s="2">
        <f>IF(Table13[[#This Row],[Gender]]="I",Table13[[#This Row],[Whole_weight]],NA())</f>
        <v>1.071</v>
      </c>
      <c r="AD598" s="2" t="e">
        <f>IF(Table13[[#This Row],[Gender]]="M",Table13[[#This Row],[Diameter]],NA())</f>
        <v>#N/A</v>
      </c>
      <c r="AE598" s="2" t="e">
        <f>IF(Table13[[#This Row],[Gender]]="F",Table13[[#This Row],[Diameter]],NA())</f>
        <v>#N/A</v>
      </c>
      <c r="AF598" s="2">
        <f>IF(Table13[[#This Row],[Gender]]="I",Table13[[#This Row],[Diameter]],NA())</f>
        <v>0.49</v>
      </c>
    </row>
    <row r="599" spans="1:32">
      <c r="A599">
        <v>1356</v>
      </c>
      <c r="B599" t="s">
        <v>0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20</v>
      </c>
      <c r="M599" t="s">
        <v>21</v>
      </c>
      <c r="N599" t="s">
        <v>22</v>
      </c>
      <c r="O599">
        <v>4</v>
      </c>
      <c r="P599" t="s">
        <v>10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>
        <f>SUM(1,(1/3)*(Table13[[#This Row],[Length]]-0.5),(1/3)*(Table13[[#This Row],[Diameter]]-0.4),(1/3)*(Table13[[#This Row],[Height]]-0.4)*Table13[[#This Row],[Whole_weight]]*0.5)</f>
        <v>1.0125333333333333</v>
      </c>
      <c r="W599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t="e">
        <f>IF(Table13[[#This Row],[Category All]]="Category 1",Table13[[#This Row],[Base Abalone Value]]*1.5,NA())</f>
        <v>#N/A</v>
      </c>
      <c r="Y599" t="e">
        <f>IF(Table13[[#This Row],[Category All]]="Category 2",Table13[[#This Row],[Base Abalone Value]]*0.8,NA())</f>
        <v>#N/A</v>
      </c>
      <c r="Z599">
        <f>IF(Table13[[#This Row],[Category All]]="Category 3",Table13[[#This Row],[Base Abalone Value]],NA())</f>
        <v>1.0125333333333333</v>
      </c>
      <c r="AA599" s="2" t="e">
        <f>IF(Table13[[#This Row],[Gender]]="M",Table13[[#This Row],[Whole_weight]],NA())</f>
        <v>#N/A</v>
      </c>
      <c r="AB599" s="2">
        <f>IF(Table13[[#This Row],[Gender]]="F",Table13[[#This Row],[Whole_weight]],NA())</f>
        <v>1.04</v>
      </c>
      <c r="AC599" s="2" t="e">
        <f>IF(Table13[[#This Row],[Gender]]="I",Table13[[#This Row],[Whole_weight]],NA())</f>
        <v>#N/A</v>
      </c>
      <c r="AD599" s="2" t="e">
        <f>IF(Table13[[#This Row],[Gender]]="M",Table13[[#This Row],[Diameter]],NA())</f>
        <v>#N/A</v>
      </c>
      <c r="AE599" s="2">
        <f>IF(Table13[[#This Row],[Gender]]="F",Table13[[#This Row],[Diameter]],NA())</f>
        <v>0.46500000000000002</v>
      </c>
      <c r="AF599" s="2" t="e">
        <f>IF(Table13[[#This Row],[Gender]]="I",Table13[[#This Row],[Diameter]],NA())</f>
        <v>#N/A</v>
      </c>
    </row>
    <row r="600" spans="1:32">
      <c r="A600">
        <v>3567</v>
      </c>
      <c r="B600" t="s">
        <v>15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12</v>
      </c>
      <c r="M600" t="s">
        <v>13</v>
      </c>
      <c r="N600" t="s">
        <v>3</v>
      </c>
      <c r="O600">
        <v>4</v>
      </c>
      <c r="P600" t="s">
        <v>10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>
        <f>SUM(1,(1/3)*(Table13[[#This Row],[Length]]-0.5),(1/3)*(Table13[[#This Row],[Diameter]]-0.4),(1/3)*(Table13[[#This Row],[Height]]-0.4)*Table13[[#This Row],[Whole_weight]]*0.5)</f>
        <v>1.0054883333333331</v>
      </c>
      <c r="W600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t="e">
        <f>IF(Table13[[#This Row],[Category All]]="Category 1",Table13[[#This Row],[Base Abalone Value]]*1.5,NA())</f>
        <v>#N/A</v>
      </c>
      <c r="Y600">
        <f>IF(Table13[[#This Row],[Category All]]="Category 2",Table13[[#This Row],[Base Abalone Value]]*0.8,NA())</f>
        <v>0.80439066666666648</v>
      </c>
      <c r="Z600" t="e">
        <f>IF(Table13[[#This Row],[Category All]]="Category 3",Table13[[#This Row],[Base Abalone Value]],NA())</f>
        <v>#N/A</v>
      </c>
      <c r="AA600" s="2">
        <f>IF(Table13[[#This Row],[Gender]]="M",Table13[[#This Row],[Whole_weight]],NA())</f>
        <v>0.88600000000000001</v>
      </c>
      <c r="AB600" s="2" t="e">
        <f>IF(Table13[[#This Row],[Gender]]="F",Table13[[#This Row],[Whole_weight]],NA())</f>
        <v>#N/A</v>
      </c>
      <c r="AC600" s="2" t="e">
        <f>IF(Table13[[#This Row],[Gender]]="I",Table13[[#This Row],[Whole_weight]],NA())</f>
        <v>#N/A</v>
      </c>
      <c r="AD600" s="2">
        <f>IF(Table13[[#This Row],[Gender]]="M",Table13[[#This Row],[Diameter]],NA())</f>
        <v>0.45</v>
      </c>
      <c r="AE600" s="2" t="e">
        <f>IF(Table13[[#This Row],[Gender]]="F",Table13[[#This Row],[Diameter]],NA())</f>
        <v>#N/A</v>
      </c>
      <c r="AF600" s="2" t="e">
        <f>IF(Table13[[#This Row],[Gender]]="I",Table13[[#This Row],[Diameter]],NA())</f>
        <v>#N/A</v>
      </c>
    </row>
    <row r="601" spans="1:32">
      <c r="A601">
        <v>230</v>
      </c>
      <c r="B601" t="s">
        <v>0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</v>
      </c>
      <c r="M601" t="s">
        <v>2</v>
      </c>
      <c r="N601" t="s">
        <v>3</v>
      </c>
      <c r="O601">
        <v>4</v>
      </c>
      <c r="P601" t="s">
        <v>10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>
        <f>SUM(1,(1/3)*(Table13[[#This Row],[Length]]-0.5),(1/3)*(Table13[[#This Row],[Diameter]]-0.4),(1/3)*(Table13[[#This Row],[Height]]-0.4)*Table13[[#This Row],[Whole_weight]]*0.5)</f>
        <v>0.98367999999999989</v>
      </c>
      <c r="W601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t="e">
        <f>IF(Table13[[#This Row],[Category All]]="Category 1",Table13[[#This Row],[Base Abalone Value]]*1.5,NA())</f>
        <v>#N/A</v>
      </c>
      <c r="Y601">
        <f>IF(Table13[[#This Row],[Category All]]="Category 2",Table13[[#This Row],[Base Abalone Value]]*0.8,NA())</f>
        <v>0.78694399999999998</v>
      </c>
      <c r="Z601" t="e">
        <f>IF(Table13[[#This Row],[Category All]]="Category 3",Table13[[#This Row],[Base Abalone Value]],NA())</f>
        <v>#N/A</v>
      </c>
      <c r="AA601" s="2" t="e">
        <f>IF(Table13[[#This Row],[Gender]]="M",Table13[[#This Row],[Whole_weight]],NA())</f>
        <v>#N/A</v>
      </c>
      <c r="AB601" s="2">
        <f>IF(Table13[[#This Row],[Gender]]="F",Table13[[#This Row],[Whole_weight]],NA())</f>
        <v>0.78300000000000003</v>
      </c>
      <c r="AC601" s="2" t="e">
        <f>IF(Table13[[#This Row],[Gender]]="I",Table13[[#This Row],[Whole_weight]],NA())</f>
        <v>#N/A</v>
      </c>
      <c r="AD601" s="2" t="e">
        <f>IF(Table13[[#This Row],[Gender]]="M",Table13[[#This Row],[Diameter]],NA())</f>
        <v>#N/A</v>
      </c>
      <c r="AE601" s="2">
        <f>IF(Table13[[#This Row],[Gender]]="F",Table13[[#This Row],[Diameter]],NA())</f>
        <v>0.41499999999999998</v>
      </c>
      <c r="AF601" s="2" t="e">
        <f>IF(Table13[[#This Row],[Gender]]="I",Table13[[#This Row],[Diameter]],NA())</f>
        <v>#N/A</v>
      </c>
    </row>
    <row r="602" spans="1:32">
      <c r="A602">
        <v>2654</v>
      </c>
      <c r="B602" t="s">
        <v>11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39</v>
      </c>
      <c r="M602" t="s">
        <v>40</v>
      </c>
      <c r="N602" t="s">
        <v>41</v>
      </c>
      <c r="O602">
        <v>2</v>
      </c>
      <c r="P602" t="s">
        <v>7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>
        <f>SUM(1,(1/3)*(Table13[[#This Row],[Length]]-0.5),(1/3)*(Table13[[#This Row],[Diameter]]-0.4),(1/3)*(Table13[[#This Row],[Height]]-0.4)*Table13[[#This Row],[Whole_weight]]*0.5)</f>
        <v>0.97704249999999992</v>
      </c>
      <c r="W602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t="e">
        <f>IF(Table13[[#This Row],[Category All]]="Category 1",Table13[[#This Row],[Base Abalone Value]]*1.5,NA())</f>
        <v>#N/A</v>
      </c>
      <c r="Y602">
        <f>IF(Table13[[#This Row],[Category All]]="Category 2",Table13[[#This Row],[Base Abalone Value]]*0.8,NA())</f>
        <v>0.78163399999999994</v>
      </c>
      <c r="Z602" t="e">
        <f>IF(Table13[[#This Row],[Category All]]="Category 3",Table13[[#This Row],[Base Abalone Value]],NA())</f>
        <v>#N/A</v>
      </c>
      <c r="AA602" s="2" t="e">
        <f>IF(Table13[[#This Row],[Gender]]="M",Table13[[#This Row],[Whole_weight]],NA())</f>
        <v>#N/A</v>
      </c>
      <c r="AB602" s="2" t="e">
        <f>IF(Table13[[#This Row],[Gender]]="F",Table13[[#This Row],[Whole_weight]],NA())</f>
        <v>#N/A</v>
      </c>
      <c r="AC602" s="2">
        <f>IF(Table13[[#This Row],[Gender]]="I",Table13[[#This Row],[Whole_weight]],NA())</f>
        <v>0.63300000000000001</v>
      </c>
      <c r="AD602" s="2" t="e">
        <f>IF(Table13[[#This Row],[Gender]]="M",Table13[[#This Row],[Diameter]],NA())</f>
        <v>#N/A</v>
      </c>
      <c r="AE602" s="2" t="e">
        <f>IF(Table13[[#This Row],[Gender]]="F",Table13[[#This Row],[Diameter]],NA())</f>
        <v>#N/A</v>
      </c>
      <c r="AF602" s="2">
        <f>IF(Table13[[#This Row],[Gender]]="I",Table13[[#This Row],[Diameter]],NA())</f>
        <v>0.39500000000000002</v>
      </c>
    </row>
    <row r="603" spans="1:32">
      <c r="A603">
        <v>885</v>
      </c>
      <c r="B603" t="s">
        <v>15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23</v>
      </c>
      <c r="M603" t="s">
        <v>24</v>
      </c>
      <c r="N603" t="s">
        <v>25</v>
      </c>
      <c r="O603">
        <v>6</v>
      </c>
      <c r="P603" t="s">
        <v>47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>
        <f>SUM(1,(1/3)*(Table13[[#This Row],[Length]]-0.5),(1/3)*(Table13[[#This Row],[Diameter]]-0.4),(1/3)*(Table13[[#This Row],[Height]]-0.4)*Table13[[#This Row],[Whole_weight]]*0.5)</f>
        <v>1.0388033333333333</v>
      </c>
      <c r="W60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t="e">
        <f>IF(Table13[[#This Row],[Category All]]="Category 1",Table13[[#This Row],[Base Abalone Value]]*1.5,NA())</f>
        <v>#N/A</v>
      </c>
      <c r="Y603" t="e">
        <f>IF(Table13[[#This Row],[Category All]]="Category 2",Table13[[#This Row],[Base Abalone Value]]*0.8,NA())</f>
        <v>#N/A</v>
      </c>
      <c r="Z603">
        <f>IF(Table13[[#This Row],[Category All]]="Category 3",Table13[[#This Row],[Base Abalone Value]],NA())</f>
        <v>1.0388033333333333</v>
      </c>
      <c r="AA603" s="2">
        <f>IF(Table13[[#This Row],[Gender]]="M",Table13[[#This Row],[Whole_weight]],NA())</f>
        <v>1.5580000000000001</v>
      </c>
      <c r="AB603" s="2" t="e">
        <f>IF(Table13[[#This Row],[Gender]]="F",Table13[[#This Row],[Whole_weight]],NA())</f>
        <v>#N/A</v>
      </c>
      <c r="AC603" s="2" t="e">
        <f>IF(Table13[[#This Row],[Gender]]="I",Table13[[#This Row],[Whole_weight]],NA())</f>
        <v>#N/A</v>
      </c>
      <c r="AD603" s="2">
        <f>IF(Table13[[#This Row],[Gender]]="M",Table13[[#This Row],[Diameter]],NA())</f>
        <v>0.52</v>
      </c>
      <c r="AE603" s="2" t="e">
        <f>IF(Table13[[#This Row],[Gender]]="F",Table13[[#This Row],[Diameter]],NA())</f>
        <v>#N/A</v>
      </c>
      <c r="AF603" s="2" t="e">
        <f>IF(Table13[[#This Row],[Gender]]="I",Table13[[#This Row],[Diameter]],NA())</f>
        <v>#N/A</v>
      </c>
    </row>
    <row r="604" spans="1:32">
      <c r="A604">
        <v>528</v>
      </c>
      <c r="B604" t="s">
        <v>0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12</v>
      </c>
      <c r="M604" t="s">
        <v>13</v>
      </c>
      <c r="N604" t="s">
        <v>3</v>
      </c>
      <c r="O604">
        <v>4</v>
      </c>
      <c r="P604" t="s">
        <v>10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>
        <f>SUM(1,(1/3)*(Table13[[#This Row],[Length]]-0.5),(1/3)*(Table13[[#This Row],[Diameter]]-0.4),(1/3)*(Table13[[#This Row],[Height]]-0.4)*Table13[[#This Row],[Whole_weight]]*0.5)</f>
        <v>1.0084025000000001</v>
      </c>
      <c r="W604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t="e">
        <f>IF(Table13[[#This Row],[Category All]]="Category 1",Table13[[#This Row],[Base Abalone Value]]*1.5,NA())</f>
        <v>#N/A</v>
      </c>
      <c r="Y604">
        <f>IF(Table13[[#This Row],[Category All]]="Category 2",Table13[[#This Row],[Base Abalone Value]]*0.8,NA())</f>
        <v>0.80672200000000016</v>
      </c>
      <c r="Z604" t="e">
        <f>IF(Table13[[#This Row],[Category All]]="Category 3",Table13[[#This Row],[Base Abalone Value]],NA())</f>
        <v>#N/A</v>
      </c>
      <c r="AA604" s="2" t="e">
        <f>IF(Table13[[#This Row],[Gender]]="M",Table13[[#This Row],[Whole_weight]],NA())</f>
        <v>#N/A</v>
      </c>
      <c r="AB604" s="2">
        <f>IF(Table13[[#This Row],[Gender]]="F",Table13[[#This Row],[Whole_weight]],NA())</f>
        <v>0.73299999999999998</v>
      </c>
      <c r="AC604" s="2" t="e">
        <f>IF(Table13[[#This Row],[Gender]]="I",Table13[[#This Row],[Whole_weight]],NA())</f>
        <v>#N/A</v>
      </c>
      <c r="AD604" s="2" t="e">
        <f>IF(Table13[[#This Row],[Gender]]="M",Table13[[#This Row],[Diameter]],NA())</f>
        <v>#N/A</v>
      </c>
      <c r="AE604" s="2">
        <f>IF(Table13[[#This Row],[Gender]]="F",Table13[[#This Row],[Diameter]],NA())</f>
        <v>0.44500000000000001</v>
      </c>
      <c r="AF604" s="2" t="e">
        <f>IF(Table13[[#This Row],[Gender]]="I",Table13[[#This Row],[Diameter]],NA())</f>
        <v>#N/A</v>
      </c>
    </row>
    <row r="605" spans="1:32">
      <c r="A605">
        <v>2023</v>
      </c>
      <c r="B605" t="s">
        <v>0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52</v>
      </c>
      <c r="M605" t="s">
        <v>53</v>
      </c>
      <c r="N605" t="s">
        <v>54</v>
      </c>
      <c r="O605">
        <v>3</v>
      </c>
      <c r="P605" t="s">
        <v>48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>
        <f>SUM(1,(1/3)*(Table13[[#This Row],[Length]]-0.5),(1/3)*(Table13[[#This Row],[Diameter]]-0.4),(1/3)*(Table13[[#This Row],[Height]]-0.4)*Table13[[#This Row],[Whole_weight]]*0.5)</f>
        <v>0.98912500000000003</v>
      </c>
      <c r="W605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t="e">
        <f>IF(Table13[[#This Row],[Category All]]="Category 1",Table13[[#This Row],[Base Abalone Value]]*1.5,NA())</f>
        <v>#N/A</v>
      </c>
      <c r="Y605">
        <f>IF(Table13[[#This Row],[Category All]]="Category 2",Table13[[#This Row],[Base Abalone Value]]*0.8,NA())</f>
        <v>0.79130000000000011</v>
      </c>
      <c r="Z605" t="e">
        <f>IF(Table13[[#This Row],[Category All]]="Category 3",Table13[[#This Row],[Base Abalone Value]],NA())</f>
        <v>#N/A</v>
      </c>
      <c r="AA605" s="2" t="e">
        <f>IF(Table13[[#This Row],[Gender]]="M",Table13[[#This Row],[Whole_weight]],NA())</f>
        <v>#N/A</v>
      </c>
      <c r="AB605" s="2">
        <f>IF(Table13[[#This Row],[Gender]]="F",Table13[[#This Row],[Whole_weight]],NA())</f>
        <v>0.74099999999999999</v>
      </c>
      <c r="AC605" s="2" t="e">
        <f>IF(Table13[[#This Row],[Gender]]="I",Table13[[#This Row],[Whole_weight]],NA())</f>
        <v>#N/A</v>
      </c>
      <c r="AD605" s="2" t="e">
        <f>IF(Table13[[#This Row],[Gender]]="M",Table13[[#This Row],[Diameter]],NA())</f>
        <v>#N/A</v>
      </c>
      <c r="AE605" s="2">
        <f>IF(Table13[[#This Row],[Gender]]="F",Table13[[#This Row],[Diameter]],NA())</f>
        <v>0.43</v>
      </c>
      <c r="AF605" s="2" t="e">
        <f>IF(Table13[[#This Row],[Gender]]="I",Table13[[#This Row],[Diameter]],NA())</f>
        <v>#N/A</v>
      </c>
    </row>
    <row r="606" spans="1:32">
      <c r="A606">
        <v>854</v>
      </c>
      <c r="B606" t="s">
        <v>15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23</v>
      </c>
      <c r="M606" t="s">
        <v>24</v>
      </c>
      <c r="N606" t="s">
        <v>25</v>
      </c>
      <c r="O606">
        <v>5</v>
      </c>
      <c r="P606" t="s">
        <v>14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>
        <f>SUM(1,(1/3)*(Table13[[#This Row],[Length]]-0.5),(1/3)*(Table13[[#This Row],[Diameter]]-0.4),(1/3)*(Table13[[#This Row],[Height]]-0.4)*Table13[[#This Row],[Whole_weight]]*0.5)</f>
        <v>1.002</v>
      </c>
      <c r="W606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t="e">
        <f>IF(Table13[[#This Row],[Category All]]="Category 1",Table13[[#This Row],[Base Abalone Value]]*1.5,NA())</f>
        <v>#N/A</v>
      </c>
      <c r="Y606">
        <f>IF(Table13[[#This Row],[Category All]]="Category 2",Table13[[#This Row],[Base Abalone Value]]*0.8,NA())</f>
        <v>0.80160000000000009</v>
      </c>
      <c r="Z606" t="e">
        <f>IF(Table13[[#This Row],[Category All]]="Category 3",Table13[[#This Row],[Base Abalone Value]],NA())</f>
        <v>#N/A</v>
      </c>
      <c r="AA606" s="2">
        <f>IF(Table13[[#This Row],[Gender]]="M",Table13[[#This Row],[Whole_weight]],NA())</f>
        <v>0.95199999999999996</v>
      </c>
      <c r="AB606" s="2" t="e">
        <f>IF(Table13[[#This Row],[Gender]]="F",Table13[[#This Row],[Whole_weight]],NA())</f>
        <v>#N/A</v>
      </c>
      <c r="AC606" s="2" t="e">
        <f>IF(Table13[[#This Row],[Gender]]="I",Table13[[#This Row],[Whole_weight]],NA())</f>
        <v>#N/A</v>
      </c>
      <c r="AD606" s="2">
        <f>IF(Table13[[#This Row],[Gender]]="M",Table13[[#This Row],[Diameter]],NA())</f>
        <v>0.45500000000000002</v>
      </c>
      <c r="AE606" s="2" t="e">
        <f>IF(Table13[[#This Row],[Gender]]="F",Table13[[#This Row],[Diameter]],NA())</f>
        <v>#N/A</v>
      </c>
      <c r="AF606" s="2" t="e">
        <f>IF(Table13[[#This Row],[Gender]]="I",Table13[[#This Row],[Diameter]],NA())</f>
        <v>#N/A</v>
      </c>
    </row>
    <row r="607" spans="1:32">
      <c r="A607">
        <v>2649</v>
      </c>
      <c r="B607" t="s">
        <v>15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</v>
      </c>
      <c r="M607" t="s">
        <v>2</v>
      </c>
      <c r="N607" t="s">
        <v>3</v>
      </c>
      <c r="O607">
        <v>7</v>
      </c>
      <c r="P607" t="s">
        <v>42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>
        <f>SUM(1,(1/3)*(Table13[[#This Row],[Length]]-0.5),(1/3)*(Table13[[#This Row],[Diameter]]-0.4),(1/3)*(Table13[[#This Row],[Height]]-0.4)*Table13[[#This Row],[Whole_weight]]*0.5)</f>
        <v>0.9664299999999999</v>
      </c>
      <c r="W607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t="e">
        <f>IF(Table13[[#This Row],[Category All]]="Category 1",Table13[[#This Row],[Base Abalone Value]]*1.5,NA())</f>
        <v>#N/A</v>
      </c>
      <c r="Y607">
        <f>IF(Table13[[#This Row],[Category All]]="Category 2",Table13[[#This Row],[Base Abalone Value]]*0.8,NA())</f>
        <v>0.77314399999999994</v>
      </c>
      <c r="Z607" t="e">
        <f>IF(Table13[[#This Row],[Category All]]="Category 3",Table13[[#This Row],[Base Abalone Value]],NA())</f>
        <v>#N/A</v>
      </c>
      <c r="AA607" s="2">
        <f>IF(Table13[[#This Row],[Gender]]="M",Table13[[#This Row],[Whole_weight]],NA())</f>
        <v>0.57650000000000001</v>
      </c>
      <c r="AB607" s="2" t="e">
        <f>IF(Table13[[#This Row],[Gender]]="F",Table13[[#This Row],[Whole_weight]],NA())</f>
        <v>#N/A</v>
      </c>
      <c r="AC607" s="2" t="e">
        <f>IF(Table13[[#This Row],[Gender]]="I",Table13[[#This Row],[Whole_weight]],NA())</f>
        <v>#N/A</v>
      </c>
      <c r="AD607" s="2">
        <f>IF(Table13[[#This Row],[Gender]]="M",Table13[[#This Row],[Diameter]],NA())</f>
        <v>0.38</v>
      </c>
      <c r="AE607" s="2" t="e">
        <f>IF(Table13[[#This Row],[Gender]]="F",Table13[[#This Row],[Diameter]],NA())</f>
        <v>#N/A</v>
      </c>
      <c r="AF607" s="2" t="e">
        <f>IF(Table13[[#This Row],[Gender]]="I",Table13[[#This Row],[Diameter]],NA())</f>
        <v>#N/A</v>
      </c>
    </row>
    <row r="608" spans="1:32">
      <c r="A608">
        <v>2603</v>
      </c>
      <c r="B608" t="s">
        <v>15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16</v>
      </c>
      <c r="M608" t="s">
        <v>17</v>
      </c>
      <c r="N608" t="s">
        <v>18</v>
      </c>
      <c r="O608">
        <v>6</v>
      </c>
      <c r="P608" t="s">
        <v>47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>
        <f>SUM(1,(1/3)*(Table13[[#This Row],[Length]]-0.5),(1/3)*(Table13[[#This Row],[Diameter]]-0.4),(1/3)*(Table13[[#This Row],[Height]]-0.4)*Table13[[#This Row],[Whole_weight]]*0.5)</f>
        <v>1.0126666666666666</v>
      </c>
      <c r="W608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t="e">
        <f>IF(Table13[[#This Row],[Category All]]="Category 1",Table13[[#This Row],[Base Abalone Value]]*1.5,NA())</f>
        <v>#N/A</v>
      </c>
      <c r="Y608" t="e">
        <f>IF(Table13[[#This Row],[Category All]]="Category 2",Table13[[#This Row],[Base Abalone Value]]*0.8,NA())</f>
        <v>#N/A</v>
      </c>
      <c r="Z608">
        <f>IF(Table13[[#This Row],[Category All]]="Category 3",Table13[[#This Row],[Base Abalone Value]],NA())</f>
        <v>1.0126666666666666</v>
      </c>
      <c r="AA608" s="2">
        <f>IF(Table13[[#This Row],[Gender]]="M",Table13[[#This Row],[Whole_weight]],NA())</f>
        <v>1.2</v>
      </c>
      <c r="AB608" s="2" t="e">
        <f>IF(Table13[[#This Row],[Gender]]="F",Table13[[#This Row],[Whole_weight]],NA())</f>
        <v>#N/A</v>
      </c>
      <c r="AC608" s="2" t="e">
        <f>IF(Table13[[#This Row],[Gender]]="I",Table13[[#This Row],[Whole_weight]],NA())</f>
        <v>#N/A</v>
      </c>
      <c r="AD608" s="2">
        <f>IF(Table13[[#This Row],[Gender]]="M",Table13[[#This Row],[Diameter]],NA())</f>
        <v>0.47</v>
      </c>
      <c r="AE608" s="2" t="e">
        <f>IF(Table13[[#This Row],[Gender]]="F",Table13[[#This Row],[Diameter]],NA())</f>
        <v>#N/A</v>
      </c>
      <c r="AF608" s="2" t="e">
        <f>IF(Table13[[#This Row],[Gender]]="I",Table13[[#This Row],[Diameter]],NA())</f>
        <v>#N/A</v>
      </c>
    </row>
    <row r="609" spans="1:32">
      <c r="A609">
        <v>2557</v>
      </c>
      <c r="B609" t="s">
        <v>11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52</v>
      </c>
      <c r="M609" t="s">
        <v>53</v>
      </c>
      <c r="N609" t="s">
        <v>54</v>
      </c>
      <c r="O609">
        <v>5</v>
      </c>
      <c r="P609" t="s">
        <v>14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>
        <f>SUM(1,(1/3)*(Table13[[#This Row],[Length]]-0.5),(1/3)*(Table13[[#This Row],[Diameter]]-0.4),(1/3)*(Table13[[#This Row],[Height]]-0.4)*Table13[[#This Row],[Whole_weight]]*0.5)</f>
        <v>0.90922416666666661</v>
      </c>
      <c r="W609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t="e">
        <f>IF(Table13[[#This Row],[Category All]]="Category 1",Table13[[#This Row],[Base Abalone Value]]*1.5,NA())</f>
        <v>#N/A</v>
      </c>
      <c r="Y609">
        <f>IF(Table13[[#This Row],[Category All]]="Category 2",Table13[[#This Row],[Base Abalone Value]]*0.8,NA())</f>
        <v>0.72737933333333338</v>
      </c>
      <c r="Z609" t="e">
        <f>IF(Table13[[#This Row],[Category All]]="Category 3",Table13[[#This Row],[Base Abalone Value]],NA())</f>
        <v>#N/A</v>
      </c>
      <c r="AA609" s="2" t="e">
        <f>IF(Table13[[#This Row],[Gender]]="M",Table13[[#This Row],[Whole_weight]],NA())</f>
        <v>#N/A</v>
      </c>
      <c r="AB609" s="2" t="e">
        <f>IF(Table13[[#This Row],[Gender]]="F",Table13[[#This Row],[Whole_weight]],NA())</f>
        <v>#N/A</v>
      </c>
      <c r="AC609" s="2">
        <f>IF(Table13[[#This Row],[Gender]]="I",Table13[[#This Row],[Whole_weight]],NA())</f>
        <v>0.23699999999999999</v>
      </c>
      <c r="AD609" s="2" t="e">
        <f>IF(Table13[[#This Row],[Gender]]="M",Table13[[#This Row],[Diameter]],NA())</f>
        <v>#N/A</v>
      </c>
      <c r="AE609" s="2" t="e">
        <f>IF(Table13[[#This Row],[Gender]]="F",Table13[[#This Row],[Diameter]],NA())</f>
        <v>#N/A</v>
      </c>
      <c r="AF609" s="2">
        <f>IF(Table13[[#This Row],[Gender]]="I",Table13[[#This Row],[Diameter]],NA())</f>
        <v>0.28499999999999998</v>
      </c>
    </row>
    <row r="610" spans="1:32">
      <c r="A610">
        <v>936</v>
      </c>
      <c r="B610" t="s">
        <v>11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26</v>
      </c>
      <c r="M610" t="s">
        <v>27</v>
      </c>
      <c r="N610" t="s">
        <v>28</v>
      </c>
      <c r="O610">
        <v>2</v>
      </c>
      <c r="P610" t="s">
        <v>7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>
        <f>SUM(1,(1/3)*(Table13[[#This Row],[Length]]-0.5),(1/3)*(Table13[[#This Row],[Diameter]]-0.4),(1/3)*(Table13[[#This Row],[Height]]-0.4)*Table13[[#This Row],[Whole_weight]]*0.5)</f>
        <v>0.94228333333333336</v>
      </c>
      <c r="W610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t="e">
        <f>IF(Table13[[#This Row],[Category All]]="Category 1",Table13[[#This Row],[Base Abalone Value]]*1.5,NA())</f>
        <v>#N/A</v>
      </c>
      <c r="Y610">
        <f>IF(Table13[[#This Row],[Category All]]="Category 2",Table13[[#This Row],[Base Abalone Value]]*0.8,NA())</f>
        <v>0.75382666666666676</v>
      </c>
      <c r="Z610" t="e">
        <f>IF(Table13[[#This Row],[Category All]]="Category 3",Table13[[#This Row],[Base Abalone Value]],NA())</f>
        <v>#N/A</v>
      </c>
      <c r="AA610" s="2" t="e">
        <f>IF(Table13[[#This Row],[Gender]]="M",Table13[[#This Row],[Whole_weight]],NA())</f>
        <v>#N/A</v>
      </c>
      <c r="AB610" s="2" t="e">
        <f>IF(Table13[[#This Row],[Gender]]="F",Table13[[#This Row],[Whole_weight]],NA())</f>
        <v>#N/A</v>
      </c>
      <c r="AC610" s="2">
        <f>IF(Table13[[#This Row],[Gender]]="I",Table13[[#This Row],[Whole_weight]],NA())</f>
        <v>0.47</v>
      </c>
      <c r="AD610" s="2" t="e">
        <f>IF(Table13[[#This Row],[Gender]]="M",Table13[[#This Row],[Diameter]],NA())</f>
        <v>#N/A</v>
      </c>
      <c r="AE610" s="2" t="e">
        <f>IF(Table13[[#This Row],[Gender]]="F",Table13[[#This Row],[Diameter]],NA())</f>
        <v>#N/A</v>
      </c>
      <c r="AF610" s="2">
        <f>IF(Table13[[#This Row],[Gender]]="I",Table13[[#This Row],[Diameter]],NA())</f>
        <v>0.34499999999999997</v>
      </c>
    </row>
    <row r="611" spans="1:32">
      <c r="A611">
        <v>768</v>
      </c>
      <c r="B611" t="s">
        <v>15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23</v>
      </c>
      <c r="M611" t="s">
        <v>24</v>
      </c>
      <c r="N611" t="s">
        <v>25</v>
      </c>
      <c r="O611">
        <v>9</v>
      </c>
      <c r="P611" t="s">
        <v>46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>
        <f>SUM(1,(1/3)*(Table13[[#This Row],[Length]]-0.5),(1/3)*(Table13[[#This Row],[Diameter]]-0.4),(1/3)*(Table13[[#This Row],[Height]]-0.4)*Table13[[#This Row],[Whole_weight]]*0.5)</f>
        <v>0.89498583333333337</v>
      </c>
      <c r="W611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t="e">
        <f>IF(Table13[[#This Row],[Category All]]="Category 1",Table13[[#This Row],[Base Abalone Value]]*1.5,NA())</f>
        <v>#N/A</v>
      </c>
      <c r="Y611">
        <f>IF(Table13[[#This Row],[Category All]]="Category 2",Table13[[#This Row],[Base Abalone Value]]*0.8,NA())</f>
        <v>0.71598866666666672</v>
      </c>
      <c r="Z611" t="e">
        <f>IF(Table13[[#This Row],[Category All]]="Category 3",Table13[[#This Row],[Base Abalone Value]],NA())</f>
        <v>#N/A</v>
      </c>
      <c r="AA611" s="2">
        <f>IF(Table13[[#This Row],[Gender]]="M",Table13[[#This Row],[Whole_weight]],NA())</f>
        <v>0.19700000000000001</v>
      </c>
      <c r="AB611" s="2" t="e">
        <f>IF(Table13[[#This Row],[Gender]]="F",Table13[[#This Row],[Whole_weight]],NA())</f>
        <v>#N/A</v>
      </c>
      <c r="AC611" s="2" t="e">
        <f>IF(Table13[[#This Row],[Gender]]="I",Table13[[#This Row],[Whole_weight]],NA())</f>
        <v>#N/A</v>
      </c>
      <c r="AD611" s="2">
        <f>IF(Table13[[#This Row],[Gender]]="M",Table13[[#This Row],[Diameter]],NA())</f>
        <v>0.27</v>
      </c>
      <c r="AE611" s="2" t="e">
        <f>IF(Table13[[#This Row],[Gender]]="F",Table13[[#This Row],[Diameter]],NA())</f>
        <v>#N/A</v>
      </c>
      <c r="AF611" s="2" t="e">
        <f>IF(Table13[[#This Row],[Gender]]="I",Table13[[#This Row],[Diameter]],NA())</f>
        <v>#N/A</v>
      </c>
    </row>
    <row r="612" spans="1:32">
      <c r="A612">
        <v>3149</v>
      </c>
      <c r="B612" t="s">
        <v>0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23</v>
      </c>
      <c r="M612" t="s">
        <v>24</v>
      </c>
      <c r="N612" t="s">
        <v>25</v>
      </c>
      <c r="O612">
        <v>6</v>
      </c>
      <c r="P612" t="s">
        <v>47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>
        <f>SUM(1,(1/3)*(Table13[[#This Row],[Length]]-0.5),(1/3)*(Table13[[#This Row],[Diameter]]-0.4),(1/3)*(Table13[[#This Row],[Height]]-0.4)*Table13[[#This Row],[Whole_weight]]*0.5)</f>
        <v>1.0492879166666667</v>
      </c>
      <c r="W612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t="e">
        <f>IF(Table13[[#This Row],[Category All]]="Category 1",Table13[[#This Row],[Base Abalone Value]]*1.5,NA())</f>
        <v>#N/A</v>
      </c>
      <c r="Y612" t="e">
        <f>IF(Table13[[#This Row],[Category All]]="Category 2",Table13[[#This Row],[Base Abalone Value]]*0.8,NA())</f>
        <v>#N/A</v>
      </c>
      <c r="Z612">
        <f>IF(Table13[[#This Row],[Category All]]="Category 3",Table13[[#This Row],[Base Abalone Value]],NA())</f>
        <v>1.0492879166666667</v>
      </c>
      <c r="AA612" s="2" t="e">
        <f>IF(Table13[[#This Row],[Gender]]="M",Table13[[#This Row],[Whole_weight]],NA())</f>
        <v>#N/A</v>
      </c>
      <c r="AB612" s="2">
        <f>IF(Table13[[#This Row],[Gender]]="F",Table13[[#This Row],[Whole_weight]],NA())</f>
        <v>1.8745000000000001</v>
      </c>
      <c r="AC612" s="2" t="e">
        <f>IF(Table13[[#This Row],[Gender]]="I",Table13[[#This Row],[Whole_weight]],NA())</f>
        <v>#N/A</v>
      </c>
      <c r="AD612" s="2" t="e">
        <f>IF(Table13[[#This Row],[Gender]]="M",Table13[[#This Row],[Diameter]],NA())</f>
        <v>#N/A</v>
      </c>
      <c r="AE612" s="2">
        <f>IF(Table13[[#This Row],[Gender]]="F",Table13[[#This Row],[Diameter]],NA())</f>
        <v>0.53</v>
      </c>
      <c r="AF612" s="2" t="e">
        <f>IF(Table13[[#This Row],[Gender]]="I",Table13[[#This Row],[Diameter]],NA())</f>
        <v>#N/A</v>
      </c>
    </row>
    <row r="613" spans="1:32">
      <c r="A613">
        <v>2377</v>
      </c>
      <c r="B613" t="s">
        <v>0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16</v>
      </c>
      <c r="M613" t="s">
        <v>17</v>
      </c>
      <c r="N613" t="s">
        <v>18</v>
      </c>
      <c r="O613">
        <v>8</v>
      </c>
      <c r="P613" t="s">
        <v>19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>
        <f>SUM(1,(1/3)*(Table13[[#This Row],[Length]]-0.5),(1/3)*(Table13[[#This Row],[Diameter]]-0.4),(1/3)*(Table13[[#This Row],[Height]]-0.4)*Table13[[#This Row],[Whole_weight]]*0.5)</f>
        <v>0.93820333333333328</v>
      </c>
      <c r="W61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t="e">
        <f>IF(Table13[[#This Row],[Category All]]="Category 1",Table13[[#This Row],[Base Abalone Value]]*1.5,NA())</f>
        <v>#N/A</v>
      </c>
      <c r="Y613">
        <f>IF(Table13[[#This Row],[Category All]]="Category 2",Table13[[#This Row],[Base Abalone Value]]*0.8,NA())</f>
        <v>0.75056266666666671</v>
      </c>
      <c r="Z613" t="e">
        <f>IF(Table13[[#This Row],[Category All]]="Category 3",Table13[[#This Row],[Base Abalone Value]],NA())</f>
        <v>#N/A</v>
      </c>
      <c r="AA613" s="2" t="e">
        <f>IF(Table13[[#This Row],[Gender]]="M",Table13[[#This Row],[Whole_weight]],NA())</f>
        <v>#N/A</v>
      </c>
      <c r="AB613" s="2">
        <f>IF(Table13[[#This Row],[Gender]]="F",Table13[[#This Row],[Whole_weight]],NA())</f>
        <v>0.38200000000000001</v>
      </c>
      <c r="AC613" s="2" t="e">
        <f>IF(Table13[[#This Row],[Gender]]="I",Table13[[#This Row],[Whole_weight]],NA())</f>
        <v>#N/A</v>
      </c>
      <c r="AD613" s="2" t="e">
        <f>IF(Table13[[#This Row],[Gender]]="M",Table13[[#This Row],[Diameter]],NA())</f>
        <v>#N/A</v>
      </c>
      <c r="AE613" s="2">
        <f>IF(Table13[[#This Row],[Gender]]="F",Table13[[#This Row],[Diameter]],NA())</f>
        <v>0.34</v>
      </c>
      <c r="AF613" s="2" t="e">
        <f>IF(Table13[[#This Row],[Gender]]="I",Table13[[#This Row],[Diameter]],NA())</f>
        <v>#N/A</v>
      </c>
    </row>
    <row r="614" spans="1:32">
      <c r="A614">
        <v>818</v>
      </c>
      <c r="B614" t="s">
        <v>11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35</v>
      </c>
      <c r="M614" t="s">
        <v>36</v>
      </c>
      <c r="N614" t="s">
        <v>37</v>
      </c>
      <c r="O614">
        <v>1</v>
      </c>
      <c r="P614" t="s">
        <v>4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>
        <f>SUM(1,(1/3)*(Table13[[#This Row],[Length]]-0.5),(1/3)*(Table13[[#This Row],[Diameter]]-0.4),(1/3)*(Table13[[#This Row],[Height]]-0.4)*Table13[[#This Row],[Whole_weight]]*0.5)</f>
        <v>0.89604916666666667</v>
      </c>
      <c r="W614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t="e">
        <f>IF(Table13[[#This Row],[Category All]]="Category 1",Table13[[#This Row],[Base Abalone Value]]*1.5,NA())</f>
        <v>#N/A</v>
      </c>
      <c r="Y614">
        <f>IF(Table13[[#This Row],[Category All]]="Category 2",Table13[[#This Row],[Base Abalone Value]]*0.8,NA())</f>
        <v>0.71683933333333338</v>
      </c>
      <c r="Z614" t="e">
        <f>IF(Table13[[#This Row],[Category All]]="Category 3",Table13[[#This Row],[Base Abalone Value]],NA())</f>
        <v>#N/A</v>
      </c>
      <c r="AA614" s="2" t="e">
        <f>IF(Table13[[#This Row],[Gender]]="M",Table13[[#This Row],[Whole_weight]],NA())</f>
        <v>#N/A</v>
      </c>
      <c r="AB614" s="2" t="e">
        <f>IF(Table13[[#This Row],[Gender]]="F",Table13[[#This Row],[Whole_weight]],NA())</f>
        <v>#N/A</v>
      </c>
      <c r="AC614" s="2">
        <f>IF(Table13[[#This Row],[Gender]]="I",Table13[[#This Row],[Whole_weight]],NA())</f>
        <v>0.20549999999999999</v>
      </c>
      <c r="AD614" s="2" t="e">
        <f>IF(Table13[[#This Row],[Gender]]="M",Table13[[#This Row],[Diameter]],NA())</f>
        <v>#N/A</v>
      </c>
      <c r="AE614" s="2" t="e">
        <f>IF(Table13[[#This Row],[Gender]]="F",Table13[[#This Row],[Diameter]],NA())</f>
        <v>#N/A</v>
      </c>
      <c r="AF614" s="2">
        <f>IF(Table13[[#This Row],[Gender]]="I",Table13[[#This Row],[Diameter]],NA())</f>
        <v>0.27</v>
      </c>
    </row>
    <row r="615" spans="1:32">
      <c r="A615">
        <v>2223</v>
      </c>
      <c r="B615" t="s">
        <v>0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26</v>
      </c>
      <c r="M615" t="s">
        <v>27</v>
      </c>
      <c r="N615" t="s">
        <v>28</v>
      </c>
      <c r="O615">
        <v>3</v>
      </c>
      <c r="P615" t="s">
        <v>48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>
        <f>SUM(1,(1/3)*(Table13[[#This Row],[Length]]-0.5),(1/3)*(Table13[[#This Row],[Diameter]]-0.4),(1/3)*(Table13[[#This Row],[Height]]-0.4)*Table13[[#This Row],[Whole_weight]]*0.5)</f>
        <v>1.0371400000000002</v>
      </c>
      <c r="W615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t="e">
        <f>IF(Table13[[#This Row],[Category All]]="Category 1",Table13[[#This Row],[Base Abalone Value]]*1.5,NA())</f>
        <v>#N/A</v>
      </c>
      <c r="Y615" t="e">
        <f>IF(Table13[[#This Row],[Category All]]="Category 2",Table13[[#This Row],[Base Abalone Value]]*0.8,NA())</f>
        <v>#N/A</v>
      </c>
      <c r="Z615">
        <f>IF(Table13[[#This Row],[Category All]]="Category 3",Table13[[#This Row],[Base Abalone Value]],NA())</f>
        <v>1.0371400000000002</v>
      </c>
      <c r="AA615" s="2" t="e">
        <f>IF(Table13[[#This Row],[Gender]]="M",Table13[[#This Row],[Whole_weight]],NA())</f>
        <v>#N/A</v>
      </c>
      <c r="AB615" s="2">
        <f>IF(Table13[[#This Row],[Gender]]="F",Table13[[#This Row],[Whole_weight]],NA())</f>
        <v>1.3520000000000001</v>
      </c>
      <c r="AC615" s="2" t="e">
        <f>IF(Table13[[#This Row],[Gender]]="I",Table13[[#This Row],[Whole_weight]],NA())</f>
        <v>#N/A</v>
      </c>
      <c r="AD615" s="2" t="e">
        <f>IF(Table13[[#This Row],[Gender]]="M",Table13[[#This Row],[Diameter]],NA())</f>
        <v>#N/A</v>
      </c>
      <c r="AE615" s="2">
        <f>IF(Table13[[#This Row],[Gender]]="F",Table13[[#This Row],[Diameter]],NA())</f>
        <v>0.52500000000000002</v>
      </c>
      <c r="AF615" s="2" t="e">
        <f>IF(Table13[[#This Row],[Gender]]="I",Table13[[#This Row],[Diameter]],NA())</f>
        <v>#N/A</v>
      </c>
    </row>
    <row r="616" spans="1:32">
      <c r="A616">
        <v>2582</v>
      </c>
      <c r="B616" t="s">
        <v>0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20</v>
      </c>
      <c r="M616" t="s">
        <v>21</v>
      </c>
      <c r="N616" t="s">
        <v>22</v>
      </c>
      <c r="O616">
        <v>2</v>
      </c>
      <c r="P616" t="s">
        <v>7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>
        <f>SUM(1,(1/3)*(Table13[[#This Row],[Length]]-0.5),(1/3)*(Table13[[#This Row],[Diameter]]-0.4),(1/3)*(Table13[[#This Row],[Height]]-0.4)*Table13[[#This Row],[Whole_weight]]*0.5)</f>
        <v>0.98492666666666662</v>
      </c>
      <c r="W616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t="e">
        <f>IF(Table13[[#This Row],[Category All]]="Category 1",Table13[[#This Row],[Base Abalone Value]]*1.5,NA())</f>
        <v>#N/A</v>
      </c>
      <c r="Y616" t="e">
        <f>IF(Table13[[#This Row],[Category All]]="Category 2",Table13[[#This Row],[Base Abalone Value]]*0.8,NA())</f>
        <v>#N/A</v>
      </c>
      <c r="Z616">
        <f>IF(Table13[[#This Row],[Category All]]="Category 3",Table13[[#This Row],[Base Abalone Value]],NA())</f>
        <v>0.98492666666666662</v>
      </c>
      <c r="AA616" s="2" t="e">
        <f>IF(Table13[[#This Row],[Gender]]="M",Table13[[#This Row],[Whole_weight]],NA())</f>
        <v>#N/A</v>
      </c>
      <c r="AB616" s="2">
        <f>IF(Table13[[#This Row],[Gender]]="F",Table13[[#This Row],[Whole_weight]],NA())</f>
        <v>0.82799999999999996</v>
      </c>
      <c r="AC616" s="2" t="e">
        <f>IF(Table13[[#This Row],[Gender]]="I",Table13[[#This Row],[Whole_weight]],NA())</f>
        <v>#N/A</v>
      </c>
      <c r="AD616" s="2" t="e">
        <f>IF(Table13[[#This Row],[Gender]]="M",Table13[[#This Row],[Diameter]],NA())</f>
        <v>#N/A</v>
      </c>
      <c r="AE616" s="2">
        <f>IF(Table13[[#This Row],[Gender]]="F",Table13[[#This Row],[Diameter]],NA())</f>
        <v>0.42</v>
      </c>
      <c r="AF616" s="2" t="e">
        <f>IF(Table13[[#This Row],[Gender]]="I",Table13[[#This Row],[Diameter]],NA())</f>
        <v>#N/A</v>
      </c>
    </row>
    <row r="617" spans="1:32">
      <c r="A617">
        <v>2777</v>
      </c>
      <c r="B617" t="s">
        <v>15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</v>
      </c>
      <c r="M617" t="s">
        <v>2</v>
      </c>
      <c r="N617" t="s">
        <v>3</v>
      </c>
      <c r="O617">
        <v>8</v>
      </c>
      <c r="P617" t="s">
        <v>19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>
        <f>SUM(1,(1/3)*(Table13[[#This Row],[Length]]-0.5),(1/3)*(Table13[[#This Row],[Diameter]]-0.4),(1/3)*(Table13[[#This Row],[Height]]-0.4)*Table13[[#This Row],[Whole_weight]]*0.5)</f>
        <v>1.0153375</v>
      </c>
      <c r="W617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t="e">
        <f>IF(Table13[[#This Row],[Category All]]="Category 1",Table13[[#This Row],[Base Abalone Value]]*1.5,NA())</f>
        <v>#N/A</v>
      </c>
      <c r="Y617" t="e">
        <f>IF(Table13[[#This Row],[Category All]]="Category 2",Table13[[#This Row],[Base Abalone Value]]*0.8,NA())</f>
        <v>#N/A</v>
      </c>
      <c r="Z617">
        <f>IF(Table13[[#This Row],[Category All]]="Category 3",Table13[[#This Row],[Base Abalone Value]],NA())</f>
        <v>1.0153375</v>
      </c>
      <c r="AA617" s="2">
        <f>IF(Table13[[#This Row],[Gender]]="M",Table13[[#This Row],[Whole_weight]],NA())</f>
        <v>0.88500000000000001</v>
      </c>
      <c r="AB617" s="2" t="e">
        <f>IF(Table13[[#This Row],[Gender]]="F",Table13[[#This Row],[Whole_weight]],NA())</f>
        <v>#N/A</v>
      </c>
      <c r="AC617" s="2" t="e">
        <f>IF(Table13[[#This Row],[Gender]]="I",Table13[[#This Row],[Whole_weight]],NA())</f>
        <v>#N/A</v>
      </c>
      <c r="AD617" s="2">
        <f>IF(Table13[[#This Row],[Gender]]="M",Table13[[#This Row],[Diameter]],NA())</f>
        <v>0.46500000000000002</v>
      </c>
      <c r="AE617" s="2" t="e">
        <f>IF(Table13[[#This Row],[Gender]]="F",Table13[[#This Row],[Diameter]],NA())</f>
        <v>#N/A</v>
      </c>
      <c r="AF617" s="2" t="e">
        <f>IF(Table13[[#This Row],[Gender]]="I",Table13[[#This Row],[Diameter]],NA())</f>
        <v>#N/A</v>
      </c>
    </row>
    <row r="618" spans="1:32">
      <c r="A618">
        <v>975</v>
      </c>
      <c r="B618" t="s">
        <v>0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32</v>
      </c>
      <c r="M618" t="s">
        <v>33</v>
      </c>
      <c r="N618" t="s">
        <v>34</v>
      </c>
      <c r="O618">
        <v>1</v>
      </c>
      <c r="P618" t="s">
        <v>4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>
        <f>SUM(1,(1/3)*(Table13[[#This Row],[Length]]-0.5),(1/3)*(Table13[[#This Row],[Diameter]]-0.4),(1/3)*(Table13[[#This Row],[Height]]-0.4)*Table13[[#This Row],[Whole_weight]]*0.5)</f>
        <v>0.9842008333333333</v>
      </c>
      <c r="W618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t="e">
        <f>IF(Table13[[#This Row],[Category All]]="Category 1",Table13[[#This Row],[Base Abalone Value]]*1.5,NA())</f>
        <v>#N/A</v>
      </c>
      <c r="Y618">
        <f>IF(Table13[[#This Row],[Category All]]="Category 2",Table13[[#This Row],[Base Abalone Value]]*0.8,NA())</f>
        <v>0.78736066666666671</v>
      </c>
      <c r="Z618" t="e">
        <f>IF(Table13[[#This Row],[Category All]]="Category 3",Table13[[#This Row],[Base Abalone Value]],NA())</f>
        <v>#N/A</v>
      </c>
      <c r="AA618" s="2" t="e">
        <f>IF(Table13[[#This Row],[Gender]]="M",Table13[[#This Row],[Whole_weight]],NA())</f>
        <v>#N/A</v>
      </c>
      <c r="AB618" s="2">
        <f>IF(Table13[[#This Row],[Gender]]="F",Table13[[#This Row],[Whole_weight]],NA())</f>
        <v>0.75849999999999995</v>
      </c>
      <c r="AC618" s="2" t="e">
        <f>IF(Table13[[#This Row],[Gender]]="I",Table13[[#This Row],[Whole_weight]],NA())</f>
        <v>#N/A</v>
      </c>
      <c r="AD618" s="2" t="e">
        <f>IF(Table13[[#This Row],[Gender]]="M",Table13[[#This Row],[Diameter]],NA())</f>
        <v>#N/A</v>
      </c>
      <c r="AE618" s="2">
        <f>IF(Table13[[#This Row],[Gender]]="F",Table13[[#This Row],[Diameter]],NA())</f>
        <v>0.42499999999999999</v>
      </c>
      <c r="AF618" s="2" t="e">
        <f>IF(Table13[[#This Row],[Gender]]="I",Table13[[#This Row],[Diameter]],NA())</f>
        <v>#N/A</v>
      </c>
    </row>
    <row r="619" spans="1:32">
      <c r="A619">
        <v>1574</v>
      </c>
      <c r="B619" t="s">
        <v>11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32</v>
      </c>
      <c r="M619" t="s">
        <v>33</v>
      </c>
      <c r="N619" t="s">
        <v>34</v>
      </c>
      <c r="O619">
        <v>2</v>
      </c>
      <c r="P619" t="s">
        <v>7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>
        <f>SUM(1,(1/3)*(Table13[[#This Row],[Length]]-0.5),(1/3)*(Table13[[#This Row],[Diameter]]-0.4),(1/3)*(Table13[[#This Row],[Height]]-0.4)*Table13[[#This Row],[Whole_weight]]*0.5)</f>
        <v>0.95831999999999995</v>
      </c>
      <c r="W619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t="e">
        <f>IF(Table13[[#This Row],[Category All]]="Category 1",Table13[[#This Row],[Base Abalone Value]]*1.5,NA())</f>
        <v>#N/A</v>
      </c>
      <c r="Y619">
        <f>IF(Table13[[#This Row],[Category All]]="Category 2",Table13[[#This Row],[Base Abalone Value]]*0.8,NA())</f>
        <v>0.766656</v>
      </c>
      <c r="Z619" t="e">
        <f>IF(Table13[[#This Row],[Category All]]="Category 3",Table13[[#This Row],[Base Abalone Value]],NA())</f>
        <v>#N/A</v>
      </c>
      <c r="AA619" s="2" t="e">
        <f>IF(Table13[[#This Row],[Gender]]="M",Table13[[#This Row],[Whole_weight]],NA())</f>
        <v>#N/A</v>
      </c>
      <c r="AB619" s="2" t="e">
        <f>IF(Table13[[#This Row],[Gender]]="F",Table13[[#This Row],[Whole_weight]],NA())</f>
        <v>#N/A</v>
      </c>
      <c r="AC619" s="2">
        <f>IF(Table13[[#This Row],[Gender]]="I",Table13[[#This Row],[Whole_weight]],NA())</f>
        <v>0.53600000000000003</v>
      </c>
      <c r="AD619" s="2" t="e">
        <f>IF(Table13[[#This Row],[Gender]]="M",Table13[[#This Row],[Diameter]],NA())</f>
        <v>#N/A</v>
      </c>
      <c r="AE619" s="2" t="e">
        <f>IF(Table13[[#This Row],[Gender]]="F",Table13[[#This Row],[Diameter]],NA())</f>
        <v>#N/A</v>
      </c>
      <c r="AF619" s="2">
        <f>IF(Table13[[#This Row],[Gender]]="I",Table13[[#This Row],[Diameter]],NA())</f>
        <v>0.37</v>
      </c>
    </row>
    <row r="620" spans="1:32">
      <c r="A620">
        <v>3580</v>
      </c>
      <c r="B620" t="s">
        <v>0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12</v>
      </c>
      <c r="M620" t="s">
        <v>13</v>
      </c>
      <c r="N620" t="s">
        <v>3</v>
      </c>
      <c r="O620">
        <v>3</v>
      </c>
      <c r="P620" t="s">
        <v>48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>
        <f>SUM(1,(1/3)*(Table13[[#This Row],[Length]]-0.5),(1/3)*(Table13[[#This Row],[Diameter]]-0.4),(1/3)*(Table13[[#This Row],[Height]]-0.4)*Table13[[#This Row],[Whole_weight]]*0.5)</f>
        <v>1.0286866666666665</v>
      </c>
      <c r="W620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t="e">
        <f>IF(Table13[[#This Row],[Category All]]="Category 1",Table13[[#This Row],[Base Abalone Value]]*1.5,NA())</f>
        <v>#N/A</v>
      </c>
      <c r="Y620">
        <f>IF(Table13[[#This Row],[Category All]]="Category 2",Table13[[#This Row],[Base Abalone Value]]*0.8,NA())</f>
        <v>0.82294933333333331</v>
      </c>
      <c r="Z620" t="e">
        <f>IF(Table13[[#This Row],[Category All]]="Category 3",Table13[[#This Row],[Base Abalone Value]],NA())</f>
        <v>#N/A</v>
      </c>
      <c r="AA620" s="2" t="e">
        <f>IF(Table13[[#This Row],[Gender]]="M",Table13[[#This Row],[Whole_weight]],NA())</f>
        <v>#N/A</v>
      </c>
      <c r="AB620" s="2">
        <f>IF(Table13[[#This Row],[Gender]]="F",Table13[[#This Row],[Whole_weight]],NA())</f>
        <v>0.77600000000000002</v>
      </c>
      <c r="AC620" s="2" t="e">
        <f>IF(Table13[[#This Row],[Gender]]="I",Table13[[#This Row],[Whole_weight]],NA())</f>
        <v>#N/A</v>
      </c>
      <c r="AD620" s="2" t="e">
        <f>IF(Table13[[#This Row],[Gender]]="M",Table13[[#This Row],[Diameter]],NA())</f>
        <v>#N/A</v>
      </c>
      <c r="AE620" s="2">
        <f>IF(Table13[[#This Row],[Gender]]="F",Table13[[#This Row],[Diameter]],NA())</f>
        <v>0.48499999999999999</v>
      </c>
      <c r="AF620" s="2" t="e">
        <f>IF(Table13[[#This Row],[Gender]]="I",Table13[[#This Row],[Diameter]],NA())</f>
        <v>#N/A</v>
      </c>
    </row>
    <row r="621" spans="1:32">
      <c r="A621">
        <v>3664</v>
      </c>
      <c r="B621" t="s">
        <v>11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8</v>
      </c>
      <c r="M621" t="s">
        <v>9</v>
      </c>
      <c r="N621" t="s">
        <v>3</v>
      </c>
      <c r="O621">
        <v>8</v>
      </c>
      <c r="P621" t="s">
        <v>19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>
        <f>SUM(1,(1/3)*(Table13[[#This Row],[Length]]-0.5),(1/3)*(Table13[[#This Row],[Diameter]]-0.4),(1/3)*(Table13[[#This Row],[Height]]-0.4)*Table13[[#This Row],[Whole_weight]]*0.5)</f>
        <v>0.98499916666666665</v>
      </c>
      <c r="W621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t="e">
        <f>IF(Table13[[#This Row],[Category All]]="Category 1",Table13[[#This Row],[Base Abalone Value]]*1.5,NA())</f>
        <v>#N/A</v>
      </c>
      <c r="Y621">
        <f>IF(Table13[[#This Row],[Category All]]="Category 2",Table13[[#This Row],[Base Abalone Value]]*0.8,NA())</f>
        <v>0.78799933333333338</v>
      </c>
      <c r="Z621" t="e">
        <f>IF(Table13[[#This Row],[Category All]]="Category 3",Table13[[#This Row],[Base Abalone Value]],NA())</f>
        <v>#N/A</v>
      </c>
      <c r="AA621" s="2" t="e">
        <f>IF(Table13[[#This Row],[Gender]]="M",Table13[[#This Row],[Whole_weight]],NA())</f>
        <v>#N/A</v>
      </c>
      <c r="AB621" s="2" t="e">
        <f>IF(Table13[[#This Row],[Gender]]="F",Table13[[#This Row],[Whole_weight]],NA())</f>
        <v>#N/A</v>
      </c>
      <c r="AC621" s="2">
        <f>IF(Table13[[#This Row],[Gender]]="I",Table13[[#This Row],[Whole_weight]],NA())</f>
        <v>0.71699999999999997</v>
      </c>
      <c r="AD621" s="2" t="e">
        <f>IF(Table13[[#This Row],[Gender]]="M",Table13[[#This Row],[Diameter]],NA())</f>
        <v>#N/A</v>
      </c>
      <c r="AE621" s="2" t="e">
        <f>IF(Table13[[#This Row],[Gender]]="F",Table13[[#This Row],[Diameter]],NA())</f>
        <v>#N/A</v>
      </c>
      <c r="AF621" s="2">
        <f>IF(Table13[[#This Row],[Gender]]="I",Table13[[#This Row],[Diameter]],NA())</f>
        <v>0.4</v>
      </c>
    </row>
    <row r="622" spans="1:32">
      <c r="A622">
        <v>1456</v>
      </c>
      <c r="B622" t="s">
        <v>15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52</v>
      </c>
      <c r="M622" t="s">
        <v>53</v>
      </c>
      <c r="N622" t="s">
        <v>54</v>
      </c>
      <c r="O622">
        <v>9</v>
      </c>
      <c r="P622" t="s">
        <v>46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>
        <f>SUM(1,(1/3)*(Table13[[#This Row],[Length]]-0.5),(1/3)*(Table13[[#This Row],[Diameter]]-0.4),(1/3)*(Table13[[#This Row],[Height]]-0.4)*Table13[[#This Row],[Whole_weight]]*0.5)</f>
        <v>0.95192083333333333</v>
      </c>
      <c r="W622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t="e">
        <f>IF(Table13[[#This Row],[Category All]]="Category 1",Table13[[#This Row],[Base Abalone Value]]*1.5,NA())</f>
        <v>#N/A</v>
      </c>
      <c r="Y622">
        <f>IF(Table13[[#This Row],[Category All]]="Category 2",Table13[[#This Row],[Base Abalone Value]]*0.8,NA())</f>
        <v>0.76153666666666675</v>
      </c>
      <c r="Z622" t="e">
        <f>IF(Table13[[#This Row],[Category All]]="Category 3",Table13[[#This Row],[Base Abalone Value]],NA())</f>
        <v>#N/A</v>
      </c>
      <c r="AA622" s="2">
        <f>IF(Table13[[#This Row],[Gender]]="M",Table13[[#This Row],[Whole_weight]],NA())</f>
        <v>0.64900000000000002</v>
      </c>
      <c r="AB622" s="2" t="e">
        <f>IF(Table13[[#This Row],[Gender]]="F",Table13[[#This Row],[Whole_weight]],NA())</f>
        <v>#N/A</v>
      </c>
      <c r="AC622" s="2" t="e">
        <f>IF(Table13[[#This Row],[Gender]]="I",Table13[[#This Row],[Whole_weight]],NA())</f>
        <v>#N/A</v>
      </c>
      <c r="AD622" s="2">
        <f>IF(Table13[[#This Row],[Gender]]="M",Table13[[#This Row],[Diameter]],NA())</f>
        <v>0.37</v>
      </c>
      <c r="AE622" s="2" t="e">
        <f>IF(Table13[[#This Row],[Gender]]="F",Table13[[#This Row],[Diameter]],NA())</f>
        <v>#N/A</v>
      </c>
      <c r="AF622" s="2" t="e">
        <f>IF(Table13[[#This Row],[Gender]]="I",Table13[[#This Row],[Diameter]],NA())</f>
        <v>#N/A</v>
      </c>
    </row>
    <row r="623" spans="1:32">
      <c r="A623">
        <v>2422</v>
      </c>
      <c r="B623" t="s">
        <v>11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16</v>
      </c>
      <c r="M623" t="s">
        <v>17</v>
      </c>
      <c r="N623" t="s">
        <v>18</v>
      </c>
      <c r="O623">
        <v>9</v>
      </c>
      <c r="P623" t="s">
        <v>46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>
        <f>SUM(1,(1/3)*(Table13[[#This Row],[Length]]-0.5),(1/3)*(Table13[[#This Row],[Diameter]]-0.4),(1/3)*(Table13[[#This Row],[Height]]-0.4)*Table13[[#This Row],[Whole_weight]]*0.5)</f>
        <v>0.98786666666666645</v>
      </c>
      <c r="W62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t="e">
        <f>IF(Table13[[#This Row],[Category All]]="Category 1",Table13[[#This Row],[Base Abalone Value]]*1.5,NA())</f>
        <v>#N/A</v>
      </c>
      <c r="Y623">
        <f>IF(Table13[[#This Row],[Category All]]="Category 2",Table13[[#This Row],[Base Abalone Value]]*0.8,NA())</f>
        <v>0.79029333333333318</v>
      </c>
      <c r="Z623" t="e">
        <f>IF(Table13[[#This Row],[Category All]]="Category 3",Table13[[#This Row],[Base Abalone Value]],NA())</f>
        <v>#N/A</v>
      </c>
      <c r="AA623" s="2" t="e">
        <f>IF(Table13[[#This Row],[Gender]]="M",Table13[[#This Row],[Whole_weight]],NA())</f>
        <v>#N/A</v>
      </c>
      <c r="AB623" s="2" t="e">
        <f>IF(Table13[[#This Row],[Gender]]="F",Table13[[#This Row],[Whole_weight]],NA())</f>
        <v>#N/A</v>
      </c>
      <c r="AC623" s="2">
        <f>IF(Table13[[#This Row],[Gender]]="I",Table13[[#This Row],[Whole_weight]],NA())</f>
        <v>0.59499999999999997</v>
      </c>
      <c r="AD623" s="2" t="e">
        <f>IF(Table13[[#This Row],[Gender]]="M",Table13[[#This Row],[Diameter]],NA())</f>
        <v>#N/A</v>
      </c>
      <c r="AE623" s="2" t="e">
        <f>IF(Table13[[#This Row],[Gender]]="F",Table13[[#This Row],[Diameter]],NA())</f>
        <v>#N/A</v>
      </c>
      <c r="AF623" s="2">
        <f>IF(Table13[[#This Row],[Gender]]="I",Table13[[#This Row],[Diameter]],NA())</f>
        <v>0.41499999999999998</v>
      </c>
    </row>
    <row r="624" spans="1:32">
      <c r="A624">
        <v>2926</v>
      </c>
      <c r="B624" t="s">
        <v>11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49</v>
      </c>
      <c r="M624" t="s">
        <v>50</v>
      </c>
      <c r="N624" t="s">
        <v>3</v>
      </c>
      <c r="O624">
        <v>6</v>
      </c>
      <c r="P624" t="s">
        <v>47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>
        <f>SUM(1,(1/3)*(Table13[[#This Row],[Length]]-0.5),(1/3)*(Table13[[#This Row],[Diameter]]-0.4),(1/3)*(Table13[[#This Row],[Height]]-0.4)*Table13[[#This Row],[Whole_weight]]*0.5)</f>
        <v>1.0208537499999999</v>
      </c>
      <c r="W624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t="e">
        <f>IF(Table13[[#This Row],[Category All]]="Category 1",Table13[[#This Row],[Base Abalone Value]]*1.5,NA())</f>
        <v>#N/A</v>
      </c>
      <c r="Y624" t="e">
        <f>IF(Table13[[#This Row],[Category All]]="Category 2",Table13[[#This Row],[Base Abalone Value]]*0.8,NA())</f>
        <v>#N/A</v>
      </c>
      <c r="Z624">
        <f>IF(Table13[[#This Row],[Category All]]="Category 3",Table13[[#This Row],[Base Abalone Value]],NA())</f>
        <v>1.0208537499999999</v>
      </c>
      <c r="AA624" s="2" t="e">
        <f>IF(Table13[[#This Row],[Gender]]="M",Table13[[#This Row],[Whole_weight]],NA())</f>
        <v>#N/A</v>
      </c>
      <c r="AB624" s="2" t="e">
        <f>IF(Table13[[#This Row],[Gender]]="F",Table13[[#This Row],[Whole_weight]],NA())</f>
        <v>#N/A</v>
      </c>
      <c r="AC624" s="2">
        <f>IF(Table13[[#This Row],[Gender]]="I",Table13[[#This Row],[Whole_weight]],NA())</f>
        <v>0.99950000000000006</v>
      </c>
      <c r="AD624" s="2" t="e">
        <f>IF(Table13[[#This Row],[Gender]]="M",Table13[[#This Row],[Diameter]],NA())</f>
        <v>#N/A</v>
      </c>
      <c r="AE624" s="2" t="e">
        <f>IF(Table13[[#This Row],[Gender]]="F",Table13[[#This Row],[Diameter]],NA())</f>
        <v>#N/A</v>
      </c>
      <c r="AF624" s="2">
        <f>IF(Table13[[#This Row],[Gender]]="I",Table13[[#This Row],[Diameter]],NA())</f>
        <v>0.48</v>
      </c>
    </row>
    <row r="625" spans="1:32">
      <c r="A625">
        <v>2263</v>
      </c>
      <c r="B625" t="s">
        <v>0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12</v>
      </c>
      <c r="M625" t="s">
        <v>13</v>
      </c>
      <c r="N625" t="s">
        <v>3</v>
      </c>
      <c r="O625">
        <v>10</v>
      </c>
      <c r="P625" t="s">
        <v>38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>
        <f>SUM(1,(1/3)*(Table13[[#This Row],[Length]]-0.5),(1/3)*(Table13[[#This Row],[Diameter]]-0.4),(1/3)*(Table13[[#This Row],[Height]]-0.4)*Table13[[#This Row],[Whole_weight]]*0.5)</f>
        <v>1.00814</v>
      </c>
      <c r="W625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t="e">
        <f>IF(Table13[[#This Row],[Category All]]="Category 1",Table13[[#This Row],[Base Abalone Value]]*1.5,NA())</f>
        <v>#N/A</v>
      </c>
      <c r="Y625">
        <f>IF(Table13[[#This Row],[Category All]]="Category 2",Table13[[#This Row],[Base Abalone Value]]*0.8,NA())</f>
        <v>0.80651200000000012</v>
      </c>
      <c r="Z625" t="e">
        <f>IF(Table13[[#This Row],[Category All]]="Category 3",Table13[[#This Row],[Base Abalone Value]],NA())</f>
        <v>#N/A</v>
      </c>
      <c r="AA625" s="2" t="e">
        <f>IF(Table13[[#This Row],[Gender]]="M",Table13[[#This Row],[Whole_weight]],NA())</f>
        <v>#N/A</v>
      </c>
      <c r="AB625" s="2">
        <f>IF(Table13[[#This Row],[Gender]]="F",Table13[[#This Row],[Whole_weight]],NA())</f>
        <v>0.92149999999999999</v>
      </c>
      <c r="AC625" s="2" t="e">
        <f>IF(Table13[[#This Row],[Gender]]="I",Table13[[#This Row],[Whole_weight]],NA())</f>
        <v>#N/A</v>
      </c>
      <c r="AD625" s="2" t="e">
        <f>IF(Table13[[#This Row],[Gender]]="M",Table13[[#This Row],[Diameter]],NA())</f>
        <v>#N/A</v>
      </c>
      <c r="AE625" s="2">
        <f>IF(Table13[[#This Row],[Gender]]="F",Table13[[#This Row],[Diameter]],NA())</f>
        <v>0.45500000000000002</v>
      </c>
      <c r="AF625" s="2" t="e">
        <f>IF(Table13[[#This Row],[Gender]]="I",Table13[[#This Row],[Diameter]],NA())</f>
        <v>#N/A</v>
      </c>
    </row>
    <row r="626" spans="1:32">
      <c r="A626">
        <v>2745</v>
      </c>
      <c r="B626" t="s">
        <v>15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35</v>
      </c>
      <c r="M626" t="s">
        <v>36</v>
      </c>
      <c r="N626" t="s">
        <v>37</v>
      </c>
      <c r="O626">
        <v>2</v>
      </c>
      <c r="P626" t="s">
        <v>7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>
        <f>SUM(1,(1/3)*(Table13[[#This Row],[Length]]-0.5),(1/3)*(Table13[[#This Row],[Diameter]]-0.4),(1/3)*(Table13[[#This Row],[Height]]-0.4)*Table13[[#This Row],[Whole_weight]]*0.5)</f>
        <v>0.95748999999999995</v>
      </c>
      <c r="W626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t="e">
        <f>IF(Table13[[#This Row],[Category All]]="Category 1",Table13[[#This Row],[Base Abalone Value]]*1.5,NA())</f>
        <v>#N/A</v>
      </c>
      <c r="Y626">
        <f>IF(Table13[[#This Row],[Category All]]="Category 2",Table13[[#This Row],[Base Abalone Value]]*0.8,NA())</f>
        <v>0.76599200000000001</v>
      </c>
      <c r="Z626" t="e">
        <f>IF(Table13[[#This Row],[Category All]]="Category 3",Table13[[#This Row],[Base Abalone Value]],NA())</f>
        <v>#N/A</v>
      </c>
      <c r="AA626" s="2">
        <f>IF(Table13[[#This Row],[Gender]]="M",Table13[[#This Row],[Whole_weight]],NA())</f>
        <v>0.58950000000000002</v>
      </c>
      <c r="AB626" s="2" t="e">
        <f>IF(Table13[[#This Row],[Gender]]="F",Table13[[#This Row],[Whole_weight]],NA())</f>
        <v>#N/A</v>
      </c>
      <c r="AC626" s="2" t="e">
        <f>IF(Table13[[#This Row],[Gender]]="I",Table13[[#This Row],[Whole_weight]],NA())</f>
        <v>#N/A</v>
      </c>
      <c r="AD626" s="2">
        <f>IF(Table13[[#This Row],[Gender]]="M",Table13[[#This Row],[Diameter]],NA())</f>
        <v>0.375</v>
      </c>
      <c r="AE626" s="2" t="e">
        <f>IF(Table13[[#This Row],[Gender]]="F",Table13[[#This Row],[Diameter]],NA())</f>
        <v>#N/A</v>
      </c>
      <c r="AF626" s="2" t="e">
        <f>IF(Table13[[#This Row],[Gender]]="I",Table13[[#This Row],[Diameter]],NA())</f>
        <v>#N/A</v>
      </c>
    </row>
    <row r="627" spans="1:32">
      <c r="A627">
        <v>3007</v>
      </c>
      <c r="B627" t="s">
        <v>15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49</v>
      </c>
      <c r="M627" t="s">
        <v>50</v>
      </c>
      <c r="N627" t="s">
        <v>3</v>
      </c>
      <c r="O627">
        <v>2</v>
      </c>
      <c r="P627" t="s">
        <v>7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>
        <f>SUM(1,(1/3)*(Table13[[#This Row],[Length]]-0.5),(1/3)*(Table13[[#This Row],[Diameter]]-0.4),(1/3)*(Table13[[#This Row],[Height]]-0.4)*Table13[[#This Row],[Whole_weight]]*0.5)</f>
        <v>1.0571829166666666</v>
      </c>
      <c r="W627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t="e">
        <f>IF(Table13[[#This Row],[Category All]]="Category 1",Table13[[#This Row],[Base Abalone Value]]*1.5,NA())</f>
        <v>#N/A</v>
      </c>
      <c r="Y627" t="e">
        <f>IF(Table13[[#This Row],[Category All]]="Category 2",Table13[[#This Row],[Base Abalone Value]]*0.8,NA())</f>
        <v>#N/A</v>
      </c>
      <c r="Z627">
        <f>IF(Table13[[#This Row],[Category All]]="Category 3",Table13[[#This Row],[Base Abalone Value]],NA())</f>
        <v>1.0571829166666666</v>
      </c>
      <c r="AA627" s="2">
        <f>IF(Table13[[#This Row],[Gender]]="M",Table13[[#This Row],[Whole_weight]],NA())</f>
        <v>1.6134999999999999</v>
      </c>
      <c r="AB627" s="2" t="e">
        <f>IF(Table13[[#This Row],[Gender]]="F",Table13[[#This Row],[Whole_weight]],NA())</f>
        <v>#N/A</v>
      </c>
      <c r="AC627" s="2" t="e">
        <f>IF(Table13[[#This Row],[Gender]]="I",Table13[[#This Row],[Whole_weight]],NA())</f>
        <v>#N/A</v>
      </c>
      <c r="AD627" s="2">
        <f>IF(Table13[[#This Row],[Gender]]="M",Table13[[#This Row],[Diameter]],NA())</f>
        <v>0.54500000000000004</v>
      </c>
      <c r="AE627" s="2" t="e">
        <f>IF(Table13[[#This Row],[Gender]]="F",Table13[[#This Row],[Diameter]],NA())</f>
        <v>#N/A</v>
      </c>
      <c r="AF627" s="2" t="e">
        <f>IF(Table13[[#This Row],[Gender]]="I",Table13[[#This Row],[Diameter]],NA())</f>
        <v>#N/A</v>
      </c>
    </row>
    <row r="628" spans="1:32">
      <c r="A628">
        <v>83</v>
      </c>
      <c r="B628" t="s">
        <v>0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39</v>
      </c>
      <c r="M628" t="s">
        <v>40</v>
      </c>
      <c r="N628" t="s">
        <v>41</v>
      </c>
      <c r="O628">
        <v>2</v>
      </c>
      <c r="P628" t="s">
        <v>7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>
        <f>SUM(1,(1/3)*(Table13[[#This Row],[Length]]-0.5),(1/3)*(Table13[[#This Row],[Diameter]]-0.4),(1/3)*(Table13[[#This Row],[Height]]-0.4)*Table13[[#This Row],[Whole_weight]]*0.5)</f>
        <v>0.97628374999999989</v>
      </c>
      <c r="W628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t="e">
        <f>IF(Table13[[#This Row],[Category All]]="Category 1",Table13[[#This Row],[Base Abalone Value]]*1.5,NA())</f>
        <v>#N/A</v>
      </c>
      <c r="Y628">
        <f>IF(Table13[[#This Row],[Category All]]="Category 2",Table13[[#This Row],[Base Abalone Value]]*0.8,NA())</f>
        <v>0.78102699999999992</v>
      </c>
      <c r="Z628" t="e">
        <f>IF(Table13[[#This Row],[Category All]]="Category 3",Table13[[#This Row],[Base Abalone Value]],NA())</f>
        <v>#N/A</v>
      </c>
      <c r="AA628" s="2" t="e">
        <f>IF(Table13[[#This Row],[Gender]]="M",Table13[[#This Row],[Whole_weight]],NA())</f>
        <v>#N/A</v>
      </c>
      <c r="AB628" s="2">
        <f>IF(Table13[[#This Row],[Gender]]="F",Table13[[#This Row],[Whole_weight]],NA())</f>
        <v>0.98850000000000005</v>
      </c>
      <c r="AC628" s="2" t="e">
        <f>IF(Table13[[#This Row],[Gender]]="I",Table13[[#This Row],[Whole_weight]],NA())</f>
        <v>#N/A</v>
      </c>
      <c r="AD628" s="2" t="e">
        <f>IF(Table13[[#This Row],[Gender]]="M",Table13[[#This Row],[Diameter]],NA())</f>
        <v>#N/A</v>
      </c>
      <c r="AE628" s="2">
        <f>IF(Table13[[#This Row],[Gender]]="F",Table13[[#This Row],[Diameter]],NA())</f>
        <v>0.42499999999999999</v>
      </c>
      <c r="AF628" s="2" t="e">
        <f>IF(Table13[[#This Row],[Gender]]="I",Table13[[#This Row],[Diameter]],NA())</f>
        <v>#N/A</v>
      </c>
    </row>
    <row r="629" spans="1:32">
      <c r="A629">
        <v>2705</v>
      </c>
      <c r="B629" t="s">
        <v>15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49</v>
      </c>
      <c r="M629" t="s">
        <v>50</v>
      </c>
      <c r="N629" t="s">
        <v>3</v>
      </c>
      <c r="O629">
        <v>4</v>
      </c>
      <c r="P629" t="s">
        <v>10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>
        <f>SUM(1,(1/3)*(Table13[[#This Row],[Length]]-0.5),(1/3)*(Table13[[#This Row],[Diameter]]-0.4),(1/3)*(Table13[[#This Row],[Height]]-0.4)*Table13[[#This Row],[Whole_weight]]*0.5)</f>
        <v>1.0423895833333334</v>
      </c>
      <c r="W629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t="e">
        <f>IF(Table13[[#This Row],[Category All]]="Category 1",Table13[[#This Row],[Base Abalone Value]]*1.5,NA())</f>
        <v>#N/A</v>
      </c>
      <c r="Y629" t="e">
        <f>IF(Table13[[#This Row],[Category All]]="Category 2",Table13[[#This Row],[Base Abalone Value]]*0.8,NA())</f>
        <v>#N/A</v>
      </c>
      <c r="Z629">
        <f>IF(Table13[[#This Row],[Category All]]="Category 3",Table13[[#This Row],[Base Abalone Value]],NA())</f>
        <v>1.0423895833333334</v>
      </c>
      <c r="AA629" s="2">
        <f>IF(Table13[[#This Row],[Gender]]="M",Table13[[#This Row],[Whole_weight]],NA())</f>
        <v>1.7585</v>
      </c>
      <c r="AB629" s="2" t="e">
        <f>IF(Table13[[#This Row],[Gender]]="F",Table13[[#This Row],[Whole_weight]],NA())</f>
        <v>#N/A</v>
      </c>
      <c r="AC629" s="2" t="e">
        <f>IF(Table13[[#This Row],[Gender]]="I",Table13[[#This Row],[Whole_weight]],NA())</f>
        <v>#N/A</v>
      </c>
      <c r="AD629" s="2">
        <f>IF(Table13[[#This Row],[Gender]]="M",Table13[[#This Row],[Diameter]],NA())</f>
        <v>0.52500000000000002</v>
      </c>
      <c r="AE629" s="2" t="e">
        <f>IF(Table13[[#This Row],[Gender]]="F",Table13[[#This Row],[Diameter]],NA())</f>
        <v>#N/A</v>
      </c>
      <c r="AF629" s="2" t="e">
        <f>IF(Table13[[#This Row],[Gender]]="I",Table13[[#This Row],[Diameter]],NA())</f>
        <v>#N/A</v>
      </c>
    </row>
    <row r="630" spans="1:32">
      <c r="A630">
        <v>1972</v>
      </c>
      <c r="B630" t="s">
        <v>0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35</v>
      </c>
      <c r="M630" t="s">
        <v>36</v>
      </c>
      <c r="N630" t="s">
        <v>37</v>
      </c>
      <c r="O630">
        <v>6</v>
      </c>
      <c r="P630" t="s">
        <v>47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>
        <f>SUM(1,(1/3)*(Table13[[#This Row],[Length]]-0.5),(1/3)*(Table13[[#This Row],[Diameter]]-0.4),(1/3)*(Table13[[#This Row],[Height]]-0.4)*Table13[[#This Row],[Whole_weight]]*0.5)</f>
        <v>1.0422175</v>
      </c>
      <c r="W630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t="e">
        <f>IF(Table13[[#This Row],[Category All]]="Category 1",Table13[[#This Row],[Base Abalone Value]]*1.5,NA())</f>
        <v>#N/A</v>
      </c>
      <c r="Y630" t="e">
        <f>IF(Table13[[#This Row],[Category All]]="Category 2",Table13[[#This Row],[Base Abalone Value]]*0.8,NA())</f>
        <v>#N/A</v>
      </c>
      <c r="Z630">
        <f>IF(Table13[[#This Row],[Category All]]="Category 3",Table13[[#This Row],[Base Abalone Value]],NA())</f>
        <v>1.0422175</v>
      </c>
      <c r="AA630" s="2" t="e">
        <f>IF(Table13[[#This Row],[Gender]]="M",Table13[[#This Row],[Whole_weight]],NA())</f>
        <v>#N/A</v>
      </c>
      <c r="AB630" s="2">
        <f>IF(Table13[[#This Row],[Gender]]="F",Table13[[#This Row],[Whole_weight]],NA())</f>
        <v>1.4730000000000001</v>
      </c>
      <c r="AC630" s="2" t="e">
        <f>IF(Table13[[#This Row],[Gender]]="I",Table13[[#This Row],[Whole_weight]],NA())</f>
        <v>#N/A</v>
      </c>
      <c r="AD630" s="2" t="e">
        <f>IF(Table13[[#This Row],[Gender]]="M",Table13[[#This Row],[Diameter]],NA())</f>
        <v>#N/A</v>
      </c>
      <c r="AE630" s="2">
        <f>IF(Table13[[#This Row],[Gender]]="F",Table13[[#This Row],[Diameter]],NA())</f>
        <v>0.51</v>
      </c>
      <c r="AF630" s="2" t="e">
        <f>IF(Table13[[#This Row],[Gender]]="I",Table13[[#This Row],[Diameter]],NA())</f>
        <v>#N/A</v>
      </c>
    </row>
    <row r="631" spans="1:32">
      <c r="A631">
        <v>4010</v>
      </c>
      <c r="B631" t="s">
        <v>15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5</v>
      </c>
      <c r="M631" t="s">
        <v>6</v>
      </c>
      <c r="N631" t="s">
        <v>3</v>
      </c>
      <c r="O631">
        <v>6</v>
      </c>
      <c r="P631" t="s">
        <v>47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>
        <f>SUM(1,(1/3)*(Table13[[#This Row],[Length]]-0.5),(1/3)*(Table13[[#This Row],[Diameter]]-0.4),(1/3)*(Table13[[#This Row],[Height]]-0.4)*Table13[[#This Row],[Whole_weight]]*0.5)</f>
        <v>1.0208266666666665</v>
      </c>
      <c r="W631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t="e">
        <f>IF(Table13[[#This Row],[Category All]]="Category 1",Table13[[#This Row],[Base Abalone Value]]*1.5,NA())</f>
        <v>#N/A</v>
      </c>
      <c r="Y631" t="e">
        <f>IF(Table13[[#This Row],[Category All]]="Category 2",Table13[[#This Row],[Base Abalone Value]]*0.8,NA())</f>
        <v>#N/A</v>
      </c>
      <c r="Z631">
        <f>IF(Table13[[#This Row],[Category All]]="Category 3",Table13[[#This Row],[Base Abalone Value]],NA())</f>
        <v>1.0208266666666665</v>
      </c>
      <c r="AA631" s="2">
        <f>IF(Table13[[#This Row],[Gender]]="M",Table13[[#This Row],[Whole_weight]],NA())</f>
        <v>1.1459999999999999</v>
      </c>
      <c r="AB631" s="2" t="e">
        <f>IF(Table13[[#This Row],[Gender]]="F",Table13[[#This Row],[Whole_weight]],NA())</f>
        <v>#N/A</v>
      </c>
      <c r="AC631" s="2" t="e">
        <f>IF(Table13[[#This Row],[Gender]]="I",Table13[[#This Row],[Whole_weight]],NA())</f>
        <v>#N/A</v>
      </c>
      <c r="AD631" s="2">
        <f>IF(Table13[[#This Row],[Gender]]="M",Table13[[#This Row],[Diameter]],NA())</f>
        <v>0.49</v>
      </c>
      <c r="AE631" s="2" t="e">
        <f>IF(Table13[[#This Row],[Gender]]="F",Table13[[#This Row],[Diameter]],NA())</f>
        <v>#N/A</v>
      </c>
      <c r="AF631" s="2" t="e">
        <f>IF(Table13[[#This Row],[Gender]]="I",Table13[[#This Row],[Diameter]],NA())</f>
        <v>#N/A</v>
      </c>
    </row>
    <row r="632" spans="1:32">
      <c r="A632">
        <v>882</v>
      </c>
      <c r="B632" t="s">
        <v>15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16</v>
      </c>
      <c r="M632" t="s">
        <v>17</v>
      </c>
      <c r="N632" t="s">
        <v>18</v>
      </c>
      <c r="O632">
        <v>1</v>
      </c>
      <c r="P632" t="s">
        <v>4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>
        <f>SUM(1,(1/3)*(Table13[[#This Row],[Length]]-0.5),(1/3)*(Table13[[#This Row],[Diameter]]-0.4),(1/3)*(Table13[[#This Row],[Height]]-0.4)*Table13[[#This Row],[Whole_weight]]*0.5)</f>
        <v>1.0364612500000001</v>
      </c>
      <c r="W632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t="e">
        <f>IF(Table13[[#This Row],[Category All]]="Category 1",Table13[[#This Row],[Base Abalone Value]]*1.5,NA())</f>
        <v>#N/A</v>
      </c>
      <c r="Y632" t="e">
        <f>IF(Table13[[#This Row],[Category All]]="Category 2",Table13[[#This Row],[Base Abalone Value]]*0.8,NA())</f>
        <v>#N/A</v>
      </c>
      <c r="Z632">
        <f>IF(Table13[[#This Row],[Category All]]="Category 3",Table13[[#This Row],[Base Abalone Value]],NA())</f>
        <v>1.0364612500000001</v>
      </c>
      <c r="AA632" s="2">
        <f>IF(Table13[[#This Row],[Gender]]="M",Table13[[#This Row],[Whole_weight]],NA())</f>
        <v>1.4095</v>
      </c>
      <c r="AB632" s="2" t="e">
        <f>IF(Table13[[#This Row],[Gender]]="F",Table13[[#This Row],[Whole_weight]],NA())</f>
        <v>#N/A</v>
      </c>
      <c r="AC632" s="2" t="e">
        <f>IF(Table13[[#This Row],[Gender]]="I",Table13[[#This Row],[Whole_weight]],NA())</f>
        <v>#N/A</v>
      </c>
      <c r="AD632" s="2">
        <f>IF(Table13[[#This Row],[Gender]]="M",Table13[[#This Row],[Diameter]],NA())</f>
        <v>0.52</v>
      </c>
      <c r="AE632" s="2" t="e">
        <f>IF(Table13[[#This Row],[Gender]]="F",Table13[[#This Row],[Diameter]],NA())</f>
        <v>#N/A</v>
      </c>
      <c r="AF632" s="2" t="e">
        <f>IF(Table13[[#This Row],[Gender]]="I",Table13[[#This Row],[Diameter]],NA())</f>
        <v>#N/A</v>
      </c>
    </row>
    <row r="633" spans="1:32">
      <c r="A633">
        <v>455</v>
      </c>
      <c r="B633" t="s">
        <v>0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39</v>
      </c>
      <c r="M633" t="s">
        <v>40</v>
      </c>
      <c r="N633" t="s">
        <v>41</v>
      </c>
      <c r="O633">
        <v>10</v>
      </c>
      <c r="P633" t="s">
        <v>38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>
        <f>SUM(1,(1/3)*(Table13[[#This Row],[Length]]-0.5),(1/3)*(Table13[[#This Row],[Diameter]]-0.4),(1/3)*(Table13[[#This Row],[Height]]-0.4)*Table13[[#This Row],[Whole_weight]]*0.5)</f>
        <v>1.0499020833333335</v>
      </c>
      <c r="W63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t="e">
        <f>IF(Table13[[#This Row],[Category All]]="Category 1",Table13[[#This Row],[Base Abalone Value]]*1.5,NA())</f>
        <v>#N/A</v>
      </c>
      <c r="Y633" t="e">
        <f>IF(Table13[[#This Row],[Category All]]="Category 2",Table13[[#This Row],[Base Abalone Value]]*0.8,NA())</f>
        <v>#N/A</v>
      </c>
      <c r="Z633">
        <f>IF(Table13[[#This Row],[Category All]]="Category 3",Table13[[#This Row],[Base Abalone Value]],NA())</f>
        <v>1.0499020833333335</v>
      </c>
      <c r="AA633" s="2" t="e">
        <f>IF(Table13[[#This Row],[Gender]]="M",Table13[[#This Row],[Whole_weight]],NA())</f>
        <v>#N/A</v>
      </c>
      <c r="AB633" s="2">
        <f>IF(Table13[[#This Row],[Gender]]="F",Table13[[#This Row],[Whole_weight]],NA())</f>
        <v>1.2915000000000001</v>
      </c>
      <c r="AC633" s="2" t="e">
        <f>IF(Table13[[#This Row],[Gender]]="I",Table13[[#This Row],[Whole_weight]],NA())</f>
        <v>#N/A</v>
      </c>
      <c r="AD633" s="2" t="e">
        <f>IF(Table13[[#This Row],[Gender]]="M",Table13[[#This Row],[Diameter]],NA())</f>
        <v>#N/A</v>
      </c>
      <c r="AE633" s="2">
        <f>IF(Table13[[#This Row],[Gender]]="F",Table13[[#This Row],[Diameter]],NA())</f>
        <v>0.55000000000000004</v>
      </c>
      <c r="AF633" s="2" t="e">
        <f>IF(Table13[[#This Row],[Gender]]="I",Table13[[#This Row],[Diameter]],NA())</f>
        <v>#N/A</v>
      </c>
    </row>
    <row r="634" spans="1:32">
      <c r="A634">
        <v>3683</v>
      </c>
      <c r="B634" t="s">
        <v>15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20</v>
      </c>
      <c r="M634" t="s">
        <v>21</v>
      </c>
      <c r="N634" t="s">
        <v>22</v>
      </c>
      <c r="O634">
        <v>1</v>
      </c>
      <c r="P634" t="s">
        <v>4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>
        <f>SUM(1,(1/3)*(Table13[[#This Row],[Length]]-0.5),(1/3)*(Table13[[#This Row],[Diameter]]-0.4),(1/3)*(Table13[[#This Row],[Height]]-0.4)*Table13[[#This Row],[Whole_weight]]*0.5)</f>
        <v>1.0223116666666665</v>
      </c>
      <c r="W634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t="e">
        <f>IF(Table13[[#This Row],[Category All]]="Category 1",Table13[[#This Row],[Base Abalone Value]]*1.5,NA())</f>
        <v>#N/A</v>
      </c>
      <c r="Y634" t="e">
        <f>IF(Table13[[#This Row],[Category All]]="Category 2",Table13[[#This Row],[Base Abalone Value]]*0.8,NA())</f>
        <v>#N/A</v>
      </c>
      <c r="Z634">
        <f>IF(Table13[[#This Row],[Category All]]="Category 3",Table13[[#This Row],[Base Abalone Value]],NA())</f>
        <v>1.0223116666666665</v>
      </c>
      <c r="AA634" s="2">
        <f>IF(Table13[[#This Row],[Gender]]="M",Table13[[#This Row],[Whole_weight]],NA())</f>
        <v>1.3915</v>
      </c>
      <c r="AB634" s="2" t="e">
        <f>IF(Table13[[#This Row],[Gender]]="F",Table13[[#This Row],[Whole_weight]],NA())</f>
        <v>#N/A</v>
      </c>
      <c r="AC634" s="2" t="e">
        <f>IF(Table13[[#This Row],[Gender]]="I",Table13[[#This Row],[Whole_weight]],NA())</f>
        <v>#N/A</v>
      </c>
      <c r="AD634" s="2">
        <f>IF(Table13[[#This Row],[Gender]]="M",Table13[[#This Row],[Diameter]],NA())</f>
        <v>0.5</v>
      </c>
      <c r="AE634" s="2" t="e">
        <f>IF(Table13[[#This Row],[Gender]]="F",Table13[[#This Row],[Diameter]],NA())</f>
        <v>#N/A</v>
      </c>
      <c r="AF634" s="2" t="e">
        <f>IF(Table13[[#This Row],[Gender]]="I",Table13[[#This Row],[Diameter]],NA())</f>
        <v>#N/A</v>
      </c>
    </row>
    <row r="635" spans="1:32">
      <c r="A635">
        <v>1335</v>
      </c>
      <c r="B635" t="s">
        <v>0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12</v>
      </c>
      <c r="M635" t="s">
        <v>13</v>
      </c>
      <c r="N635" t="s">
        <v>3</v>
      </c>
      <c r="O635">
        <v>10</v>
      </c>
      <c r="P635" t="s">
        <v>38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>
        <f>SUM(1,(1/3)*(Table13[[#This Row],[Length]]-0.5),(1/3)*(Table13[[#This Row],[Diameter]]-0.4),(1/3)*(Table13[[#This Row],[Height]]-0.4)*Table13[[#This Row],[Whole_weight]]*0.5)</f>
        <v>0.99381583333333312</v>
      </c>
      <c r="W635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t="e">
        <f>IF(Table13[[#This Row],[Category All]]="Category 1",Table13[[#This Row],[Base Abalone Value]]*1.5,NA())</f>
        <v>#N/A</v>
      </c>
      <c r="Y635" t="e">
        <f>IF(Table13[[#This Row],[Category All]]="Category 2",Table13[[#This Row],[Base Abalone Value]]*0.8,NA())</f>
        <v>#N/A</v>
      </c>
      <c r="Z635">
        <f>IF(Table13[[#This Row],[Category All]]="Category 3",Table13[[#This Row],[Base Abalone Value]],NA())</f>
        <v>0.99381583333333312</v>
      </c>
      <c r="AA635" s="2" t="e">
        <f>IF(Table13[[#This Row],[Gender]]="M",Table13[[#This Row],[Whole_weight]],NA())</f>
        <v>#N/A</v>
      </c>
      <c r="AB635" s="2">
        <f>IF(Table13[[#This Row],[Gender]]="F",Table13[[#This Row],[Whole_weight]],NA())</f>
        <v>0.85699999999999998</v>
      </c>
      <c r="AC635" s="2" t="e">
        <f>IF(Table13[[#This Row],[Gender]]="I",Table13[[#This Row],[Whole_weight]],NA())</f>
        <v>#N/A</v>
      </c>
      <c r="AD635" s="2" t="e">
        <f>IF(Table13[[#This Row],[Gender]]="M",Table13[[#This Row],[Diameter]],NA())</f>
        <v>#N/A</v>
      </c>
      <c r="AE635" s="2">
        <f>IF(Table13[[#This Row],[Gender]]="F",Table13[[#This Row],[Diameter]],NA())</f>
        <v>0.42</v>
      </c>
      <c r="AF635" s="2" t="e">
        <f>IF(Table13[[#This Row],[Gender]]="I",Table13[[#This Row],[Diameter]],NA())</f>
        <v>#N/A</v>
      </c>
    </row>
    <row r="636" spans="1:32">
      <c r="A636">
        <v>2289</v>
      </c>
      <c r="B636" t="s">
        <v>11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16</v>
      </c>
      <c r="M636" t="s">
        <v>17</v>
      </c>
      <c r="N636" t="s">
        <v>18</v>
      </c>
      <c r="O636">
        <v>9</v>
      </c>
      <c r="P636" t="s">
        <v>46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>
        <f>SUM(1,(1/3)*(Table13[[#This Row],[Length]]-0.5),(1/3)*(Table13[[#This Row],[Diameter]]-0.4),(1/3)*(Table13[[#This Row],[Height]]-0.4)*Table13[[#This Row],[Whole_weight]]*0.5)</f>
        <v>0.88903333333333334</v>
      </c>
      <c r="W636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t="e">
        <f>IF(Table13[[#This Row],[Category All]]="Category 1",Table13[[#This Row],[Base Abalone Value]]*1.5,NA())</f>
        <v>#N/A</v>
      </c>
      <c r="Y636">
        <f>IF(Table13[[#This Row],[Category All]]="Category 2",Table13[[#This Row],[Base Abalone Value]]*0.8,NA())</f>
        <v>0.71122666666666667</v>
      </c>
      <c r="Z636" t="e">
        <f>IF(Table13[[#This Row],[Category All]]="Category 3",Table13[[#This Row],[Base Abalone Value]],NA())</f>
        <v>#N/A</v>
      </c>
      <c r="AA636" s="2" t="e">
        <f>IF(Table13[[#This Row],[Gender]]="M",Table13[[#This Row],[Whole_weight]],NA())</f>
        <v>#N/A</v>
      </c>
      <c r="AB636" s="2" t="e">
        <f>IF(Table13[[#This Row],[Gender]]="F",Table13[[#This Row],[Whole_weight]],NA())</f>
        <v>#N/A</v>
      </c>
      <c r="AC636" s="2">
        <f>IF(Table13[[#This Row],[Gender]]="I",Table13[[#This Row],[Whole_weight]],NA())</f>
        <v>0.18</v>
      </c>
      <c r="AD636" s="2" t="e">
        <f>IF(Table13[[#This Row],[Gender]]="M",Table13[[#This Row],[Diameter]],NA())</f>
        <v>#N/A</v>
      </c>
      <c r="AE636" s="2" t="e">
        <f>IF(Table13[[#This Row],[Gender]]="F",Table13[[#This Row],[Diameter]],NA())</f>
        <v>#N/A</v>
      </c>
      <c r="AF636" s="2">
        <f>IF(Table13[[#This Row],[Gender]]="I",Table13[[#This Row],[Diameter]],NA())</f>
        <v>0.26500000000000001</v>
      </c>
    </row>
    <row r="637" spans="1:32">
      <c r="A637">
        <v>3342</v>
      </c>
      <c r="B637" t="s">
        <v>0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43</v>
      </c>
      <c r="M637" t="s">
        <v>44</v>
      </c>
      <c r="N637" t="s">
        <v>45</v>
      </c>
      <c r="O637">
        <v>6</v>
      </c>
      <c r="P637" t="s">
        <v>47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>
        <f>SUM(1,(1/3)*(Table13[[#This Row],[Length]]-0.5),(1/3)*(Table13[[#This Row],[Diameter]]-0.4),(1/3)*(Table13[[#This Row],[Height]]-0.4)*Table13[[#This Row],[Whole_weight]]*0.5)</f>
        <v>0.96727500000000011</v>
      </c>
      <c r="W637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t="e">
        <f>IF(Table13[[#This Row],[Category All]]="Category 1",Table13[[#This Row],[Base Abalone Value]]*1.5,NA())</f>
        <v>#N/A</v>
      </c>
      <c r="Y637">
        <f>IF(Table13[[#This Row],[Category All]]="Category 2",Table13[[#This Row],[Base Abalone Value]]*0.8,NA())</f>
        <v>0.77382000000000017</v>
      </c>
      <c r="Z637" t="e">
        <f>IF(Table13[[#This Row],[Category All]]="Category 3",Table13[[#This Row],[Base Abalone Value]],NA())</f>
        <v>#N/A</v>
      </c>
      <c r="AA637" s="2" t="e">
        <f>IF(Table13[[#This Row],[Gender]]="M",Table13[[#This Row],[Whole_weight]],NA())</f>
        <v>#N/A</v>
      </c>
      <c r="AB637" s="2">
        <f>IF(Table13[[#This Row],[Gender]]="F",Table13[[#This Row],[Whole_weight]],NA())</f>
        <v>0.59</v>
      </c>
      <c r="AC637" s="2" t="e">
        <f>IF(Table13[[#This Row],[Gender]]="I",Table13[[#This Row],[Whole_weight]],NA())</f>
        <v>#N/A</v>
      </c>
      <c r="AD637" s="2" t="e">
        <f>IF(Table13[[#This Row],[Gender]]="M",Table13[[#This Row],[Diameter]],NA())</f>
        <v>#N/A</v>
      </c>
      <c r="AE637" s="2">
        <f>IF(Table13[[#This Row],[Gender]]="F",Table13[[#This Row],[Diameter]],NA())</f>
        <v>0.39</v>
      </c>
      <c r="AF637" s="2" t="e">
        <f>IF(Table13[[#This Row],[Gender]]="I",Table13[[#This Row],[Diameter]],NA())</f>
        <v>#N/A</v>
      </c>
    </row>
    <row r="638" spans="1:32">
      <c r="A638">
        <v>783</v>
      </c>
      <c r="B638" t="s">
        <v>15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23</v>
      </c>
      <c r="M638" t="s">
        <v>24</v>
      </c>
      <c r="N638" t="s">
        <v>25</v>
      </c>
      <c r="O638">
        <v>5</v>
      </c>
      <c r="P638" t="s">
        <v>14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>
        <f>SUM(1,(1/3)*(Table13[[#This Row],[Length]]-0.5),(1/3)*(Table13[[#This Row],[Diameter]]-0.4),(1/3)*(Table13[[#This Row],[Height]]-0.4)*Table13[[#This Row],[Whole_weight]]*0.5)</f>
        <v>0.97920291666666659</v>
      </c>
      <c r="W638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t="e">
        <f>IF(Table13[[#This Row],[Category All]]="Category 1",Table13[[#This Row],[Base Abalone Value]]*1.5,NA())</f>
        <v>#N/A</v>
      </c>
      <c r="Y638">
        <f>IF(Table13[[#This Row],[Category All]]="Category 2",Table13[[#This Row],[Base Abalone Value]]*0.8,NA())</f>
        <v>0.78336233333333327</v>
      </c>
      <c r="Z638" t="e">
        <f>IF(Table13[[#This Row],[Category All]]="Category 3",Table13[[#This Row],[Base Abalone Value]],NA())</f>
        <v>#N/A</v>
      </c>
      <c r="AA638" s="2">
        <f>IF(Table13[[#This Row],[Gender]]="M",Table13[[#This Row],[Whole_weight]],NA())</f>
        <v>0.88149999999999995</v>
      </c>
      <c r="AB638" s="2" t="e">
        <f>IF(Table13[[#This Row],[Gender]]="F",Table13[[#This Row],[Whole_weight]],NA())</f>
        <v>#N/A</v>
      </c>
      <c r="AC638" s="2" t="e">
        <f>IF(Table13[[#This Row],[Gender]]="I",Table13[[#This Row],[Whole_weight]],NA())</f>
        <v>#N/A</v>
      </c>
      <c r="AD638" s="2">
        <f>IF(Table13[[#This Row],[Gender]]="M",Table13[[#This Row],[Diameter]],NA())</f>
        <v>0.435</v>
      </c>
      <c r="AE638" s="2" t="e">
        <f>IF(Table13[[#This Row],[Gender]]="F",Table13[[#This Row],[Diameter]],NA())</f>
        <v>#N/A</v>
      </c>
      <c r="AF638" s="2" t="e">
        <f>IF(Table13[[#This Row],[Gender]]="I",Table13[[#This Row],[Diameter]],NA())</f>
        <v>#N/A</v>
      </c>
    </row>
    <row r="639" spans="1:32">
      <c r="A639">
        <v>3078</v>
      </c>
      <c r="B639" t="s">
        <v>15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20</v>
      </c>
      <c r="M639" t="s">
        <v>21</v>
      </c>
      <c r="N639" t="s">
        <v>22</v>
      </c>
      <c r="O639">
        <v>9</v>
      </c>
      <c r="P639" t="s">
        <v>46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>
        <f>SUM(1,(1/3)*(Table13[[#This Row],[Length]]-0.5),(1/3)*(Table13[[#This Row],[Diameter]]-0.4),(1/3)*(Table13[[#This Row],[Height]]-0.4)*Table13[[#This Row],[Whole_weight]]*0.5)</f>
        <v>1.0378208333333334</v>
      </c>
      <c r="W639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t="e">
        <f>IF(Table13[[#This Row],[Category All]]="Category 1",Table13[[#This Row],[Base Abalone Value]]*1.5,NA())</f>
        <v>#N/A</v>
      </c>
      <c r="Y639" t="e">
        <f>IF(Table13[[#This Row],[Category All]]="Category 2",Table13[[#This Row],[Base Abalone Value]]*0.8,NA())</f>
        <v>#N/A</v>
      </c>
      <c r="Z639">
        <f>IF(Table13[[#This Row],[Category All]]="Category 3",Table13[[#This Row],[Base Abalone Value]],NA())</f>
        <v>1.0378208333333334</v>
      </c>
      <c r="AA639" s="2">
        <f>IF(Table13[[#This Row],[Gender]]="M",Table13[[#This Row],[Whole_weight]],NA())</f>
        <v>1.5449999999999999</v>
      </c>
      <c r="AB639" s="2" t="e">
        <f>IF(Table13[[#This Row],[Gender]]="F",Table13[[#This Row],[Whole_weight]],NA())</f>
        <v>#N/A</v>
      </c>
      <c r="AC639" s="2" t="e">
        <f>IF(Table13[[#This Row],[Gender]]="I",Table13[[#This Row],[Whole_weight]],NA())</f>
        <v>#N/A</v>
      </c>
      <c r="AD639" s="2">
        <f>IF(Table13[[#This Row],[Gender]]="M",Table13[[#This Row],[Diameter]],NA())</f>
        <v>0.51</v>
      </c>
      <c r="AE639" s="2" t="e">
        <f>IF(Table13[[#This Row],[Gender]]="F",Table13[[#This Row],[Diameter]],NA())</f>
        <v>#N/A</v>
      </c>
      <c r="AF639" s="2" t="e">
        <f>IF(Table13[[#This Row],[Gender]]="I",Table13[[#This Row],[Diameter]],NA())</f>
        <v>#N/A</v>
      </c>
    </row>
    <row r="640" spans="1:32">
      <c r="A640">
        <v>2155</v>
      </c>
      <c r="B640" t="s">
        <v>15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29</v>
      </c>
      <c r="M640" t="s">
        <v>30</v>
      </c>
      <c r="N640" t="s">
        <v>31</v>
      </c>
      <c r="O640">
        <v>7</v>
      </c>
      <c r="P640" t="s">
        <v>42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>
        <f>SUM(1,(1/3)*(Table13[[#This Row],[Length]]-0.5),(1/3)*(Table13[[#This Row],[Diameter]]-0.4),(1/3)*(Table13[[#This Row],[Height]]-0.4)*Table13[[#This Row],[Whole_weight]]*0.5)</f>
        <v>0.99117750000000004</v>
      </c>
      <c r="W640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t="e">
        <f>IF(Table13[[#This Row],[Category All]]="Category 1",Table13[[#This Row],[Base Abalone Value]]*1.5,NA())</f>
        <v>#N/A</v>
      </c>
      <c r="Y640">
        <f>IF(Table13[[#This Row],[Category All]]="Category 2",Table13[[#This Row],[Base Abalone Value]]*0.8,NA())</f>
        <v>0.79294200000000004</v>
      </c>
      <c r="Z640" t="e">
        <f>IF(Table13[[#This Row],[Category All]]="Category 3",Table13[[#This Row],[Base Abalone Value]],NA())</f>
        <v>#N/A</v>
      </c>
      <c r="AA640" s="2">
        <f>IF(Table13[[#This Row],[Gender]]="M",Table13[[#This Row],[Whole_weight]],NA())</f>
        <v>0.879</v>
      </c>
      <c r="AB640" s="2" t="e">
        <f>IF(Table13[[#This Row],[Gender]]="F",Table13[[#This Row],[Whole_weight]],NA())</f>
        <v>#N/A</v>
      </c>
      <c r="AC640" s="2" t="e">
        <f>IF(Table13[[#This Row],[Gender]]="I",Table13[[#This Row],[Whole_weight]],NA())</f>
        <v>#N/A</v>
      </c>
      <c r="AD640" s="2">
        <f>IF(Table13[[#This Row],[Gender]]="M",Table13[[#This Row],[Diameter]],NA())</f>
        <v>0.44</v>
      </c>
      <c r="AE640" s="2" t="e">
        <f>IF(Table13[[#This Row],[Gender]]="F",Table13[[#This Row],[Diameter]],NA())</f>
        <v>#N/A</v>
      </c>
      <c r="AF640" s="2" t="e">
        <f>IF(Table13[[#This Row],[Gender]]="I",Table13[[#This Row],[Diameter]],NA())</f>
        <v>#N/A</v>
      </c>
    </row>
    <row r="641" spans="1:32">
      <c r="A641">
        <v>947</v>
      </c>
      <c r="B641" t="s">
        <v>0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23</v>
      </c>
      <c r="M641" t="s">
        <v>24</v>
      </c>
      <c r="N641" t="s">
        <v>25</v>
      </c>
      <c r="O641">
        <v>6</v>
      </c>
      <c r="P641" t="s">
        <v>47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>
        <f>SUM(1,(1/3)*(Table13[[#This Row],[Length]]-0.5),(1/3)*(Table13[[#This Row],[Diameter]]-0.4),(1/3)*(Table13[[#This Row],[Height]]-0.4)*Table13[[#This Row],[Whole_weight]]*0.5)</f>
        <v>0.95117333333333332</v>
      </c>
      <c r="W641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t="e">
        <f>IF(Table13[[#This Row],[Category All]]="Category 1",Table13[[#This Row],[Base Abalone Value]]*1.5,NA())</f>
        <v>#N/A</v>
      </c>
      <c r="Y641">
        <f>IF(Table13[[#This Row],[Category All]]="Category 2",Table13[[#This Row],[Base Abalone Value]]*0.8,NA())</f>
        <v>0.76093866666666665</v>
      </c>
      <c r="Z641" t="e">
        <f>IF(Table13[[#This Row],[Category All]]="Category 3",Table13[[#This Row],[Base Abalone Value]],NA())</f>
        <v>#N/A</v>
      </c>
      <c r="AA641" s="2" t="e">
        <f>IF(Table13[[#This Row],[Gender]]="M",Table13[[#This Row],[Whole_weight]],NA())</f>
        <v>#N/A</v>
      </c>
      <c r="AB641" s="2">
        <f>IF(Table13[[#This Row],[Gender]]="F",Table13[[#This Row],[Whole_weight]],NA())</f>
        <v>0.58199999999999996</v>
      </c>
      <c r="AC641" s="2" t="e">
        <f>IF(Table13[[#This Row],[Gender]]="I",Table13[[#This Row],[Whole_weight]],NA())</f>
        <v>#N/A</v>
      </c>
      <c r="AD641" s="2" t="e">
        <f>IF(Table13[[#This Row],[Gender]]="M",Table13[[#This Row],[Diameter]],NA())</f>
        <v>#N/A</v>
      </c>
      <c r="AE641" s="2">
        <f>IF(Table13[[#This Row],[Gender]]="F",Table13[[#This Row],[Diameter]],NA())</f>
        <v>0.36499999999999999</v>
      </c>
      <c r="AF641" s="2" t="e">
        <f>IF(Table13[[#This Row],[Gender]]="I",Table13[[#This Row],[Diameter]],NA())</f>
        <v>#N/A</v>
      </c>
    </row>
    <row r="642" spans="1:32">
      <c r="A642">
        <v>2071</v>
      </c>
      <c r="B642" t="s">
        <v>11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5</v>
      </c>
      <c r="M642" t="s">
        <v>6</v>
      </c>
      <c r="N642" t="s">
        <v>3</v>
      </c>
      <c r="O642">
        <v>3</v>
      </c>
      <c r="P642" t="s">
        <v>48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>
        <f>SUM(1,(1/3)*(Table13[[#This Row],[Length]]-0.5),(1/3)*(Table13[[#This Row],[Diameter]]-0.4),(1/3)*(Table13[[#This Row],[Height]]-0.4)*Table13[[#This Row],[Whole_weight]]*0.5)</f>
        <v>0.99160333333333317</v>
      </c>
      <c r="W642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t="e">
        <f>IF(Table13[[#This Row],[Category All]]="Category 1",Table13[[#This Row],[Base Abalone Value]]*1.5,NA())</f>
        <v>#N/A</v>
      </c>
      <c r="Y642">
        <f>IF(Table13[[#This Row],[Category All]]="Category 2",Table13[[#This Row],[Base Abalone Value]]*0.8,NA())</f>
        <v>0.79328266666666658</v>
      </c>
      <c r="Z642" t="e">
        <f>IF(Table13[[#This Row],[Category All]]="Category 3",Table13[[#This Row],[Base Abalone Value]],NA())</f>
        <v>#N/A</v>
      </c>
      <c r="AA642" s="2" t="e">
        <f>IF(Table13[[#This Row],[Gender]]="M",Table13[[#This Row],[Whole_weight]],NA())</f>
        <v>#N/A</v>
      </c>
      <c r="AB642" s="2" t="e">
        <f>IF(Table13[[#This Row],[Gender]]="F",Table13[[#This Row],[Whole_weight]],NA())</f>
        <v>#N/A</v>
      </c>
      <c r="AC642" s="2">
        <f>IF(Table13[[#This Row],[Gender]]="I",Table13[[#This Row],[Whole_weight]],NA())</f>
        <v>0.66800000000000004</v>
      </c>
      <c r="AD642" s="2" t="e">
        <f>IF(Table13[[#This Row],[Gender]]="M",Table13[[#This Row],[Diameter]],NA())</f>
        <v>#N/A</v>
      </c>
      <c r="AE642" s="2" t="e">
        <f>IF(Table13[[#This Row],[Gender]]="F",Table13[[#This Row],[Diameter]],NA())</f>
        <v>#N/A</v>
      </c>
      <c r="AF642" s="2">
        <f>IF(Table13[[#This Row],[Gender]]="I",Table13[[#This Row],[Diameter]],NA())</f>
        <v>0.42</v>
      </c>
    </row>
    <row r="643" spans="1:32">
      <c r="A643">
        <v>2775</v>
      </c>
      <c r="B643" t="s">
        <v>0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5</v>
      </c>
      <c r="M643" t="s">
        <v>6</v>
      </c>
      <c r="N643" t="s">
        <v>3</v>
      </c>
      <c r="O643">
        <v>2</v>
      </c>
      <c r="P643" t="s">
        <v>7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>
        <f>SUM(1,(1/3)*(Table13[[#This Row],[Length]]-0.5),(1/3)*(Table13[[#This Row],[Diameter]]-0.4),(1/3)*(Table13[[#This Row],[Height]]-0.4)*Table13[[#This Row],[Whole_weight]]*0.5)</f>
        <v>0.99983333333333324</v>
      </c>
      <c r="W64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t="e">
        <f>IF(Table13[[#This Row],[Category All]]="Category 1",Table13[[#This Row],[Base Abalone Value]]*1.5,NA())</f>
        <v>#N/A</v>
      </c>
      <c r="Y643">
        <f>IF(Table13[[#This Row],[Category All]]="Category 2",Table13[[#This Row],[Base Abalone Value]]*0.8,NA())</f>
        <v>0.79986666666666661</v>
      </c>
      <c r="Z643" t="e">
        <f>IF(Table13[[#This Row],[Category All]]="Category 3",Table13[[#This Row],[Base Abalone Value]],NA())</f>
        <v>#N/A</v>
      </c>
      <c r="AA643" s="2" t="e">
        <f>IF(Table13[[#This Row],[Gender]]="M",Table13[[#This Row],[Whole_weight]],NA())</f>
        <v>#N/A</v>
      </c>
      <c r="AB643" s="2">
        <f>IF(Table13[[#This Row],[Gender]]="F",Table13[[#This Row],[Whole_weight]],NA())</f>
        <v>0.84399999999999997</v>
      </c>
      <c r="AC643" s="2" t="e">
        <f>IF(Table13[[#This Row],[Gender]]="I",Table13[[#This Row],[Whole_weight]],NA())</f>
        <v>#N/A</v>
      </c>
      <c r="AD643" s="2" t="e">
        <f>IF(Table13[[#This Row],[Gender]]="M",Table13[[#This Row],[Diameter]],NA())</f>
        <v>#N/A</v>
      </c>
      <c r="AE643" s="2">
        <f>IF(Table13[[#This Row],[Gender]]="F",Table13[[#This Row],[Diameter]],NA())</f>
        <v>0.42499999999999999</v>
      </c>
      <c r="AF643" s="2" t="e">
        <f>IF(Table13[[#This Row],[Gender]]="I",Table13[[#This Row],[Diameter]],NA())</f>
        <v>#N/A</v>
      </c>
    </row>
    <row r="644" spans="1:32">
      <c r="A644">
        <v>2251</v>
      </c>
      <c r="B644" t="s">
        <v>15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35</v>
      </c>
      <c r="M644" t="s">
        <v>36</v>
      </c>
      <c r="N644" t="s">
        <v>37</v>
      </c>
      <c r="O644">
        <v>1</v>
      </c>
      <c r="P644" t="s">
        <v>4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>
        <f>SUM(1,(1/3)*(Table13[[#This Row],[Length]]-0.5),(1/3)*(Table13[[#This Row],[Diameter]]-0.4),(1/3)*(Table13[[#This Row],[Height]]-0.4)*Table13[[#This Row],[Whole_weight]]*0.5)</f>
        <v>1.0634833333333333</v>
      </c>
      <c r="W644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t="e">
        <f>IF(Table13[[#This Row],[Category All]]="Category 1",Table13[[#This Row],[Base Abalone Value]]*1.5,NA())</f>
        <v>#N/A</v>
      </c>
      <c r="Y644" t="e">
        <f>IF(Table13[[#This Row],[Category All]]="Category 2",Table13[[#This Row],[Base Abalone Value]]*0.8,NA())</f>
        <v>#N/A</v>
      </c>
      <c r="Z644">
        <f>IF(Table13[[#This Row],[Category All]]="Category 3",Table13[[#This Row],[Base Abalone Value]],NA())</f>
        <v>1.0634833333333333</v>
      </c>
      <c r="AA644" s="2">
        <f>IF(Table13[[#This Row],[Gender]]="M",Table13[[#This Row],[Whole_weight]],NA())</f>
        <v>1.5455000000000001</v>
      </c>
      <c r="AB644" s="2" t="e">
        <f>IF(Table13[[#This Row],[Gender]]="F",Table13[[#This Row],[Whole_weight]],NA())</f>
        <v>#N/A</v>
      </c>
      <c r="AC644" s="2" t="e">
        <f>IF(Table13[[#This Row],[Gender]]="I",Table13[[#This Row],[Whole_weight]],NA())</f>
        <v>#N/A</v>
      </c>
      <c r="AD644" s="2">
        <f>IF(Table13[[#This Row],[Gender]]="M",Table13[[#This Row],[Diameter]],NA())</f>
        <v>0.59</v>
      </c>
      <c r="AE644" s="2" t="e">
        <f>IF(Table13[[#This Row],[Gender]]="F",Table13[[#This Row],[Diameter]],NA())</f>
        <v>#N/A</v>
      </c>
      <c r="AF644" s="2" t="e">
        <f>IF(Table13[[#This Row],[Gender]]="I",Table13[[#This Row],[Diameter]],NA())</f>
        <v>#N/A</v>
      </c>
    </row>
    <row r="645" spans="1:32">
      <c r="A645">
        <v>1789</v>
      </c>
      <c r="B645" t="s">
        <v>0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52</v>
      </c>
      <c r="M645" t="s">
        <v>53</v>
      </c>
      <c r="N645" t="s">
        <v>54</v>
      </c>
      <c r="O645">
        <v>4</v>
      </c>
      <c r="P645" t="s">
        <v>10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>
        <f>SUM(1,(1/3)*(Table13[[#This Row],[Length]]-0.5),(1/3)*(Table13[[#This Row],[Diameter]]-0.4),(1/3)*(Table13[[#This Row],[Height]]-0.4)*Table13[[#This Row],[Whole_weight]]*0.5)</f>
        <v>0.97473333333333334</v>
      </c>
      <c r="W645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t="e">
        <f>IF(Table13[[#This Row],[Category All]]="Category 1",Table13[[#This Row],[Base Abalone Value]]*1.5,NA())</f>
        <v>#N/A</v>
      </c>
      <c r="Y645" t="e">
        <f>IF(Table13[[#This Row],[Category All]]="Category 2",Table13[[#This Row],[Base Abalone Value]]*0.8,NA())</f>
        <v>#N/A</v>
      </c>
      <c r="Z645">
        <f>IF(Table13[[#This Row],[Category All]]="Category 3",Table13[[#This Row],[Base Abalone Value]],NA())</f>
        <v>0.97473333333333334</v>
      </c>
      <c r="AA645" s="2" t="e">
        <f>IF(Table13[[#This Row],[Gender]]="M",Table13[[#This Row],[Whole_weight]],NA())</f>
        <v>#N/A</v>
      </c>
      <c r="AB645" s="2">
        <f>IF(Table13[[#This Row],[Gender]]="F",Table13[[#This Row],[Whole_weight]],NA())</f>
        <v>1.3580000000000001</v>
      </c>
      <c r="AC645" s="2" t="e">
        <f>IF(Table13[[#This Row],[Gender]]="I",Table13[[#This Row],[Whole_weight]],NA())</f>
        <v>#N/A</v>
      </c>
      <c r="AD645" s="2" t="e">
        <f>IF(Table13[[#This Row],[Gender]]="M",Table13[[#This Row],[Diameter]],NA())</f>
        <v>#N/A</v>
      </c>
      <c r="AE645" s="2">
        <f>IF(Table13[[#This Row],[Gender]]="F",Table13[[#This Row],[Diameter]],NA())</f>
        <v>0.41499999999999998</v>
      </c>
      <c r="AF645" s="2" t="e">
        <f>IF(Table13[[#This Row],[Gender]]="I",Table13[[#This Row],[Diameter]],NA())</f>
        <v>#N/A</v>
      </c>
    </row>
    <row r="646" spans="1:32">
      <c r="A646">
        <v>103</v>
      </c>
      <c r="B646" t="s">
        <v>15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16</v>
      </c>
      <c r="M646" t="s">
        <v>17</v>
      </c>
      <c r="N646" t="s">
        <v>18</v>
      </c>
      <c r="O646">
        <v>3</v>
      </c>
      <c r="P646" t="s">
        <v>48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>
        <f>SUM(1,(1/3)*(Table13[[#This Row],[Length]]-0.5),(1/3)*(Table13[[#This Row],[Diameter]]-0.4),(1/3)*(Table13[[#This Row],[Height]]-0.4)*Table13[[#This Row],[Whole_weight]]*0.5)</f>
        <v>0.9863466666666667</v>
      </c>
      <c r="W646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t="e">
        <f>IF(Table13[[#This Row],[Category All]]="Category 1",Table13[[#This Row],[Base Abalone Value]]*1.5,NA())</f>
        <v>#N/A</v>
      </c>
      <c r="Y646">
        <f>IF(Table13[[#This Row],[Category All]]="Category 2",Table13[[#This Row],[Base Abalone Value]]*0.8,NA())</f>
        <v>0.78907733333333341</v>
      </c>
      <c r="Z646" t="e">
        <f>IF(Table13[[#This Row],[Category All]]="Category 3",Table13[[#This Row],[Base Abalone Value]],NA())</f>
        <v>#N/A</v>
      </c>
      <c r="AA646" s="2">
        <f>IF(Table13[[#This Row],[Gender]]="M",Table13[[#This Row],[Whole_weight]],NA())</f>
        <v>0.88300000000000001</v>
      </c>
      <c r="AB646" s="2" t="e">
        <f>IF(Table13[[#This Row],[Gender]]="F",Table13[[#This Row],[Whole_weight]],NA())</f>
        <v>#N/A</v>
      </c>
      <c r="AC646" s="2" t="e">
        <f>IF(Table13[[#This Row],[Gender]]="I",Table13[[#This Row],[Whole_weight]],NA())</f>
        <v>#N/A</v>
      </c>
      <c r="AD646" s="2">
        <f>IF(Table13[[#This Row],[Gender]]="M",Table13[[#This Row],[Diameter]],NA())</f>
        <v>0.435</v>
      </c>
      <c r="AE646" s="2" t="e">
        <f>IF(Table13[[#This Row],[Gender]]="F",Table13[[#This Row],[Diameter]],NA())</f>
        <v>#N/A</v>
      </c>
      <c r="AF646" s="2" t="e">
        <f>IF(Table13[[#This Row],[Gender]]="I",Table13[[#This Row],[Diameter]],NA())</f>
        <v>#N/A</v>
      </c>
    </row>
    <row r="647" spans="1:32">
      <c r="A647">
        <v>567</v>
      </c>
      <c r="B647" t="s">
        <v>11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8</v>
      </c>
      <c r="M647" t="s">
        <v>9</v>
      </c>
      <c r="N647" t="s">
        <v>3</v>
      </c>
      <c r="O647">
        <v>5</v>
      </c>
      <c r="P647" t="s">
        <v>14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>
        <f>SUM(1,(1/3)*(Table13[[#This Row],[Length]]-0.5),(1/3)*(Table13[[#This Row],[Diameter]]-0.4),(1/3)*(Table13[[#This Row],[Height]]-0.4)*Table13[[#This Row],[Whole_weight]]*0.5)</f>
        <v>0.95385500000000001</v>
      </c>
      <c r="W647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t="e">
        <f>IF(Table13[[#This Row],[Category All]]="Category 1",Table13[[#This Row],[Base Abalone Value]]*1.5,NA())</f>
        <v>#N/A</v>
      </c>
      <c r="Y647">
        <f>IF(Table13[[#This Row],[Category All]]="Category 2",Table13[[#This Row],[Base Abalone Value]]*0.8,NA())</f>
        <v>0.7630840000000001</v>
      </c>
      <c r="Z647" t="e">
        <f>IF(Table13[[#This Row],[Category All]]="Category 3",Table13[[#This Row],[Base Abalone Value]],NA())</f>
        <v>#N/A</v>
      </c>
      <c r="AA647" s="2" t="e">
        <f>IF(Table13[[#This Row],[Gender]]="M",Table13[[#This Row],[Whole_weight]],NA())</f>
        <v>#N/A</v>
      </c>
      <c r="AB647" s="2" t="e">
        <f>IF(Table13[[#This Row],[Gender]]="F",Table13[[#This Row],[Whole_weight]],NA())</f>
        <v>#N/A</v>
      </c>
      <c r="AC647" s="2">
        <f>IF(Table13[[#This Row],[Gender]]="I",Table13[[#This Row],[Whole_weight]],NA())</f>
        <v>0.58099999999999996</v>
      </c>
      <c r="AD647" s="2" t="e">
        <f>IF(Table13[[#This Row],[Gender]]="M",Table13[[#This Row],[Diameter]],NA())</f>
        <v>#N/A</v>
      </c>
      <c r="AE647" s="2" t="e">
        <f>IF(Table13[[#This Row],[Gender]]="F",Table13[[#This Row],[Diameter]],NA())</f>
        <v>#N/A</v>
      </c>
      <c r="AF647" s="2">
        <f>IF(Table13[[#This Row],[Gender]]="I",Table13[[#This Row],[Diameter]],NA())</f>
        <v>0.35499999999999998</v>
      </c>
    </row>
    <row r="648" spans="1:32">
      <c r="A648">
        <v>3440</v>
      </c>
      <c r="B648" t="s">
        <v>11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52</v>
      </c>
      <c r="M648" t="s">
        <v>53</v>
      </c>
      <c r="N648" t="s">
        <v>54</v>
      </c>
      <c r="O648">
        <v>2</v>
      </c>
      <c r="P648" t="s">
        <v>7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>
        <f>SUM(1,(1/3)*(Table13[[#This Row],[Length]]-0.5),(1/3)*(Table13[[#This Row],[Diameter]]-0.4),(1/3)*(Table13[[#This Row],[Height]]-0.4)*Table13[[#This Row],[Whole_weight]]*0.5)</f>
        <v>0.94243333333333323</v>
      </c>
      <c r="W648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t="e">
        <f>IF(Table13[[#This Row],[Category All]]="Category 1",Table13[[#This Row],[Base Abalone Value]]*1.5,NA())</f>
        <v>#N/A</v>
      </c>
      <c r="Y648">
        <f>IF(Table13[[#This Row],[Category All]]="Category 2",Table13[[#This Row],[Base Abalone Value]]*0.8,NA())</f>
        <v>0.75394666666666665</v>
      </c>
      <c r="Z648" t="e">
        <f>IF(Table13[[#This Row],[Category All]]="Category 3",Table13[[#This Row],[Base Abalone Value]],NA())</f>
        <v>#N/A</v>
      </c>
      <c r="AA648" s="2" t="e">
        <f>IF(Table13[[#This Row],[Gender]]="M",Table13[[#This Row],[Whole_weight]],NA())</f>
        <v>#N/A</v>
      </c>
      <c r="AB648" s="2" t="e">
        <f>IF(Table13[[#This Row],[Gender]]="F",Table13[[#This Row],[Whole_weight]],NA())</f>
        <v>#N/A</v>
      </c>
      <c r="AC648" s="2">
        <f>IF(Table13[[#This Row],[Gender]]="I",Table13[[#This Row],[Whole_weight]],NA())</f>
        <v>0.45600000000000002</v>
      </c>
      <c r="AD648" s="2" t="e">
        <f>IF(Table13[[#This Row],[Gender]]="M",Table13[[#This Row],[Diameter]],NA())</f>
        <v>#N/A</v>
      </c>
      <c r="AE648" s="2" t="e">
        <f>IF(Table13[[#This Row],[Gender]]="F",Table13[[#This Row],[Diameter]],NA())</f>
        <v>#N/A</v>
      </c>
      <c r="AF648" s="2">
        <f>IF(Table13[[#This Row],[Gender]]="I",Table13[[#This Row],[Diameter]],NA())</f>
        <v>0.35</v>
      </c>
    </row>
    <row r="649" spans="1:32">
      <c r="A649">
        <v>3752</v>
      </c>
      <c r="B649" t="s">
        <v>11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16</v>
      </c>
      <c r="M649" t="s">
        <v>17</v>
      </c>
      <c r="N649" t="s">
        <v>18</v>
      </c>
      <c r="O649">
        <v>8</v>
      </c>
      <c r="P649" t="s">
        <v>19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>
        <f>SUM(1,(1/3)*(Table13[[#This Row],[Length]]-0.5),(1/3)*(Table13[[#This Row],[Diameter]]-0.4),(1/3)*(Table13[[#This Row],[Height]]-0.4)*Table13[[#This Row],[Whole_weight]]*0.5)</f>
        <v>0.94297541666666662</v>
      </c>
      <c r="W649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t="e">
        <f>IF(Table13[[#This Row],[Category All]]="Category 1",Table13[[#This Row],[Base Abalone Value]]*1.5,NA())</f>
        <v>#N/A</v>
      </c>
      <c r="Y649">
        <f>IF(Table13[[#This Row],[Category All]]="Category 2",Table13[[#This Row],[Base Abalone Value]]*0.8,NA())</f>
        <v>0.75438033333333332</v>
      </c>
      <c r="Z649" t="e">
        <f>IF(Table13[[#This Row],[Category All]]="Category 3",Table13[[#This Row],[Base Abalone Value]],NA())</f>
        <v>#N/A</v>
      </c>
      <c r="AA649" s="2" t="e">
        <f>IF(Table13[[#This Row],[Gender]]="M",Table13[[#This Row],[Whole_weight]],NA())</f>
        <v>#N/A</v>
      </c>
      <c r="AB649" s="2" t="e">
        <f>IF(Table13[[#This Row],[Gender]]="F",Table13[[#This Row],[Whole_weight]],NA())</f>
        <v>#N/A</v>
      </c>
      <c r="AC649" s="2">
        <f>IF(Table13[[#This Row],[Gender]]="I",Table13[[#This Row],[Whole_weight]],NA())</f>
        <v>0.39350000000000002</v>
      </c>
      <c r="AD649" s="2" t="e">
        <f>IF(Table13[[#This Row],[Gender]]="M",Table13[[#This Row],[Diameter]],NA())</f>
        <v>#N/A</v>
      </c>
      <c r="AE649" s="2" t="e">
        <f>IF(Table13[[#This Row],[Gender]]="F",Table13[[#This Row],[Diameter]],NA())</f>
        <v>#N/A</v>
      </c>
      <c r="AF649" s="2">
        <f>IF(Table13[[#This Row],[Gender]]="I",Table13[[#This Row],[Diameter]],NA())</f>
        <v>0.33500000000000002</v>
      </c>
    </row>
    <row r="650" spans="1:32">
      <c r="A650">
        <v>3289</v>
      </c>
      <c r="B650" t="s">
        <v>0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16</v>
      </c>
      <c r="M650" t="s">
        <v>17</v>
      </c>
      <c r="N650" t="s">
        <v>18</v>
      </c>
      <c r="O650">
        <v>7</v>
      </c>
      <c r="P650" t="s">
        <v>42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>
        <f>SUM(1,(1/3)*(Table13[[#This Row],[Length]]-0.5),(1/3)*(Table13[[#This Row],[Diameter]]-0.4),(1/3)*(Table13[[#This Row],[Height]]-0.4)*Table13[[#This Row],[Whole_weight]]*0.5)</f>
        <v>1.0167137499999999</v>
      </c>
      <c r="W650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t="e">
        <f>IF(Table13[[#This Row],[Category All]]="Category 1",Table13[[#This Row],[Base Abalone Value]]*1.5,NA())</f>
        <v>#N/A</v>
      </c>
      <c r="Y650" t="e">
        <f>IF(Table13[[#This Row],[Category All]]="Category 2",Table13[[#This Row],[Base Abalone Value]]*0.8,NA())</f>
        <v>#N/A</v>
      </c>
      <c r="Z650">
        <f>IF(Table13[[#This Row],[Category All]]="Category 3",Table13[[#This Row],[Base Abalone Value]],NA())</f>
        <v>1.0167137499999999</v>
      </c>
      <c r="AA650" s="2" t="e">
        <f>IF(Table13[[#This Row],[Gender]]="M",Table13[[#This Row],[Whole_weight]],NA())</f>
        <v>#N/A</v>
      </c>
      <c r="AB650" s="2">
        <f>IF(Table13[[#This Row],[Gender]]="F",Table13[[#This Row],[Whole_weight]],NA())</f>
        <v>1.0185</v>
      </c>
      <c r="AC650" s="2" t="e">
        <f>IF(Table13[[#This Row],[Gender]]="I",Table13[[#This Row],[Whole_weight]],NA())</f>
        <v>#N/A</v>
      </c>
      <c r="AD650" s="2" t="e">
        <f>IF(Table13[[#This Row],[Gender]]="M",Table13[[#This Row],[Diameter]],NA())</f>
        <v>#N/A</v>
      </c>
      <c r="AE650" s="2">
        <f>IF(Table13[[#This Row],[Gender]]="F",Table13[[#This Row],[Diameter]],NA())</f>
        <v>0.47499999999999998</v>
      </c>
      <c r="AF650" s="2" t="e">
        <f>IF(Table13[[#This Row],[Gender]]="I",Table13[[#This Row],[Diameter]],NA())</f>
        <v>#N/A</v>
      </c>
    </row>
    <row r="651" spans="1:32">
      <c r="A651">
        <v>180</v>
      </c>
      <c r="B651" t="s">
        <v>15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</v>
      </c>
      <c r="M651" t="s">
        <v>2</v>
      </c>
      <c r="N651" t="s">
        <v>3</v>
      </c>
      <c r="O651">
        <v>4</v>
      </c>
      <c r="P651" t="s">
        <v>10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>
        <f>SUM(1,(1/3)*(Table13[[#This Row],[Length]]-0.5),(1/3)*(Table13[[#This Row],[Diameter]]-0.4),(1/3)*(Table13[[#This Row],[Height]]-0.4)*Table13[[#This Row],[Whole_weight]]*0.5)</f>
        <v>1.0112499999999998</v>
      </c>
      <c r="W651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t="e">
        <f>IF(Table13[[#This Row],[Category All]]="Category 1",Table13[[#This Row],[Base Abalone Value]]*1.5,NA())</f>
        <v>#N/A</v>
      </c>
      <c r="Y651">
        <f>IF(Table13[[#This Row],[Category All]]="Category 2",Table13[[#This Row],[Base Abalone Value]]*0.8,NA())</f>
        <v>0.80899999999999983</v>
      </c>
      <c r="Z651" t="e">
        <f>IF(Table13[[#This Row],[Category All]]="Category 3",Table13[[#This Row],[Base Abalone Value]],NA())</f>
        <v>#N/A</v>
      </c>
      <c r="AA651" s="2">
        <f>IF(Table13[[#This Row],[Gender]]="M",Table13[[#This Row],[Whole_weight]],NA())</f>
        <v>0.97</v>
      </c>
      <c r="AB651" s="2" t="e">
        <f>IF(Table13[[#This Row],[Gender]]="F",Table13[[#This Row],[Whole_weight]],NA())</f>
        <v>#N/A</v>
      </c>
      <c r="AC651" s="2" t="e">
        <f>IF(Table13[[#This Row],[Gender]]="I",Table13[[#This Row],[Whole_weight]],NA())</f>
        <v>#N/A</v>
      </c>
      <c r="AD651" s="2">
        <f>IF(Table13[[#This Row],[Gender]]="M",Table13[[#This Row],[Diameter]],NA())</f>
        <v>0.47499999999999998</v>
      </c>
      <c r="AE651" s="2" t="e">
        <f>IF(Table13[[#This Row],[Gender]]="F",Table13[[#This Row],[Diameter]],NA())</f>
        <v>#N/A</v>
      </c>
      <c r="AF651" s="2" t="e">
        <f>IF(Table13[[#This Row],[Gender]]="I",Table13[[#This Row],[Diameter]],NA())</f>
        <v>#N/A</v>
      </c>
    </row>
    <row r="652" spans="1:32">
      <c r="A652">
        <v>3341</v>
      </c>
      <c r="B652" t="s">
        <v>11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8</v>
      </c>
      <c r="M652" t="s">
        <v>9</v>
      </c>
      <c r="N652" t="s">
        <v>3</v>
      </c>
      <c r="O652">
        <v>7</v>
      </c>
      <c r="P652" t="s">
        <v>42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>
        <f>SUM(1,(1/3)*(Table13[[#This Row],[Length]]-0.5),(1/3)*(Table13[[#This Row],[Diameter]]-0.4),(1/3)*(Table13[[#This Row],[Height]]-0.4)*Table13[[#This Row],[Whole_weight]]*0.5)</f>
        <v>0.98377500000000018</v>
      </c>
      <c r="W652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>
        <f>IF(Table13[[#This Row],[Category All]]="Category 1",Table13[[#This Row],[Base Abalone Value]]*1.5,NA())</f>
        <v>1.4756625000000003</v>
      </c>
      <c r="Y652" t="e">
        <f>IF(Table13[[#This Row],[Category All]]="Category 2",Table13[[#This Row],[Base Abalone Value]]*0.8,NA())</f>
        <v>#N/A</v>
      </c>
      <c r="Z652" t="e">
        <f>IF(Table13[[#This Row],[Category All]]="Category 3",Table13[[#This Row],[Base Abalone Value]],NA())</f>
        <v>#N/A</v>
      </c>
      <c r="AA652" s="2" t="e">
        <f>IF(Table13[[#This Row],[Gender]]="M",Table13[[#This Row],[Whole_weight]],NA())</f>
        <v>#N/A</v>
      </c>
      <c r="AB652" s="2" t="e">
        <f>IF(Table13[[#This Row],[Gender]]="F",Table13[[#This Row],[Whole_weight]],NA())</f>
        <v>#N/A</v>
      </c>
      <c r="AC652" s="2">
        <f>IF(Table13[[#This Row],[Gender]]="I",Table13[[#This Row],[Whole_weight]],NA())</f>
        <v>0.97</v>
      </c>
      <c r="AD652" s="2" t="e">
        <f>IF(Table13[[#This Row],[Gender]]="M",Table13[[#This Row],[Diameter]],NA())</f>
        <v>#N/A</v>
      </c>
      <c r="AE652" s="2" t="e">
        <f>IF(Table13[[#This Row],[Gender]]="F",Table13[[#This Row],[Diameter]],NA())</f>
        <v>#N/A</v>
      </c>
      <c r="AF652" s="2">
        <f>IF(Table13[[#This Row],[Gender]]="I",Table13[[#This Row],[Diameter]],NA())</f>
        <v>0.435</v>
      </c>
    </row>
    <row r="653" spans="1:32">
      <c r="A653">
        <v>2700</v>
      </c>
      <c r="B653" t="s">
        <v>15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12</v>
      </c>
      <c r="M653" t="s">
        <v>13</v>
      </c>
      <c r="N653" t="s">
        <v>3</v>
      </c>
      <c r="O653">
        <v>6</v>
      </c>
      <c r="P653" t="s">
        <v>47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>
        <f>SUM(1,(1/3)*(Table13[[#This Row],[Length]]-0.5),(1/3)*(Table13[[#This Row],[Diameter]]-0.4),(1/3)*(Table13[[#This Row],[Height]]-0.4)*Table13[[#This Row],[Whole_weight]]*0.5)</f>
        <v>1.0476999999999999</v>
      </c>
      <c r="W65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t="e">
        <f>IF(Table13[[#This Row],[Category All]]="Category 1",Table13[[#This Row],[Base Abalone Value]]*1.5,NA())</f>
        <v>#N/A</v>
      </c>
      <c r="Y653" t="e">
        <f>IF(Table13[[#This Row],[Category All]]="Category 2",Table13[[#This Row],[Base Abalone Value]]*0.8,NA())</f>
        <v>#N/A</v>
      </c>
      <c r="Z653">
        <f>IF(Table13[[#This Row],[Category All]]="Category 3",Table13[[#This Row],[Base Abalone Value]],NA())</f>
        <v>1.0476999999999999</v>
      </c>
      <c r="AA653" s="2">
        <f>IF(Table13[[#This Row],[Gender]]="M",Table13[[#This Row],[Whole_weight]],NA())</f>
        <v>1.2689999999999999</v>
      </c>
      <c r="AB653" s="2" t="e">
        <f>IF(Table13[[#This Row],[Gender]]="F",Table13[[#This Row],[Whole_weight]],NA())</f>
        <v>#N/A</v>
      </c>
      <c r="AC653" s="2" t="e">
        <f>IF(Table13[[#This Row],[Gender]]="I",Table13[[#This Row],[Whole_weight]],NA())</f>
        <v>#N/A</v>
      </c>
      <c r="AD653" s="2">
        <f>IF(Table13[[#This Row],[Gender]]="M",Table13[[#This Row],[Diameter]],NA())</f>
        <v>0.5</v>
      </c>
      <c r="AE653" s="2" t="e">
        <f>IF(Table13[[#This Row],[Gender]]="F",Table13[[#This Row],[Diameter]],NA())</f>
        <v>#N/A</v>
      </c>
      <c r="AF653" s="2" t="e">
        <f>IF(Table13[[#This Row],[Gender]]="I",Table13[[#This Row],[Diameter]],NA())</f>
        <v>#N/A</v>
      </c>
    </row>
    <row r="654" spans="1:32">
      <c r="A654">
        <v>3452</v>
      </c>
      <c r="B654" t="s">
        <v>15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26</v>
      </c>
      <c r="M654" t="s">
        <v>27</v>
      </c>
      <c r="N654" t="s">
        <v>28</v>
      </c>
      <c r="O654">
        <v>5</v>
      </c>
      <c r="P654" t="s">
        <v>14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>
        <f>SUM(1,(1/3)*(Table13[[#This Row],[Length]]-0.5),(1/3)*(Table13[[#This Row],[Diameter]]-0.4),(1/3)*(Table13[[#This Row],[Height]]-0.4)*Table13[[#This Row],[Whole_weight]]*0.5)</f>
        <v>0.99261708333333332</v>
      </c>
      <c r="W654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t="e">
        <f>IF(Table13[[#This Row],[Category All]]="Category 1",Table13[[#This Row],[Base Abalone Value]]*1.5,NA())</f>
        <v>#N/A</v>
      </c>
      <c r="Y654">
        <f>IF(Table13[[#This Row],[Category All]]="Category 2",Table13[[#This Row],[Base Abalone Value]]*0.8,NA())</f>
        <v>0.7940936666666667</v>
      </c>
      <c r="Z654" t="e">
        <f>IF(Table13[[#This Row],[Category All]]="Category 3",Table13[[#This Row],[Base Abalone Value]],NA())</f>
        <v>#N/A</v>
      </c>
      <c r="AA654" s="2">
        <f>IF(Table13[[#This Row],[Gender]]="M",Table13[[#This Row],[Whole_weight]],NA())</f>
        <v>0.91549999999999998</v>
      </c>
      <c r="AB654" s="2" t="e">
        <f>IF(Table13[[#This Row],[Gender]]="F",Table13[[#This Row],[Whole_weight]],NA())</f>
        <v>#N/A</v>
      </c>
      <c r="AC654" s="2" t="e">
        <f>IF(Table13[[#This Row],[Gender]]="I",Table13[[#This Row],[Whole_weight]],NA())</f>
        <v>#N/A</v>
      </c>
      <c r="AD654" s="2">
        <f>IF(Table13[[#This Row],[Gender]]="M",Table13[[#This Row],[Diameter]],NA())</f>
        <v>0.44</v>
      </c>
      <c r="AE654" s="2" t="e">
        <f>IF(Table13[[#This Row],[Gender]]="F",Table13[[#This Row],[Diameter]],NA())</f>
        <v>#N/A</v>
      </c>
      <c r="AF654" s="2" t="e">
        <f>IF(Table13[[#This Row],[Gender]]="I",Table13[[#This Row],[Diameter]],NA())</f>
        <v>#N/A</v>
      </c>
    </row>
    <row r="655" spans="1:32">
      <c r="A655">
        <v>801</v>
      </c>
      <c r="B655" t="s">
        <v>15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</v>
      </c>
      <c r="M655" t="s">
        <v>2</v>
      </c>
      <c r="N655" t="s">
        <v>3</v>
      </c>
      <c r="O655">
        <v>10</v>
      </c>
      <c r="P655" t="s">
        <v>38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>
        <f>SUM(1,(1/3)*(Table13[[#This Row],[Length]]-0.5),(1/3)*(Table13[[#This Row],[Diameter]]-0.4),(1/3)*(Table13[[#This Row],[Height]]-0.4)*Table13[[#This Row],[Whole_weight]]*0.5)</f>
        <v>0.94480416666666667</v>
      </c>
      <c r="W655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t="e">
        <f>IF(Table13[[#This Row],[Category All]]="Category 1",Table13[[#This Row],[Base Abalone Value]]*1.5,NA())</f>
        <v>#N/A</v>
      </c>
      <c r="Y655">
        <f>IF(Table13[[#This Row],[Category All]]="Category 2",Table13[[#This Row],[Base Abalone Value]]*0.8,NA())</f>
        <v>0.75584333333333342</v>
      </c>
      <c r="Z655" t="e">
        <f>IF(Table13[[#This Row],[Category All]]="Category 3",Table13[[#This Row],[Base Abalone Value]],NA())</f>
        <v>#N/A</v>
      </c>
      <c r="AA655" s="2">
        <f>IF(Table13[[#This Row],[Gender]]="M",Table13[[#This Row],[Whole_weight]],NA())</f>
        <v>0.495</v>
      </c>
      <c r="AB655" s="2" t="e">
        <f>IF(Table13[[#This Row],[Gender]]="F",Table13[[#This Row],[Whole_weight]],NA())</f>
        <v>#N/A</v>
      </c>
      <c r="AC655" s="2" t="e">
        <f>IF(Table13[[#This Row],[Gender]]="I",Table13[[#This Row],[Whole_weight]],NA())</f>
        <v>#N/A</v>
      </c>
      <c r="AD655" s="2">
        <f>IF(Table13[[#This Row],[Gender]]="M",Table13[[#This Row],[Diameter]],NA())</f>
        <v>0.34</v>
      </c>
      <c r="AE655" s="2" t="e">
        <f>IF(Table13[[#This Row],[Gender]]="F",Table13[[#This Row],[Diameter]],NA())</f>
        <v>#N/A</v>
      </c>
      <c r="AF655" s="2" t="e">
        <f>IF(Table13[[#This Row],[Gender]]="I",Table13[[#This Row],[Diameter]],NA())</f>
        <v>#N/A</v>
      </c>
    </row>
    <row r="656" spans="1:32">
      <c r="A656">
        <v>2788</v>
      </c>
      <c r="B656" t="s">
        <v>0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26</v>
      </c>
      <c r="M656" t="s">
        <v>27</v>
      </c>
      <c r="N656" t="s">
        <v>28</v>
      </c>
      <c r="O656">
        <v>5</v>
      </c>
      <c r="P656" t="s">
        <v>14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>
        <f>SUM(1,(1/3)*(Table13[[#This Row],[Length]]-0.5),(1/3)*(Table13[[#This Row],[Diameter]]-0.4),(1/3)*(Table13[[#This Row],[Height]]-0.4)*Table13[[#This Row],[Whole_weight]]*0.5)</f>
        <v>1.0140708333333333</v>
      </c>
      <c r="W656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t="e">
        <f>IF(Table13[[#This Row],[Category All]]="Category 1",Table13[[#This Row],[Base Abalone Value]]*1.5,NA())</f>
        <v>#N/A</v>
      </c>
      <c r="Y656">
        <f>IF(Table13[[#This Row],[Category All]]="Category 2",Table13[[#This Row],[Base Abalone Value]]*0.8,NA())</f>
        <v>0.81125666666666663</v>
      </c>
      <c r="Z656" t="e">
        <f>IF(Table13[[#This Row],[Category All]]="Category 3",Table13[[#This Row],[Base Abalone Value]],NA())</f>
        <v>#N/A</v>
      </c>
      <c r="AA656" s="2" t="e">
        <f>IF(Table13[[#This Row],[Gender]]="M",Table13[[#This Row],[Whole_weight]],NA())</f>
        <v>#N/A</v>
      </c>
      <c r="AB656" s="2">
        <f>IF(Table13[[#This Row],[Gender]]="F",Table13[[#This Row],[Whole_weight]],NA())</f>
        <v>0.87250000000000005</v>
      </c>
      <c r="AC656" s="2" t="e">
        <f>IF(Table13[[#This Row],[Gender]]="I",Table13[[#This Row],[Whole_weight]],NA())</f>
        <v>#N/A</v>
      </c>
      <c r="AD656" s="2" t="e">
        <f>IF(Table13[[#This Row],[Gender]]="M",Table13[[#This Row],[Diameter]],NA())</f>
        <v>#N/A</v>
      </c>
      <c r="AE656" s="2">
        <f>IF(Table13[[#This Row],[Gender]]="F",Table13[[#This Row],[Diameter]],NA())</f>
        <v>0.45</v>
      </c>
      <c r="AF656" s="2" t="e">
        <f>IF(Table13[[#This Row],[Gender]]="I",Table13[[#This Row],[Diameter]],NA())</f>
        <v>#N/A</v>
      </c>
    </row>
    <row r="657" spans="1:32">
      <c r="A657">
        <v>307</v>
      </c>
      <c r="B657" t="s">
        <v>11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5</v>
      </c>
      <c r="M657" t="s">
        <v>6</v>
      </c>
      <c r="N657" t="s">
        <v>3</v>
      </c>
      <c r="O657">
        <v>10</v>
      </c>
      <c r="P657" t="s">
        <v>38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>
        <f>SUM(1,(1/3)*(Table13[[#This Row],[Length]]-0.5),(1/3)*(Table13[[#This Row],[Diameter]]-0.4),(1/3)*(Table13[[#This Row],[Height]]-0.4)*Table13[[#This Row],[Whole_weight]]*0.5)</f>
        <v>0.79367416666666657</v>
      </c>
      <c r="W657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t="e">
        <f>IF(Table13[[#This Row],[Category All]]="Category 1",Table13[[#This Row],[Base Abalone Value]]*1.5,NA())</f>
        <v>#N/A</v>
      </c>
      <c r="Y657">
        <f>IF(Table13[[#This Row],[Category All]]="Category 2",Table13[[#This Row],[Base Abalone Value]]*0.8,NA())</f>
        <v>0.6349393333333333</v>
      </c>
      <c r="Z657" t="e">
        <f>IF(Table13[[#This Row],[Category All]]="Category 3",Table13[[#This Row],[Base Abalone Value]],NA())</f>
        <v>#N/A</v>
      </c>
      <c r="AA657" s="2" t="e">
        <f>IF(Table13[[#This Row],[Gender]]="M",Table13[[#This Row],[Whole_weight]],NA())</f>
        <v>#N/A</v>
      </c>
      <c r="AB657" s="2" t="e">
        <f>IF(Table13[[#This Row],[Gender]]="F",Table13[[#This Row],[Whole_weight]],NA())</f>
        <v>#N/A</v>
      </c>
      <c r="AC657" s="2">
        <f>IF(Table13[[#This Row],[Gender]]="I",Table13[[#This Row],[Whole_weight]],NA())</f>
        <v>2.1499999999999998E-2</v>
      </c>
      <c r="AD657" s="2" t="e">
        <f>IF(Table13[[#This Row],[Gender]]="M",Table13[[#This Row],[Diameter]],NA())</f>
        <v>#N/A</v>
      </c>
      <c r="AE657" s="2" t="e">
        <f>IF(Table13[[#This Row],[Gender]]="F",Table13[[#This Row],[Diameter]],NA())</f>
        <v>#N/A</v>
      </c>
      <c r="AF657" s="2">
        <f>IF(Table13[[#This Row],[Gender]]="I",Table13[[#This Row],[Diameter]],NA())</f>
        <v>0.12</v>
      </c>
    </row>
    <row r="658" spans="1:32">
      <c r="A658">
        <v>3654</v>
      </c>
      <c r="B658" t="s">
        <v>11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43</v>
      </c>
      <c r="M658" t="s">
        <v>44</v>
      </c>
      <c r="N658" t="s">
        <v>45</v>
      </c>
      <c r="O658">
        <v>2</v>
      </c>
      <c r="P658" t="s">
        <v>7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>
        <f>SUM(1,(1/3)*(Table13[[#This Row],[Length]]-0.5),(1/3)*(Table13[[#This Row],[Diameter]]-0.4),(1/3)*(Table13[[#This Row],[Height]]-0.4)*Table13[[#This Row],[Whole_weight]]*0.5)</f>
        <v>0.98318833333333333</v>
      </c>
      <c r="W658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t="e">
        <f>IF(Table13[[#This Row],[Category All]]="Category 1",Table13[[#This Row],[Base Abalone Value]]*1.5,NA())</f>
        <v>#N/A</v>
      </c>
      <c r="Y658">
        <f>IF(Table13[[#This Row],[Category All]]="Category 2",Table13[[#This Row],[Base Abalone Value]]*0.8,NA())</f>
        <v>0.78655066666666673</v>
      </c>
      <c r="Z658" t="e">
        <f>IF(Table13[[#This Row],[Category All]]="Category 3",Table13[[#This Row],[Base Abalone Value]],NA())</f>
        <v>#N/A</v>
      </c>
      <c r="AA658" s="2" t="e">
        <f>IF(Table13[[#This Row],[Gender]]="M",Table13[[#This Row],[Whole_weight]],NA())</f>
        <v>#N/A</v>
      </c>
      <c r="AB658" s="2" t="e">
        <f>IF(Table13[[#This Row],[Gender]]="F",Table13[[#This Row],[Whole_weight]],NA())</f>
        <v>#N/A</v>
      </c>
      <c r="AC658" s="2">
        <f>IF(Table13[[#This Row],[Gender]]="I",Table13[[#This Row],[Whole_weight]],NA())</f>
        <v>0.78100000000000003</v>
      </c>
      <c r="AD658" s="2" t="e">
        <f>IF(Table13[[#This Row],[Gender]]="M",Table13[[#This Row],[Diameter]],NA())</f>
        <v>#N/A</v>
      </c>
      <c r="AE658" s="2" t="e">
        <f>IF(Table13[[#This Row],[Gender]]="F",Table13[[#This Row],[Diameter]],NA())</f>
        <v>#N/A</v>
      </c>
      <c r="AF658" s="2">
        <f>IF(Table13[[#This Row],[Gender]]="I",Table13[[#This Row],[Diameter]],NA())</f>
        <v>0.42499999999999999</v>
      </c>
    </row>
    <row r="659" spans="1:32">
      <c r="A659">
        <v>2755</v>
      </c>
      <c r="B659" t="s">
        <v>11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39</v>
      </c>
      <c r="M659" t="s">
        <v>40</v>
      </c>
      <c r="N659" t="s">
        <v>41</v>
      </c>
      <c r="O659">
        <v>5</v>
      </c>
      <c r="P659" t="s">
        <v>14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>
        <f>SUM(1,(1/3)*(Table13[[#This Row],[Length]]-0.5),(1/3)*(Table13[[#This Row],[Diameter]]-0.4),(1/3)*(Table13[[#This Row],[Height]]-0.4)*Table13[[#This Row],[Whole_weight]]*0.5)</f>
        <v>0.97601833333333343</v>
      </c>
      <c r="W659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t="e">
        <f>IF(Table13[[#This Row],[Category All]]="Category 1",Table13[[#This Row],[Base Abalone Value]]*1.5,NA())</f>
        <v>#N/A</v>
      </c>
      <c r="Y659">
        <f>IF(Table13[[#This Row],[Category All]]="Category 2",Table13[[#This Row],[Base Abalone Value]]*0.8,NA())</f>
        <v>0.78081466666666677</v>
      </c>
      <c r="Z659" t="e">
        <f>IF(Table13[[#This Row],[Category All]]="Category 3",Table13[[#This Row],[Base Abalone Value]],NA())</f>
        <v>#N/A</v>
      </c>
      <c r="AA659" s="2" t="e">
        <f>IF(Table13[[#This Row],[Gender]]="M",Table13[[#This Row],[Whole_weight]],NA())</f>
        <v>#N/A</v>
      </c>
      <c r="AB659" s="2" t="e">
        <f>IF(Table13[[#This Row],[Gender]]="F",Table13[[#This Row],[Whole_weight]],NA())</f>
        <v>#N/A</v>
      </c>
      <c r="AC659" s="2">
        <f>IF(Table13[[#This Row],[Gender]]="I",Table13[[#This Row],[Whole_weight]],NA())</f>
        <v>0.60699999999999998</v>
      </c>
      <c r="AD659" s="2" t="e">
        <f>IF(Table13[[#This Row],[Gender]]="M",Table13[[#This Row],[Diameter]],NA())</f>
        <v>#N/A</v>
      </c>
      <c r="AE659" s="2" t="e">
        <f>IF(Table13[[#This Row],[Gender]]="F",Table13[[#This Row],[Diameter]],NA())</f>
        <v>#N/A</v>
      </c>
      <c r="AF659" s="2">
        <f>IF(Table13[[#This Row],[Gender]]="I",Table13[[#This Row],[Diameter]],NA())</f>
        <v>0.38500000000000001</v>
      </c>
    </row>
    <row r="660" spans="1:32">
      <c r="A660">
        <v>3426</v>
      </c>
      <c r="B660" t="s">
        <v>0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</v>
      </c>
      <c r="M660" t="s">
        <v>2</v>
      </c>
      <c r="N660" t="s">
        <v>3</v>
      </c>
      <c r="O660">
        <v>2</v>
      </c>
      <c r="P660" t="s">
        <v>7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>
        <f>SUM(1,(1/3)*(Table13[[#This Row],[Length]]-0.5),(1/3)*(Table13[[#This Row],[Diameter]]-0.4),(1/3)*(Table13[[#This Row],[Height]]-0.4)*Table13[[#This Row],[Whole_weight]]*0.5)</f>
        <v>1.0443862500000001</v>
      </c>
      <c r="W660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t="e">
        <f>IF(Table13[[#This Row],[Category All]]="Category 1",Table13[[#This Row],[Base Abalone Value]]*1.5,NA())</f>
        <v>#N/A</v>
      </c>
      <c r="Y660" t="e">
        <f>IF(Table13[[#This Row],[Category All]]="Category 2",Table13[[#This Row],[Base Abalone Value]]*0.8,NA())</f>
        <v>#N/A</v>
      </c>
      <c r="Z660">
        <f>IF(Table13[[#This Row],[Category All]]="Category 3",Table13[[#This Row],[Base Abalone Value]],NA())</f>
        <v>1.0443862500000001</v>
      </c>
      <c r="AA660" s="2" t="e">
        <f>IF(Table13[[#This Row],[Gender]]="M",Table13[[#This Row],[Whole_weight]],NA())</f>
        <v>#N/A</v>
      </c>
      <c r="AB660" s="2">
        <f>IF(Table13[[#This Row],[Gender]]="F",Table13[[#This Row],[Whole_weight]],NA())</f>
        <v>1.5055000000000001</v>
      </c>
      <c r="AC660" s="2" t="e">
        <f>IF(Table13[[#This Row],[Gender]]="I",Table13[[#This Row],[Whole_weight]],NA())</f>
        <v>#N/A</v>
      </c>
      <c r="AD660" s="2" t="e">
        <f>IF(Table13[[#This Row],[Gender]]="M",Table13[[#This Row],[Diameter]],NA())</f>
        <v>#N/A</v>
      </c>
      <c r="AE660" s="2">
        <f>IF(Table13[[#This Row],[Gender]]="F",Table13[[#This Row],[Diameter]],NA())</f>
        <v>0.54500000000000004</v>
      </c>
      <c r="AF660" s="2" t="e">
        <f>IF(Table13[[#This Row],[Gender]]="I",Table13[[#This Row],[Diameter]],NA())</f>
        <v>#N/A</v>
      </c>
    </row>
    <row r="661" spans="1:32">
      <c r="A661">
        <v>4094</v>
      </c>
      <c r="B661" t="s">
        <v>15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29</v>
      </c>
      <c r="M661" t="s">
        <v>30</v>
      </c>
      <c r="N661" t="s">
        <v>31</v>
      </c>
      <c r="O661">
        <v>10</v>
      </c>
      <c r="P661" t="s">
        <v>38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>
        <f>SUM(1,(1/3)*(Table13[[#This Row],[Length]]-0.5),(1/3)*(Table13[[#This Row],[Diameter]]-0.4),(1/3)*(Table13[[#This Row],[Height]]-0.4)*Table13[[#This Row],[Whole_weight]]*0.5)</f>
        <v>1.0260716666666667</v>
      </c>
      <c r="W661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t="e">
        <f>IF(Table13[[#This Row],[Category All]]="Category 1",Table13[[#This Row],[Base Abalone Value]]*1.5,NA())</f>
        <v>#N/A</v>
      </c>
      <c r="Y661" t="e">
        <f>IF(Table13[[#This Row],[Category All]]="Category 2",Table13[[#This Row],[Base Abalone Value]]*0.8,NA())</f>
        <v>#N/A</v>
      </c>
      <c r="Z661">
        <f>IF(Table13[[#This Row],[Category All]]="Category 3",Table13[[#This Row],[Base Abalone Value]],NA())</f>
        <v>1.0260716666666667</v>
      </c>
      <c r="AA661" s="2">
        <f>IF(Table13[[#This Row],[Gender]]="M",Table13[[#This Row],[Whole_weight]],NA())</f>
        <v>1.2435</v>
      </c>
      <c r="AB661" s="2" t="e">
        <f>IF(Table13[[#This Row],[Gender]]="F",Table13[[#This Row],[Whole_weight]],NA())</f>
        <v>#N/A</v>
      </c>
      <c r="AC661" s="2" t="e">
        <f>IF(Table13[[#This Row],[Gender]]="I",Table13[[#This Row],[Whole_weight]],NA())</f>
        <v>#N/A</v>
      </c>
      <c r="AD661" s="2">
        <f>IF(Table13[[#This Row],[Gender]]="M",Table13[[#This Row],[Diameter]],NA())</f>
        <v>0.48499999999999999</v>
      </c>
      <c r="AE661" s="2" t="e">
        <f>IF(Table13[[#This Row],[Gender]]="F",Table13[[#This Row],[Diameter]],NA())</f>
        <v>#N/A</v>
      </c>
      <c r="AF661" s="2" t="e">
        <f>IF(Table13[[#This Row],[Gender]]="I",Table13[[#This Row],[Diameter]],NA())</f>
        <v>#N/A</v>
      </c>
    </row>
    <row r="662" spans="1:32">
      <c r="A662">
        <v>2499</v>
      </c>
      <c r="B662" t="s">
        <v>15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52</v>
      </c>
      <c r="M662" t="s">
        <v>53</v>
      </c>
      <c r="N662" t="s">
        <v>54</v>
      </c>
      <c r="O662">
        <v>1</v>
      </c>
      <c r="P662" t="s">
        <v>4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>
        <f>SUM(1,(1/3)*(Table13[[#This Row],[Length]]-0.5),(1/3)*(Table13[[#This Row],[Diameter]]-0.4),(1/3)*(Table13[[#This Row],[Height]]-0.4)*Table13[[#This Row],[Whole_weight]]*0.5)</f>
        <v>0.96464166666666662</v>
      </c>
      <c r="W662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t="e">
        <f>IF(Table13[[#This Row],[Category All]]="Category 1",Table13[[#This Row],[Base Abalone Value]]*1.5,NA())</f>
        <v>#N/A</v>
      </c>
      <c r="Y662">
        <f>IF(Table13[[#This Row],[Category All]]="Category 2",Table13[[#This Row],[Base Abalone Value]]*0.8,NA())</f>
        <v>0.77171333333333336</v>
      </c>
      <c r="Z662" t="e">
        <f>IF(Table13[[#This Row],[Category All]]="Category 3",Table13[[#This Row],[Base Abalone Value]],NA())</f>
        <v>#N/A</v>
      </c>
      <c r="AA662" s="2">
        <f>IF(Table13[[#This Row],[Gender]]="M",Table13[[#This Row],[Whole_weight]],NA())</f>
        <v>0.77749999999999997</v>
      </c>
      <c r="AB662" s="2" t="e">
        <f>IF(Table13[[#This Row],[Gender]]="F",Table13[[#This Row],[Whole_weight]],NA())</f>
        <v>#N/A</v>
      </c>
      <c r="AC662" s="2" t="e">
        <f>IF(Table13[[#This Row],[Gender]]="I",Table13[[#This Row],[Whole_weight]],NA())</f>
        <v>#N/A</v>
      </c>
      <c r="AD662" s="2">
        <f>IF(Table13[[#This Row],[Gender]]="M",Table13[[#This Row],[Diameter]],NA())</f>
        <v>0.4</v>
      </c>
      <c r="AE662" s="2" t="e">
        <f>IF(Table13[[#This Row],[Gender]]="F",Table13[[#This Row],[Diameter]],NA())</f>
        <v>#N/A</v>
      </c>
      <c r="AF662" s="2" t="e">
        <f>IF(Table13[[#This Row],[Gender]]="I",Table13[[#This Row],[Diameter]],NA())</f>
        <v>#N/A</v>
      </c>
    </row>
    <row r="663" spans="1:32">
      <c r="A663">
        <v>3260</v>
      </c>
      <c r="B663" t="s">
        <v>15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29</v>
      </c>
      <c r="M663" t="s">
        <v>30</v>
      </c>
      <c r="N663" t="s">
        <v>31</v>
      </c>
      <c r="O663">
        <v>3</v>
      </c>
      <c r="P663" t="s">
        <v>48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>
        <f>SUM(1,(1/3)*(Table13[[#This Row],[Length]]-0.5),(1/3)*(Table13[[#This Row],[Diameter]]-0.4),(1/3)*(Table13[[#This Row],[Height]]-0.4)*Table13[[#This Row],[Whole_weight]]*0.5)</f>
        <v>1.0251295833333331</v>
      </c>
      <c r="W66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t="e">
        <f>IF(Table13[[#This Row],[Category All]]="Category 1",Table13[[#This Row],[Base Abalone Value]]*1.5,NA())</f>
        <v>#N/A</v>
      </c>
      <c r="Y663">
        <f>IF(Table13[[#This Row],[Category All]]="Category 2",Table13[[#This Row],[Base Abalone Value]]*0.8,NA())</f>
        <v>0.82010366666666656</v>
      </c>
      <c r="Z663" t="e">
        <f>IF(Table13[[#This Row],[Category All]]="Category 3",Table13[[#This Row],[Base Abalone Value]],NA())</f>
        <v>#N/A</v>
      </c>
      <c r="AA663" s="2">
        <f>IF(Table13[[#This Row],[Gender]]="M",Table13[[#This Row],[Whole_weight]],NA())</f>
        <v>1.4435</v>
      </c>
      <c r="AB663" s="2" t="e">
        <f>IF(Table13[[#This Row],[Gender]]="F",Table13[[#This Row],[Whole_weight]],NA())</f>
        <v>#N/A</v>
      </c>
      <c r="AC663" s="2" t="e">
        <f>IF(Table13[[#This Row],[Gender]]="I",Table13[[#This Row],[Whole_weight]],NA())</f>
        <v>#N/A</v>
      </c>
      <c r="AD663" s="2">
        <f>IF(Table13[[#This Row],[Gender]]="M",Table13[[#This Row],[Diameter]],NA())</f>
        <v>0.505</v>
      </c>
      <c r="AE663" s="2" t="e">
        <f>IF(Table13[[#This Row],[Gender]]="F",Table13[[#This Row],[Diameter]],NA())</f>
        <v>#N/A</v>
      </c>
      <c r="AF663" s="2" t="e">
        <f>IF(Table13[[#This Row],[Gender]]="I",Table13[[#This Row],[Diameter]],NA())</f>
        <v>#N/A</v>
      </c>
    </row>
    <row r="664" spans="1:32">
      <c r="A664">
        <v>2220</v>
      </c>
      <c r="B664" t="s">
        <v>0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23</v>
      </c>
      <c r="M664" t="s">
        <v>24</v>
      </c>
      <c r="N664" t="s">
        <v>25</v>
      </c>
      <c r="O664">
        <v>5</v>
      </c>
      <c r="P664" t="s">
        <v>14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>
        <f>SUM(1,(1/3)*(Table13[[#This Row],[Length]]-0.5),(1/3)*(Table13[[#This Row],[Diameter]]-0.4),(1/3)*(Table13[[#This Row],[Height]]-0.4)*Table13[[#This Row],[Whole_weight]]*0.5)</f>
        <v>0.96165541666666665</v>
      </c>
      <c r="W664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t="e">
        <f>IF(Table13[[#This Row],[Category All]]="Category 1",Table13[[#This Row],[Base Abalone Value]]*1.5,NA())</f>
        <v>#N/A</v>
      </c>
      <c r="Y664">
        <f>IF(Table13[[#This Row],[Category All]]="Category 2",Table13[[#This Row],[Base Abalone Value]]*0.8,NA())</f>
        <v>0.76932433333333339</v>
      </c>
      <c r="Z664" t="e">
        <f>IF(Table13[[#This Row],[Category All]]="Category 3",Table13[[#This Row],[Base Abalone Value]],NA())</f>
        <v>#N/A</v>
      </c>
      <c r="AA664" s="2" t="e">
        <f>IF(Table13[[#This Row],[Gender]]="M",Table13[[#This Row],[Whole_weight]],NA())</f>
        <v>#N/A</v>
      </c>
      <c r="AB664" s="2">
        <f>IF(Table13[[#This Row],[Gender]]="F",Table13[[#This Row],[Whole_weight]],NA())</f>
        <v>0.58850000000000002</v>
      </c>
      <c r="AC664" s="2" t="e">
        <f>IF(Table13[[#This Row],[Gender]]="I",Table13[[#This Row],[Whole_weight]],NA())</f>
        <v>#N/A</v>
      </c>
      <c r="AD664" s="2" t="e">
        <f>IF(Table13[[#This Row],[Gender]]="M",Table13[[#This Row],[Diameter]],NA())</f>
        <v>#N/A</v>
      </c>
      <c r="AE664" s="2">
        <f>IF(Table13[[#This Row],[Gender]]="F",Table13[[#This Row],[Diameter]],NA())</f>
        <v>0.375</v>
      </c>
      <c r="AF664" s="2" t="e">
        <f>IF(Table13[[#This Row],[Gender]]="I",Table13[[#This Row],[Diameter]],NA())</f>
        <v>#N/A</v>
      </c>
    </row>
    <row r="665" spans="1:32">
      <c r="A665">
        <v>3180</v>
      </c>
      <c r="B665" t="s">
        <v>11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23</v>
      </c>
      <c r="M665" t="s">
        <v>24</v>
      </c>
      <c r="N665" t="s">
        <v>25</v>
      </c>
      <c r="O665">
        <v>9</v>
      </c>
      <c r="P665" t="s">
        <v>46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>
        <f>SUM(1,(1/3)*(Table13[[#This Row],[Length]]-0.5),(1/3)*(Table13[[#This Row],[Diameter]]-0.4),(1/3)*(Table13[[#This Row],[Height]]-0.4)*Table13[[#This Row],[Whole_weight]]*0.5)</f>
        <v>0.84938999999999998</v>
      </c>
      <c r="W665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t="e">
        <f>IF(Table13[[#This Row],[Category All]]="Category 1",Table13[[#This Row],[Base Abalone Value]]*1.5,NA())</f>
        <v>#N/A</v>
      </c>
      <c r="Y665">
        <f>IF(Table13[[#This Row],[Category All]]="Category 2",Table13[[#This Row],[Base Abalone Value]]*0.8,NA())</f>
        <v>0.679512</v>
      </c>
      <c r="Z665" t="e">
        <f>IF(Table13[[#This Row],[Category All]]="Category 3",Table13[[#This Row],[Base Abalone Value]],NA())</f>
        <v>#N/A</v>
      </c>
      <c r="AA665" s="2" t="e">
        <f>IF(Table13[[#This Row],[Gender]]="M",Table13[[#This Row],[Whole_weight]],NA())</f>
        <v>#N/A</v>
      </c>
      <c r="AB665" s="2" t="e">
        <f>IF(Table13[[#This Row],[Gender]]="F",Table13[[#This Row],[Whole_weight]],NA())</f>
        <v>#N/A</v>
      </c>
      <c r="AC665" s="2">
        <f>IF(Table13[[#This Row],[Gender]]="I",Table13[[#This Row],[Whole_weight]],NA())</f>
        <v>0.10199999999999999</v>
      </c>
      <c r="AD665" s="2" t="e">
        <f>IF(Table13[[#This Row],[Gender]]="M",Table13[[#This Row],[Diameter]],NA())</f>
        <v>#N/A</v>
      </c>
      <c r="AE665" s="2" t="e">
        <f>IF(Table13[[#This Row],[Gender]]="F",Table13[[#This Row],[Diameter]],NA())</f>
        <v>#N/A</v>
      </c>
      <c r="AF665" s="2">
        <f>IF(Table13[[#This Row],[Gender]]="I",Table13[[#This Row],[Diameter]],NA())</f>
        <v>0.19500000000000001</v>
      </c>
    </row>
    <row r="666" spans="1:32">
      <c r="A666">
        <v>3321</v>
      </c>
      <c r="B666" t="s">
        <v>0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35</v>
      </c>
      <c r="M666" t="s">
        <v>36</v>
      </c>
      <c r="N666" t="s">
        <v>37</v>
      </c>
      <c r="O666">
        <v>9</v>
      </c>
      <c r="P666" t="s">
        <v>46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>
        <f>SUM(1,(1/3)*(Table13[[#This Row],[Length]]-0.5),(1/3)*(Table13[[#This Row],[Diameter]]-0.4),(1/3)*(Table13[[#This Row],[Height]]-0.4)*Table13[[#This Row],[Whole_weight]]*0.5)</f>
        <v>0.98829291666666674</v>
      </c>
      <c r="W666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t="e">
        <f>IF(Table13[[#This Row],[Category All]]="Category 1",Table13[[#This Row],[Base Abalone Value]]*1.5,NA())</f>
        <v>#N/A</v>
      </c>
      <c r="Y666">
        <f>IF(Table13[[#This Row],[Category All]]="Category 2",Table13[[#This Row],[Base Abalone Value]]*0.8,NA())</f>
        <v>0.79063433333333344</v>
      </c>
      <c r="Z666" t="e">
        <f>IF(Table13[[#This Row],[Category All]]="Category 3",Table13[[#This Row],[Base Abalone Value]],NA())</f>
        <v>#N/A</v>
      </c>
      <c r="AA666" s="2" t="e">
        <f>IF(Table13[[#This Row],[Gender]]="M",Table13[[#This Row],[Whole_weight]],NA())</f>
        <v>#N/A</v>
      </c>
      <c r="AB666" s="2">
        <f>IF(Table13[[#This Row],[Gender]]="F",Table13[[#This Row],[Whole_weight]],NA())</f>
        <v>0.77649999999999997</v>
      </c>
      <c r="AC666" s="2" t="e">
        <f>IF(Table13[[#This Row],[Gender]]="I",Table13[[#This Row],[Whole_weight]],NA())</f>
        <v>#N/A</v>
      </c>
      <c r="AD666" s="2" t="e">
        <f>IF(Table13[[#This Row],[Gender]]="M",Table13[[#This Row],[Diameter]],NA())</f>
        <v>#N/A</v>
      </c>
      <c r="AE666" s="2">
        <f>IF(Table13[[#This Row],[Gender]]="F",Table13[[#This Row],[Diameter]],NA())</f>
        <v>0.42499999999999999</v>
      </c>
      <c r="AF666" s="2" t="e">
        <f>IF(Table13[[#This Row],[Gender]]="I",Table13[[#This Row],[Diameter]],NA())</f>
        <v>#N/A</v>
      </c>
    </row>
    <row r="667" spans="1:32">
      <c r="A667">
        <v>1288</v>
      </c>
      <c r="B667" t="s">
        <v>11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52</v>
      </c>
      <c r="M667" t="s">
        <v>53</v>
      </c>
      <c r="N667" t="s">
        <v>54</v>
      </c>
      <c r="O667">
        <v>5</v>
      </c>
      <c r="P667" t="s">
        <v>14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>
        <f>SUM(1,(1/3)*(Table13[[#This Row],[Length]]-0.5),(1/3)*(Table13[[#This Row],[Diameter]]-0.4),(1/3)*(Table13[[#This Row],[Height]]-0.4)*Table13[[#This Row],[Whole_weight]]*0.5)</f>
        <v>0.97626583333333339</v>
      </c>
      <c r="W667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t="e">
        <f>IF(Table13[[#This Row],[Category All]]="Category 1",Table13[[#This Row],[Base Abalone Value]]*1.5,NA())</f>
        <v>#N/A</v>
      </c>
      <c r="Y667">
        <f>IF(Table13[[#This Row],[Category All]]="Category 2",Table13[[#This Row],[Base Abalone Value]]*0.8,NA())</f>
        <v>0.7810126666666668</v>
      </c>
      <c r="Z667" t="e">
        <f>IF(Table13[[#This Row],[Category All]]="Category 3",Table13[[#This Row],[Base Abalone Value]],NA())</f>
        <v>#N/A</v>
      </c>
      <c r="AA667" s="2" t="e">
        <f>IF(Table13[[#This Row],[Gender]]="M",Table13[[#This Row],[Whole_weight]],NA())</f>
        <v>#N/A</v>
      </c>
      <c r="AB667" s="2" t="e">
        <f>IF(Table13[[#This Row],[Gender]]="F",Table13[[#This Row],[Whole_weight]],NA())</f>
        <v>#N/A</v>
      </c>
      <c r="AC667" s="2">
        <f>IF(Table13[[#This Row],[Gender]]="I",Table13[[#This Row],[Whole_weight]],NA())</f>
        <v>0.60150000000000003</v>
      </c>
      <c r="AD667" s="2" t="e">
        <f>IF(Table13[[#This Row],[Gender]]="M",Table13[[#This Row],[Diameter]],NA())</f>
        <v>#N/A</v>
      </c>
      <c r="AE667" s="2" t="e">
        <f>IF(Table13[[#This Row],[Gender]]="F",Table13[[#This Row],[Diameter]],NA())</f>
        <v>#N/A</v>
      </c>
      <c r="AF667" s="2">
        <f>IF(Table13[[#This Row],[Gender]]="I",Table13[[#This Row],[Diameter]],NA())</f>
        <v>0.40500000000000003</v>
      </c>
    </row>
    <row r="668" spans="1:32">
      <c r="A668">
        <v>2323</v>
      </c>
      <c r="B668" t="s">
        <v>15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39</v>
      </c>
      <c r="M668" t="s">
        <v>40</v>
      </c>
      <c r="N668" t="s">
        <v>41</v>
      </c>
      <c r="O668">
        <v>10</v>
      </c>
      <c r="P668" t="s">
        <v>38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>
        <f>SUM(1,(1/3)*(Table13[[#This Row],[Length]]-0.5),(1/3)*(Table13[[#This Row],[Diameter]]-0.4),(1/3)*(Table13[[#This Row],[Height]]-0.4)*Table13[[#This Row],[Whole_weight]]*0.5)</f>
        <v>0.98913791666666673</v>
      </c>
      <c r="W668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t="e">
        <f>IF(Table13[[#This Row],[Category All]]="Category 1",Table13[[#This Row],[Base Abalone Value]]*1.5,NA())</f>
        <v>#N/A</v>
      </c>
      <c r="Y668">
        <f>IF(Table13[[#This Row],[Category All]]="Category 2",Table13[[#This Row],[Base Abalone Value]]*0.8,NA())</f>
        <v>0.79131033333333345</v>
      </c>
      <c r="Z668" t="e">
        <f>IF(Table13[[#This Row],[Category All]]="Category 3",Table13[[#This Row],[Base Abalone Value]],NA())</f>
        <v>#N/A</v>
      </c>
      <c r="AA668" s="2">
        <f>IF(Table13[[#This Row],[Gender]]="M",Table13[[#This Row],[Whole_weight]],NA())</f>
        <v>0.73650000000000004</v>
      </c>
      <c r="AB668" s="2" t="e">
        <f>IF(Table13[[#This Row],[Gender]]="F",Table13[[#This Row],[Whole_weight]],NA())</f>
        <v>#N/A</v>
      </c>
      <c r="AC668" s="2" t="e">
        <f>IF(Table13[[#This Row],[Gender]]="I",Table13[[#This Row],[Whole_weight]],NA())</f>
        <v>#N/A</v>
      </c>
      <c r="AD668" s="2">
        <f>IF(Table13[[#This Row],[Gender]]="M",Table13[[#This Row],[Diameter]],NA())</f>
        <v>0.435</v>
      </c>
      <c r="AE668" s="2" t="e">
        <f>IF(Table13[[#This Row],[Gender]]="F",Table13[[#This Row],[Diameter]],NA())</f>
        <v>#N/A</v>
      </c>
      <c r="AF668" s="2" t="e">
        <f>IF(Table13[[#This Row],[Gender]]="I",Table13[[#This Row],[Diameter]],NA())</f>
        <v>#N/A</v>
      </c>
    </row>
    <row r="669" spans="1:32">
      <c r="A669">
        <v>3601</v>
      </c>
      <c r="B669" t="s">
        <v>11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35</v>
      </c>
      <c r="M669" t="s">
        <v>36</v>
      </c>
      <c r="N669" t="s">
        <v>37</v>
      </c>
      <c r="O669">
        <v>2</v>
      </c>
      <c r="P669" t="s">
        <v>7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>
        <f>SUM(1,(1/3)*(Table13[[#This Row],[Length]]-0.5),(1/3)*(Table13[[#This Row],[Diameter]]-0.4),(1/3)*(Table13[[#This Row],[Height]]-0.4)*Table13[[#This Row],[Whole_weight]]*0.5)</f>
        <v>0.79831999999999992</v>
      </c>
      <c r="W669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t="e">
        <f>IF(Table13[[#This Row],[Category All]]="Category 1",Table13[[#This Row],[Base Abalone Value]]*1.5,NA())</f>
        <v>#N/A</v>
      </c>
      <c r="Y669">
        <f>IF(Table13[[#This Row],[Category All]]="Category 2",Table13[[#This Row],[Base Abalone Value]]*0.8,NA())</f>
        <v>0.638656</v>
      </c>
      <c r="Z669" t="e">
        <f>IF(Table13[[#This Row],[Category All]]="Category 3",Table13[[#This Row],[Base Abalone Value]],NA())</f>
        <v>#N/A</v>
      </c>
      <c r="AA669" s="2" t="e">
        <f>IF(Table13[[#This Row],[Gender]]="M",Table13[[#This Row],[Whole_weight]],NA())</f>
        <v>#N/A</v>
      </c>
      <c r="AB669" s="2" t="e">
        <f>IF(Table13[[#This Row],[Gender]]="F",Table13[[#This Row],[Whole_weight]],NA())</f>
        <v>#N/A</v>
      </c>
      <c r="AC669" s="2">
        <f>IF(Table13[[#This Row],[Gender]]="I",Table13[[#This Row],[Whole_weight]],NA())</f>
        <v>2.8000000000000001E-2</v>
      </c>
      <c r="AD669" s="2" t="e">
        <f>IF(Table13[[#This Row],[Gender]]="M",Table13[[#This Row],[Diameter]],NA())</f>
        <v>#N/A</v>
      </c>
      <c r="AE669" s="2" t="e">
        <f>IF(Table13[[#This Row],[Gender]]="F",Table13[[#This Row],[Diameter]],NA())</f>
        <v>#N/A</v>
      </c>
      <c r="AF669" s="2">
        <f>IF(Table13[[#This Row],[Gender]]="I",Table13[[#This Row],[Diameter]],NA())</f>
        <v>0.125</v>
      </c>
    </row>
    <row r="670" spans="1:32">
      <c r="A670">
        <v>2127</v>
      </c>
      <c r="B670" t="s">
        <v>0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35</v>
      </c>
      <c r="M670" t="s">
        <v>36</v>
      </c>
      <c r="N670" t="s">
        <v>37</v>
      </c>
      <c r="O670">
        <v>8</v>
      </c>
      <c r="P670" t="s">
        <v>19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>
        <f>SUM(1,(1/3)*(Table13[[#This Row],[Length]]-0.5),(1/3)*(Table13[[#This Row],[Diameter]]-0.4),(1/3)*(Table13[[#This Row],[Height]]-0.4)*Table13[[#This Row],[Whole_weight]]*0.5)</f>
        <v>0.97357708333333337</v>
      </c>
      <c r="W670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t="e">
        <f>IF(Table13[[#This Row],[Category All]]="Category 1",Table13[[#This Row],[Base Abalone Value]]*1.5,NA())</f>
        <v>#N/A</v>
      </c>
      <c r="Y670">
        <f>IF(Table13[[#This Row],[Category All]]="Category 2",Table13[[#This Row],[Base Abalone Value]]*0.8,NA())</f>
        <v>0.77886166666666679</v>
      </c>
      <c r="Z670" t="e">
        <f>IF(Table13[[#This Row],[Category All]]="Category 3",Table13[[#This Row],[Base Abalone Value]],NA())</f>
        <v>#N/A</v>
      </c>
      <c r="AA670" s="2" t="e">
        <f>IF(Table13[[#This Row],[Gender]]="M",Table13[[#This Row],[Whole_weight]],NA())</f>
        <v>#N/A</v>
      </c>
      <c r="AB670" s="2">
        <f>IF(Table13[[#This Row],[Gender]]="F",Table13[[#This Row],[Whole_weight]],NA())</f>
        <v>0.57650000000000001</v>
      </c>
      <c r="AC670" s="2" t="e">
        <f>IF(Table13[[#This Row],[Gender]]="I",Table13[[#This Row],[Whole_weight]],NA())</f>
        <v>#N/A</v>
      </c>
      <c r="AD670" s="2" t="e">
        <f>IF(Table13[[#This Row],[Gender]]="M",Table13[[#This Row],[Diameter]],NA())</f>
        <v>#N/A</v>
      </c>
      <c r="AE670" s="2">
        <f>IF(Table13[[#This Row],[Gender]]="F",Table13[[#This Row],[Diameter]],NA())</f>
        <v>0.4</v>
      </c>
      <c r="AF670" s="2" t="e">
        <f>IF(Table13[[#This Row],[Gender]]="I",Table13[[#This Row],[Diameter]],NA())</f>
        <v>#N/A</v>
      </c>
    </row>
    <row r="671" spans="1:32">
      <c r="A671">
        <v>4117</v>
      </c>
      <c r="B671" t="s">
        <v>15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5</v>
      </c>
      <c r="M671" t="s">
        <v>6</v>
      </c>
      <c r="N671" t="s">
        <v>3</v>
      </c>
      <c r="O671">
        <v>9</v>
      </c>
      <c r="P671" t="s">
        <v>46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>
        <f>SUM(1,(1/3)*(Table13[[#This Row],[Length]]-0.5),(1/3)*(Table13[[#This Row],[Diameter]]-0.4),(1/3)*(Table13[[#This Row],[Height]]-0.4)*Table13[[#This Row],[Whole_weight]]*0.5)</f>
        <v>1.0186733333333333</v>
      </c>
      <c r="W671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t="e">
        <f>IF(Table13[[#This Row],[Category All]]="Category 1",Table13[[#This Row],[Base Abalone Value]]*1.5,NA())</f>
        <v>#N/A</v>
      </c>
      <c r="Y671" t="e">
        <f>IF(Table13[[#This Row],[Category All]]="Category 2",Table13[[#This Row],[Base Abalone Value]]*0.8,NA())</f>
        <v>#N/A</v>
      </c>
      <c r="Z671">
        <f>IF(Table13[[#This Row],[Category All]]="Category 3",Table13[[#This Row],[Base Abalone Value]],NA())</f>
        <v>1.0186733333333333</v>
      </c>
      <c r="AA671" s="2">
        <f>IF(Table13[[#This Row],[Gender]]="M",Table13[[#This Row],[Whole_weight]],NA())</f>
        <v>1.2415</v>
      </c>
      <c r="AB671" s="2" t="e">
        <f>IF(Table13[[#This Row],[Gender]]="F",Table13[[#This Row],[Whole_weight]],NA())</f>
        <v>#N/A</v>
      </c>
      <c r="AC671" s="2" t="e">
        <f>IF(Table13[[#This Row],[Gender]]="I",Table13[[#This Row],[Whole_weight]],NA())</f>
        <v>#N/A</v>
      </c>
      <c r="AD671" s="2">
        <f>IF(Table13[[#This Row],[Gender]]="M",Table13[[#This Row],[Diameter]],NA())</f>
        <v>0.48</v>
      </c>
      <c r="AE671" s="2" t="e">
        <f>IF(Table13[[#This Row],[Gender]]="F",Table13[[#This Row],[Diameter]],NA())</f>
        <v>#N/A</v>
      </c>
      <c r="AF671" s="2" t="e">
        <f>IF(Table13[[#This Row],[Gender]]="I",Table13[[#This Row],[Diameter]],NA())</f>
        <v>#N/A</v>
      </c>
    </row>
    <row r="672" spans="1:32">
      <c r="A672">
        <v>812</v>
      </c>
      <c r="B672" t="s">
        <v>0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26</v>
      </c>
      <c r="M672" t="s">
        <v>27</v>
      </c>
      <c r="N672" t="s">
        <v>28</v>
      </c>
      <c r="O672">
        <v>6</v>
      </c>
      <c r="P672" t="s">
        <v>47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>
        <f>SUM(1,(1/3)*(Table13[[#This Row],[Length]]-0.5),(1/3)*(Table13[[#This Row],[Diameter]]-0.4),(1/3)*(Table13[[#This Row],[Height]]-0.4)*Table13[[#This Row],[Whole_weight]]*0.5)</f>
        <v>0.95424249999999999</v>
      </c>
      <c r="W672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t="e">
        <f>IF(Table13[[#This Row],[Category All]]="Category 1",Table13[[#This Row],[Base Abalone Value]]*1.5,NA())</f>
        <v>#N/A</v>
      </c>
      <c r="Y672">
        <f>IF(Table13[[#This Row],[Category All]]="Category 2",Table13[[#This Row],[Base Abalone Value]]*0.8,NA())</f>
        <v>0.76339400000000002</v>
      </c>
      <c r="Z672" t="e">
        <f>IF(Table13[[#This Row],[Category All]]="Category 3",Table13[[#This Row],[Base Abalone Value]],NA())</f>
        <v>#N/A</v>
      </c>
      <c r="AA672" s="2" t="e">
        <f>IF(Table13[[#This Row],[Gender]]="M",Table13[[#This Row],[Whole_weight]],NA())</f>
        <v>#N/A</v>
      </c>
      <c r="AB672" s="2">
        <f>IF(Table13[[#This Row],[Gender]]="F",Table13[[#This Row],[Whole_weight]],NA())</f>
        <v>0.6835</v>
      </c>
      <c r="AC672" s="2" t="e">
        <f>IF(Table13[[#This Row],[Gender]]="I",Table13[[#This Row],[Whole_weight]],NA())</f>
        <v>#N/A</v>
      </c>
      <c r="AD672" s="2" t="e">
        <f>IF(Table13[[#This Row],[Gender]]="M",Table13[[#This Row],[Diameter]],NA())</f>
        <v>#N/A</v>
      </c>
      <c r="AE672" s="2">
        <f>IF(Table13[[#This Row],[Gender]]="F",Table13[[#This Row],[Diameter]],NA())</f>
        <v>0.36499999999999999</v>
      </c>
      <c r="AF672" s="2" t="e">
        <f>IF(Table13[[#This Row],[Gender]]="I",Table13[[#This Row],[Diameter]],NA())</f>
        <v>#N/A</v>
      </c>
    </row>
    <row r="673" spans="1:32">
      <c r="A673">
        <v>2194</v>
      </c>
      <c r="B673" t="s">
        <v>11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43</v>
      </c>
      <c r="M673" t="s">
        <v>44</v>
      </c>
      <c r="N673" t="s">
        <v>45</v>
      </c>
      <c r="O673">
        <v>9</v>
      </c>
      <c r="P673" t="s">
        <v>46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>
        <f>SUM(1,(1/3)*(Table13[[#This Row],[Length]]-0.5),(1/3)*(Table13[[#This Row],[Diameter]]-0.4),(1/3)*(Table13[[#This Row],[Height]]-0.4)*Table13[[#This Row],[Whole_weight]]*0.5)</f>
        <v>0.82485458333333339</v>
      </c>
      <c r="W67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t="e">
        <f>IF(Table13[[#This Row],[Category All]]="Category 1",Table13[[#This Row],[Base Abalone Value]]*1.5,NA())</f>
        <v>#N/A</v>
      </c>
      <c r="Y673">
        <f>IF(Table13[[#This Row],[Category All]]="Category 2",Table13[[#This Row],[Base Abalone Value]]*0.8,NA())</f>
        <v>0.65988366666666676</v>
      </c>
      <c r="Z673" t="e">
        <f>IF(Table13[[#This Row],[Category All]]="Category 3",Table13[[#This Row],[Base Abalone Value]],NA())</f>
        <v>#N/A</v>
      </c>
      <c r="AA673" s="2" t="e">
        <f>IF(Table13[[#This Row],[Gender]]="M",Table13[[#This Row],[Whole_weight]],NA())</f>
        <v>#N/A</v>
      </c>
      <c r="AB673" s="2" t="e">
        <f>IF(Table13[[#This Row],[Gender]]="F",Table13[[#This Row],[Whole_weight]],NA())</f>
        <v>#N/A</v>
      </c>
      <c r="AC673" s="2">
        <f>IF(Table13[[#This Row],[Gender]]="I",Table13[[#This Row],[Whole_weight]],NA())</f>
        <v>6.0499999999999998E-2</v>
      </c>
      <c r="AD673" s="2" t="e">
        <f>IF(Table13[[#This Row],[Gender]]="M",Table13[[#This Row],[Diameter]],NA())</f>
        <v>#N/A</v>
      </c>
      <c r="AE673" s="2" t="e">
        <f>IF(Table13[[#This Row],[Gender]]="F",Table13[[#This Row],[Diameter]],NA())</f>
        <v>#N/A</v>
      </c>
      <c r="AF673" s="2">
        <f>IF(Table13[[#This Row],[Gender]]="I",Table13[[#This Row],[Diameter]],NA())</f>
        <v>0.17</v>
      </c>
    </row>
    <row r="674" spans="1:32">
      <c r="A674">
        <v>775</v>
      </c>
      <c r="B674" t="s">
        <v>15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23</v>
      </c>
      <c r="M674" t="s">
        <v>24</v>
      </c>
      <c r="N674" t="s">
        <v>25</v>
      </c>
      <c r="O674">
        <v>3</v>
      </c>
      <c r="P674" t="s">
        <v>48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>
        <f>SUM(1,(1/3)*(Table13[[#This Row],[Length]]-0.5),(1/3)*(Table13[[#This Row],[Diameter]]-0.4),(1/3)*(Table13[[#This Row],[Height]]-0.4)*Table13[[#This Row],[Whole_weight]]*0.5)</f>
        <v>0.95704500000000003</v>
      </c>
      <c r="W674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t="e">
        <f>IF(Table13[[#This Row],[Category All]]="Category 1",Table13[[#This Row],[Base Abalone Value]]*1.5,NA())</f>
        <v>#N/A</v>
      </c>
      <c r="Y674">
        <f>IF(Table13[[#This Row],[Category All]]="Category 2",Table13[[#This Row],[Base Abalone Value]]*0.8,NA())</f>
        <v>0.76563600000000009</v>
      </c>
      <c r="Z674" t="e">
        <f>IF(Table13[[#This Row],[Category All]]="Category 3",Table13[[#This Row],[Base Abalone Value]],NA())</f>
        <v>#N/A</v>
      </c>
      <c r="AA674" s="2">
        <f>IF(Table13[[#This Row],[Gender]]="M",Table13[[#This Row],[Whole_weight]],NA())</f>
        <v>0.76049999999999995</v>
      </c>
      <c r="AB674" s="2" t="e">
        <f>IF(Table13[[#This Row],[Gender]]="F",Table13[[#This Row],[Whole_weight]],NA())</f>
        <v>#N/A</v>
      </c>
      <c r="AC674" s="2" t="e">
        <f>IF(Table13[[#This Row],[Gender]]="I",Table13[[#This Row],[Whole_weight]],NA())</f>
        <v>#N/A</v>
      </c>
      <c r="AD674" s="2">
        <f>IF(Table13[[#This Row],[Gender]]="M",Table13[[#This Row],[Diameter]],NA())</f>
        <v>0.38</v>
      </c>
      <c r="AE674" s="2" t="e">
        <f>IF(Table13[[#This Row],[Gender]]="F",Table13[[#This Row],[Diameter]],NA())</f>
        <v>#N/A</v>
      </c>
      <c r="AF674" s="2" t="e">
        <f>IF(Table13[[#This Row],[Gender]]="I",Table13[[#This Row],[Diameter]],NA())</f>
        <v>#N/A</v>
      </c>
    </row>
    <row r="675" spans="1:32">
      <c r="A675">
        <v>2382</v>
      </c>
      <c r="B675" t="s">
        <v>15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</v>
      </c>
      <c r="M675" t="s">
        <v>2</v>
      </c>
      <c r="N675" t="s">
        <v>3</v>
      </c>
      <c r="O675">
        <v>9</v>
      </c>
      <c r="P675" t="s">
        <v>46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>
        <f>SUM(1,(1/3)*(Table13[[#This Row],[Length]]-0.5),(1/3)*(Table13[[#This Row],[Diameter]]-0.4),(1/3)*(Table13[[#This Row],[Height]]-0.4)*Table13[[#This Row],[Whole_weight]]*0.5)</f>
        <v>0.78850000000000009</v>
      </c>
      <c r="W675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t="e">
        <f>IF(Table13[[#This Row],[Category All]]="Category 1",Table13[[#This Row],[Base Abalone Value]]*1.5,NA())</f>
        <v>#N/A</v>
      </c>
      <c r="Y675">
        <f>IF(Table13[[#This Row],[Category All]]="Category 2",Table13[[#This Row],[Base Abalone Value]]*0.8,NA())</f>
        <v>0.63080000000000014</v>
      </c>
      <c r="Z675" t="e">
        <f>IF(Table13[[#This Row],[Category All]]="Category 3",Table13[[#This Row],[Base Abalone Value]],NA())</f>
        <v>#N/A</v>
      </c>
      <c r="AA675" s="2">
        <f>IF(Table13[[#This Row],[Gender]]="M",Table13[[#This Row],[Whole_weight]],NA())</f>
        <v>2.4E-2</v>
      </c>
      <c r="AB675" s="2" t="e">
        <f>IF(Table13[[#This Row],[Gender]]="F",Table13[[#This Row],[Whole_weight]],NA())</f>
        <v>#N/A</v>
      </c>
      <c r="AC675" s="2" t="e">
        <f>IF(Table13[[#This Row],[Gender]]="I",Table13[[#This Row],[Whole_weight]],NA())</f>
        <v>#N/A</v>
      </c>
      <c r="AD675" s="2">
        <f>IF(Table13[[#This Row],[Gender]]="M",Table13[[#This Row],[Diameter]],NA())</f>
        <v>0.115</v>
      </c>
      <c r="AE675" s="2" t="e">
        <f>IF(Table13[[#This Row],[Gender]]="F",Table13[[#This Row],[Diameter]],NA())</f>
        <v>#N/A</v>
      </c>
      <c r="AF675" s="2" t="e">
        <f>IF(Table13[[#This Row],[Gender]]="I",Table13[[#This Row],[Diameter]],NA())</f>
        <v>#N/A</v>
      </c>
    </row>
    <row r="676" spans="1:32">
      <c r="A676">
        <v>2821</v>
      </c>
      <c r="B676" t="s">
        <v>11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32</v>
      </c>
      <c r="M676" t="s">
        <v>33</v>
      </c>
      <c r="N676" t="s">
        <v>34</v>
      </c>
      <c r="O676">
        <v>3</v>
      </c>
      <c r="P676" t="s">
        <v>48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>
        <f>SUM(1,(1/3)*(Table13[[#This Row],[Length]]-0.5),(1/3)*(Table13[[#This Row],[Diameter]]-0.4),(1/3)*(Table13[[#This Row],[Height]]-0.4)*Table13[[#This Row],[Whole_weight]]*0.5)</f>
        <v>0.90685083333333338</v>
      </c>
      <c r="W676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t="e">
        <f>IF(Table13[[#This Row],[Category All]]="Category 1",Table13[[#This Row],[Base Abalone Value]]*1.5,NA())</f>
        <v>#N/A</v>
      </c>
      <c r="Y676">
        <f>IF(Table13[[#This Row],[Category All]]="Category 2",Table13[[#This Row],[Base Abalone Value]]*0.8,NA())</f>
        <v>0.72548066666666677</v>
      </c>
      <c r="Z676" t="e">
        <f>IF(Table13[[#This Row],[Category All]]="Category 3",Table13[[#This Row],[Base Abalone Value]],NA())</f>
        <v>#N/A</v>
      </c>
      <c r="AA676" s="2" t="e">
        <f>IF(Table13[[#This Row],[Gender]]="M",Table13[[#This Row],[Whole_weight]],NA())</f>
        <v>#N/A</v>
      </c>
      <c r="AB676" s="2" t="e">
        <f>IF(Table13[[#This Row],[Gender]]="F",Table13[[#This Row],[Whole_weight]],NA())</f>
        <v>#N/A</v>
      </c>
      <c r="AC676" s="2">
        <f>IF(Table13[[#This Row],[Gender]]="I",Table13[[#This Row],[Whole_weight]],NA())</f>
        <v>0.2545</v>
      </c>
      <c r="AD676" s="2" t="e">
        <f>IF(Table13[[#This Row],[Gender]]="M",Table13[[#This Row],[Diameter]],NA())</f>
        <v>#N/A</v>
      </c>
      <c r="AE676" s="2" t="e">
        <f>IF(Table13[[#This Row],[Gender]]="F",Table13[[#This Row],[Diameter]],NA())</f>
        <v>#N/A</v>
      </c>
      <c r="AF676" s="2">
        <f>IF(Table13[[#This Row],[Gender]]="I",Table13[[#This Row],[Diameter]],NA())</f>
        <v>0.28499999999999998</v>
      </c>
    </row>
    <row r="677" spans="1:32">
      <c r="A677">
        <v>871</v>
      </c>
      <c r="B677" t="s">
        <v>15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12</v>
      </c>
      <c r="M677" t="s">
        <v>13</v>
      </c>
      <c r="N677" t="s">
        <v>3</v>
      </c>
      <c r="O677">
        <v>4</v>
      </c>
      <c r="P677" t="s">
        <v>10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>
        <f>SUM(1,(1/3)*(Table13[[#This Row],[Length]]-0.5),(1/3)*(Table13[[#This Row],[Diameter]]-0.4),(1/3)*(Table13[[#This Row],[Height]]-0.4)*Table13[[#This Row],[Whole_weight]]*0.5)</f>
        <v>1.0208499999999998</v>
      </c>
      <c r="W677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t="e">
        <f>IF(Table13[[#This Row],[Category All]]="Category 1",Table13[[#This Row],[Base Abalone Value]]*1.5,NA())</f>
        <v>#N/A</v>
      </c>
      <c r="Y677" t="e">
        <f>IF(Table13[[#This Row],[Category All]]="Category 2",Table13[[#This Row],[Base Abalone Value]]*0.8,NA())</f>
        <v>#N/A</v>
      </c>
      <c r="Z677">
        <f>IF(Table13[[#This Row],[Category All]]="Category 3",Table13[[#This Row],[Base Abalone Value]],NA())</f>
        <v>1.0208499999999998</v>
      </c>
      <c r="AA677" s="2">
        <f>IF(Table13[[#This Row],[Gender]]="M",Table13[[#This Row],[Whole_weight]],NA())</f>
        <v>1.34</v>
      </c>
      <c r="AB677" s="2" t="e">
        <f>IF(Table13[[#This Row],[Gender]]="F",Table13[[#This Row],[Whole_weight]],NA())</f>
        <v>#N/A</v>
      </c>
      <c r="AC677" s="2" t="e">
        <f>IF(Table13[[#This Row],[Gender]]="I",Table13[[#This Row],[Whole_weight]],NA())</f>
        <v>#N/A</v>
      </c>
      <c r="AD677" s="2">
        <f>IF(Table13[[#This Row],[Gender]]="M",Table13[[#This Row],[Diameter]],NA())</f>
        <v>0.505</v>
      </c>
      <c r="AE677" s="2" t="e">
        <f>IF(Table13[[#This Row],[Gender]]="F",Table13[[#This Row],[Diameter]],NA())</f>
        <v>#N/A</v>
      </c>
      <c r="AF677" s="2" t="e">
        <f>IF(Table13[[#This Row],[Gender]]="I",Table13[[#This Row],[Diameter]],NA())</f>
        <v>#N/A</v>
      </c>
    </row>
    <row r="678" spans="1:32">
      <c r="A678">
        <v>2196</v>
      </c>
      <c r="B678" t="s">
        <v>11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32</v>
      </c>
      <c r="M678" t="s">
        <v>33</v>
      </c>
      <c r="N678" t="s">
        <v>34</v>
      </c>
      <c r="O678">
        <v>8</v>
      </c>
      <c r="P678" t="s">
        <v>19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>
        <f>SUM(1,(1/3)*(Table13[[#This Row],[Length]]-0.5),(1/3)*(Table13[[#This Row],[Diameter]]-0.4),(1/3)*(Table13[[#This Row],[Height]]-0.4)*Table13[[#This Row],[Whole_weight]]*0.5)</f>
        <v>0.85305333333333344</v>
      </c>
      <c r="W678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t="e">
        <f>IF(Table13[[#This Row],[Category All]]="Category 1",Table13[[#This Row],[Base Abalone Value]]*1.5,NA())</f>
        <v>#N/A</v>
      </c>
      <c r="Y678">
        <f>IF(Table13[[#This Row],[Category All]]="Category 2",Table13[[#This Row],[Base Abalone Value]]*0.8,NA())</f>
        <v>0.68244266666666675</v>
      </c>
      <c r="Z678" t="e">
        <f>IF(Table13[[#This Row],[Category All]]="Category 3",Table13[[#This Row],[Base Abalone Value]],NA())</f>
        <v>#N/A</v>
      </c>
      <c r="AA678" s="2" t="e">
        <f>IF(Table13[[#This Row],[Gender]]="M",Table13[[#This Row],[Whole_weight]],NA())</f>
        <v>#N/A</v>
      </c>
      <c r="AB678" s="2" t="e">
        <f>IF(Table13[[#This Row],[Gender]]="F",Table13[[#This Row],[Whole_weight]],NA())</f>
        <v>#N/A</v>
      </c>
      <c r="AC678" s="2">
        <f>IF(Table13[[#This Row],[Gender]]="I",Table13[[#This Row],[Whole_weight]],NA())</f>
        <v>9.9000000000000005E-2</v>
      </c>
      <c r="AD678" s="2" t="e">
        <f>IF(Table13[[#This Row],[Gender]]="M",Table13[[#This Row],[Diameter]],NA())</f>
        <v>#N/A</v>
      </c>
      <c r="AE678" s="2" t="e">
        <f>IF(Table13[[#This Row],[Gender]]="F",Table13[[#This Row],[Diameter]],NA())</f>
        <v>#N/A</v>
      </c>
      <c r="AF678" s="2">
        <f>IF(Table13[[#This Row],[Gender]]="I",Table13[[#This Row],[Diameter]],NA())</f>
        <v>0.215</v>
      </c>
    </row>
    <row r="679" spans="1:32">
      <c r="A679">
        <v>619</v>
      </c>
      <c r="B679" t="s">
        <v>15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35</v>
      </c>
      <c r="M679" t="s">
        <v>36</v>
      </c>
      <c r="N679" t="s">
        <v>37</v>
      </c>
      <c r="O679">
        <v>2</v>
      </c>
      <c r="P679" t="s">
        <v>7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>
        <f>SUM(1,(1/3)*(Table13[[#This Row],[Length]]-0.5),(1/3)*(Table13[[#This Row],[Diameter]]-0.4),(1/3)*(Table13[[#This Row],[Height]]-0.4)*Table13[[#This Row],[Whole_weight]]*0.5)</f>
        <v>0.87131874999999992</v>
      </c>
      <c r="W679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t="e">
        <f>IF(Table13[[#This Row],[Category All]]="Category 1",Table13[[#This Row],[Base Abalone Value]]*1.5,NA())</f>
        <v>#N/A</v>
      </c>
      <c r="Y679">
        <f>IF(Table13[[#This Row],[Category All]]="Category 2",Table13[[#This Row],[Base Abalone Value]]*0.8,NA())</f>
        <v>0.69705499999999998</v>
      </c>
      <c r="Z679" t="e">
        <f>IF(Table13[[#This Row],[Category All]]="Category 3",Table13[[#This Row],[Base Abalone Value]],NA())</f>
        <v>#N/A</v>
      </c>
      <c r="AA679" s="2">
        <f>IF(Table13[[#This Row],[Gender]]="M",Table13[[#This Row],[Whole_weight]],NA())</f>
        <v>0.1295</v>
      </c>
      <c r="AB679" s="2" t="e">
        <f>IF(Table13[[#This Row],[Gender]]="F",Table13[[#This Row],[Whole_weight]],NA())</f>
        <v>#N/A</v>
      </c>
      <c r="AC679" s="2" t="e">
        <f>IF(Table13[[#This Row],[Gender]]="I",Table13[[#This Row],[Whole_weight]],NA())</f>
        <v>#N/A</v>
      </c>
      <c r="AD679" s="2">
        <f>IF(Table13[[#This Row],[Gender]]="M",Table13[[#This Row],[Diameter]],NA())</f>
        <v>0.22500000000000001</v>
      </c>
      <c r="AE679" s="2" t="e">
        <f>IF(Table13[[#This Row],[Gender]]="F",Table13[[#This Row],[Diameter]],NA())</f>
        <v>#N/A</v>
      </c>
      <c r="AF679" s="2" t="e">
        <f>IF(Table13[[#This Row],[Gender]]="I",Table13[[#This Row],[Diameter]],NA())</f>
        <v>#N/A</v>
      </c>
    </row>
    <row r="680" spans="1:32">
      <c r="A680">
        <v>3237</v>
      </c>
      <c r="B680" t="s">
        <v>11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12</v>
      </c>
      <c r="M680" t="s">
        <v>13</v>
      </c>
      <c r="N680" t="s">
        <v>3</v>
      </c>
      <c r="O680">
        <v>10</v>
      </c>
      <c r="P680" t="s">
        <v>38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>
        <f>SUM(1,(1/3)*(Table13[[#This Row],[Length]]-0.5),(1/3)*(Table13[[#This Row],[Diameter]]-0.4),(1/3)*(Table13[[#This Row],[Height]]-0.4)*Table13[[#This Row],[Whole_weight]]*0.5)</f>
        <v>0.89887499999999998</v>
      </c>
      <c r="W680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t="e">
        <f>IF(Table13[[#This Row],[Category All]]="Category 1",Table13[[#This Row],[Base Abalone Value]]*1.5,NA())</f>
        <v>#N/A</v>
      </c>
      <c r="Y680">
        <f>IF(Table13[[#This Row],[Category All]]="Category 2",Table13[[#This Row],[Base Abalone Value]]*0.8,NA())</f>
        <v>0.71910000000000007</v>
      </c>
      <c r="Z680" t="e">
        <f>IF(Table13[[#This Row],[Category All]]="Category 3",Table13[[#This Row],[Base Abalone Value]],NA())</f>
        <v>#N/A</v>
      </c>
      <c r="AA680" s="2" t="e">
        <f>IF(Table13[[#This Row],[Gender]]="M",Table13[[#This Row],[Whole_weight]],NA())</f>
        <v>#N/A</v>
      </c>
      <c r="AB680" s="2" t="e">
        <f>IF(Table13[[#This Row],[Gender]]="F",Table13[[#This Row],[Whole_weight]],NA())</f>
        <v>#N/A</v>
      </c>
      <c r="AC680" s="2">
        <f>IF(Table13[[#This Row],[Gender]]="I",Table13[[#This Row],[Whole_weight]],NA())</f>
        <v>0.2225</v>
      </c>
      <c r="AD680" s="2" t="e">
        <f>IF(Table13[[#This Row],[Gender]]="M",Table13[[#This Row],[Diameter]],NA())</f>
        <v>#N/A</v>
      </c>
      <c r="AE680" s="2" t="e">
        <f>IF(Table13[[#This Row],[Gender]]="F",Table13[[#This Row],[Diameter]],NA())</f>
        <v>#N/A</v>
      </c>
      <c r="AF680" s="2">
        <f>IF(Table13[[#This Row],[Gender]]="I",Table13[[#This Row],[Diameter]],NA())</f>
        <v>0.28499999999999998</v>
      </c>
    </row>
    <row r="681" spans="1:32">
      <c r="A681">
        <v>1082</v>
      </c>
      <c r="B681" t="s">
        <v>11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39</v>
      </c>
      <c r="M681" t="s">
        <v>40</v>
      </c>
      <c r="N681" t="s">
        <v>41</v>
      </c>
      <c r="O681">
        <v>9</v>
      </c>
      <c r="P681" t="s">
        <v>46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>
        <f>SUM(1,(1/3)*(Table13[[#This Row],[Length]]-0.5),(1/3)*(Table13[[#This Row],[Diameter]]-0.4),(1/3)*(Table13[[#This Row],[Height]]-0.4)*Table13[[#This Row],[Whole_weight]]*0.5)</f>
        <v>0.9350383333333333</v>
      </c>
      <c r="W681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t="e">
        <f>IF(Table13[[#This Row],[Category All]]="Category 1",Table13[[#This Row],[Base Abalone Value]]*1.5,NA())</f>
        <v>#N/A</v>
      </c>
      <c r="Y681">
        <f>IF(Table13[[#This Row],[Category All]]="Category 2",Table13[[#This Row],[Base Abalone Value]]*0.8,NA())</f>
        <v>0.74803066666666673</v>
      </c>
      <c r="Z681" t="e">
        <f>IF(Table13[[#This Row],[Category All]]="Category 3",Table13[[#This Row],[Base Abalone Value]],NA())</f>
        <v>#N/A</v>
      </c>
      <c r="AA681" s="2" t="e">
        <f>IF(Table13[[#This Row],[Gender]]="M",Table13[[#This Row],[Whole_weight]],NA())</f>
        <v>#N/A</v>
      </c>
      <c r="AB681" s="2" t="e">
        <f>IF(Table13[[#This Row],[Gender]]="F",Table13[[#This Row],[Whole_weight]],NA())</f>
        <v>#N/A</v>
      </c>
      <c r="AC681" s="2">
        <f>IF(Table13[[#This Row],[Gender]]="I",Table13[[#This Row],[Whole_weight]],NA())</f>
        <v>0.41299999999999998</v>
      </c>
      <c r="AD681" s="2" t="e">
        <f>IF(Table13[[#This Row],[Gender]]="M",Table13[[#This Row],[Diameter]],NA())</f>
        <v>#N/A</v>
      </c>
      <c r="AE681" s="2" t="e">
        <f>IF(Table13[[#This Row],[Gender]]="F",Table13[[#This Row],[Diameter]],NA())</f>
        <v>#N/A</v>
      </c>
      <c r="AF681" s="2">
        <f>IF(Table13[[#This Row],[Gender]]="I",Table13[[#This Row],[Diameter]],NA())</f>
        <v>0.33</v>
      </c>
    </row>
    <row r="682" spans="1:32">
      <c r="A682">
        <v>358</v>
      </c>
      <c r="B682" t="s">
        <v>0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16</v>
      </c>
      <c r="M682" t="s">
        <v>17</v>
      </c>
      <c r="N682" t="s">
        <v>18</v>
      </c>
      <c r="O682">
        <v>7</v>
      </c>
      <c r="P682" t="s">
        <v>42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>
        <f>SUM(1,(1/3)*(Table13[[#This Row],[Length]]-0.5),(1/3)*(Table13[[#This Row],[Diameter]]-0.4),(1/3)*(Table13[[#This Row],[Height]]-0.4)*Table13[[#This Row],[Whole_weight]]*0.5)</f>
        <v>1.0267025000000001</v>
      </c>
      <c r="W682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t="e">
        <f>IF(Table13[[#This Row],[Category All]]="Category 1",Table13[[#This Row],[Base Abalone Value]]*1.5,NA())</f>
        <v>#N/A</v>
      </c>
      <c r="Y682" t="e">
        <f>IF(Table13[[#This Row],[Category All]]="Category 2",Table13[[#This Row],[Base Abalone Value]]*0.8,NA())</f>
        <v>#N/A</v>
      </c>
      <c r="Z682">
        <f>IF(Table13[[#This Row],[Category All]]="Category 3",Table13[[#This Row],[Base Abalone Value]],NA())</f>
        <v>1.0267025000000001</v>
      </c>
      <c r="AA682" s="2" t="e">
        <f>IF(Table13[[#This Row],[Gender]]="M",Table13[[#This Row],[Whole_weight]],NA())</f>
        <v>#N/A</v>
      </c>
      <c r="AB682" s="2">
        <f>IF(Table13[[#This Row],[Gender]]="F",Table13[[#This Row],[Whole_weight]],NA())</f>
        <v>1.8085</v>
      </c>
      <c r="AC682" s="2" t="e">
        <f>IF(Table13[[#This Row],[Gender]]="I",Table13[[#This Row],[Whole_weight]],NA())</f>
        <v>#N/A</v>
      </c>
      <c r="AD682" s="2" t="e">
        <f>IF(Table13[[#This Row],[Gender]]="M",Table13[[#This Row],[Diameter]],NA())</f>
        <v>#N/A</v>
      </c>
      <c r="AE682" s="2">
        <f>IF(Table13[[#This Row],[Gender]]="F",Table13[[#This Row],[Diameter]],NA())</f>
        <v>0.52500000000000002</v>
      </c>
      <c r="AF682" s="2" t="e">
        <f>IF(Table13[[#This Row],[Gender]]="I",Table13[[#This Row],[Diameter]],NA())</f>
        <v>#N/A</v>
      </c>
    </row>
    <row r="683" spans="1:32">
      <c r="A683">
        <v>3635</v>
      </c>
      <c r="B683" t="s">
        <v>11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23</v>
      </c>
      <c r="M683" t="s">
        <v>24</v>
      </c>
      <c r="N683" t="s">
        <v>25</v>
      </c>
      <c r="O683">
        <v>3</v>
      </c>
      <c r="P683" t="s">
        <v>48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>
        <f>SUM(1,(1/3)*(Table13[[#This Row],[Length]]-0.5),(1/3)*(Table13[[#This Row],[Diameter]]-0.4),(1/3)*(Table13[[#This Row],[Height]]-0.4)*Table13[[#This Row],[Whole_weight]]*0.5)</f>
        <v>0.89838458333333338</v>
      </c>
      <c r="W68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t="e">
        <f>IF(Table13[[#This Row],[Category All]]="Category 1",Table13[[#This Row],[Base Abalone Value]]*1.5,NA())</f>
        <v>#N/A</v>
      </c>
      <c r="Y683">
        <f>IF(Table13[[#This Row],[Category All]]="Category 2",Table13[[#This Row],[Base Abalone Value]]*0.8,NA())</f>
        <v>0.71870766666666674</v>
      </c>
      <c r="Z683" t="e">
        <f>IF(Table13[[#This Row],[Category All]]="Category 3",Table13[[#This Row],[Base Abalone Value]],NA())</f>
        <v>#N/A</v>
      </c>
      <c r="AA683" s="2" t="e">
        <f>IF(Table13[[#This Row],[Gender]]="M",Table13[[#This Row],[Whole_weight]],NA())</f>
        <v>#N/A</v>
      </c>
      <c r="AB683" s="2" t="e">
        <f>IF(Table13[[#This Row],[Gender]]="F",Table13[[#This Row],[Whole_weight]],NA())</f>
        <v>#N/A</v>
      </c>
      <c r="AC683" s="2">
        <f>IF(Table13[[#This Row],[Gender]]="I",Table13[[#This Row],[Whole_weight]],NA())</f>
        <v>0.1895</v>
      </c>
      <c r="AD683" s="2" t="e">
        <f>IF(Table13[[#This Row],[Gender]]="M",Table13[[#This Row],[Diameter]],NA())</f>
        <v>#N/A</v>
      </c>
      <c r="AE683" s="2" t="e">
        <f>IF(Table13[[#This Row],[Gender]]="F",Table13[[#This Row],[Diameter]],NA())</f>
        <v>#N/A</v>
      </c>
      <c r="AF683" s="2">
        <f>IF(Table13[[#This Row],[Gender]]="I",Table13[[#This Row],[Diameter]],NA())</f>
        <v>0.26500000000000001</v>
      </c>
    </row>
    <row r="684" spans="1:32">
      <c r="A684">
        <v>573</v>
      </c>
      <c r="B684" t="s">
        <v>0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32</v>
      </c>
      <c r="M684" t="s">
        <v>33</v>
      </c>
      <c r="N684" t="s">
        <v>34</v>
      </c>
      <c r="O684">
        <v>4</v>
      </c>
      <c r="P684" t="s">
        <v>10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>
        <f>SUM(1,(1/3)*(Table13[[#This Row],[Length]]-0.5),(1/3)*(Table13[[#This Row],[Diameter]]-0.4),(1/3)*(Table13[[#This Row],[Height]]-0.4)*Table13[[#This Row],[Whole_weight]]*0.5)</f>
        <v>1.0048049999999999</v>
      </c>
      <c r="W684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t="e">
        <f>IF(Table13[[#This Row],[Category All]]="Category 1",Table13[[#This Row],[Base Abalone Value]]*1.5,NA())</f>
        <v>#N/A</v>
      </c>
      <c r="Y684">
        <f>IF(Table13[[#This Row],[Category All]]="Category 2",Table13[[#This Row],[Base Abalone Value]]*0.8,NA())</f>
        <v>0.803844</v>
      </c>
      <c r="Z684" t="e">
        <f>IF(Table13[[#This Row],[Category All]]="Category 3",Table13[[#This Row],[Base Abalone Value]],NA())</f>
        <v>#N/A</v>
      </c>
      <c r="AA684" s="2" t="e">
        <f>IF(Table13[[#This Row],[Gender]]="M",Table13[[#This Row],[Whole_weight]],NA())</f>
        <v>#N/A</v>
      </c>
      <c r="AB684" s="2">
        <f>IF(Table13[[#This Row],[Gender]]="F",Table13[[#This Row],[Whole_weight]],NA())</f>
        <v>1.0660000000000001</v>
      </c>
      <c r="AC684" s="2" t="e">
        <f>IF(Table13[[#This Row],[Gender]]="I",Table13[[#This Row],[Whole_weight]],NA())</f>
        <v>#N/A</v>
      </c>
      <c r="AD684" s="2" t="e">
        <f>IF(Table13[[#This Row],[Gender]]="M",Table13[[#This Row],[Diameter]],NA())</f>
        <v>#N/A</v>
      </c>
      <c r="AE684" s="2">
        <f>IF(Table13[[#This Row],[Gender]]="F",Table13[[#This Row],[Diameter]],NA())</f>
        <v>0.45500000000000002</v>
      </c>
      <c r="AF684" s="2" t="e">
        <f>IF(Table13[[#This Row],[Gender]]="I",Table13[[#This Row],[Diameter]],NA())</f>
        <v>#N/A</v>
      </c>
    </row>
    <row r="685" spans="1:32">
      <c r="A685">
        <v>383</v>
      </c>
      <c r="B685" t="s">
        <v>15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12</v>
      </c>
      <c r="M685" t="s">
        <v>13</v>
      </c>
      <c r="N685" t="s">
        <v>3</v>
      </c>
      <c r="O685">
        <v>6</v>
      </c>
      <c r="P685" t="s">
        <v>47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>
        <f>SUM(1,(1/3)*(Table13[[#This Row],[Length]]-0.5),(1/3)*(Table13[[#This Row],[Diameter]]-0.4),(1/3)*(Table13[[#This Row],[Height]]-0.4)*Table13[[#This Row],[Whole_weight]]*0.5)</f>
        <v>0.96571750000000001</v>
      </c>
      <c r="W685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t="e">
        <f>IF(Table13[[#This Row],[Category All]]="Category 1",Table13[[#This Row],[Base Abalone Value]]*1.5,NA())</f>
        <v>#N/A</v>
      </c>
      <c r="Y685">
        <f>IF(Table13[[#This Row],[Category All]]="Category 2",Table13[[#This Row],[Base Abalone Value]]*0.8,NA())</f>
        <v>0.77257400000000009</v>
      </c>
      <c r="Z685" t="e">
        <f>IF(Table13[[#This Row],[Category All]]="Category 3",Table13[[#This Row],[Base Abalone Value]],NA())</f>
        <v>#N/A</v>
      </c>
      <c r="AA685" s="2">
        <f>IF(Table13[[#This Row],[Gender]]="M",Table13[[#This Row],[Whole_weight]],NA())</f>
        <v>0.66300000000000003</v>
      </c>
      <c r="AB685" s="2" t="e">
        <f>IF(Table13[[#This Row],[Gender]]="F",Table13[[#This Row],[Whole_weight]],NA())</f>
        <v>#N/A</v>
      </c>
      <c r="AC685" s="2" t="e">
        <f>IF(Table13[[#This Row],[Gender]]="I",Table13[[#This Row],[Whole_weight]],NA())</f>
        <v>#N/A</v>
      </c>
      <c r="AD685" s="2">
        <f>IF(Table13[[#This Row],[Gender]]="M",Table13[[#This Row],[Diameter]],NA())</f>
        <v>0.4</v>
      </c>
      <c r="AE685" s="2" t="e">
        <f>IF(Table13[[#This Row],[Gender]]="F",Table13[[#This Row],[Diameter]],NA())</f>
        <v>#N/A</v>
      </c>
      <c r="AF685" s="2" t="e">
        <f>IF(Table13[[#This Row],[Gender]]="I",Table13[[#This Row],[Diameter]],NA())</f>
        <v>#N/A</v>
      </c>
    </row>
    <row r="686" spans="1:32">
      <c r="A686">
        <v>560</v>
      </c>
      <c r="B686" t="s">
        <v>11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20</v>
      </c>
      <c r="M686" t="s">
        <v>21</v>
      </c>
      <c r="N686" t="s">
        <v>22</v>
      </c>
      <c r="O686">
        <v>10</v>
      </c>
      <c r="P686" t="s">
        <v>38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>
        <f>SUM(1,(1/3)*(Table13[[#This Row],[Length]]-0.5),(1/3)*(Table13[[#This Row],[Diameter]]-0.4),(1/3)*(Table13[[#This Row],[Height]]-0.4)*Table13[[#This Row],[Whole_weight]]*0.5)</f>
        <v>0.97861666666666658</v>
      </c>
      <c r="W686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t="e">
        <f>IF(Table13[[#This Row],[Category All]]="Category 1",Table13[[#This Row],[Base Abalone Value]]*1.5,NA())</f>
        <v>#N/A</v>
      </c>
      <c r="Y686">
        <f>IF(Table13[[#This Row],[Category All]]="Category 2",Table13[[#This Row],[Base Abalone Value]]*0.8,NA())</f>
        <v>0.78289333333333333</v>
      </c>
      <c r="Z686" t="e">
        <f>IF(Table13[[#This Row],[Category All]]="Category 3",Table13[[#This Row],[Base Abalone Value]],NA())</f>
        <v>#N/A</v>
      </c>
      <c r="AA686" s="2" t="e">
        <f>IF(Table13[[#This Row],[Gender]]="M",Table13[[#This Row],[Whole_weight]],NA())</f>
        <v>#N/A</v>
      </c>
      <c r="AB686" s="2" t="e">
        <f>IF(Table13[[#This Row],[Gender]]="F",Table13[[#This Row],[Whole_weight]],NA())</f>
        <v>#N/A</v>
      </c>
      <c r="AC686" s="2">
        <f>IF(Table13[[#This Row],[Gender]]="I",Table13[[#This Row],[Whole_weight]],NA())</f>
        <v>0.66</v>
      </c>
      <c r="AD686" s="2" t="e">
        <f>IF(Table13[[#This Row],[Gender]]="M",Table13[[#This Row],[Diameter]],NA())</f>
        <v>#N/A</v>
      </c>
      <c r="AE686" s="2" t="e">
        <f>IF(Table13[[#This Row],[Gender]]="F",Table13[[#This Row],[Diameter]],NA())</f>
        <v>#N/A</v>
      </c>
      <c r="AF686" s="2">
        <f>IF(Table13[[#This Row],[Gender]]="I",Table13[[#This Row],[Diameter]],NA())</f>
        <v>0.4</v>
      </c>
    </row>
    <row r="687" spans="1:32">
      <c r="A687">
        <v>4176</v>
      </c>
      <c r="B687" t="s">
        <v>0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20</v>
      </c>
      <c r="M687" t="s">
        <v>21</v>
      </c>
      <c r="N687" t="s">
        <v>22</v>
      </c>
      <c r="O687">
        <v>9</v>
      </c>
      <c r="P687" t="s">
        <v>46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>
        <f>SUM(1,(1/3)*(Table13[[#This Row],[Length]]-0.5),(1/3)*(Table13[[#This Row],[Diameter]]-0.4),(1/3)*(Table13[[#This Row],[Height]]-0.4)*Table13[[#This Row],[Whole_weight]]*0.5)</f>
        <v>1.0243958333333334</v>
      </c>
      <c r="W687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t="e">
        <f>IF(Table13[[#This Row],[Category All]]="Category 1",Table13[[#This Row],[Base Abalone Value]]*1.5,NA())</f>
        <v>#N/A</v>
      </c>
      <c r="Y687" t="e">
        <f>IF(Table13[[#This Row],[Category All]]="Category 2",Table13[[#This Row],[Base Abalone Value]]*0.8,NA())</f>
        <v>#N/A</v>
      </c>
      <c r="Z687">
        <f>IF(Table13[[#This Row],[Category All]]="Category 3",Table13[[#This Row],[Base Abalone Value]],NA())</f>
        <v>1.0243958333333334</v>
      </c>
      <c r="AA687" s="2" t="e">
        <f>IF(Table13[[#This Row],[Gender]]="M",Table13[[#This Row],[Whole_weight]],NA())</f>
        <v>#N/A</v>
      </c>
      <c r="AB687" s="2">
        <f>IF(Table13[[#This Row],[Gender]]="F",Table13[[#This Row],[Whole_weight]],NA())</f>
        <v>1.0945</v>
      </c>
      <c r="AC687" s="2" t="e">
        <f>IF(Table13[[#This Row],[Gender]]="I",Table13[[#This Row],[Whole_weight]],NA())</f>
        <v>#N/A</v>
      </c>
      <c r="AD687" s="2" t="e">
        <f>IF(Table13[[#This Row],[Gender]]="M",Table13[[#This Row],[Diameter]],NA())</f>
        <v>#N/A</v>
      </c>
      <c r="AE687" s="2">
        <f>IF(Table13[[#This Row],[Gender]]="F",Table13[[#This Row],[Diameter]],NA())</f>
        <v>0.48499999999999999</v>
      </c>
      <c r="AF687" s="2" t="e">
        <f>IF(Table13[[#This Row],[Gender]]="I",Table13[[#This Row],[Diameter]],NA())</f>
        <v>#N/A</v>
      </c>
    </row>
    <row r="688" spans="1:32">
      <c r="A688">
        <v>4171</v>
      </c>
      <c r="B688" t="s">
        <v>15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</v>
      </c>
      <c r="M688" t="s">
        <v>2</v>
      </c>
      <c r="N688" t="s">
        <v>3</v>
      </c>
      <c r="O688">
        <v>4</v>
      </c>
      <c r="P688" t="s">
        <v>10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>
        <f>SUM(1,(1/3)*(Table13[[#This Row],[Length]]-0.5),(1/3)*(Table13[[#This Row],[Diameter]]-0.4),(1/3)*(Table13[[#This Row],[Height]]-0.4)*Table13[[#This Row],[Whole_weight]]*0.5)</f>
        <v>0.9888891666666666</v>
      </c>
      <c r="W688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t="e">
        <f>IF(Table13[[#This Row],[Category All]]="Category 1",Table13[[#This Row],[Base Abalone Value]]*1.5,NA())</f>
        <v>#N/A</v>
      </c>
      <c r="Y688">
        <f>IF(Table13[[#This Row],[Category All]]="Category 2",Table13[[#This Row],[Base Abalone Value]]*0.8,NA())</f>
        <v>0.79111133333333328</v>
      </c>
      <c r="Z688" t="e">
        <f>IF(Table13[[#This Row],[Category All]]="Category 3",Table13[[#This Row],[Base Abalone Value]],NA())</f>
        <v>#N/A</v>
      </c>
      <c r="AA688" s="2">
        <f>IF(Table13[[#This Row],[Gender]]="M",Table13[[#This Row],[Whole_weight]],NA())</f>
        <v>0.83950000000000002</v>
      </c>
      <c r="AB688" s="2" t="e">
        <f>IF(Table13[[#This Row],[Gender]]="F",Table13[[#This Row],[Whole_weight]],NA())</f>
        <v>#N/A</v>
      </c>
      <c r="AC688" s="2" t="e">
        <f>IF(Table13[[#This Row],[Gender]]="I",Table13[[#This Row],[Whole_weight]],NA())</f>
        <v>#N/A</v>
      </c>
      <c r="AD688" s="2">
        <f>IF(Table13[[#This Row],[Gender]]="M",Table13[[#This Row],[Diameter]],NA())</f>
        <v>0.43</v>
      </c>
      <c r="AE688" s="2" t="e">
        <f>IF(Table13[[#This Row],[Gender]]="F",Table13[[#This Row],[Diameter]],NA())</f>
        <v>#N/A</v>
      </c>
      <c r="AF688" s="2" t="e">
        <f>IF(Table13[[#This Row],[Gender]]="I",Table13[[#This Row],[Diameter]],NA())</f>
        <v>#N/A</v>
      </c>
    </row>
    <row r="689" spans="1:32">
      <c r="A689">
        <v>1525</v>
      </c>
      <c r="B689" t="s">
        <v>0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</v>
      </c>
      <c r="M689" t="s">
        <v>2</v>
      </c>
      <c r="N689" t="s">
        <v>3</v>
      </c>
      <c r="O689">
        <v>5</v>
      </c>
      <c r="P689" t="s">
        <v>14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>
        <f>SUM(1,(1/3)*(Table13[[#This Row],[Length]]-0.5),(1/3)*(Table13[[#This Row],[Diameter]]-0.4),(1/3)*(Table13[[#This Row],[Height]]-0.4)*Table13[[#This Row],[Whole_weight]]*0.5)</f>
        <v>1.0521133333333335</v>
      </c>
      <c r="W689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t="e">
        <f>IF(Table13[[#This Row],[Category All]]="Category 1",Table13[[#This Row],[Base Abalone Value]]*1.5,NA())</f>
        <v>#N/A</v>
      </c>
      <c r="Y689" t="e">
        <f>IF(Table13[[#This Row],[Category All]]="Category 2",Table13[[#This Row],[Base Abalone Value]]*0.8,NA())</f>
        <v>#N/A</v>
      </c>
      <c r="Z689">
        <f>IF(Table13[[#This Row],[Category All]]="Category 3",Table13[[#This Row],[Base Abalone Value]],NA())</f>
        <v>1.0521133333333335</v>
      </c>
      <c r="AA689" s="2" t="e">
        <f>IF(Table13[[#This Row],[Gender]]="M",Table13[[#This Row],[Whole_weight]],NA())</f>
        <v>#N/A</v>
      </c>
      <c r="AB689" s="2">
        <f>IF(Table13[[#This Row],[Gender]]="F",Table13[[#This Row],[Whole_weight]],NA())</f>
        <v>1.6839999999999999</v>
      </c>
      <c r="AC689" s="2" t="e">
        <f>IF(Table13[[#This Row],[Gender]]="I",Table13[[#This Row],[Whole_weight]],NA())</f>
        <v>#N/A</v>
      </c>
      <c r="AD689" s="2" t="e">
        <f>IF(Table13[[#This Row],[Gender]]="M",Table13[[#This Row],[Diameter]],NA())</f>
        <v>#N/A</v>
      </c>
      <c r="AE689" s="2">
        <f>IF(Table13[[#This Row],[Gender]]="F",Table13[[#This Row],[Diameter]],NA())</f>
        <v>0.55000000000000004</v>
      </c>
      <c r="AF689" s="2" t="e">
        <f>IF(Table13[[#This Row],[Gender]]="I",Table13[[#This Row],[Diameter]],NA())</f>
        <v>#N/A</v>
      </c>
    </row>
    <row r="690" spans="1:32">
      <c r="A690">
        <v>271</v>
      </c>
      <c r="B690" t="s">
        <v>0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52</v>
      </c>
      <c r="M690" t="s">
        <v>53</v>
      </c>
      <c r="N690" t="s">
        <v>54</v>
      </c>
      <c r="O690">
        <v>4</v>
      </c>
      <c r="P690" t="s">
        <v>10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>
        <f>SUM(1,(1/3)*(Table13[[#This Row],[Length]]-0.5),(1/3)*(Table13[[#This Row],[Diameter]]-0.4),(1/3)*(Table13[[#This Row],[Height]]-0.4)*Table13[[#This Row],[Whole_weight]]*0.5)</f>
        <v>1.0334808333333334</v>
      </c>
      <c r="W690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t="e">
        <f>IF(Table13[[#This Row],[Category All]]="Category 1",Table13[[#This Row],[Base Abalone Value]]*1.5,NA())</f>
        <v>#N/A</v>
      </c>
      <c r="Y690">
        <f>IF(Table13[[#This Row],[Category All]]="Category 2",Table13[[#This Row],[Base Abalone Value]]*0.8,NA())</f>
        <v>0.82678466666666672</v>
      </c>
      <c r="Z690" t="e">
        <f>IF(Table13[[#This Row],[Category All]]="Category 3",Table13[[#This Row],[Base Abalone Value]],NA())</f>
        <v>#N/A</v>
      </c>
      <c r="AA690" s="2" t="e">
        <f>IF(Table13[[#This Row],[Gender]]="M",Table13[[#This Row],[Whole_weight]],NA())</f>
        <v>#N/A</v>
      </c>
      <c r="AB690" s="2">
        <f>IF(Table13[[#This Row],[Gender]]="F",Table13[[#This Row],[Whole_weight]],NA())</f>
        <v>1.7789999999999999</v>
      </c>
      <c r="AC690" s="2" t="e">
        <f>IF(Table13[[#This Row],[Gender]]="I",Table13[[#This Row],[Whole_weight]],NA())</f>
        <v>#N/A</v>
      </c>
      <c r="AD690" s="2" t="e">
        <f>IF(Table13[[#This Row],[Gender]]="M",Table13[[#This Row],[Diameter]],NA())</f>
        <v>#N/A</v>
      </c>
      <c r="AE690" s="2">
        <f>IF(Table13[[#This Row],[Gender]]="F",Table13[[#This Row],[Diameter]],NA())</f>
        <v>0.52500000000000002</v>
      </c>
      <c r="AF690" s="2" t="e">
        <f>IF(Table13[[#This Row],[Gender]]="I",Table13[[#This Row],[Diameter]],NA())</f>
        <v>#N/A</v>
      </c>
    </row>
    <row r="691" spans="1:32">
      <c r="A691">
        <v>1925</v>
      </c>
      <c r="B691" t="s">
        <v>0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32</v>
      </c>
      <c r="M691" t="s">
        <v>33</v>
      </c>
      <c r="N691" t="s">
        <v>34</v>
      </c>
      <c r="O691">
        <v>1</v>
      </c>
      <c r="P691" t="s">
        <v>4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>
        <f>SUM(1,(1/3)*(Table13[[#This Row],[Length]]-0.5),(1/3)*(Table13[[#This Row],[Diameter]]-0.4),(1/3)*(Table13[[#This Row],[Height]]-0.4)*Table13[[#This Row],[Whole_weight]]*0.5)</f>
        <v>1.0175891666666665</v>
      </c>
      <c r="W691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t="e">
        <f>IF(Table13[[#This Row],[Category All]]="Category 1",Table13[[#This Row],[Base Abalone Value]]*1.5,NA())</f>
        <v>#N/A</v>
      </c>
      <c r="Y691" t="e">
        <f>IF(Table13[[#This Row],[Category All]]="Category 2",Table13[[#This Row],[Base Abalone Value]]*0.8,NA())</f>
        <v>#N/A</v>
      </c>
      <c r="Z691">
        <f>IF(Table13[[#This Row],[Category All]]="Category 3",Table13[[#This Row],[Base Abalone Value]],NA())</f>
        <v>1.0175891666666665</v>
      </c>
      <c r="AA691" s="2" t="e">
        <f>IF(Table13[[#This Row],[Gender]]="M",Table13[[#This Row],[Whole_weight]],NA())</f>
        <v>#N/A</v>
      </c>
      <c r="AB691" s="2">
        <f>IF(Table13[[#This Row],[Gender]]="F",Table13[[#This Row],[Whole_weight]],NA())</f>
        <v>0.95699999999999996</v>
      </c>
      <c r="AC691" s="2" t="e">
        <f>IF(Table13[[#This Row],[Gender]]="I",Table13[[#This Row],[Whole_weight]],NA())</f>
        <v>#N/A</v>
      </c>
      <c r="AD691" s="2" t="e">
        <f>IF(Table13[[#This Row],[Gender]]="M",Table13[[#This Row],[Diameter]],NA())</f>
        <v>#N/A</v>
      </c>
      <c r="AE691" s="2">
        <f>IF(Table13[[#This Row],[Gender]]="F",Table13[[#This Row],[Diameter]],NA())</f>
        <v>0.46</v>
      </c>
      <c r="AF691" s="2" t="e">
        <f>IF(Table13[[#This Row],[Gender]]="I",Table13[[#This Row],[Diameter]],NA())</f>
        <v>#N/A</v>
      </c>
    </row>
    <row r="692" spans="1:32">
      <c r="A692">
        <v>3071</v>
      </c>
      <c r="B692" t="s">
        <v>0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23</v>
      </c>
      <c r="M692" t="s">
        <v>24</v>
      </c>
      <c r="N692" t="s">
        <v>25</v>
      </c>
      <c r="O692">
        <v>6</v>
      </c>
      <c r="P692" t="s">
        <v>47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>
        <f>SUM(1,(1/3)*(Table13[[#This Row],[Length]]-0.5),(1/3)*(Table13[[#This Row],[Diameter]]-0.4),(1/3)*(Table13[[#This Row],[Height]]-0.4)*Table13[[#This Row],[Whole_weight]]*0.5)</f>
        <v>1.0335066666666668</v>
      </c>
      <c r="W692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t="e">
        <f>IF(Table13[[#This Row],[Category All]]="Category 1",Table13[[#This Row],[Base Abalone Value]]*1.5,NA())</f>
        <v>#N/A</v>
      </c>
      <c r="Y692" t="e">
        <f>IF(Table13[[#This Row],[Category All]]="Category 2",Table13[[#This Row],[Base Abalone Value]]*0.8,NA())</f>
        <v>#N/A</v>
      </c>
      <c r="Z692">
        <f>IF(Table13[[#This Row],[Category All]]="Category 3",Table13[[#This Row],[Base Abalone Value]],NA())</f>
        <v>1.0335066666666668</v>
      </c>
      <c r="AA692" s="2" t="e">
        <f>IF(Table13[[#This Row],[Gender]]="M",Table13[[#This Row],[Whole_weight]],NA())</f>
        <v>#N/A</v>
      </c>
      <c r="AB692" s="2">
        <f>IF(Table13[[#This Row],[Gender]]="F",Table13[[#This Row],[Whole_weight]],NA())</f>
        <v>1.204</v>
      </c>
      <c r="AC692" s="2" t="e">
        <f>IF(Table13[[#This Row],[Gender]]="I",Table13[[#This Row],[Whole_weight]],NA())</f>
        <v>#N/A</v>
      </c>
      <c r="AD692" s="2" t="e">
        <f>IF(Table13[[#This Row],[Gender]]="M",Table13[[#This Row],[Diameter]],NA())</f>
        <v>#N/A</v>
      </c>
      <c r="AE692" s="2">
        <f>IF(Table13[[#This Row],[Gender]]="F",Table13[[#This Row],[Diameter]],NA())</f>
        <v>0.49</v>
      </c>
      <c r="AF692" s="2" t="e">
        <f>IF(Table13[[#This Row],[Gender]]="I",Table13[[#This Row],[Diameter]],NA())</f>
        <v>#N/A</v>
      </c>
    </row>
    <row r="693" spans="1:32">
      <c r="A693">
        <v>296</v>
      </c>
      <c r="B693" t="s">
        <v>11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12</v>
      </c>
      <c r="M693" t="s">
        <v>13</v>
      </c>
      <c r="N693" t="s">
        <v>3</v>
      </c>
      <c r="O693">
        <v>9</v>
      </c>
      <c r="P693" t="s">
        <v>46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>
        <f>SUM(1,(1/3)*(Table13[[#This Row],[Length]]-0.5),(1/3)*(Table13[[#This Row],[Diameter]]-0.4),(1/3)*(Table13[[#This Row],[Height]]-0.4)*Table13[[#This Row],[Whole_weight]]*0.5)</f>
        <v>0.86328000000000005</v>
      </c>
      <c r="W69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t="e">
        <f>IF(Table13[[#This Row],[Category All]]="Category 1",Table13[[#This Row],[Base Abalone Value]]*1.5,NA())</f>
        <v>#N/A</v>
      </c>
      <c r="Y693">
        <f>IF(Table13[[#This Row],[Category All]]="Category 2",Table13[[#This Row],[Base Abalone Value]]*0.8,NA())</f>
        <v>0.69062400000000013</v>
      </c>
      <c r="Z693" t="e">
        <f>IF(Table13[[#This Row],[Category All]]="Category 3",Table13[[#This Row],[Base Abalone Value]],NA())</f>
        <v>#N/A</v>
      </c>
      <c r="AA693" s="2" t="e">
        <f>IF(Table13[[#This Row],[Gender]]="M",Table13[[#This Row],[Whole_weight]],NA())</f>
        <v>#N/A</v>
      </c>
      <c r="AB693" s="2" t="e">
        <f>IF(Table13[[#This Row],[Gender]]="F",Table13[[#This Row],[Whole_weight]],NA())</f>
        <v>#N/A</v>
      </c>
      <c r="AC693" s="2">
        <f>IF(Table13[[#This Row],[Gender]]="I",Table13[[#This Row],[Whole_weight]],NA())</f>
        <v>0.128</v>
      </c>
      <c r="AD693" s="2" t="e">
        <f>IF(Table13[[#This Row],[Gender]]="M",Table13[[#This Row],[Diameter]],NA())</f>
        <v>#N/A</v>
      </c>
      <c r="AE693" s="2" t="e">
        <f>IF(Table13[[#This Row],[Gender]]="F",Table13[[#This Row],[Diameter]],NA())</f>
        <v>#N/A</v>
      </c>
      <c r="AF693" s="2">
        <f>IF(Table13[[#This Row],[Gender]]="I",Table13[[#This Row],[Diameter]],NA())</f>
        <v>0.215</v>
      </c>
    </row>
    <row r="694" spans="1:32">
      <c r="A694">
        <v>2091</v>
      </c>
      <c r="B694" t="s">
        <v>15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49</v>
      </c>
      <c r="M694" t="s">
        <v>50</v>
      </c>
      <c r="N694" t="s">
        <v>3</v>
      </c>
      <c r="O694">
        <v>3</v>
      </c>
      <c r="P694" t="s">
        <v>48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>
        <f>SUM(1,(1/3)*(Table13[[#This Row],[Length]]-0.5),(1/3)*(Table13[[#This Row],[Diameter]]-0.4),(1/3)*(Table13[[#This Row],[Height]]-0.4)*Table13[[#This Row],[Whole_weight]]*0.5)</f>
        <v>1.0873733333333335</v>
      </c>
      <c r="W694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>
        <f>IF(Table13[[#This Row],[Category All]]="Category 1",Table13[[#This Row],[Base Abalone Value]]*1.5,NA())</f>
        <v>1.6310600000000002</v>
      </c>
      <c r="Y694" t="e">
        <f>IF(Table13[[#This Row],[Category All]]="Category 2",Table13[[#This Row],[Base Abalone Value]]*0.8,NA())</f>
        <v>#N/A</v>
      </c>
      <c r="Z694" t="e">
        <f>IF(Table13[[#This Row],[Category All]]="Category 3",Table13[[#This Row],[Base Abalone Value]],NA())</f>
        <v>#N/A</v>
      </c>
      <c r="AA694" s="2">
        <f>IF(Table13[[#This Row],[Gender]]="M",Table13[[#This Row],[Whole_weight]],NA())</f>
        <v>2.032</v>
      </c>
      <c r="AB694" s="2" t="e">
        <f>IF(Table13[[#This Row],[Gender]]="F",Table13[[#This Row],[Whole_weight]],NA())</f>
        <v>#N/A</v>
      </c>
      <c r="AC694" s="2" t="e">
        <f>IF(Table13[[#This Row],[Gender]]="I",Table13[[#This Row],[Whole_weight]],NA())</f>
        <v>#N/A</v>
      </c>
      <c r="AD694" s="2">
        <f>IF(Table13[[#This Row],[Gender]]="M",Table13[[#This Row],[Diameter]],NA())</f>
        <v>0.56999999999999995</v>
      </c>
      <c r="AE694" s="2" t="e">
        <f>IF(Table13[[#This Row],[Gender]]="F",Table13[[#This Row],[Diameter]],NA())</f>
        <v>#N/A</v>
      </c>
      <c r="AF694" s="2" t="e">
        <f>IF(Table13[[#This Row],[Gender]]="I",Table13[[#This Row],[Diameter]],NA())</f>
        <v>#N/A</v>
      </c>
    </row>
    <row r="695" spans="1:32">
      <c r="A695">
        <v>4063</v>
      </c>
      <c r="B695" t="s">
        <v>15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49</v>
      </c>
      <c r="M695" t="s">
        <v>50</v>
      </c>
      <c r="N695" t="s">
        <v>3</v>
      </c>
      <c r="O695">
        <v>10</v>
      </c>
      <c r="P695" t="s">
        <v>38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>
        <f>SUM(1,(1/3)*(Table13[[#This Row],[Length]]-0.5),(1/3)*(Table13[[#This Row],[Diameter]]-0.4),(1/3)*(Table13[[#This Row],[Height]]-0.4)*Table13[[#This Row],[Whole_weight]]*0.5)</f>
        <v>1.0235208333333334</v>
      </c>
      <c r="W695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t="e">
        <f>IF(Table13[[#This Row],[Category All]]="Category 1",Table13[[#This Row],[Base Abalone Value]]*1.5,NA())</f>
        <v>#N/A</v>
      </c>
      <c r="Y695" t="e">
        <f>IF(Table13[[#This Row],[Category All]]="Category 2",Table13[[#This Row],[Base Abalone Value]]*0.8,NA())</f>
        <v>#N/A</v>
      </c>
      <c r="Z695">
        <f>IF(Table13[[#This Row],[Category All]]="Category 3",Table13[[#This Row],[Base Abalone Value]],NA())</f>
        <v>1.0235208333333334</v>
      </c>
      <c r="AA695" s="2">
        <f>IF(Table13[[#This Row],[Gender]]="M",Table13[[#This Row],[Whole_weight]],NA())</f>
        <v>1.1955</v>
      </c>
      <c r="AB695" s="2" t="e">
        <f>IF(Table13[[#This Row],[Gender]]="F",Table13[[#This Row],[Whole_weight]],NA())</f>
        <v>#N/A</v>
      </c>
      <c r="AC695" s="2" t="e">
        <f>IF(Table13[[#This Row],[Gender]]="I",Table13[[#This Row],[Whole_weight]],NA())</f>
        <v>#N/A</v>
      </c>
      <c r="AD695" s="2">
        <f>IF(Table13[[#This Row],[Gender]]="M",Table13[[#This Row],[Diameter]],NA())</f>
        <v>0.49</v>
      </c>
      <c r="AE695" s="2" t="e">
        <f>IF(Table13[[#This Row],[Gender]]="F",Table13[[#This Row],[Diameter]],NA())</f>
        <v>#N/A</v>
      </c>
      <c r="AF695" s="2" t="e">
        <f>IF(Table13[[#This Row],[Gender]]="I",Table13[[#This Row],[Diameter]],NA())</f>
        <v>#N/A</v>
      </c>
    </row>
    <row r="696" spans="1:32">
      <c r="A696">
        <v>3895</v>
      </c>
      <c r="B696" t="s">
        <v>15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35</v>
      </c>
      <c r="M696" t="s">
        <v>36</v>
      </c>
      <c r="N696" t="s">
        <v>37</v>
      </c>
      <c r="O696">
        <v>8</v>
      </c>
      <c r="P696" t="s">
        <v>19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>
        <f>SUM(1,(1/3)*(Table13[[#This Row],[Length]]-0.5),(1/3)*(Table13[[#This Row],[Diameter]]-0.4),(1/3)*(Table13[[#This Row],[Height]]-0.4)*Table13[[#This Row],[Whole_weight]]*0.5)</f>
        <v>0.96386374999999991</v>
      </c>
      <c r="W696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t="e">
        <f>IF(Table13[[#This Row],[Category All]]="Category 1",Table13[[#This Row],[Base Abalone Value]]*1.5,NA())</f>
        <v>#N/A</v>
      </c>
      <c r="Y696">
        <f>IF(Table13[[#This Row],[Category All]]="Category 2",Table13[[#This Row],[Base Abalone Value]]*0.8,NA())</f>
        <v>0.77109099999999997</v>
      </c>
      <c r="Z696" t="e">
        <f>IF(Table13[[#This Row],[Category All]]="Category 3",Table13[[#This Row],[Base Abalone Value]],NA())</f>
        <v>#N/A</v>
      </c>
      <c r="AA696" s="2">
        <f>IF(Table13[[#This Row],[Gender]]="M",Table13[[#This Row],[Whole_weight]],NA())</f>
        <v>0.62949999999999995</v>
      </c>
      <c r="AB696" s="2" t="e">
        <f>IF(Table13[[#This Row],[Gender]]="F",Table13[[#This Row],[Whole_weight]],NA())</f>
        <v>#N/A</v>
      </c>
      <c r="AC696" s="2" t="e">
        <f>IF(Table13[[#This Row],[Gender]]="I",Table13[[#This Row],[Whole_weight]],NA())</f>
        <v>#N/A</v>
      </c>
      <c r="AD696" s="2">
        <f>IF(Table13[[#This Row],[Gender]]="M",Table13[[#This Row],[Diameter]],NA())</f>
        <v>0.38</v>
      </c>
      <c r="AE696" s="2" t="e">
        <f>IF(Table13[[#This Row],[Gender]]="F",Table13[[#This Row],[Diameter]],NA())</f>
        <v>#N/A</v>
      </c>
      <c r="AF696" s="2" t="e">
        <f>IF(Table13[[#This Row],[Gender]]="I",Table13[[#This Row],[Diameter]],NA())</f>
        <v>#N/A</v>
      </c>
    </row>
    <row r="697" spans="1:32">
      <c r="A697">
        <v>456</v>
      </c>
      <c r="B697" t="s">
        <v>15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8</v>
      </c>
      <c r="M697" t="s">
        <v>9</v>
      </c>
      <c r="N697" t="s">
        <v>3</v>
      </c>
      <c r="O697">
        <v>3</v>
      </c>
      <c r="P697" t="s">
        <v>48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>
        <f>SUM(1,(1/3)*(Table13[[#This Row],[Length]]-0.5),(1/3)*(Table13[[#This Row],[Diameter]]-0.4),(1/3)*(Table13[[#This Row],[Height]]-0.4)*Table13[[#This Row],[Whole_weight]]*0.5)</f>
        <v>1.0120416666666667</v>
      </c>
      <c r="W697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t="e">
        <f>IF(Table13[[#This Row],[Category All]]="Category 1",Table13[[#This Row],[Base Abalone Value]]*1.5,NA())</f>
        <v>#N/A</v>
      </c>
      <c r="Y697">
        <f>IF(Table13[[#This Row],[Category All]]="Category 2",Table13[[#This Row],[Base Abalone Value]]*0.8,NA())</f>
        <v>0.80963333333333343</v>
      </c>
      <c r="Z697" t="e">
        <f>IF(Table13[[#This Row],[Category All]]="Category 3",Table13[[#This Row],[Base Abalone Value]],NA())</f>
        <v>#N/A</v>
      </c>
      <c r="AA697" s="2">
        <f>IF(Table13[[#This Row],[Gender]]="M",Table13[[#This Row],[Whole_weight]],NA())</f>
        <v>0.83750000000000002</v>
      </c>
      <c r="AB697" s="2" t="e">
        <f>IF(Table13[[#This Row],[Gender]]="F",Table13[[#This Row],[Whole_weight]],NA())</f>
        <v>#N/A</v>
      </c>
      <c r="AC697" s="2" t="e">
        <f>IF(Table13[[#This Row],[Gender]]="I",Table13[[#This Row],[Whole_weight]],NA())</f>
        <v>#N/A</v>
      </c>
      <c r="AD697" s="2">
        <f>IF(Table13[[#This Row],[Gender]]="M",Table13[[#This Row],[Diameter]],NA())</f>
        <v>0.47</v>
      </c>
      <c r="AE697" s="2" t="e">
        <f>IF(Table13[[#This Row],[Gender]]="F",Table13[[#This Row],[Diameter]],NA())</f>
        <v>#N/A</v>
      </c>
      <c r="AF697" s="2" t="e">
        <f>IF(Table13[[#This Row],[Gender]]="I",Table13[[#This Row],[Diameter]],NA())</f>
        <v>#N/A</v>
      </c>
    </row>
    <row r="698" spans="1:32">
      <c r="A698">
        <v>1576</v>
      </c>
      <c r="B698" t="s">
        <v>11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8</v>
      </c>
      <c r="M698" t="s">
        <v>9</v>
      </c>
      <c r="N698" t="s">
        <v>3</v>
      </c>
      <c r="O698">
        <v>2</v>
      </c>
      <c r="P698" t="s">
        <v>7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>
        <f>SUM(1,(1/3)*(Table13[[#This Row],[Length]]-0.5),(1/3)*(Table13[[#This Row],[Diameter]]-0.4),(1/3)*(Table13[[#This Row],[Height]]-0.4)*Table13[[#This Row],[Whole_weight]]*0.5)</f>
        <v>0.95955416666666671</v>
      </c>
      <c r="W698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t="e">
        <f>IF(Table13[[#This Row],[Category All]]="Category 1",Table13[[#This Row],[Base Abalone Value]]*1.5,NA())</f>
        <v>#N/A</v>
      </c>
      <c r="Y698">
        <f>IF(Table13[[#This Row],[Category All]]="Category 2",Table13[[#This Row],[Base Abalone Value]]*0.8,NA())</f>
        <v>0.76764333333333346</v>
      </c>
      <c r="Z698" t="e">
        <f>IF(Table13[[#This Row],[Category All]]="Category 3",Table13[[#This Row],[Base Abalone Value]],NA())</f>
        <v>#N/A</v>
      </c>
      <c r="AA698" s="2" t="e">
        <f>IF(Table13[[#This Row],[Gender]]="M",Table13[[#This Row],[Whole_weight]],NA())</f>
        <v>#N/A</v>
      </c>
      <c r="AB698" s="2" t="e">
        <f>IF(Table13[[#This Row],[Gender]]="F",Table13[[#This Row],[Whole_weight]],NA())</f>
        <v>#N/A</v>
      </c>
      <c r="AC698" s="2">
        <f>IF(Table13[[#This Row],[Gender]]="I",Table13[[#This Row],[Whole_weight]],NA())</f>
        <v>0.60250000000000004</v>
      </c>
      <c r="AD698" s="2" t="e">
        <f>IF(Table13[[#This Row],[Gender]]="M",Table13[[#This Row],[Diameter]],NA())</f>
        <v>#N/A</v>
      </c>
      <c r="AE698" s="2" t="e">
        <f>IF(Table13[[#This Row],[Gender]]="F",Table13[[#This Row],[Diameter]],NA())</f>
        <v>#N/A</v>
      </c>
      <c r="AF698" s="2">
        <f>IF(Table13[[#This Row],[Gender]]="I",Table13[[#This Row],[Diameter]],NA())</f>
        <v>0.375</v>
      </c>
    </row>
    <row r="699" spans="1:32">
      <c r="A699">
        <v>3371</v>
      </c>
      <c r="B699" t="s">
        <v>15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52</v>
      </c>
      <c r="M699" t="s">
        <v>53</v>
      </c>
      <c r="N699" t="s">
        <v>54</v>
      </c>
      <c r="O699">
        <v>9</v>
      </c>
      <c r="P699" t="s">
        <v>46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>
        <f>SUM(1,(1/3)*(Table13[[#This Row],[Length]]-0.5),(1/3)*(Table13[[#This Row],[Diameter]]-0.4),(1/3)*(Table13[[#This Row],[Height]]-0.4)*Table13[[#This Row],[Whole_weight]]*0.5)</f>
        <v>0.94650000000000001</v>
      </c>
      <c r="W699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t="e">
        <f>IF(Table13[[#This Row],[Category All]]="Category 1",Table13[[#This Row],[Base Abalone Value]]*1.5,NA())</f>
        <v>#N/A</v>
      </c>
      <c r="Y699">
        <f>IF(Table13[[#This Row],[Category All]]="Category 2",Table13[[#This Row],[Base Abalone Value]]*0.8,NA())</f>
        <v>0.7572000000000001</v>
      </c>
      <c r="Z699" t="e">
        <f>IF(Table13[[#This Row],[Category All]]="Category 3",Table13[[#This Row],[Base Abalone Value]],NA())</f>
        <v>#N/A</v>
      </c>
      <c r="AA699" s="2">
        <f>IF(Table13[[#This Row],[Gender]]="M",Table13[[#This Row],[Whole_weight]],NA())</f>
        <v>0.44</v>
      </c>
      <c r="AB699" s="2" t="e">
        <f>IF(Table13[[#This Row],[Gender]]="F",Table13[[#This Row],[Whole_weight]],NA())</f>
        <v>#N/A</v>
      </c>
      <c r="AC699" s="2" t="e">
        <f>IF(Table13[[#This Row],[Gender]]="I",Table13[[#This Row],[Whole_weight]],NA())</f>
        <v>#N/A</v>
      </c>
      <c r="AD699" s="2">
        <f>IF(Table13[[#This Row],[Gender]]="M",Table13[[#This Row],[Diameter]],NA())</f>
        <v>0.34499999999999997</v>
      </c>
      <c r="AE699" s="2" t="e">
        <f>IF(Table13[[#This Row],[Gender]]="F",Table13[[#This Row],[Diameter]],NA())</f>
        <v>#N/A</v>
      </c>
      <c r="AF699" s="2" t="e">
        <f>IF(Table13[[#This Row],[Gender]]="I",Table13[[#This Row],[Diameter]],NA())</f>
        <v>#N/A</v>
      </c>
    </row>
    <row r="700" spans="1:32">
      <c r="A700">
        <v>89</v>
      </c>
      <c r="B700" t="s">
        <v>0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</v>
      </c>
      <c r="M700" t="s">
        <v>2</v>
      </c>
      <c r="N700" t="s">
        <v>3</v>
      </c>
      <c r="O700">
        <v>5</v>
      </c>
      <c r="P700" t="s">
        <v>14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>
        <f>SUM(1,(1/3)*(Table13[[#This Row],[Length]]-0.5),(1/3)*(Table13[[#This Row],[Diameter]]-0.4),(1/3)*(Table13[[#This Row],[Height]]-0.4)*Table13[[#This Row],[Whole_weight]]*0.5)</f>
        <v>0.9484016666666667</v>
      </c>
      <c r="W700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t="e">
        <f>IF(Table13[[#This Row],[Category All]]="Category 1",Table13[[#This Row],[Base Abalone Value]]*1.5,NA())</f>
        <v>#N/A</v>
      </c>
      <c r="Y700">
        <f>IF(Table13[[#This Row],[Category All]]="Category 2",Table13[[#This Row],[Base Abalone Value]]*0.8,NA())</f>
        <v>0.75872133333333336</v>
      </c>
      <c r="Z700" t="e">
        <f>IF(Table13[[#This Row],[Category All]]="Category 3",Table13[[#This Row],[Base Abalone Value]],NA())</f>
        <v>#N/A</v>
      </c>
      <c r="AA700" s="2" t="e">
        <f>IF(Table13[[#This Row],[Gender]]="M",Table13[[#This Row],[Whole_weight]],NA())</f>
        <v>#N/A</v>
      </c>
      <c r="AB700" s="2">
        <f>IF(Table13[[#This Row],[Gender]]="F",Table13[[#This Row],[Whole_weight]],NA())</f>
        <v>0.51700000000000002</v>
      </c>
      <c r="AC700" s="2" t="e">
        <f>IF(Table13[[#This Row],[Gender]]="I",Table13[[#This Row],[Whole_weight]],NA())</f>
        <v>#N/A</v>
      </c>
      <c r="AD700" s="2" t="e">
        <f>IF(Table13[[#This Row],[Gender]]="M",Table13[[#This Row],[Diameter]],NA())</f>
        <v>#N/A</v>
      </c>
      <c r="AE700" s="2">
        <f>IF(Table13[[#This Row],[Gender]]="F",Table13[[#This Row],[Diameter]],NA())</f>
        <v>0.35499999999999998</v>
      </c>
      <c r="AF700" s="2" t="e">
        <f>IF(Table13[[#This Row],[Gender]]="I",Table13[[#This Row],[Diameter]],NA())</f>
        <v>#N/A</v>
      </c>
    </row>
    <row r="701" spans="1:32">
      <c r="A701">
        <v>2253</v>
      </c>
      <c r="B701" t="s">
        <v>0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52</v>
      </c>
      <c r="M701" t="s">
        <v>53</v>
      </c>
      <c r="N701" t="s">
        <v>54</v>
      </c>
      <c r="O701">
        <v>6</v>
      </c>
      <c r="P701" t="s">
        <v>47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>
        <f>SUM(1,(1/3)*(Table13[[#This Row],[Length]]-0.5),(1/3)*(Table13[[#This Row],[Diameter]]-0.4),(1/3)*(Table13[[#This Row],[Height]]-0.4)*Table13[[#This Row],[Whole_weight]]*0.5)</f>
        <v>1.0011666666666668</v>
      </c>
      <c r="W701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t="e">
        <f>IF(Table13[[#This Row],[Category All]]="Category 1",Table13[[#This Row],[Base Abalone Value]]*1.5,NA())</f>
        <v>#N/A</v>
      </c>
      <c r="Y701" t="e">
        <f>IF(Table13[[#This Row],[Category All]]="Category 2",Table13[[#This Row],[Base Abalone Value]]*0.8,NA())</f>
        <v>#N/A</v>
      </c>
      <c r="Z701">
        <f>IF(Table13[[#This Row],[Category All]]="Category 3",Table13[[#This Row],[Base Abalone Value]],NA())</f>
        <v>1.0011666666666668</v>
      </c>
      <c r="AA701" s="2" t="e">
        <f>IF(Table13[[#This Row],[Gender]]="M",Table13[[#This Row],[Whole_weight]],NA())</f>
        <v>#N/A</v>
      </c>
      <c r="AB701" s="2">
        <f>IF(Table13[[#This Row],[Gender]]="F",Table13[[#This Row],[Whole_weight]],NA())</f>
        <v>1.1000000000000001</v>
      </c>
      <c r="AC701" s="2" t="e">
        <f>IF(Table13[[#This Row],[Gender]]="I",Table13[[#This Row],[Whole_weight]],NA())</f>
        <v>#N/A</v>
      </c>
      <c r="AD701" s="2" t="e">
        <f>IF(Table13[[#This Row],[Gender]]="M",Table13[[#This Row],[Diameter]],NA())</f>
        <v>#N/A</v>
      </c>
      <c r="AE701" s="2">
        <f>IF(Table13[[#This Row],[Gender]]="F",Table13[[#This Row],[Diameter]],NA())</f>
        <v>0.46</v>
      </c>
      <c r="AF701" s="2" t="e">
        <f>IF(Table13[[#This Row],[Gender]]="I",Table13[[#This Row],[Diameter]],NA())</f>
        <v>#N/A</v>
      </c>
    </row>
    <row r="702" spans="1:32">
      <c r="A702">
        <v>1756</v>
      </c>
      <c r="B702" t="s">
        <v>0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49</v>
      </c>
      <c r="M702" t="s">
        <v>50</v>
      </c>
      <c r="N702" t="s">
        <v>3</v>
      </c>
      <c r="O702">
        <v>9</v>
      </c>
      <c r="P702" t="s">
        <v>46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>
        <f>SUM(1,(1/3)*(Table13[[#This Row],[Length]]-0.5),(1/3)*(Table13[[#This Row],[Diameter]]-0.4),(1/3)*(Table13[[#This Row],[Height]]-0.4)*Table13[[#This Row],[Whole_weight]]*0.5)</f>
        <v>1.0620166666666666</v>
      </c>
      <c r="W702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t="e">
        <f>IF(Table13[[#This Row],[Category All]]="Category 1",Table13[[#This Row],[Base Abalone Value]]*1.5,NA())</f>
        <v>#N/A</v>
      </c>
      <c r="Y702" t="e">
        <f>IF(Table13[[#This Row],[Category All]]="Category 2",Table13[[#This Row],[Base Abalone Value]]*0.8,NA())</f>
        <v>#N/A</v>
      </c>
      <c r="Z702">
        <f>IF(Table13[[#This Row],[Category All]]="Category 3",Table13[[#This Row],[Base Abalone Value]],NA())</f>
        <v>1.0620166666666666</v>
      </c>
      <c r="AA702" s="2" t="e">
        <f>IF(Table13[[#This Row],[Gender]]="M",Table13[[#This Row],[Whole_weight]],NA())</f>
        <v>#N/A</v>
      </c>
      <c r="AB702" s="2">
        <f>IF(Table13[[#This Row],[Gender]]="F",Table13[[#This Row],[Whole_weight]],NA())</f>
        <v>1.4450000000000001</v>
      </c>
      <c r="AC702" s="2" t="e">
        <f>IF(Table13[[#This Row],[Gender]]="I",Table13[[#This Row],[Whole_weight]],NA())</f>
        <v>#N/A</v>
      </c>
      <c r="AD702" s="2" t="e">
        <f>IF(Table13[[#This Row],[Gender]]="M",Table13[[#This Row],[Diameter]],NA())</f>
        <v>#N/A</v>
      </c>
      <c r="AE702" s="2">
        <f>IF(Table13[[#This Row],[Gender]]="F",Table13[[#This Row],[Diameter]],NA())</f>
        <v>0.52500000000000002</v>
      </c>
      <c r="AF702" s="2" t="e">
        <f>IF(Table13[[#This Row],[Gender]]="I",Table13[[#This Row],[Diameter]],NA())</f>
        <v>#N/A</v>
      </c>
    </row>
    <row r="703" spans="1:32">
      <c r="A703">
        <v>2974</v>
      </c>
      <c r="B703" t="s">
        <v>15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20</v>
      </c>
      <c r="M703" t="s">
        <v>21</v>
      </c>
      <c r="N703" t="s">
        <v>22</v>
      </c>
      <c r="O703">
        <v>4</v>
      </c>
      <c r="P703" t="s">
        <v>10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>
        <f>SUM(1,(1/3)*(Table13[[#This Row],[Length]]-0.5),(1/3)*(Table13[[#This Row],[Diameter]]-0.4),(1/3)*(Table13[[#This Row],[Height]]-0.4)*Table13[[#This Row],[Whole_weight]]*0.5)</f>
        <v>1.0738391666666667</v>
      </c>
      <c r="W70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t="e">
        <f>IF(Table13[[#This Row],[Category All]]="Category 1",Table13[[#This Row],[Base Abalone Value]]*1.5,NA())</f>
        <v>#N/A</v>
      </c>
      <c r="Y703" t="e">
        <f>IF(Table13[[#This Row],[Category All]]="Category 2",Table13[[#This Row],[Base Abalone Value]]*0.8,NA())</f>
        <v>#N/A</v>
      </c>
      <c r="Z703">
        <f>IF(Table13[[#This Row],[Category All]]="Category 3",Table13[[#This Row],[Base Abalone Value]],NA())</f>
        <v>1.0738391666666667</v>
      </c>
      <c r="AA703" s="2">
        <f>IF(Table13[[#This Row],[Gender]]="M",Table13[[#This Row],[Whole_weight]],NA())</f>
        <v>2.0870000000000002</v>
      </c>
      <c r="AB703" s="2" t="e">
        <f>IF(Table13[[#This Row],[Gender]]="F",Table13[[#This Row],[Whole_weight]],NA())</f>
        <v>#N/A</v>
      </c>
      <c r="AC703" s="2" t="e">
        <f>IF(Table13[[#This Row],[Gender]]="I",Table13[[#This Row],[Whole_weight]],NA())</f>
        <v>#N/A</v>
      </c>
      <c r="AD703" s="2">
        <f>IF(Table13[[#This Row],[Gender]]="M",Table13[[#This Row],[Diameter]],NA())</f>
        <v>0.59</v>
      </c>
      <c r="AE703" s="2" t="e">
        <f>IF(Table13[[#This Row],[Gender]]="F",Table13[[#This Row],[Diameter]],NA())</f>
        <v>#N/A</v>
      </c>
      <c r="AF703" s="2" t="e">
        <f>IF(Table13[[#This Row],[Gender]]="I",Table13[[#This Row],[Diameter]],NA())</f>
        <v>#N/A</v>
      </c>
    </row>
    <row r="704" spans="1:32">
      <c r="A704">
        <v>107</v>
      </c>
      <c r="B704" t="s">
        <v>0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8</v>
      </c>
      <c r="M704" t="s">
        <v>9</v>
      </c>
      <c r="N704" t="s">
        <v>3</v>
      </c>
      <c r="O704">
        <v>7</v>
      </c>
      <c r="P704" t="s">
        <v>42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>
        <f>SUM(1,(1/3)*(Table13[[#This Row],[Length]]-0.5),(1/3)*(Table13[[#This Row],[Diameter]]-0.4),(1/3)*(Table13[[#This Row],[Height]]-0.4)*Table13[[#This Row],[Whole_weight]]*0.5)</f>
        <v>0.99358833333333352</v>
      </c>
      <c r="W704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t="e">
        <f>IF(Table13[[#This Row],[Category All]]="Category 1",Table13[[#This Row],[Base Abalone Value]]*1.5,NA())</f>
        <v>#N/A</v>
      </c>
      <c r="Y704">
        <f>IF(Table13[[#This Row],[Category All]]="Category 2",Table13[[#This Row],[Base Abalone Value]]*0.8,NA())</f>
        <v>0.79487066666666684</v>
      </c>
      <c r="Z704" t="e">
        <f>IF(Table13[[#This Row],[Category All]]="Category 3",Table13[[#This Row],[Base Abalone Value]],NA())</f>
        <v>#N/A</v>
      </c>
      <c r="AA704" s="2" t="e">
        <f>IF(Table13[[#This Row],[Gender]]="M",Table13[[#This Row],[Whole_weight]],NA())</f>
        <v>#N/A</v>
      </c>
      <c r="AB704" s="2">
        <f>IF(Table13[[#This Row],[Gender]]="F",Table13[[#This Row],[Whole_weight]],NA())</f>
        <v>0.80200000000000005</v>
      </c>
      <c r="AC704" s="2" t="e">
        <f>IF(Table13[[#This Row],[Gender]]="I",Table13[[#This Row],[Whole_weight]],NA())</f>
        <v>#N/A</v>
      </c>
      <c r="AD704" s="2" t="e">
        <f>IF(Table13[[#This Row],[Gender]]="M",Table13[[#This Row],[Diameter]],NA())</f>
        <v>#N/A</v>
      </c>
      <c r="AE704" s="2">
        <f>IF(Table13[[#This Row],[Gender]]="F",Table13[[#This Row],[Diameter]],NA())</f>
        <v>0.43</v>
      </c>
      <c r="AF704" s="2" t="e">
        <f>IF(Table13[[#This Row],[Gender]]="I",Table13[[#This Row],[Diameter]],NA())</f>
        <v>#N/A</v>
      </c>
    </row>
    <row r="705" spans="1:32">
      <c r="A705">
        <v>3517</v>
      </c>
      <c r="B705" t="s">
        <v>0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52</v>
      </c>
      <c r="M705" t="s">
        <v>53</v>
      </c>
      <c r="N705" t="s">
        <v>54</v>
      </c>
      <c r="O705">
        <v>4</v>
      </c>
      <c r="P705" t="s">
        <v>10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>
        <f>SUM(1,(1/3)*(Table13[[#This Row],[Length]]-0.5),(1/3)*(Table13[[#This Row],[Diameter]]-0.4),(1/3)*(Table13[[#This Row],[Height]]-0.4)*Table13[[#This Row],[Whole_weight]]*0.5)</f>
        <v>1.0671166666666667</v>
      </c>
      <c r="W705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t="e">
        <f>IF(Table13[[#This Row],[Category All]]="Category 1",Table13[[#This Row],[Base Abalone Value]]*1.5,NA())</f>
        <v>#N/A</v>
      </c>
      <c r="Y705" t="e">
        <f>IF(Table13[[#This Row],[Category All]]="Category 2",Table13[[#This Row],[Base Abalone Value]]*0.8,NA())</f>
        <v>#N/A</v>
      </c>
      <c r="Z705">
        <f>IF(Table13[[#This Row],[Category All]]="Category 3",Table13[[#This Row],[Base Abalone Value]],NA())</f>
        <v>1.0671166666666667</v>
      </c>
      <c r="AA705" s="2" t="e">
        <f>IF(Table13[[#This Row],[Gender]]="M",Table13[[#This Row],[Whole_weight]],NA())</f>
        <v>#N/A</v>
      </c>
      <c r="AB705" s="2">
        <f>IF(Table13[[#This Row],[Gender]]="F",Table13[[#This Row],[Whole_weight]],NA())</f>
        <v>1.7364999999999999</v>
      </c>
      <c r="AC705" s="2" t="e">
        <f>IF(Table13[[#This Row],[Gender]]="I",Table13[[#This Row],[Whole_weight]],NA())</f>
        <v>#N/A</v>
      </c>
      <c r="AD705" s="2" t="e">
        <f>IF(Table13[[#This Row],[Gender]]="M",Table13[[#This Row],[Diameter]],NA())</f>
        <v>#N/A</v>
      </c>
      <c r="AE705" s="2">
        <f>IF(Table13[[#This Row],[Gender]]="F",Table13[[#This Row],[Diameter]],NA())</f>
        <v>0.57499999999999996</v>
      </c>
      <c r="AF705" s="2" t="e">
        <f>IF(Table13[[#This Row],[Gender]]="I",Table13[[#This Row],[Diameter]],NA())</f>
        <v>#N/A</v>
      </c>
    </row>
    <row r="706" spans="1:32">
      <c r="A706">
        <v>453</v>
      </c>
      <c r="B706" t="s">
        <v>0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52</v>
      </c>
      <c r="M706" t="s">
        <v>53</v>
      </c>
      <c r="N706" t="s">
        <v>54</v>
      </c>
      <c r="O706">
        <v>4</v>
      </c>
      <c r="P706" t="s">
        <v>10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>
        <f>SUM(1,(1/3)*(Table13[[#This Row],[Length]]-0.5),(1/3)*(Table13[[#This Row],[Diameter]]-0.4),(1/3)*(Table13[[#This Row],[Height]]-0.4)*Table13[[#This Row],[Whole_weight]]*0.5)</f>
        <v>1.0575179166666666</v>
      </c>
      <c r="W706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t="e">
        <f>IF(Table13[[#This Row],[Category All]]="Category 1",Table13[[#This Row],[Base Abalone Value]]*1.5,NA())</f>
        <v>#N/A</v>
      </c>
      <c r="Y706" t="e">
        <f>IF(Table13[[#This Row],[Category All]]="Category 2",Table13[[#This Row],[Base Abalone Value]]*0.8,NA())</f>
        <v>#N/A</v>
      </c>
      <c r="Z706">
        <f>IF(Table13[[#This Row],[Category All]]="Category 3",Table13[[#This Row],[Base Abalone Value]],NA())</f>
        <v>1.0575179166666666</v>
      </c>
      <c r="AA706" s="2" t="e">
        <f>IF(Table13[[#This Row],[Gender]]="M",Table13[[#This Row],[Whole_weight]],NA())</f>
        <v>#N/A</v>
      </c>
      <c r="AB706" s="2">
        <f>IF(Table13[[#This Row],[Gender]]="F",Table13[[#This Row],[Whole_weight]],NA())</f>
        <v>1.4384999999999999</v>
      </c>
      <c r="AC706" s="2" t="e">
        <f>IF(Table13[[#This Row],[Gender]]="I",Table13[[#This Row],[Whole_weight]],NA())</f>
        <v>#N/A</v>
      </c>
      <c r="AD706" s="2" t="e">
        <f>IF(Table13[[#This Row],[Gender]]="M",Table13[[#This Row],[Diameter]],NA())</f>
        <v>#N/A</v>
      </c>
      <c r="AE706" s="2">
        <f>IF(Table13[[#This Row],[Gender]]="F",Table13[[#This Row],[Diameter]],NA())</f>
        <v>0.55500000000000005</v>
      </c>
      <c r="AF706" s="2" t="e">
        <f>IF(Table13[[#This Row],[Gender]]="I",Table13[[#This Row],[Diameter]],NA())</f>
        <v>#N/A</v>
      </c>
    </row>
    <row r="707" spans="1:32">
      <c r="A707">
        <v>2420</v>
      </c>
      <c r="B707" t="s">
        <v>0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23</v>
      </c>
      <c r="M707" t="s">
        <v>24</v>
      </c>
      <c r="N707" t="s">
        <v>25</v>
      </c>
      <c r="O707">
        <v>5</v>
      </c>
      <c r="P707" t="s">
        <v>14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>
        <f>SUM(1,(1/3)*(Table13[[#This Row],[Length]]-0.5),(1/3)*(Table13[[#This Row],[Diameter]]-0.4),(1/3)*(Table13[[#This Row],[Height]]-0.4)*Table13[[#This Row],[Whole_weight]]*0.5)</f>
        <v>0.9527633333333333</v>
      </c>
      <c r="W707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t="e">
        <f>IF(Table13[[#This Row],[Category All]]="Category 1",Table13[[#This Row],[Base Abalone Value]]*1.5,NA())</f>
        <v>#N/A</v>
      </c>
      <c r="Y707">
        <f>IF(Table13[[#This Row],[Category All]]="Category 2",Table13[[#This Row],[Base Abalone Value]]*0.8,NA())</f>
        <v>0.7622106666666667</v>
      </c>
      <c r="Z707" t="e">
        <f>IF(Table13[[#This Row],[Category All]]="Category 3",Table13[[#This Row],[Base Abalone Value]],NA())</f>
        <v>#N/A</v>
      </c>
      <c r="AA707" s="2" t="e">
        <f>IF(Table13[[#This Row],[Gender]]="M",Table13[[#This Row],[Whole_weight]],NA())</f>
        <v>#N/A</v>
      </c>
      <c r="AB707" s="2">
        <f>IF(Table13[[#This Row],[Gender]]="F",Table13[[#This Row],[Whole_weight]],NA())</f>
        <v>0.47649999999999998</v>
      </c>
      <c r="AC707" s="2" t="e">
        <f>IF(Table13[[#This Row],[Gender]]="I",Table13[[#This Row],[Whole_weight]],NA())</f>
        <v>#N/A</v>
      </c>
      <c r="AD707" s="2" t="e">
        <f>IF(Table13[[#This Row],[Gender]]="M",Table13[[#This Row],[Diameter]],NA())</f>
        <v>#N/A</v>
      </c>
      <c r="AE707" s="2">
        <f>IF(Table13[[#This Row],[Gender]]="F",Table13[[#This Row],[Diameter]],NA())</f>
        <v>0.36</v>
      </c>
      <c r="AF707" s="2" t="e">
        <f>IF(Table13[[#This Row],[Gender]]="I",Table13[[#This Row],[Diameter]],NA())</f>
        <v>#N/A</v>
      </c>
    </row>
    <row r="708" spans="1:32">
      <c r="A708">
        <v>710</v>
      </c>
      <c r="B708" t="s">
        <v>11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12</v>
      </c>
      <c r="M708" t="s">
        <v>13</v>
      </c>
      <c r="N708" t="s">
        <v>3</v>
      </c>
      <c r="O708">
        <v>7</v>
      </c>
      <c r="P708" t="s">
        <v>42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>
        <f>SUM(1,(1/3)*(Table13[[#This Row],[Length]]-0.5),(1/3)*(Table13[[#This Row],[Diameter]]-0.4),(1/3)*(Table13[[#This Row],[Height]]-0.4)*Table13[[#This Row],[Whole_weight]]*0.5)</f>
        <v>0.86762416666666664</v>
      </c>
      <c r="W708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t="e">
        <f>IF(Table13[[#This Row],[Category All]]="Category 1",Table13[[#This Row],[Base Abalone Value]]*1.5,NA())</f>
        <v>#N/A</v>
      </c>
      <c r="Y708">
        <f>IF(Table13[[#This Row],[Category All]]="Category 2",Table13[[#This Row],[Base Abalone Value]]*0.8,NA())</f>
        <v>0.6940993333333334</v>
      </c>
      <c r="Z708" t="e">
        <f>IF(Table13[[#This Row],[Category All]]="Category 3",Table13[[#This Row],[Base Abalone Value]],NA())</f>
        <v>#N/A</v>
      </c>
      <c r="AA708" s="2" t="e">
        <f>IF(Table13[[#This Row],[Gender]]="M",Table13[[#This Row],[Whole_weight]],NA())</f>
        <v>#N/A</v>
      </c>
      <c r="AB708" s="2" t="e">
        <f>IF(Table13[[#This Row],[Gender]]="F",Table13[[#This Row],[Whole_weight]],NA())</f>
        <v>#N/A</v>
      </c>
      <c r="AC708" s="2">
        <f>IF(Table13[[#This Row],[Gender]]="I",Table13[[#This Row],[Whole_weight]],NA())</f>
        <v>0.1105</v>
      </c>
      <c r="AD708" s="2" t="e">
        <f>IF(Table13[[#This Row],[Gender]]="M",Table13[[#This Row],[Diameter]],NA())</f>
        <v>#N/A</v>
      </c>
      <c r="AE708" s="2" t="e">
        <f>IF(Table13[[#This Row],[Gender]]="F",Table13[[#This Row],[Diameter]],NA())</f>
        <v>#N/A</v>
      </c>
      <c r="AF708" s="2">
        <f>IF(Table13[[#This Row],[Gender]]="I",Table13[[#This Row],[Diameter]],NA())</f>
        <v>0.22500000000000001</v>
      </c>
    </row>
    <row r="709" spans="1:32">
      <c r="A709">
        <v>954</v>
      </c>
      <c r="B709" t="s">
        <v>0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20</v>
      </c>
      <c r="M709" t="s">
        <v>21</v>
      </c>
      <c r="N709" t="s">
        <v>22</v>
      </c>
      <c r="O709">
        <v>4</v>
      </c>
      <c r="P709" t="s">
        <v>10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>
        <f>SUM(1,(1/3)*(Table13[[#This Row],[Length]]-0.5),(1/3)*(Table13[[#This Row],[Diameter]]-0.4),(1/3)*(Table13[[#This Row],[Height]]-0.4)*Table13[[#This Row],[Whole_weight]]*0.5)</f>
        <v>0.96227125000000002</v>
      </c>
      <c r="W709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t="e">
        <f>IF(Table13[[#This Row],[Category All]]="Category 1",Table13[[#This Row],[Base Abalone Value]]*1.5,NA())</f>
        <v>#N/A</v>
      </c>
      <c r="Y709">
        <f>IF(Table13[[#This Row],[Category All]]="Category 2",Table13[[#This Row],[Base Abalone Value]]*0.8,NA())</f>
        <v>0.76981700000000008</v>
      </c>
      <c r="Z709" t="e">
        <f>IF(Table13[[#This Row],[Category All]]="Category 3",Table13[[#This Row],[Base Abalone Value]],NA())</f>
        <v>#N/A</v>
      </c>
      <c r="AA709" s="2" t="e">
        <f>IF(Table13[[#This Row],[Gender]]="M",Table13[[#This Row],[Whole_weight]],NA())</f>
        <v>#N/A</v>
      </c>
      <c r="AB709" s="2">
        <f>IF(Table13[[#This Row],[Gender]]="F",Table13[[#This Row],[Whole_weight]],NA())</f>
        <v>0.47849999999999998</v>
      </c>
      <c r="AC709" s="2" t="e">
        <f>IF(Table13[[#This Row],[Gender]]="I",Table13[[#This Row],[Whole_weight]],NA())</f>
        <v>#N/A</v>
      </c>
      <c r="AD709" s="2" t="e">
        <f>IF(Table13[[#This Row],[Gender]]="M",Table13[[#This Row],[Diameter]],NA())</f>
        <v>#N/A</v>
      </c>
      <c r="AE709" s="2">
        <f>IF(Table13[[#This Row],[Gender]]="F",Table13[[#This Row],[Diameter]],NA())</f>
        <v>0.37</v>
      </c>
      <c r="AF709" s="2" t="e">
        <f>IF(Table13[[#This Row],[Gender]]="I",Table13[[#This Row],[Diameter]],NA())</f>
        <v>#N/A</v>
      </c>
    </row>
    <row r="710" spans="1:32">
      <c r="A710">
        <v>44</v>
      </c>
      <c r="B710" t="s">
        <v>11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35</v>
      </c>
      <c r="M710" t="s">
        <v>36</v>
      </c>
      <c r="N710" t="s">
        <v>37</v>
      </c>
      <c r="O710">
        <v>4</v>
      </c>
      <c r="P710" t="s">
        <v>10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>
        <f>SUM(1,(1/3)*(Table13[[#This Row],[Length]]-0.5),(1/3)*(Table13[[#This Row],[Diameter]]-0.4),(1/3)*(Table13[[#This Row],[Height]]-0.4)*Table13[[#This Row],[Whole_weight]]*0.5)</f>
        <v>0.8159183333333333</v>
      </c>
      <c r="W710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t="e">
        <f>IF(Table13[[#This Row],[Category All]]="Category 1",Table13[[#This Row],[Base Abalone Value]]*1.5,NA())</f>
        <v>#N/A</v>
      </c>
      <c r="Y710">
        <f>IF(Table13[[#This Row],[Category All]]="Category 2",Table13[[#This Row],[Base Abalone Value]]*0.8,NA())</f>
        <v>0.65273466666666669</v>
      </c>
      <c r="Z710" t="e">
        <f>IF(Table13[[#This Row],[Category All]]="Category 3",Table13[[#This Row],[Base Abalone Value]],NA())</f>
        <v>#N/A</v>
      </c>
      <c r="AA710" s="2" t="e">
        <f>IF(Table13[[#This Row],[Gender]]="M",Table13[[#This Row],[Whole_weight]],NA())</f>
        <v>#N/A</v>
      </c>
      <c r="AB710" s="2" t="e">
        <f>IF(Table13[[#This Row],[Gender]]="F",Table13[[#This Row],[Whole_weight]],NA())</f>
        <v>#N/A</v>
      </c>
      <c r="AC710" s="2">
        <f>IF(Table13[[#This Row],[Gender]]="I",Table13[[#This Row],[Whole_weight]],NA())</f>
        <v>4.2000000000000003E-2</v>
      </c>
      <c r="AD710" s="2" t="e">
        <f>IF(Table13[[#This Row],[Gender]]="M",Table13[[#This Row],[Diameter]],NA())</f>
        <v>#N/A</v>
      </c>
      <c r="AE710" s="2" t="e">
        <f>IF(Table13[[#This Row],[Gender]]="F",Table13[[#This Row],[Diameter]],NA())</f>
        <v>#N/A</v>
      </c>
      <c r="AF710" s="2">
        <f>IF(Table13[[#This Row],[Gender]]="I",Table13[[#This Row],[Diameter]],NA())</f>
        <v>0.15</v>
      </c>
    </row>
    <row r="711" spans="1:32">
      <c r="A711">
        <v>3568</v>
      </c>
      <c r="B711" t="s">
        <v>11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12</v>
      </c>
      <c r="M711" t="s">
        <v>13</v>
      </c>
      <c r="N711" t="s">
        <v>3</v>
      </c>
      <c r="O711">
        <v>4</v>
      </c>
      <c r="P711" t="s">
        <v>10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>
        <f>SUM(1,(1/3)*(Table13[[#This Row],[Length]]-0.5),(1/3)*(Table13[[#This Row],[Diameter]]-0.4),(1/3)*(Table13[[#This Row],[Height]]-0.4)*Table13[[#This Row],[Whole_weight]]*0.5)</f>
        <v>1.0065183333333334</v>
      </c>
      <c r="W711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t="e">
        <f>IF(Table13[[#This Row],[Category All]]="Category 1",Table13[[#This Row],[Base Abalone Value]]*1.5,NA())</f>
        <v>#N/A</v>
      </c>
      <c r="Y711" t="e">
        <f>IF(Table13[[#This Row],[Category All]]="Category 2",Table13[[#This Row],[Base Abalone Value]]*0.8,NA())</f>
        <v>#N/A</v>
      </c>
      <c r="Z711">
        <f>IF(Table13[[#This Row],[Category All]]="Category 3",Table13[[#This Row],[Base Abalone Value]],NA())</f>
        <v>1.0065183333333334</v>
      </c>
      <c r="AA711" s="2" t="e">
        <f>IF(Table13[[#This Row],[Gender]]="M",Table13[[#This Row],[Whole_weight]],NA())</f>
        <v>#N/A</v>
      </c>
      <c r="AB711" s="2" t="e">
        <f>IF(Table13[[#This Row],[Gender]]="F",Table13[[#This Row],[Whole_weight]],NA())</f>
        <v>#N/A</v>
      </c>
      <c r="AC711" s="2">
        <f>IF(Table13[[#This Row],[Gender]]="I",Table13[[#This Row],[Whole_weight]],NA())</f>
        <v>0.92649999999999999</v>
      </c>
      <c r="AD711" s="2" t="e">
        <f>IF(Table13[[#This Row],[Gender]]="M",Table13[[#This Row],[Diameter]],NA())</f>
        <v>#N/A</v>
      </c>
      <c r="AE711" s="2" t="e">
        <f>IF(Table13[[#This Row],[Gender]]="F",Table13[[#This Row],[Diameter]],NA())</f>
        <v>#N/A</v>
      </c>
      <c r="AF711" s="2">
        <f>IF(Table13[[#This Row],[Gender]]="I",Table13[[#This Row],[Diameter]],NA())</f>
        <v>0.46</v>
      </c>
    </row>
    <row r="712" spans="1:32">
      <c r="A712">
        <v>3813</v>
      </c>
      <c r="B712" t="s">
        <v>0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35</v>
      </c>
      <c r="M712" t="s">
        <v>36</v>
      </c>
      <c r="N712" t="s">
        <v>37</v>
      </c>
      <c r="O712">
        <v>8</v>
      </c>
      <c r="P712" t="s">
        <v>19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>
        <f>SUM(1,(1/3)*(Table13[[#This Row],[Length]]-0.5),(1/3)*(Table13[[#This Row],[Diameter]]-0.4),(1/3)*(Table13[[#This Row],[Height]]-0.4)*Table13[[#This Row],[Whole_weight]]*0.5)</f>
        <v>1.0230816666666667</v>
      </c>
      <c r="W712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t="e">
        <f>IF(Table13[[#This Row],[Category All]]="Category 1",Table13[[#This Row],[Base Abalone Value]]*1.5,NA())</f>
        <v>#N/A</v>
      </c>
      <c r="Y712" t="e">
        <f>IF(Table13[[#This Row],[Category All]]="Category 2",Table13[[#This Row],[Base Abalone Value]]*0.8,NA())</f>
        <v>#N/A</v>
      </c>
      <c r="Z712">
        <f>IF(Table13[[#This Row],[Category All]]="Category 3",Table13[[#This Row],[Base Abalone Value]],NA())</f>
        <v>1.0230816666666667</v>
      </c>
      <c r="AA712" s="2" t="e">
        <f>IF(Table13[[#This Row],[Gender]]="M",Table13[[#This Row],[Whole_weight]],NA())</f>
        <v>#N/A</v>
      </c>
      <c r="AB712" s="2">
        <f>IF(Table13[[#This Row],[Gender]]="F",Table13[[#This Row],[Whole_weight]],NA())</f>
        <v>1.137</v>
      </c>
      <c r="AC712" s="2" t="e">
        <f>IF(Table13[[#This Row],[Gender]]="I",Table13[[#This Row],[Whole_weight]],NA())</f>
        <v>#N/A</v>
      </c>
      <c r="AD712" s="2" t="e">
        <f>IF(Table13[[#This Row],[Gender]]="M",Table13[[#This Row],[Diameter]],NA())</f>
        <v>#N/A</v>
      </c>
      <c r="AE712" s="2">
        <f>IF(Table13[[#This Row],[Gender]]="F",Table13[[#This Row],[Diameter]],NA())</f>
        <v>0.49</v>
      </c>
      <c r="AF712" s="2" t="e">
        <f>IF(Table13[[#This Row],[Gender]]="I",Table13[[#This Row],[Diameter]],NA())</f>
        <v>#N/A</v>
      </c>
    </row>
    <row r="713" spans="1:32">
      <c r="A713">
        <v>914</v>
      </c>
      <c r="B713" t="s">
        <v>11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8</v>
      </c>
      <c r="M713" t="s">
        <v>9</v>
      </c>
      <c r="N713" t="s">
        <v>3</v>
      </c>
      <c r="O713">
        <v>2</v>
      </c>
      <c r="P713" t="s">
        <v>7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>
        <f>SUM(1,(1/3)*(Table13[[#This Row],[Length]]-0.5),(1/3)*(Table13[[#This Row],[Diameter]]-0.4),(1/3)*(Table13[[#This Row],[Height]]-0.4)*Table13[[#This Row],[Whole_weight]]*0.5)</f>
        <v>0.90734249999999994</v>
      </c>
      <c r="W71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t="e">
        <f>IF(Table13[[#This Row],[Category All]]="Category 1",Table13[[#This Row],[Base Abalone Value]]*1.5,NA())</f>
        <v>#N/A</v>
      </c>
      <c r="Y713">
        <f>IF(Table13[[#This Row],[Category All]]="Category 2",Table13[[#This Row],[Base Abalone Value]]*0.8,NA())</f>
        <v>0.72587400000000002</v>
      </c>
      <c r="Z713" t="e">
        <f>IF(Table13[[#This Row],[Category All]]="Category 3",Table13[[#This Row],[Base Abalone Value]],NA())</f>
        <v>#N/A</v>
      </c>
      <c r="AA713" s="2" t="e">
        <f>IF(Table13[[#This Row],[Gender]]="M",Table13[[#This Row],[Whole_weight]],NA())</f>
        <v>#N/A</v>
      </c>
      <c r="AB713" s="2" t="e">
        <f>IF(Table13[[#This Row],[Gender]]="F",Table13[[#This Row],[Whole_weight]],NA())</f>
        <v>#N/A</v>
      </c>
      <c r="AC713" s="2">
        <f>IF(Table13[[#This Row],[Gender]]="I",Table13[[#This Row],[Whole_weight]],NA())</f>
        <v>0.249</v>
      </c>
      <c r="AD713" s="2" t="e">
        <f>IF(Table13[[#This Row],[Gender]]="M",Table13[[#This Row],[Diameter]],NA())</f>
        <v>#N/A</v>
      </c>
      <c r="AE713" s="2" t="e">
        <f>IF(Table13[[#This Row],[Gender]]="F",Table13[[#This Row],[Diameter]],NA())</f>
        <v>#N/A</v>
      </c>
      <c r="AF713" s="2">
        <f>IF(Table13[[#This Row],[Gender]]="I",Table13[[#This Row],[Diameter]],NA())</f>
        <v>0.28999999999999998</v>
      </c>
    </row>
    <row r="714" spans="1:32">
      <c r="A714">
        <v>2175</v>
      </c>
      <c r="B714" t="s">
        <v>0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43</v>
      </c>
      <c r="M714" t="s">
        <v>44</v>
      </c>
      <c r="N714" t="s">
        <v>45</v>
      </c>
      <c r="O714">
        <v>9</v>
      </c>
      <c r="P714" t="s">
        <v>46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>
        <f>SUM(1,(1/3)*(Table13[[#This Row],[Length]]-0.5),(1/3)*(Table13[[#This Row],[Diameter]]-0.4),(1/3)*(Table13[[#This Row],[Height]]-0.4)*Table13[[#This Row],[Whole_weight]]*0.5)</f>
        <v>1.0362608333333332</v>
      </c>
      <c r="W714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t="e">
        <f>IF(Table13[[#This Row],[Category All]]="Category 1",Table13[[#This Row],[Base Abalone Value]]*1.5,NA())</f>
        <v>#N/A</v>
      </c>
      <c r="Y714" t="e">
        <f>IF(Table13[[#This Row],[Category All]]="Category 2",Table13[[#This Row],[Base Abalone Value]]*0.8,NA())</f>
        <v>#N/A</v>
      </c>
      <c r="Z714">
        <f>IF(Table13[[#This Row],[Category All]]="Category 3",Table13[[#This Row],[Base Abalone Value]],NA())</f>
        <v>1.0362608333333332</v>
      </c>
      <c r="AA714" s="2" t="e">
        <f>IF(Table13[[#This Row],[Gender]]="M",Table13[[#This Row],[Whole_weight]],NA())</f>
        <v>#N/A</v>
      </c>
      <c r="AB714" s="2">
        <f>IF(Table13[[#This Row],[Gender]]="F",Table13[[#This Row],[Whole_weight]],NA())</f>
        <v>1.1845000000000001</v>
      </c>
      <c r="AC714" s="2" t="e">
        <f>IF(Table13[[#This Row],[Gender]]="I",Table13[[#This Row],[Whole_weight]],NA())</f>
        <v>#N/A</v>
      </c>
      <c r="AD714" s="2" t="e">
        <f>IF(Table13[[#This Row],[Gender]]="M",Table13[[#This Row],[Diameter]],NA())</f>
        <v>#N/A</v>
      </c>
      <c r="AE714" s="2">
        <f>IF(Table13[[#This Row],[Gender]]="F",Table13[[#This Row],[Diameter]],NA())</f>
        <v>0.5</v>
      </c>
      <c r="AF714" s="2" t="e">
        <f>IF(Table13[[#This Row],[Gender]]="I",Table13[[#This Row],[Diameter]],NA())</f>
        <v>#N/A</v>
      </c>
    </row>
    <row r="715" spans="1:32">
      <c r="A715">
        <v>136</v>
      </c>
      <c r="B715" t="s">
        <v>0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5</v>
      </c>
      <c r="M715" t="s">
        <v>6</v>
      </c>
      <c r="N715" t="s">
        <v>3</v>
      </c>
      <c r="O715">
        <v>5</v>
      </c>
      <c r="P715" t="s">
        <v>14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>
        <f>SUM(1,(1/3)*(Table13[[#This Row],[Length]]-0.5),(1/3)*(Table13[[#This Row],[Diameter]]-0.4),(1/3)*(Table13[[#This Row],[Height]]-0.4)*Table13[[#This Row],[Whole_weight]]*0.5)</f>
        <v>0.93238166666666666</v>
      </c>
      <c r="W715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t="e">
        <f>IF(Table13[[#This Row],[Category All]]="Category 1",Table13[[#This Row],[Base Abalone Value]]*1.5,NA())</f>
        <v>#N/A</v>
      </c>
      <c r="Y715">
        <f>IF(Table13[[#This Row],[Category All]]="Category 2",Table13[[#This Row],[Base Abalone Value]]*0.8,NA())</f>
        <v>0.74590533333333342</v>
      </c>
      <c r="Z715" t="e">
        <f>IF(Table13[[#This Row],[Category All]]="Category 3",Table13[[#This Row],[Base Abalone Value]],NA())</f>
        <v>#N/A</v>
      </c>
      <c r="AA715" s="2" t="e">
        <f>IF(Table13[[#This Row],[Gender]]="M",Table13[[#This Row],[Whole_weight]],NA())</f>
        <v>#N/A</v>
      </c>
      <c r="AB715" s="2">
        <f>IF(Table13[[#This Row],[Gender]]="F",Table13[[#This Row],[Whole_weight]],NA())</f>
        <v>0.40600000000000003</v>
      </c>
      <c r="AC715" s="2" t="e">
        <f>IF(Table13[[#This Row],[Gender]]="I",Table13[[#This Row],[Whole_weight]],NA())</f>
        <v>#N/A</v>
      </c>
      <c r="AD715" s="2" t="e">
        <f>IF(Table13[[#This Row],[Gender]]="M",Table13[[#This Row],[Diameter]],NA())</f>
        <v>#N/A</v>
      </c>
      <c r="AE715" s="2">
        <f>IF(Table13[[#This Row],[Gender]]="F",Table13[[#This Row],[Diameter]],NA())</f>
        <v>0.33</v>
      </c>
      <c r="AF715" s="2" t="e">
        <f>IF(Table13[[#This Row],[Gender]]="I",Table13[[#This Row],[Diameter]],NA())</f>
        <v>#N/A</v>
      </c>
    </row>
    <row r="716" spans="1:32">
      <c r="A716">
        <v>1893</v>
      </c>
      <c r="B716" t="s">
        <v>15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16</v>
      </c>
      <c r="M716" t="s">
        <v>17</v>
      </c>
      <c r="N716" t="s">
        <v>18</v>
      </c>
      <c r="O716">
        <v>5</v>
      </c>
      <c r="P716" t="s">
        <v>14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>
        <f>SUM(1,(1/3)*(Table13[[#This Row],[Length]]-0.5),(1/3)*(Table13[[#This Row],[Diameter]]-0.4),(1/3)*(Table13[[#This Row],[Height]]-0.4)*Table13[[#This Row],[Whole_weight]]*0.5)</f>
        <v>1.0025333333333333</v>
      </c>
      <c r="W716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t="e">
        <f>IF(Table13[[#This Row],[Category All]]="Category 1",Table13[[#This Row],[Base Abalone Value]]*1.5,NA())</f>
        <v>#N/A</v>
      </c>
      <c r="Y716" t="e">
        <f>IF(Table13[[#This Row],[Category All]]="Category 2",Table13[[#This Row],[Base Abalone Value]]*0.8,NA())</f>
        <v>#N/A</v>
      </c>
      <c r="Z716">
        <f>IF(Table13[[#This Row],[Category All]]="Category 3",Table13[[#This Row],[Base Abalone Value]],NA())</f>
        <v>1.0025333333333333</v>
      </c>
      <c r="AA716" s="2">
        <f>IF(Table13[[#This Row],[Gender]]="M",Table13[[#This Row],[Whole_weight]],NA())</f>
        <v>0.89500000000000002</v>
      </c>
      <c r="AB716" s="2" t="e">
        <f>IF(Table13[[#This Row],[Gender]]="F",Table13[[#This Row],[Whole_weight]],NA())</f>
        <v>#N/A</v>
      </c>
      <c r="AC716" s="2" t="e">
        <f>IF(Table13[[#This Row],[Gender]]="I",Table13[[#This Row],[Whole_weight]],NA())</f>
        <v>#N/A</v>
      </c>
      <c r="AD716" s="2">
        <f>IF(Table13[[#This Row],[Gender]]="M",Table13[[#This Row],[Diameter]],NA())</f>
        <v>0.45</v>
      </c>
      <c r="AE716" s="2" t="e">
        <f>IF(Table13[[#This Row],[Gender]]="F",Table13[[#This Row],[Diameter]],NA())</f>
        <v>#N/A</v>
      </c>
      <c r="AF716" s="2" t="e">
        <f>IF(Table13[[#This Row],[Gender]]="I",Table13[[#This Row],[Diameter]],NA())</f>
        <v>#N/A</v>
      </c>
    </row>
    <row r="717" spans="1:32">
      <c r="A717">
        <v>1558</v>
      </c>
      <c r="B717" t="s">
        <v>11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23</v>
      </c>
      <c r="M717" t="s">
        <v>24</v>
      </c>
      <c r="N717" t="s">
        <v>25</v>
      </c>
      <c r="O717">
        <v>1</v>
      </c>
      <c r="P717" t="s">
        <v>4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>
        <f>SUM(1,(1/3)*(Table13[[#This Row],[Length]]-0.5),(1/3)*(Table13[[#This Row],[Diameter]]-0.4),(1/3)*(Table13[[#This Row],[Height]]-0.4)*Table13[[#This Row],[Whole_weight]]*0.5)</f>
        <v>0.93467833333333328</v>
      </c>
      <c r="W717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t="e">
        <f>IF(Table13[[#This Row],[Category All]]="Category 1",Table13[[#This Row],[Base Abalone Value]]*1.5,NA())</f>
        <v>#N/A</v>
      </c>
      <c r="Y717">
        <f>IF(Table13[[#This Row],[Category All]]="Category 2",Table13[[#This Row],[Base Abalone Value]]*0.8,NA())</f>
        <v>0.74774266666666667</v>
      </c>
      <c r="Z717" t="e">
        <f>IF(Table13[[#This Row],[Category All]]="Category 3",Table13[[#This Row],[Base Abalone Value]],NA())</f>
        <v>#N/A</v>
      </c>
      <c r="AA717" s="2" t="e">
        <f>IF(Table13[[#This Row],[Gender]]="M",Table13[[#This Row],[Whole_weight]],NA())</f>
        <v>#N/A</v>
      </c>
      <c r="AB717" s="2" t="e">
        <f>IF(Table13[[#This Row],[Gender]]="F",Table13[[#This Row],[Whole_weight]],NA())</f>
        <v>#N/A</v>
      </c>
      <c r="AC717" s="2">
        <f>IF(Table13[[#This Row],[Gender]]="I",Table13[[#This Row],[Whole_weight]],NA())</f>
        <v>0.317</v>
      </c>
      <c r="AD717" s="2" t="e">
        <f>IF(Table13[[#This Row],[Gender]]="M",Table13[[#This Row],[Diameter]],NA())</f>
        <v>#N/A</v>
      </c>
      <c r="AE717" s="2" t="e">
        <f>IF(Table13[[#This Row],[Gender]]="F",Table13[[#This Row],[Diameter]],NA())</f>
        <v>#N/A</v>
      </c>
      <c r="AF717" s="2">
        <f>IF(Table13[[#This Row],[Gender]]="I",Table13[[#This Row],[Diameter]],NA())</f>
        <v>0.32500000000000001</v>
      </c>
    </row>
    <row r="718" spans="1:32">
      <c r="A718">
        <v>1135</v>
      </c>
      <c r="B718" t="s">
        <v>0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26</v>
      </c>
      <c r="M718" t="s">
        <v>27</v>
      </c>
      <c r="N718" t="s">
        <v>28</v>
      </c>
      <c r="O718">
        <v>8</v>
      </c>
      <c r="P718" t="s">
        <v>19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>
        <f>SUM(1,(1/3)*(Table13[[#This Row],[Length]]-0.5),(1/3)*(Table13[[#This Row],[Diameter]]-0.4),(1/3)*(Table13[[#This Row],[Height]]-0.4)*Table13[[#This Row],[Whole_weight]]*0.5)</f>
        <v>1.0010395833333334</v>
      </c>
      <c r="W718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t="e">
        <f>IF(Table13[[#This Row],[Category All]]="Category 1",Table13[[#This Row],[Base Abalone Value]]*1.5,NA())</f>
        <v>#N/A</v>
      </c>
      <c r="Y718" t="e">
        <f>IF(Table13[[#This Row],[Category All]]="Category 2",Table13[[#This Row],[Base Abalone Value]]*0.8,NA())</f>
        <v>#N/A</v>
      </c>
      <c r="Z718">
        <f>IF(Table13[[#This Row],[Category All]]="Category 3",Table13[[#This Row],[Base Abalone Value]],NA())</f>
        <v>1.0010395833333334</v>
      </c>
      <c r="AA718" s="2" t="e">
        <f>IF(Table13[[#This Row],[Gender]]="M",Table13[[#This Row],[Whole_weight]],NA())</f>
        <v>#N/A</v>
      </c>
      <c r="AB718" s="2">
        <f>IF(Table13[[#This Row],[Gender]]="F",Table13[[#This Row],[Whole_weight]],NA())</f>
        <v>0.87749999999999995</v>
      </c>
      <c r="AC718" s="2" t="e">
        <f>IF(Table13[[#This Row],[Gender]]="I",Table13[[#This Row],[Whole_weight]],NA())</f>
        <v>#N/A</v>
      </c>
      <c r="AD718" s="2" t="e">
        <f>IF(Table13[[#This Row],[Gender]]="M",Table13[[#This Row],[Diameter]],NA())</f>
        <v>#N/A</v>
      </c>
      <c r="AE718" s="2">
        <f>IF(Table13[[#This Row],[Gender]]="F",Table13[[#This Row],[Diameter]],NA())</f>
        <v>0.44500000000000001</v>
      </c>
      <c r="AF718" s="2" t="e">
        <f>IF(Table13[[#This Row],[Gender]]="I",Table13[[#This Row],[Diameter]],NA())</f>
        <v>#N/A</v>
      </c>
    </row>
    <row r="719" spans="1:32">
      <c r="A719">
        <v>1974</v>
      </c>
      <c r="B719" t="s">
        <v>15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26</v>
      </c>
      <c r="M719" t="s">
        <v>27</v>
      </c>
      <c r="N719" t="s">
        <v>28</v>
      </c>
      <c r="O719">
        <v>10</v>
      </c>
      <c r="P719" t="s">
        <v>38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>
        <f>SUM(1,(1/3)*(Table13[[#This Row],[Length]]-0.5),(1/3)*(Table13[[#This Row],[Diameter]]-0.4),(1/3)*(Table13[[#This Row],[Height]]-0.4)*Table13[[#This Row],[Whole_weight]]*0.5)</f>
        <v>1.0440283333333333</v>
      </c>
      <c r="W719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t="e">
        <f>IF(Table13[[#This Row],[Category All]]="Category 1",Table13[[#This Row],[Base Abalone Value]]*1.5,NA())</f>
        <v>#N/A</v>
      </c>
      <c r="Y719" t="e">
        <f>IF(Table13[[#This Row],[Category All]]="Category 2",Table13[[#This Row],[Base Abalone Value]]*0.8,NA())</f>
        <v>#N/A</v>
      </c>
      <c r="Z719">
        <f>IF(Table13[[#This Row],[Category All]]="Category 3",Table13[[#This Row],[Base Abalone Value]],NA())</f>
        <v>1.0440283333333333</v>
      </c>
      <c r="AA719" s="2">
        <f>IF(Table13[[#This Row],[Gender]]="M",Table13[[#This Row],[Whole_weight]],NA())</f>
        <v>1.534</v>
      </c>
      <c r="AB719" s="2" t="e">
        <f>IF(Table13[[#This Row],[Gender]]="F",Table13[[#This Row],[Whole_weight]],NA())</f>
        <v>#N/A</v>
      </c>
      <c r="AC719" s="2" t="e">
        <f>IF(Table13[[#This Row],[Gender]]="I",Table13[[#This Row],[Whole_weight]],NA())</f>
        <v>#N/A</v>
      </c>
      <c r="AD719" s="2">
        <f>IF(Table13[[#This Row],[Gender]]="M",Table13[[#This Row],[Diameter]],NA())</f>
        <v>0.54</v>
      </c>
      <c r="AE719" s="2" t="e">
        <f>IF(Table13[[#This Row],[Gender]]="F",Table13[[#This Row],[Diameter]],NA())</f>
        <v>#N/A</v>
      </c>
      <c r="AF719" s="2" t="e">
        <f>IF(Table13[[#This Row],[Gender]]="I",Table13[[#This Row],[Diameter]],NA())</f>
        <v>#N/A</v>
      </c>
    </row>
    <row r="720" spans="1:32">
      <c r="A720">
        <v>2453</v>
      </c>
      <c r="B720" t="s">
        <v>15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32</v>
      </c>
      <c r="M720" t="s">
        <v>33</v>
      </c>
      <c r="N720" t="s">
        <v>34</v>
      </c>
      <c r="O720">
        <v>1</v>
      </c>
      <c r="P720" t="s">
        <v>4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>
        <f>SUM(1,(1/3)*(Table13[[#This Row],[Length]]-0.5),(1/3)*(Table13[[#This Row],[Diameter]]-0.4),(1/3)*(Table13[[#This Row],[Height]]-0.4)*Table13[[#This Row],[Whole_weight]]*0.5)</f>
        <v>0.91946833333333333</v>
      </c>
      <c r="W720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t="e">
        <f>IF(Table13[[#This Row],[Category All]]="Category 1",Table13[[#This Row],[Base Abalone Value]]*1.5,NA())</f>
        <v>#N/A</v>
      </c>
      <c r="Y720">
        <f>IF(Table13[[#This Row],[Category All]]="Category 2",Table13[[#This Row],[Base Abalone Value]]*0.8,NA())</f>
        <v>0.73557466666666671</v>
      </c>
      <c r="Z720" t="e">
        <f>IF(Table13[[#This Row],[Category All]]="Category 3",Table13[[#This Row],[Base Abalone Value]],NA())</f>
        <v>#N/A</v>
      </c>
      <c r="AA720" s="2">
        <f>IF(Table13[[#This Row],[Gender]]="M",Table13[[#This Row],[Whole_weight]],NA())</f>
        <v>0.28199999999999997</v>
      </c>
      <c r="AB720" s="2" t="e">
        <f>IF(Table13[[#This Row],[Gender]]="F",Table13[[#This Row],[Whole_weight]],NA())</f>
        <v>#N/A</v>
      </c>
      <c r="AC720" s="2" t="e">
        <f>IF(Table13[[#This Row],[Gender]]="I",Table13[[#This Row],[Whole_weight]],NA())</f>
        <v>#N/A</v>
      </c>
      <c r="AD720" s="2">
        <f>IF(Table13[[#This Row],[Gender]]="M",Table13[[#This Row],[Diameter]],NA())</f>
        <v>0.30499999999999999</v>
      </c>
      <c r="AE720" s="2" t="e">
        <f>IF(Table13[[#This Row],[Gender]]="F",Table13[[#This Row],[Diameter]],NA())</f>
        <v>#N/A</v>
      </c>
      <c r="AF720" s="2" t="e">
        <f>IF(Table13[[#This Row],[Gender]]="I",Table13[[#This Row],[Diameter]],NA())</f>
        <v>#N/A</v>
      </c>
    </row>
    <row r="721" spans="1:32">
      <c r="A721">
        <v>3461</v>
      </c>
      <c r="B721" t="s">
        <v>15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23</v>
      </c>
      <c r="M721" t="s">
        <v>24</v>
      </c>
      <c r="N721" t="s">
        <v>25</v>
      </c>
      <c r="O721">
        <v>3</v>
      </c>
      <c r="P721" t="s">
        <v>48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>
        <f>SUM(1,(1/3)*(Table13[[#This Row],[Length]]-0.5),(1/3)*(Table13[[#This Row],[Diameter]]-0.4),(1/3)*(Table13[[#This Row],[Height]]-0.4)*Table13[[#This Row],[Whole_weight]]*0.5)</f>
        <v>1.0239770833333333</v>
      </c>
      <c r="W721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t="e">
        <f>IF(Table13[[#This Row],[Category All]]="Category 1",Table13[[#This Row],[Base Abalone Value]]*1.5,NA())</f>
        <v>#N/A</v>
      </c>
      <c r="Y721" t="e">
        <f>IF(Table13[[#This Row],[Category All]]="Category 2",Table13[[#This Row],[Base Abalone Value]]*0.8,NA())</f>
        <v>#N/A</v>
      </c>
      <c r="Z721">
        <f>IF(Table13[[#This Row],[Category All]]="Category 3",Table13[[#This Row],[Base Abalone Value]],NA())</f>
        <v>1.0239770833333333</v>
      </c>
      <c r="AA721" s="2">
        <f>IF(Table13[[#This Row],[Gender]]="M",Table13[[#This Row],[Whole_weight]],NA())</f>
        <v>1.1325000000000001</v>
      </c>
      <c r="AB721" s="2" t="e">
        <f>IF(Table13[[#This Row],[Gender]]="F",Table13[[#This Row],[Whole_weight]],NA())</f>
        <v>#N/A</v>
      </c>
      <c r="AC721" s="2" t="e">
        <f>IF(Table13[[#This Row],[Gender]]="I",Table13[[#This Row],[Whole_weight]],NA())</f>
        <v>#N/A</v>
      </c>
      <c r="AD721" s="2">
        <f>IF(Table13[[#This Row],[Gender]]="M",Table13[[#This Row],[Diameter]],NA())</f>
        <v>0.48499999999999999</v>
      </c>
      <c r="AE721" s="2" t="e">
        <f>IF(Table13[[#This Row],[Gender]]="F",Table13[[#This Row],[Diameter]],NA())</f>
        <v>#N/A</v>
      </c>
      <c r="AF721" s="2" t="e">
        <f>IF(Table13[[#This Row],[Gender]]="I",Table13[[#This Row],[Diameter]],NA())</f>
        <v>#N/A</v>
      </c>
    </row>
    <row r="722" spans="1:32">
      <c r="A722">
        <v>1965</v>
      </c>
      <c r="B722" t="s">
        <v>0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26</v>
      </c>
      <c r="M722" t="s">
        <v>27</v>
      </c>
      <c r="N722" t="s">
        <v>28</v>
      </c>
      <c r="O722">
        <v>10</v>
      </c>
      <c r="P722" t="s">
        <v>38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>
        <f>SUM(1,(1/3)*(Table13[[#This Row],[Length]]-0.5),(1/3)*(Table13[[#This Row],[Diameter]]-0.4),(1/3)*(Table13[[#This Row],[Height]]-0.4)*Table13[[#This Row],[Whole_weight]]*0.5)</f>
        <v>1.0514845833333331</v>
      </c>
      <c r="W722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t="e">
        <f>IF(Table13[[#This Row],[Category All]]="Category 1",Table13[[#This Row],[Base Abalone Value]]*1.5,NA())</f>
        <v>#N/A</v>
      </c>
      <c r="Y722" t="e">
        <f>IF(Table13[[#This Row],[Category All]]="Category 2",Table13[[#This Row],[Base Abalone Value]]*0.8,NA())</f>
        <v>#N/A</v>
      </c>
      <c r="Z722">
        <f>IF(Table13[[#This Row],[Category All]]="Category 3",Table13[[#This Row],[Base Abalone Value]],NA())</f>
        <v>1.0514845833333331</v>
      </c>
      <c r="AA722" s="2" t="e">
        <f>IF(Table13[[#This Row],[Gender]]="M",Table13[[#This Row],[Whole_weight]],NA())</f>
        <v>#N/A</v>
      </c>
      <c r="AB722" s="2">
        <f>IF(Table13[[#This Row],[Gender]]="F",Table13[[#This Row],[Whole_weight]],NA())</f>
        <v>1.4415</v>
      </c>
      <c r="AC722" s="2" t="e">
        <f>IF(Table13[[#This Row],[Gender]]="I",Table13[[#This Row],[Whole_weight]],NA())</f>
        <v>#N/A</v>
      </c>
      <c r="AD722" s="2" t="e">
        <f>IF(Table13[[#This Row],[Gender]]="M",Table13[[#This Row],[Diameter]],NA())</f>
        <v>#N/A</v>
      </c>
      <c r="AE722" s="2">
        <f>IF(Table13[[#This Row],[Gender]]="F",Table13[[#This Row],[Diameter]],NA())</f>
        <v>0.53500000000000003</v>
      </c>
      <c r="AF722" s="2" t="e">
        <f>IF(Table13[[#This Row],[Gender]]="I",Table13[[#This Row],[Diameter]],NA())</f>
        <v>#N/A</v>
      </c>
    </row>
    <row r="723" spans="1:32">
      <c r="A723">
        <v>3717</v>
      </c>
      <c r="B723" t="s">
        <v>11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16</v>
      </c>
      <c r="M723" t="s">
        <v>17</v>
      </c>
      <c r="N723" t="s">
        <v>18</v>
      </c>
      <c r="O723">
        <v>5</v>
      </c>
      <c r="P723" t="s">
        <v>14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>
        <f>SUM(1,(1/3)*(Table13[[#This Row],[Length]]-0.5),(1/3)*(Table13[[#This Row],[Diameter]]-0.4),(1/3)*(Table13[[#This Row],[Height]]-0.4)*Table13[[#This Row],[Whole_weight]]*0.5)</f>
        <v>0.81308124999999998</v>
      </c>
      <c r="W72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t="e">
        <f>IF(Table13[[#This Row],[Category All]]="Category 1",Table13[[#This Row],[Base Abalone Value]]*1.5,NA())</f>
        <v>#N/A</v>
      </c>
      <c r="Y723">
        <f>IF(Table13[[#This Row],[Category All]]="Category 2",Table13[[#This Row],[Base Abalone Value]]*0.8,NA())</f>
        <v>0.65046500000000007</v>
      </c>
      <c r="Z723" t="e">
        <f>IF(Table13[[#This Row],[Category All]]="Category 3",Table13[[#This Row],[Base Abalone Value]],NA())</f>
        <v>#N/A</v>
      </c>
      <c r="AA723" s="2" t="e">
        <f>IF(Table13[[#This Row],[Gender]]="M",Table13[[#This Row],[Whole_weight]],NA())</f>
        <v>#N/A</v>
      </c>
      <c r="AB723" s="2" t="e">
        <f>IF(Table13[[#This Row],[Gender]]="F",Table13[[#This Row],[Whole_weight]],NA())</f>
        <v>#N/A</v>
      </c>
      <c r="AC723" s="2">
        <f>IF(Table13[[#This Row],[Gender]]="I",Table13[[#This Row],[Whole_weight]],NA())</f>
        <v>0.1585</v>
      </c>
      <c r="AD723" s="2" t="e">
        <f>IF(Table13[[#This Row],[Gender]]="M",Table13[[#This Row],[Diameter]],NA())</f>
        <v>#N/A</v>
      </c>
      <c r="AE723" s="2" t="e">
        <f>IF(Table13[[#This Row],[Gender]]="F",Table13[[#This Row],[Diameter]],NA())</f>
        <v>#N/A</v>
      </c>
      <c r="AF723" s="2">
        <f>IF(Table13[[#This Row],[Gender]]="I",Table13[[#This Row],[Diameter]],NA())</f>
        <v>0.13</v>
      </c>
    </row>
    <row r="724" spans="1:32">
      <c r="A724">
        <v>153</v>
      </c>
      <c r="B724" t="s">
        <v>0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5</v>
      </c>
      <c r="M724" t="s">
        <v>6</v>
      </c>
      <c r="N724" t="s">
        <v>3</v>
      </c>
      <c r="O724">
        <v>1</v>
      </c>
      <c r="P724" t="s">
        <v>4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>
        <f>SUM(1,(1/3)*(Table13[[#This Row],[Length]]-0.5),(1/3)*(Table13[[#This Row],[Diameter]]-0.4),(1/3)*(Table13[[#This Row],[Height]]-0.4)*Table13[[#This Row],[Whole_weight]]*0.5)</f>
        <v>1.0353308333333333</v>
      </c>
      <c r="W724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t="e">
        <f>IF(Table13[[#This Row],[Category All]]="Category 1",Table13[[#This Row],[Base Abalone Value]]*1.5,NA())</f>
        <v>#N/A</v>
      </c>
      <c r="Y724" t="e">
        <f>IF(Table13[[#This Row],[Category All]]="Category 2",Table13[[#This Row],[Base Abalone Value]]*0.8,NA())</f>
        <v>#N/A</v>
      </c>
      <c r="Z724">
        <f>IF(Table13[[#This Row],[Category All]]="Category 3",Table13[[#This Row],[Base Abalone Value]],NA())</f>
        <v>1.0353308333333333</v>
      </c>
      <c r="AA724" s="2" t="e">
        <f>IF(Table13[[#This Row],[Gender]]="M",Table13[[#This Row],[Whole_weight]],NA())</f>
        <v>#N/A</v>
      </c>
      <c r="AB724" s="2">
        <f>IF(Table13[[#This Row],[Gender]]="F",Table13[[#This Row],[Whole_weight]],NA())</f>
        <v>1.3714999999999999</v>
      </c>
      <c r="AC724" s="2" t="e">
        <f>IF(Table13[[#This Row],[Gender]]="I",Table13[[#This Row],[Whole_weight]],NA())</f>
        <v>#N/A</v>
      </c>
      <c r="AD724" s="2" t="e">
        <f>IF(Table13[[#This Row],[Gender]]="M",Table13[[#This Row],[Diameter]],NA())</f>
        <v>#N/A</v>
      </c>
      <c r="AE724" s="2">
        <f>IF(Table13[[#This Row],[Gender]]="F",Table13[[#This Row],[Diameter]],NA())</f>
        <v>0.51500000000000001</v>
      </c>
      <c r="AF724" s="2" t="e">
        <f>IF(Table13[[#This Row],[Gender]]="I",Table13[[#This Row],[Diameter]],NA())</f>
        <v>#N/A</v>
      </c>
    </row>
    <row r="725" spans="1:32">
      <c r="A725">
        <v>4001</v>
      </c>
      <c r="B725" t="s">
        <v>11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12</v>
      </c>
      <c r="M725" t="s">
        <v>13</v>
      </c>
      <c r="N725" t="s">
        <v>3</v>
      </c>
      <c r="O725">
        <v>6</v>
      </c>
      <c r="P725" t="s">
        <v>47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>
        <f>SUM(1,(1/3)*(Table13[[#This Row],[Length]]-0.5),(1/3)*(Table13[[#This Row],[Diameter]]-0.4),(1/3)*(Table13[[#This Row],[Height]]-0.4)*Table13[[#This Row],[Whole_weight]]*0.5)</f>
        <v>0.94463791666666663</v>
      </c>
      <c r="W725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t="e">
        <f>IF(Table13[[#This Row],[Category All]]="Category 1",Table13[[#This Row],[Base Abalone Value]]*1.5,NA())</f>
        <v>#N/A</v>
      </c>
      <c r="Y725">
        <f>IF(Table13[[#This Row],[Category All]]="Category 2",Table13[[#This Row],[Base Abalone Value]]*0.8,NA())</f>
        <v>0.75571033333333337</v>
      </c>
      <c r="Z725" t="e">
        <f>IF(Table13[[#This Row],[Category All]]="Category 3",Table13[[#This Row],[Base Abalone Value]],NA())</f>
        <v>#N/A</v>
      </c>
      <c r="AA725" s="2" t="e">
        <f>IF(Table13[[#This Row],[Gender]]="M",Table13[[#This Row],[Whole_weight]],NA())</f>
        <v>#N/A</v>
      </c>
      <c r="AB725" s="2" t="e">
        <f>IF(Table13[[#This Row],[Gender]]="F",Table13[[#This Row],[Whole_weight]],NA())</f>
        <v>#N/A</v>
      </c>
      <c r="AC725" s="2">
        <f>IF(Table13[[#This Row],[Gender]]="I",Table13[[#This Row],[Whole_weight]],NA())</f>
        <v>0.53649999999999998</v>
      </c>
      <c r="AD725" s="2" t="e">
        <f>IF(Table13[[#This Row],[Gender]]="M",Table13[[#This Row],[Diameter]],NA())</f>
        <v>#N/A</v>
      </c>
      <c r="AE725" s="2" t="e">
        <f>IF(Table13[[#This Row],[Gender]]="F",Table13[[#This Row],[Diameter]],NA())</f>
        <v>#N/A</v>
      </c>
      <c r="AF725" s="2">
        <f>IF(Table13[[#This Row],[Gender]]="I",Table13[[#This Row],[Diameter]],NA())</f>
        <v>0.35</v>
      </c>
    </row>
    <row r="726" spans="1:32">
      <c r="A726">
        <v>3870</v>
      </c>
      <c r="B726" t="s">
        <v>0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39</v>
      </c>
      <c r="M726" t="s">
        <v>40</v>
      </c>
      <c r="N726" t="s">
        <v>41</v>
      </c>
      <c r="O726">
        <v>1</v>
      </c>
      <c r="P726" t="s">
        <v>4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>
        <f>SUM(1,(1/3)*(Table13[[#This Row],[Length]]-0.5),(1/3)*(Table13[[#This Row],[Diameter]]-0.4),(1/3)*(Table13[[#This Row],[Height]]-0.4)*Table13[[#This Row],[Whole_weight]]*0.5)</f>
        <v>0.96542666666666666</v>
      </c>
      <c r="W726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t="e">
        <f>IF(Table13[[#This Row],[Category All]]="Category 1",Table13[[#This Row],[Base Abalone Value]]*1.5,NA())</f>
        <v>#N/A</v>
      </c>
      <c r="Y726">
        <f>IF(Table13[[#This Row],[Category All]]="Category 2",Table13[[#This Row],[Base Abalone Value]]*0.8,NA())</f>
        <v>0.77234133333333332</v>
      </c>
      <c r="Z726" t="e">
        <f>IF(Table13[[#This Row],[Category All]]="Category 3",Table13[[#This Row],[Base Abalone Value]],NA())</f>
        <v>#N/A</v>
      </c>
      <c r="AA726" s="2" t="e">
        <f>IF(Table13[[#This Row],[Gender]]="M",Table13[[#This Row],[Whole_weight]],NA())</f>
        <v>#N/A</v>
      </c>
      <c r="AB726" s="2">
        <f>IF(Table13[[#This Row],[Gender]]="F",Table13[[#This Row],[Whole_weight]],NA())</f>
        <v>0.65600000000000003</v>
      </c>
      <c r="AC726" s="2" t="e">
        <f>IF(Table13[[#This Row],[Gender]]="I",Table13[[#This Row],[Whole_weight]],NA())</f>
        <v>#N/A</v>
      </c>
      <c r="AD726" s="2" t="e">
        <f>IF(Table13[[#This Row],[Gender]]="M",Table13[[#This Row],[Diameter]],NA())</f>
        <v>#N/A</v>
      </c>
      <c r="AE726" s="2">
        <f>IF(Table13[[#This Row],[Gender]]="F",Table13[[#This Row],[Diameter]],NA())</f>
        <v>0.38500000000000001</v>
      </c>
      <c r="AF726" s="2" t="e">
        <f>IF(Table13[[#This Row],[Gender]]="I",Table13[[#This Row],[Diameter]],NA())</f>
        <v>#N/A</v>
      </c>
    </row>
    <row r="727" spans="1:32">
      <c r="A727">
        <v>1759</v>
      </c>
      <c r="B727" t="s">
        <v>15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43</v>
      </c>
      <c r="M727" t="s">
        <v>44</v>
      </c>
      <c r="N727" t="s">
        <v>45</v>
      </c>
      <c r="O727">
        <v>6</v>
      </c>
      <c r="P727" t="s">
        <v>47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>
        <f>SUM(1,(1/3)*(Table13[[#This Row],[Length]]-0.5),(1/3)*(Table13[[#This Row],[Diameter]]-0.4),(1/3)*(Table13[[#This Row],[Height]]-0.4)*Table13[[#This Row],[Whole_weight]]*0.5)</f>
        <v>1.0878008333333333</v>
      </c>
      <c r="W727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t="e">
        <f>IF(Table13[[#This Row],[Category All]]="Category 1",Table13[[#This Row],[Base Abalone Value]]*1.5,NA())</f>
        <v>#N/A</v>
      </c>
      <c r="Y727" t="e">
        <f>IF(Table13[[#This Row],[Category All]]="Category 2",Table13[[#This Row],[Base Abalone Value]]*0.8,NA())</f>
        <v>#N/A</v>
      </c>
      <c r="Z727">
        <f>IF(Table13[[#This Row],[Category All]]="Category 3",Table13[[#This Row],[Base Abalone Value]],NA())</f>
        <v>1.0878008333333333</v>
      </c>
      <c r="AA727" s="2">
        <f>IF(Table13[[#This Row],[Gender]]="M",Table13[[#This Row],[Whole_weight]],NA())</f>
        <v>1.7470000000000001</v>
      </c>
      <c r="AB727" s="2" t="e">
        <f>IF(Table13[[#This Row],[Gender]]="F",Table13[[#This Row],[Whole_weight]],NA())</f>
        <v>#N/A</v>
      </c>
      <c r="AC727" s="2" t="e">
        <f>IF(Table13[[#This Row],[Gender]]="I",Table13[[#This Row],[Whole_weight]],NA())</f>
        <v>#N/A</v>
      </c>
      <c r="AD727" s="2">
        <f>IF(Table13[[#This Row],[Gender]]="M",Table13[[#This Row],[Diameter]],NA())</f>
        <v>0.59</v>
      </c>
      <c r="AE727" s="2" t="e">
        <f>IF(Table13[[#This Row],[Gender]]="F",Table13[[#This Row],[Diameter]],NA())</f>
        <v>#N/A</v>
      </c>
      <c r="AF727" s="2" t="e">
        <f>IF(Table13[[#This Row],[Gender]]="I",Table13[[#This Row],[Diameter]],NA())</f>
        <v>#N/A</v>
      </c>
    </row>
    <row r="728" spans="1:32">
      <c r="A728">
        <v>2868</v>
      </c>
      <c r="B728" t="s">
        <v>11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32</v>
      </c>
      <c r="M728" t="s">
        <v>33</v>
      </c>
      <c r="N728" t="s">
        <v>34</v>
      </c>
      <c r="O728">
        <v>3</v>
      </c>
      <c r="P728" t="s">
        <v>48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>
        <f>SUM(1,(1/3)*(Table13[[#This Row],[Length]]-0.5),(1/3)*(Table13[[#This Row],[Diameter]]-0.4),(1/3)*(Table13[[#This Row],[Height]]-0.4)*Table13[[#This Row],[Whole_weight]]*0.5)</f>
        <v>0.88308124999999993</v>
      </c>
      <c r="W728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t="e">
        <f>IF(Table13[[#This Row],[Category All]]="Category 1",Table13[[#This Row],[Base Abalone Value]]*1.5,NA())</f>
        <v>#N/A</v>
      </c>
      <c r="Y728">
        <f>IF(Table13[[#This Row],[Category All]]="Category 2",Table13[[#This Row],[Base Abalone Value]]*0.8,NA())</f>
        <v>0.70646500000000001</v>
      </c>
      <c r="Z728" t="e">
        <f>IF(Table13[[#This Row],[Category All]]="Category 3",Table13[[#This Row],[Base Abalone Value]],NA())</f>
        <v>#N/A</v>
      </c>
      <c r="AA728" s="2" t="e">
        <f>IF(Table13[[#This Row],[Gender]]="M",Table13[[#This Row],[Whole_weight]],NA())</f>
        <v>#N/A</v>
      </c>
      <c r="AB728" s="2" t="e">
        <f>IF(Table13[[#This Row],[Gender]]="F",Table13[[#This Row],[Whole_weight]],NA())</f>
        <v>#N/A</v>
      </c>
      <c r="AC728" s="2">
        <f>IF(Table13[[#This Row],[Gender]]="I",Table13[[#This Row],[Whole_weight]],NA())</f>
        <v>0.1585</v>
      </c>
      <c r="AD728" s="2" t="e">
        <f>IF(Table13[[#This Row],[Gender]]="M",Table13[[#This Row],[Diameter]],NA())</f>
        <v>#N/A</v>
      </c>
      <c r="AE728" s="2" t="e">
        <f>IF(Table13[[#This Row],[Gender]]="F",Table13[[#This Row],[Diameter]],NA())</f>
        <v>#N/A</v>
      </c>
      <c r="AF728" s="2">
        <f>IF(Table13[[#This Row],[Gender]]="I",Table13[[#This Row],[Diameter]],NA())</f>
        <v>0.25</v>
      </c>
    </row>
    <row r="729" spans="1:32">
      <c r="A729">
        <v>2880</v>
      </c>
      <c r="B729" t="s">
        <v>11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32</v>
      </c>
      <c r="M729" t="s">
        <v>33</v>
      </c>
      <c r="N729" t="s">
        <v>34</v>
      </c>
      <c r="O729">
        <v>10</v>
      </c>
      <c r="P729" t="s">
        <v>38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>
        <f>SUM(1,(1/3)*(Table13[[#This Row],[Length]]-0.5),(1/3)*(Table13[[#This Row],[Diameter]]-0.4),(1/3)*(Table13[[#This Row],[Height]]-0.4)*Table13[[#This Row],[Whole_weight]]*0.5)</f>
        <v>0.95858500000000002</v>
      </c>
      <c r="W729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t="e">
        <f>IF(Table13[[#This Row],[Category All]]="Category 1",Table13[[#This Row],[Base Abalone Value]]*1.5,NA())</f>
        <v>#N/A</v>
      </c>
      <c r="Y729">
        <f>IF(Table13[[#This Row],[Category All]]="Category 2",Table13[[#This Row],[Base Abalone Value]]*0.8,NA())</f>
        <v>0.76686800000000011</v>
      </c>
      <c r="Z729" t="e">
        <f>IF(Table13[[#This Row],[Category All]]="Category 3",Table13[[#This Row],[Base Abalone Value]],NA())</f>
        <v>#N/A</v>
      </c>
      <c r="AA729" s="2" t="e">
        <f>IF(Table13[[#This Row],[Gender]]="M",Table13[[#This Row],[Whole_weight]],NA())</f>
        <v>#N/A</v>
      </c>
      <c r="AB729" s="2" t="e">
        <f>IF(Table13[[#This Row],[Gender]]="F",Table13[[#This Row],[Whole_weight]],NA())</f>
        <v>#N/A</v>
      </c>
      <c r="AC729" s="2">
        <f>IF(Table13[[#This Row],[Gender]]="I",Table13[[#This Row],[Whole_weight]],NA())</f>
        <v>0.58699999999999997</v>
      </c>
      <c r="AD729" s="2" t="e">
        <f>IF(Table13[[#This Row],[Gender]]="M",Table13[[#This Row],[Diameter]],NA())</f>
        <v>#N/A</v>
      </c>
      <c r="AE729" s="2" t="e">
        <f>IF(Table13[[#This Row],[Gender]]="F",Table13[[#This Row],[Diameter]],NA())</f>
        <v>#N/A</v>
      </c>
      <c r="AF729" s="2">
        <f>IF(Table13[[#This Row],[Gender]]="I",Table13[[#This Row],[Diameter]],NA())</f>
        <v>0.38500000000000001</v>
      </c>
    </row>
    <row r="730" spans="1:32">
      <c r="A730">
        <v>2157</v>
      </c>
      <c r="B730" t="s">
        <v>15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12</v>
      </c>
      <c r="M730" t="s">
        <v>13</v>
      </c>
      <c r="N730" t="s">
        <v>3</v>
      </c>
      <c r="O730">
        <v>3</v>
      </c>
      <c r="P730" t="s">
        <v>48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>
        <f>SUM(1,(1/3)*(Table13[[#This Row],[Length]]-0.5),(1/3)*(Table13[[#This Row],[Diameter]]-0.4),(1/3)*(Table13[[#This Row],[Height]]-0.4)*Table13[[#This Row],[Whole_weight]]*0.5)</f>
        <v>1.0201995833333333</v>
      </c>
      <c r="W730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t="e">
        <f>IF(Table13[[#This Row],[Category All]]="Category 1",Table13[[#This Row],[Base Abalone Value]]*1.5,NA())</f>
        <v>#N/A</v>
      </c>
      <c r="Y730" t="e">
        <f>IF(Table13[[#This Row],[Category All]]="Category 2",Table13[[#This Row],[Base Abalone Value]]*0.8,NA())</f>
        <v>#N/A</v>
      </c>
      <c r="Z730">
        <f>IF(Table13[[#This Row],[Category All]]="Category 3",Table13[[#This Row],[Base Abalone Value]],NA())</f>
        <v>1.0201995833333333</v>
      </c>
      <c r="AA730" s="2">
        <f>IF(Table13[[#This Row],[Gender]]="M",Table13[[#This Row],[Whole_weight]],NA())</f>
        <v>1.2715000000000001</v>
      </c>
      <c r="AB730" s="2" t="e">
        <f>IF(Table13[[#This Row],[Gender]]="F",Table13[[#This Row],[Whole_weight]],NA())</f>
        <v>#N/A</v>
      </c>
      <c r="AC730" s="2" t="e">
        <f>IF(Table13[[#This Row],[Gender]]="I",Table13[[#This Row],[Whole_weight]],NA())</f>
        <v>#N/A</v>
      </c>
      <c r="AD730" s="2">
        <f>IF(Table13[[#This Row],[Gender]]="M",Table13[[#This Row],[Diameter]],NA())</f>
        <v>0.5</v>
      </c>
      <c r="AE730" s="2" t="e">
        <f>IF(Table13[[#This Row],[Gender]]="F",Table13[[#This Row],[Diameter]],NA())</f>
        <v>#N/A</v>
      </c>
      <c r="AF730" s="2" t="e">
        <f>IF(Table13[[#This Row],[Gender]]="I",Table13[[#This Row],[Diameter]],NA())</f>
        <v>#N/A</v>
      </c>
    </row>
    <row r="731" spans="1:32">
      <c r="A731">
        <v>4056</v>
      </c>
      <c r="B731" t="s">
        <v>0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49</v>
      </c>
      <c r="M731" t="s">
        <v>50</v>
      </c>
      <c r="N731" t="s">
        <v>3</v>
      </c>
      <c r="O731">
        <v>9</v>
      </c>
      <c r="P731" t="s">
        <v>46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>
        <f>SUM(1,(1/3)*(Table13[[#This Row],[Length]]-0.5),(1/3)*(Table13[[#This Row],[Diameter]]-0.4),(1/3)*(Table13[[#This Row],[Height]]-0.4)*Table13[[#This Row],[Whole_weight]]*0.5)</f>
        <v>1.0333749999999999</v>
      </c>
      <c r="W731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t="e">
        <f>IF(Table13[[#This Row],[Category All]]="Category 1",Table13[[#This Row],[Base Abalone Value]]*1.5,NA())</f>
        <v>#N/A</v>
      </c>
      <c r="Y731" t="e">
        <f>IF(Table13[[#This Row],[Category All]]="Category 2",Table13[[#This Row],[Base Abalone Value]]*0.8,NA())</f>
        <v>#N/A</v>
      </c>
      <c r="Z731">
        <f>IF(Table13[[#This Row],[Category All]]="Category 3",Table13[[#This Row],[Base Abalone Value]],NA())</f>
        <v>1.0333749999999999</v>
      </c>
      <c r="AA731" s="2" t="e">
        <f>IF(Table13[[#This Row],[Gender]]="M",Table13[[#This Row],[Whole_weight]],NA())</f>
        <v>#N/A</v>
      </c>
      <c r="AB731" s="2">
        <f>IF(Table13[[#This Row],[Gender]]="F",Table13[[#This Row],[Whole_weight]],NA())</f>
        <v>1.159</v>
      </c>
      <c r="AC731" s="2" t="e">
        <f>IF(Table13[[#This Row],[Gender]]="I",Table13[[#This Row],[Whole_weight]],NA())</f>
        <v>#N/A</v>
      </c>
      <c r="AD731" s="2" t="e">
        <f>IF(Table13[[#This Row],[Gender]]="M",Table13[[#This Row],[Diameter]],NA())</f>
        <v>#N/A</v>
      </c>
      <c r="AE731" s="2">
        <f>IF(Table13[[#This Row],[Gender]]="F",Table13[[#This Row],[Diameter]],NA())</f>
        <v>0.5</v>
      </c>
      <c r="AF731" s="2" t="e">
        <f>IF(Table13[[#This Row],[Gender]]="I",Table13[[#This Row],[Diameter]],NA())</f>
        <v>#N/A</v>
      </c>
    </row>
    <row r="732" spans="1:32">
      <c r="A732">
        <v>287</v>
      </c>
      <c r="B732" t="s">
        <v>15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</v>
      </c>
      <c r="M732" t="s">
        <v>2</v>
      </c>
      <c r="N732" t="s">
        <v>3</v>
      </c>
      <c r="O732">
        <v>9</v>
      </c>
      <c r="P732" t="s">
        <v>46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>
        <f>SUM(1,(1/3)*(Table13[[#This Row],[Length]]-0.5),(1/3)*(Table13[[#This Row],[Diameter]]-0.4),(1/3)*(Table13[[#This Row],[Height]]-0.4)*Table13[[#This Row],[Whole_weight]]*0.5)</f>
        <v>0.9931241666666667</v>
      </c>
      <c r="W732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t="e">
        <f>IF(Table13[[#This Row],[Category All]]="Category 1",Table13[[#This Row],[Base Abalone Value]]*1.5,NA())</f>
        <v>#N/A</v>
      </c>
      <c r="Y732">
        <f>IF(Table13[[#This Row],[Category All]]="Category 2",Table13[[#This Row],[Base Abalone Value]]*0.8,NA())</f>
        <v>0.79449933333333345</v>
      </c>
      <c r="Z732" t="e">
        <f>IF(Table13[[#This Row],[Category All]]="Category 3",Table13[[#This Row],[Base Abalone Value]],NA())</f>
        <v>#N/A</v>
      </c>
      <c r="AA732" s="2">
        <f>IF(Table13[[#This Row],[Gender]]="M",Table13[[#This Row],[Whole_weight]],NA())</f>
        <v>0.69899999999999995</v>
      </c>
      <c r="AB732" s="2" t="e">
        <f>IF(Table13[[#This Row],[Gender]]="F",Table13[[#This Row],[Whole_weight]],NA())</f>
        <v>#N/A</v>
      </c>
      <c r="AC732" s="2" t="e">
        <f>IF(Table13[[#This Row],[Gender]]="I",Table13[[#This Row],[Whole_weight]],NA())</f>
        <v>#N/A</v>
      </c>
      <c r="AD732" s="2">
        <f>IF(Table13[[#This Row],[Gender]]="M",Table13[[#This Row],[Diameter]],NA())</f>
        <v>0.435</v>
      </c>
      <c r="AE732" s="2" t="e">
        <f>IF(Table13[[#This Row],[Gender]]="F",Table13[[#This Row],[Diameter]],NA())</f>
        <v>#N/A</v>
      </c>
      <c r="AF732" s="2" t="e">
        <f>IF(Table13[[#This Row],[Gender]]="I",Table13[[#This Row],[Diameter]],NA())</f>
        <v>#N/A</v>
      </c>
    </row>
    <row r="733" spans="1:32">
      <c r="A733">
        <v>1751</v>
      </c>
      <c r="B733" t="s">
        <v>0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26</v>
      </c>
      <c r="M733" t="s">
        <v>27</v>
      </c>
      <c r="N733" t="s">
        <v>28</v>
      </c>
      <c r="O733">
        <v>9</v>
      </c>
      <c r="P733" t="s">
        <v>46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>
        <f>SUM(1,(1/3)*(Table13[[#This Row],[Length]]-0.5),(1/3)*(Table13[[#This Row],[Diameter]]-0.4),(1/3)*(Table13[[#This Row],[Height]]-0.4)*Table13[[#This Row],[Whole_weight]]*0.5)</f>
        <v>1.0589995833333334</v>
      </c>
      <c r="W73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t="e">
        <f>IF(Table13[[#This Row],[Category All]]="Category 1",Table13[[#This Row],[Base Abalone Value]]*1.5,NA())</f>
        <v>#N/A</v>
      </c>
      <c r="Y733" t="e">
        <f>IF(Table13[[#This Row],[Category All]]="Category 2",Table13[[#This Row],[Base Abalone Value]]*0.8,NA())</f>
        <v>#N/A</v>
      </c>
      <c r="Z733">
        <f>IF(Table13[[#This Row],[Category All]]="Category 3",Table13[[#This Row],[Base Abalone Value]],NA())</f>
        <v>1.0589995833333334</v>
      </c>
      <c r="AA733" s="2" t="e">
        <f>IF(Table13[[#This Row],[Gender]]="M",Table13[[#This Row],[Whole_weight]],NA())</f>
        <v>#N/A</v>
      </c>
      <c r="AB733" s="2">
        <f>IF(Table13[[#This Row],[Gender]]="F",Table13[[#This Row],[Whole_weight]],NA())</f>
        <v>1.9804999999999999</v>
      </c>
      <c r="AC733" s="2" t="e">
        <f>IF(Table13[[#This Row],[Gender]]="I",Table13[[#This Row],[Whole_weight]],NA())</f>
        <v>#N/A</v>
      </c>
      <c r="AD733" s="2" t="e">
        <f>IF(Table13[[#This Row],[Gender]]="M",Table13[[#This Row],[Diameter]],NA())</f>
        <v>#N/A</v>
      </c>
      <c r="AE733" s="2">
        <f>IF(Table13[[#This Row],[Gender]]="F",Table13[[#This Row],[Diameter]],NA())</f>
        <v>0.56999999999999995</v>
      </c>
      <c r="AF733" s="2" t="e">
        <f>IF(Table13[[#This Row],[Gender]]="I",Table13[[#This Row],[Diameter]],NA())</f>
        <v>#N/A</v>
      </c>
    </row>
    <row r="734" spans="1:32">
      <c r="A734">
        <v>674</v>
      </c>
      <c r="B734" t="s">
        <v>15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16</v>
      </c>
      <c r="M734" t="s">
        <v>17</v>
      </c>
      <c r="N734" t="s">
        <v>18</v>
      </c>
      <c r="O734">
        <v>7</v>
      </c>
      <c r="P734" t="s">
        <v>42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>
        <f>SUM(1,(1/3)*(Table13[[#This Row],[Length]]-0.5),(1/3)*(Table13[[#This Row],[Diameter]]-0.4),(1/3)*(Table13[[#This Row],[Height]]-0.4)*Table13[[#This Row],[Whole_weight]]*0.5)</f>
        <v>0.96945833333333342</v>
      </c>
      <c r="W734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t="e">
        <f>IF(Table13[[#This Row],[Category All]]="Category 1",Table13[[#This Row],[Base Abalone Value]]*1.5,NA())</f>
        <v>#N/A</v>
      </c>
      <c r="Y734">
        <f>IF(Table13[[#This Row],[Category All]]="Category 2",Table13[[#This Row],[Base Abalone Value]]*0.8,NA())</f>
        <v>0.77556666666666674</v>
      </c>
      <c r="Z734" t="e">
        <f>IF(Table13[[#This Row],[Category All]]="Category 3",Table13[[#This Row],[Base Abalone Value]],NA())</f>
        <v>#N/A</v>
      </c>
      <c r="AA734" s="2">
        <f>IF(Table13[[#This Row],[Gender]]="M",Table13[[#This Row],[Whole_weight]],NA())</f>
        <v>0.57299999999999995</v>
      </c>
      <c r="AB734" s="2" t="e">
        <f>IF(Table13[[#This Row],[Gender]]="F",Table13[[#This Row],[Whole_weight]],NA())</f>
        <v>#N/A</v>
      </c>
      <c r="AC734" s="2" t="e">
        <f>IF(Table13[[#This Row],[Gender]]="I",Table13[[#This Row],[Whole_weight]],NA())</f>
        <v>#N/A</v>
      </c>
      <c r="AD734" s="2">
        <f>IF(Table13[[#This Row],[Gender]]="M",Table13[[#This Row],[Diameter]],NA())</f>
        <v>0.39</v>
      </c>
      <c r="AE734" s="2" t="e">
        <f>IF(Table13[[#This Row],[Gender]]="F",Table13[[#This Row],[Diameter]],NA())</f>
        <v>#N/A</v>
      </c>
      <c r="AF734" s="2" t="e">
        <f>IF(Table13[[#This Row],[Gender]]="I",Table13[[#This Row],[Diameter]],NA())</f>
        <v>#N/A</v>
      </c>
    </row>
    <row r="735" spans="1:32">
      <c r="A735">
        <v>826</v>
      </c>
      <c r="B735" t="s">
        <v>11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12</v>
      </c>
      <c r="M735" t="s">
        <v>13</v>
      </c>
      <c r="N735" t="s">
        <v>3</v>
      </c>
      <c r="O735">
        <v>3</v>
      </c>
      <c r="P735" t="s">
        <v>48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>
        <f>SUM(1,(1/3)*(Table13[[#This Row],[Length]]-0.5),(1/3)*(Table13[[#This Row],[Diameter]]-0.4),(1/3)*(Table13[[#This Row],[Height]]-0.4)*Table13[[#This Row],[Whole_weight]]*0.5)</f>
        <v>0.91211749999999991</v>
      </c>
      <c r="W735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t="e">
        <f>IF(Table13[[#This Row],[Category All]]="Category 1",Table13[[#This Row],[Base Abalone Value]]*1.5,NA())</f>
        <v>#N/A</v>
      </c>
      <c r="Y735">
        <f>IF(Table13[[#This Row],[Category All]]="Category 2",Table13[[#This Row],[Base Abalone Value]]*0.8,NA())</f>
        <v>0.72969399999999995</v>
      </c>
      <c r="Z735" t="e">
        <f>IF(Table13[[#This Row],[Category All]]="Category 3",Table13[[#This Row],[Base Abalone Value]],NA())</f>
        <v>#N/A</v>
      </c>
      <c r="AA735" s="2" t="e">
        <f>IF(Table13[[#This Row],[Gender]]="M",Table13[[#This Row],[Whole_weight]],NA())</f>
        <v>#N/A</v>
      </c>
      <c r="AB735" s="2" t="e">
        <f>IF(Table13[[#This Row],[Gender]]="F",Table13[[#This Row],[Whole_weight]],NA())</f>
        <v>#N/A</v>
      </c>
      <c r="AC735" s="2">
        <f>IF(Table13[[#This Row],[Gender]]="I",Table13[[#This Row],[Whole_weight]],NA())</f>
        <v>0.31900000000000001</v>
      </c>
      <c r="AD735" s="2" t="e">
        <f>IF(Table13[[#This Row],[Gender]]="M",Table13[[#This Row],[Diameter]],NA())</f>
        <v>#N/A</v>
      </c>
      <c r="AE735" s="2" t="e">
        <f>IF(Table13[[#This Row],[Gender]]="F",Table13[[#This Row],[Diameter]],NA())</f>
        <v>#N/A</v>
      </c>
      <c r="AF735" s="2">
        <f>IF(Table13[[#This Row],[Gender]]="I",Table13[[#This Row],[Diameter]],NA())</f>
        <v>0.28999999999999998</v>
      </c>
    </row>
    <row r="736" spans="1:32">
      <c r="A736">
        <v>228</v>
      </c>
      <c r="B736" t="s">
        <v>11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32</v>
      </c>
      <c r="M736" t="s">
        <v>33</v>
      </c>
      <c r="N736" t="s">
        <v>34</v>
      </c>
      <c r="O736">
        <v>4</v>
      </c>
      <c r="P736" t="s">
        <v>10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>
        <f>SUM(1,(1/3)*(Table13[[#This Row],[Length]]-0.5),(1/3)*(Table13[[#This Row],[Diameter]]-0.4),(1/3)*(Table13[[#This Row],[Height]]-0.4)*Table13[[#This Row],[Whole_weight]]*0.5)</f>
        <v>0.90090416666666662</v>
      </c>
      <c r="W736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t="e">
        <f>IF(Table13[[#This Row],[Category All]]="Category 1",Table13[[#This Row],[Base Abalone Value]]*1.5,NA())</f>
        <v>#N/A</v>
      </c>
      <c r="Y736">
        <f>IF(Table13[[#This Row],[Category All]]="Category 2",Table13[[#This Row],[Base Abalone Value]]*0.8,NA())</f>
        <v>0.72072333333333338</v>
      </c>
      <c r="Z736" t="e">
        <f>IF(Table13[[#This Row],[Category All]]="Category 3",Table13[[#This Row],[Base Abalone Value]],NA())</f>
        <v>#N/A</v>
      </c>
      <c r="AA736" s="2" t="e">
        <f>IF(Table13[[#This Row],[Gender]]="M",Table13[[#This Row],[Whole_weight]],NA())</f>
        <v>#N/A</v>
      </c>
      <c r="AB736" s="2" t="e">
        <f>IF(Table13[[#This Row],[Gender]]="F",Table13[[#This Row],[Whole_weight]],NA())</f>
        <v>#N/A</v>
      </c>
      <c r="AC736" s="2">
        <f>IF(Table13[[#This Row],[Gender]]="I",Table13[[#This Row],[Whole_weight]],NA())</f>
        <v>0.20499999999999999</v>
      </c>
      <c r="AD736" s="2" t="e">
        <f>IF(Table13[[#This Row],[Gender]]="M",Table13[[#This Row],[Diameter]],NA())</f>
        <v>#N/A</v>
      </c>
      <c r="AE736" s="2" t="e">
        <f>IF(Table13[[#This Row],[Gender]]="F",Table13[[#This Row],[Diameter]],NA())</f>
        <v>#N/A</v>
      </c>
      <c r="AF736" s="2">
        <f>IF(Table13[[#This Row],[Gender]]="I",Table13[[#This Row],[Diameter]],NA())</f>
        <v>0.27</v>
      </c>
    </row>
    <row r="737" spans="1:32">
      <c r="A737">
        <v>1633</v>
      </c>
      <c r="B737" t="s">
        <v>15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43</v>
      </c>
      <c r="M737" t="s">
        <v>44</v>
      </c>
      <c r="N737" t="s">
        <v>45</v>
      </c>
      <c r="O737">
        <v>8</v>
      </c>
      <c r="P737" t="s">
        <v>19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>
        <f>SUM(1,(1/3)*(Table13[[#This Row],[Length]]-0.5),(1/3)*(Table13[[#This Row],[Diameter]]-0.4),(1/3)*(Table13[[#This Row],[Height]]-0.4)*Table13[[#This Row],[Whole_weight]]*0.5)</f>
        <v>1.0093758333333331</v>
      </c>
      <c r="W737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t="e">
        <f>IF(Table13[[#This Row],[Category All]]="Category 1",Table13[[#This Row],[Base Abalone Value]]*1.5,NA())</f>
        <v>#N/A</v>
      </c>
      <c r="Y737">
        <f>IF(Table13[[#This Row],[Category All]]="Category 2",Table13[[#This Row],[Base Abalone Value]]*0.8,NA())</f>
        <v>0.80750066666666653</v>
      </c>
      <c r="Z737" t="e">
        <f>IF(Table13[[#This Row],[Category All]]="Category 3",Table13[[#This Row],[Base Abalone Value]],NA())</f>
        <v>#N/A</v>
      </c>
      <c r="AA737" s="2">
        <f>IF(Table13[[#This Row],[Gender]]="M",Table13[[#This Row],[Whole_weight]],NA())</f>
        <v>0.86699999999999999</v>
      </c>
      <c r="AB737" s="2" t="e">
        <f>IF(Table13[[#This Row],[Gender]]="F",Table13[[#This Row],[Whole_weight]],NA())</f>
        <v>#N/A</v>
      </c>
      <c r="AC737" s="2" t="e">
        <f>IF(Table13[[#This Row],[Gender]]="I",Table13[[#This Row],[Whole_weight]],NA())</f>
        <v>#N/A</v>
      </c>
      <c r="AD737" s="2">
        <f>IF(Table13[[#This Row],[Gender]]="M",Table13[[#This Row],[Diameter]],NA())</f>
        <v>0.45500000000000002</v>
      </c>
      <c r="AE737" s="2" t="e">
        <f>IF(Table13[[#This Row],[Gender]]="F",Table13[[#This Row],[Diameter]],NA())</f>
        <v>#N/A</v>
      </c>
      <c r="AF737" s="2" t="e">
        <f>IF(Table13[[#This Row],[Gender]]="I",Table13[[#This Row],[Diameter]],NA())</f>
        <v>#N/A</v>
      </c>
    </row>
    <row r="738" spans="1:32">
      <c r="A738">
        <v>3767</v>
      </c>
      <c r="B738" t="s">
        <v>0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43</v>
      </c>
      <c r="M738" t="s">
        <v>44</v>
      </c>
      <c r="N738" t="s">
        <v>45</v>
      </c>
      <c r="O738">
        <v>2</v>
      </c>
      <c r="P738" t="s">
        <v>7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>
        <f>SUM(1,(1/3)*(Table13[[#This Row],[Length]]-0.5),(1/3)*(Table13[[#This Row],[Diameter]]-0.4),(1/3)*(Table13[[#This Row],[Height]]-0.4)*Table13[[#This Row],[Whole_weight]]*0.5)</f>
        <v>0.99500666666666671</v>
      </c>
      <c r="W738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t="e">
        <f>IF(Table13[[#This Row],[Category All]]="Category 1",Table13[[#This Row],[Base Abalone Value]]*1.5,NA())</f>
        <v>#N/A</v>
      </c>
      <c r="Y738">
        <f>IF(Table13[[#This Row],[Category All]]="Category 2",Table13[[#This Row],[Base Abalone Value]]*0.8,NA())</f>
        <v>0.79600533333333345</v>
      </c>
      <c r="Z738" t="e">
        <f>IF(Table13[[#This Row],[Category All]]="Category 3",Table13[[#This Row],[Base Abalone Value]],NA())</f>
        <v>#N/A</v>
      </c>
      <c r="AA738" s="2" t="e">
        <f>IF(Table13[[#This Row],[Gender]]="M",Table13[[#This Row],[Whole_weight]],NA())</f>
        <v>#N/A</v>
      </c>
      <c r="AB738" s="2">
        <f>IF(Table13[[#This Row],[Gender]]="F",Table13[[#This Row],[Whole_weight]],NA())</f>
        <v>0.84599999999999997</v>
      </c>
      <c r="AC738" s="2" t="e">
        <f>IF(Table13[[#This Row],[Gender]]="I",Table13[[#This Row],[Whole_weight]],NA())</f>
        <v>#N/A</v>
      </c>
      <c r="AD738" s="2" t="e">
        <f>IF(Table13[[#This Row],[Gender]]="M",Table13[[#This Row],[Diameter]],NA())</f>
        <v>#N/A</v>
      </c>
      <c r="AE738" s="2">
        <f>IF(Table13[[#This Row],[Gender]]="F",Table13[[#This Row],[Diameter]],NA())</f>
        <v>0.44</v>
      </c>
      <c r="AF738" s="2" t="e">
        <f>IF(Table13[[#This Row],[Gender]]="I",Table13[[#This Row],[Diameter]],NA())</f>
        <v>#N/A</v>
      </c>
    </row>
    <row r="739" spans="1:32">
      <c r="A739">
        <v>1207</v>
      </c>
      <c r="B739" t="s">
        <v>0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16</v>
      </c>
      <c r="M739" t="s">
        <v>17</v>
      </c>
      <c r="N739" t="s">
        <v>18</v>
      </c>
      <c r="O739">
        <v>10</v>
      </c>
      <c r="P739" t="s">
        <v>38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>
        <f>SUM(1,(1/3)*(Table13[[#This Row],[Length]]-0.5),(1/3)*(Table13[[#This Row],[Diameter]]-0.4),(1/3)*(Table13[[#This Row],[Height]]-0.4)*Table13[[#This Row],[Whole_weight]]*0.5)</f>
        <v>1.0691933333333332</v>
      </c>
      <c r="W739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t="e">
        <f>IF(Table13[[#This Row],[Category All]]="Category 1",Table13[[#This Row],[Base Abalone Value]]*1.5,NA())</f>
        <v>#N/A</v>
      </c>
      <c r="Y739" t="e">
        <f>IF(Table13[[#This Row],[Category All]]="Category 2",Table13[[#This Row],[Base Abalone Value]]*0.8,NA())</f>
        <v>#N/A</v>
      </c>
      <c r="Z739">
        <f>IF(Table13[[#This Row],[Category All]]="Category 3",Table13[[#This Row],[Base Abalone Value]],NA())</f>
        <v>1.0691933333333332</v>
      </c>
      <c r="AA739" s="2" t="e">
        <f>IF(Table13[[#This Row],[Gender]]="M",Table13[[#This Row],[Whole_weight]],NA())</f>
        <v>#N/A</v>
      </c>
      <c r="AB739" s="2">
        <f>IF(Table13[[#This Row],[Gender]]="F",Table13[[#This Row],[Whole_weight]],NA())</f>
        <v>2.2360000000000002</v>
      </c>
      <c r="AC739" s="2" t="e">
        <f>IF(Table13[[#This Row],[Gender]]="I",Table13[[#This Row],[Whole_weight]],NA())</f>
        <v>#N/A</v>
      </c>
      <c r="AD739" s="2" t="e">
        <f>IF(Table13[[#This Row],[Gender]]="M",Table13[[#This Row],[Diameter]],NA())</f>
        <v>#N/A</v>
      </c>
      <c r="AE739" s="2">
        <f>IF(Table13[[#This Row],[Gender]]="F",Table13[[#This Row],[Diameter]],NA())</f>
        <v>0.56999999999999995</v>
      </c>
      <c r="AF739" s="2" t="e">
        <f>IF(Table13[[#This Row],[Gender]]="I",Table13[[#This Row],[Diameter]],NA())</f>
        <v>#N/A</v>
      </c>
    </row>
    <row r="740" spans="1:32">
      <c r="A740">
        <v>1338</v>
      </c>
      <c r="B740" t="s">
        <v>15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5</v>
      </c>
      <c r="M740" t="s">
        <v>6</v>
      </c>
      <c r="N740" t="s">
        <v>3</v>
      </c>
      <c r="O740">
        <v>10</v>
      </c>
      <c r="P740" t="s">
        <v>38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>
        <f>SUM(1,(1/3)*(Table13[[#This Row],[Length]]-0.5),(1/3)*(Table13[[#This Row],[Diameter]]-0.4),(1/3)*(Table13[[#This Row],[Height]]-0.4)*Table13[[#This Row],[Whole_weight]]*0.5)</f>
        <v>0.9878870833333333</v>
      </c>
      <c r="W740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t="e">
        <f>IF(Table13[[#This Row],[Category All]]="Category 1",Table13[[#This Row],[Base Abalone Value]]*1.5,NA())</f>
        <v>#N/A</v>
      </c>
      <c r="Y740" t="e">
        <f>IF(Table13[[#This Row],[Category All]]="Category 2",Table13[[#This Row],[Base Abalone Value]]*0.8,NA())</f>
        <v>#N/A</v>
      </c>
      <c r="Z740">
        <f>IF(Table13[[#This Row],[Category All]]="Category 3",Table13[[#This Row],[Base Abalone Value]],NA())</f>
        <v>0.9878870833333333</v>
      </c>
      <c r="AA740" s="2">
        <f>IF(Table13[[#This Row],[Gender]]="M",Table13[[#This Row],[Whole_weight]],NA())</f>
        <v>1.4395</v>
      </c>
      <c r="AB740" s="2" t="e">
        <f>IF(Table13[[#This Row],[Gender]]="F",Table13[[#This Row],[Whole_weight]],NA())</f>
        <v>#N/A</v>
      </c>
      <c r="AC740" s="2" t="e">
        <f>IF(Table13[[#This Row],[Gender]]="I",Table13[[#This Row],[Whole_weight]],NA())</f>
        <v>#N/A</v>
      </c>
      <c r="AD740" s="2">
        <f>IF(Table13[[#This Row],[Gender]]="M",Table13[[#This Row],[Diameter]],NA())</f>
        <v>0.46</v>
      </c>
      <c r="AE740" s="2" t="e">
        <f>IF(Table13[[#This Row],[Gender]]="F",Table13[[#This Row],[Diameter]],NA())</f>
        <v>#N/A</v>
      </c>
      <c r="AF740" s="2" t="e">
        <f>IF(Table13[[#This Row],[Gender]]="I",Table13[[#This Row],[Diameter]],NA())</f>
        <v>#N/A</v>
      </c>
    </row>
    <row r="741" spans="1:32">
      <c r="A741">
        <v>3572</v>
      </c>
      <c r="B741" t="s">
        <v>0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29</v>
      </c>
      <c r="M741" t="s">
        <v>30</v>
      </c>
      <c r="N741" t="s">
        <v>31</v>
      </c>
      <c r="O741">
        <v>6</v>
      </c>
      <c r="P741" t="s">
        <v>47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>
        <f>SUM(1,(1/3)*(Table13[[#This Row],[Length]]-0.5),(1/3)*(Table13[[#This Row],[Diameter]]-0.4),(1/3)*(Table13[[#This Row],[Height]]-0.4)*Table13[[#This Row],[Whole_weight]]*0.5)</f>
        <v>1.0133595833333333</v>
      </c>
      <c r="W741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t="e">
        <f>IF(Table13[[#This Row],[Category All]]="Category 1",Table13[[#This Row],[Base Abalone Value]]*1.5,NA())</f>
        <v>#N/A</v>
      </c>
      <c r="Y741" t="e">
        <f>IF(Table13[[#This Row],[Category All]]="Category 2",Table13[[#This Row],[Base Abalone Value]]*0.8,NA())</f>
        <v>#N/A</v>
      </c>
      <c r="Z741">
        <f>IF(Table13[[#This Row],[Category All]]="Category 3",Table13[[#This Row],[Base Abalone Value]],NA())</f>
        <v>1.0133595833333333</v>
      </c>
      <c r="AA741" s="2" t="e">
        <f>IF(Table13[[#This Row],[Gender]]="M",Table13[[#This Row],[Whole_weight]],NA())</f>
        <v>#N/A</v>
      </c>
      <c r="AB741" s="2">
        <f>IF(Table13[[#This Row],[Gender]]="F",Table13[[#This Row],[Whole_weight]],NA())</f>
        <v>0.9355</v>
      </c>
      <c r="AC741" s="2" t="e">
        <f>IF(Table13[[#This Row],[Gender]]="I",Table13[[#This Row],[Whole_weight]],NA())</f>
        <v>#N/A</v>
      </c>
      <c r="AD741" s="2" t="e">
        <f>IF(Table13[[#This Row],[Gender]]="M",Table13[[#This Row],[Diameter]],NA())</f>
        <v>#N/A</v>
      </c>
      <c r="AE741" s="2">
        <f>IF(Table13[[#This Row],[Gender]]="F",Table13[[#This Row],[Diameter]],NA())</f>
        <v>0.46500000000000002</v>
      </c>
      <c r="AF741" s="2" t="e">
        <f>IF(Table13[[#This Row],[Gender]]="I",Table13[[#This Row],[Diameter]],NA())</f>
        <v>#N/A</v>
      </c>
    </row>
    <row r="742" spans="1:32">
      <c r="A742">
        <v>796</v>
      </c>
      <c r="B742" t="s">
        <v>15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23</v>
      </c>
      <c r="M742" t="s">
        <v>24</v>
      </c>
      <c r="N742" t="s">
        <v>25</v>
      </c>
      <c r="O742">
        <v>10</v>
      </c>
      <c r="P742" t="s">
        <v>38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>
        <f>SUM(1,(1/3)*(Table13[[#This Row],[Length]]-0.5),(1/3)*(Table13[[#This Row],[Diameter]]-0.4),(1/3)*(Table13[[#This Row],[Height]]-0.4)*Table13[[#This Row],[Whole_weight]]*0.5)</f>
        <v>0.9771291666666666</v>
      </c>
      <c r="W742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t="e">
        <f>IF(Table13[[#This Row],[Category All]]="Category 1",Table13[[#This Row],[Base Abalone Value]]*1.5,NA())</f>
        <v>#N/A</v>
      </c>
      <c r="Y742">
        <f>IF(Table13[[#This Row],[Category All]]="Category 2",Table13[[#This Row],[Base Abalone Value]]*0.8,NA())</f>
        <v>0.78170333333333331</v>
      </c>
      <c r="Z742" t="e">
        <f>IF(Table13[[#This Row],[Category All]]="Category 3",Table13[[#This Row],[Base Abalone Value]],NA())</f>
        <v>#N/A</v>
      </c>
      <c r="AA742" s="2">
        <f>IF(Table13[[#This Row],[Gender]]="M",Table13[[#This Row],[Whole_weight]],NA())</f>
        <v>0.69499999999999995</v>
      </c>
      <c r="AB742" s="2" t="e">
        <f>IF(Table13[[#This Row],[Gender]]="F",Table13[[#This Row],[Whole_weight]],NA())</f>
        <v>#N/A</v>
      </c>
      <c r="AC742" s="2" t="e">
        <f>IF(Table13[[#This Row],[Gender]]="I",Table13[[#This Row],[Whole_weight]],NA())</f>
        <v>#N/A</v>
      </c>
      <c r="AD742" s="2">
        <f>IF(Table13[[#This Row],[Gender]]="M",Table13[[#This Row],[Diameter]],NA())</f>
        <v>0.40500000000000003</v>
      </c>
      <c r="AE742" s="2" t="e">
        <f>IF(Table13[[#This Row],[Gender]]="F",Table13[[#This Row],[Diameter]],NA())</f>
        <v>#N/A</v>
      </c>
      <c r="AF742" s="2" t="e">
        <f>IF(Table13[[#This Row],[Gender]]="I",Table13[[#This Row],[Diameter]],NA())</f>
        <v>#N/A</v>
      </c>
    </row>
    <row r="743" spans="1:32">
      <c r="A743">
        <v>1858</v>
      </c>
      <c r="B743" t="s">
        <v>11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16</v>
      </c>
      <c r="M743" t="s">
        <v>17</v>
      </c>
      <c r="N743" t="s">
        <v>18</v>
      </c>
      <c r="O743">
        <v>9</v>
      </c>
      <c r="P743" t="s">
        <v>46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>
        <f>SUM(1,(1/3)*(Table13[[#This Row],[Length]]-0.5),(1/3)*(Table13[[#This Row],[Diameter]]-0.4),(1/3)*(Table13[[#This Row],[Height]]-0.4)*Table13[[#This Row],[Whole_weight]]*0.5)</f>
        <v>0.97172541666666667</v>
      </c>
      <c r="W74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t="e">
        <f>IF(Table13[[#This Row],[Category All]]="Category 1",Table13[[#This Row],[Base Abalone Value]]*1.5,NA())</f>
        <v>#N/A</v>
      </c>
      <c r="Y743">
        <f>IF(Table13[[#This Row],[Category All]]="Category 2",Table13[[#This Row],[Base Abalone Value]]*0.8,NA())</f>
        <v>0.77738033333333334</v>
      </c>
      <c r="Z743" t="e">
        <f>IF(Table13[[#This Row],[Category All]]="Category 3",Table13[[#This Row],[Base Abalone Value]],NA())</f>
        <v>#N/A</v>
      </c>
      <c r="AA743" s="2" t="e">
        <f>IF(Table13[[#This Row],[Gender]]="M",Table13[[#This Row],[Whole_weight]],NA())</f>
        <v>#N/A</v>
      </c>
      <c r="AB743" s="2" t="e">
        <f>IF(Table13[[#This Row],[Gender]]="F",Table13[[#This Row],[Whole_weight]],NA())</f>
        <v>#N/A</v>
      </c>
      <c r="AC743" s="2">
        <f>IF(Table13[[#This Row],[Gender]]="I",Table13[[#This Row],[Whole_weight]],NA())</f>
        <v>0.70450000000000002</v>
      </c>
      <c r="AD743" s="2" t="e">
        <f>IF(Table13[[#This Row],[Gender]]="M",Table13[[#This Row],[Diameter]],NA())</f>
        <v>#N/A</v>
      </c>
      <c r="AE743" s="2" t="e">
        <f>IF(Table13[[#This Row],[Gender]]="F",Table13[[#This Row],[Diameter]],NA())</f>
        <v>#N/A</v>
      </c>
      <c r="AF743" s="2">
        <f>IF(Table13[[#This Row],[Gender]]="I",Table13[[#This Row],[Diameter]],NA())</f>
        <v>0.4</v>
      </c>
    </row>
    <row r="744" spans="1:32">
      <c r="A744">
        <v>2574</v>
      </c>
      <c r="B744" t="s">
        <v>11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32</v>
      </c>
      <c r="M744" t="s">
        <v>33</v>
      </c>
      <c r="N744" t="s">
        <v>34</v>
      </c>
      <c r="O744">
        <v>10</v>
      </c>
      <c r="P744" t="s">
        <v>38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>
        <f>SUM(1,(1/3)*(Table13[[#This Row],[Length]]-0.5),(1/3)*(Table13[[#This Row],[Diameter]]-0.4),(1/3)*(Table13[[#This Row],[Height]]-0.4)*Table13[[#This Row],[Whole_weight]]*0.5)</f>
        <v>0.95365666666666671</v>
      </c>
      <c r="W744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t="e">
        <f>IF(Table13[[#This Row],[Category All]]="Category 1",Table13[[#This Row],[Base Abalone Value]]*1.5,NA())</f>
        <v>#N/A</v>
      </c>
      <c r="Y744">
        <f>IF(Table13[[#This Row],[Category All]]="Category 2",Table13[[#This Row],[Base Abalone Value]]*0.8,NA())</f>
        <v>0.76292533333333346</v>
      </c>
      <c r="Z744" t="e">
        <f>IF(Table13[[#This Row],[Category All]]="Category 3",Table13[[#This Row],[Base Abalone Value]],NA())</f>
        <v>#N/A</v>
      </c>
      <c r="AA744" s="2" t="e">
        <f>IF(Table13[[#This Row],[Gender]]="M",Table13[[#This Row],[Whole_weight]],NA())</f>
        <v>#N/A</v>
      </c>
      <c r="AB744" s="2" t="e">
        <f>IF(Table13[[#This Row],[Gender]]="F",Table13[[#This Row],[Whole_weight]],NA())</f>
        <v>#N/A</v>
      </c>
      <c r="AC744" s="2">
        <f>IF(Table13[[#This Row],[Gender]]="I",Table13[[#This Row],[Whole_weight]],NA())</f>
        <v>0.46800000000000003</v>
      </c>
      <c r="AD744" s="2" t="e">
        <f>IF(Table13[[#This Row],[Gender]]="M",Table13[[#This Row],[Diameter]],NA())</f>
        <v>#N/A</v>
      </c>
      <c r="AE744" s="2" t="e">
        <f>IF(Table13[[#This Row],[Gender]]="F",Table13[[#This Row],[Diameter]],NA())</f>
        <v>#N/A</v>
      </c>
      <c r="AF744" s="2">
        <f>IF(Table13[[#This Row],[Gender]]="I",Table13[[#This Row],[Diameter]],NA())</f>
        <v>0.35499999999999998</v>
      </c>
    </row>
    <row r="745" spans="1:32">
      <c r="A745">
        <v>3404</v>
      </c>
      <c r="B745" t="s">
        <v>11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5</v>
      </c>
      <c r="M745" t="s">
        <v>6</v>
      </c>
      <c r="N745" t="s">
        <v>3</v>
      </c>
      <c r="O745">
        <v>7</v>
      </c>
      <c r="P745" t="s">
        <v>42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>
        <f>SUM(1,(1/3)*(Table13[[#This Row],[Length]]-0.5),(1/3)*(Table13[[#This Row],[Diameter]]-0.4),(1/3)*(Table13[[#This Row],[Height]]-0.4)*Table13[[#This Row],[Whole_weight]]*0.5)</f>
        <v>0.89489833333333324</v>
      </c>
      <c r="W745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t="e">
        <f>IF(Table13[[#This Row],[Category All]]="Category 1",Table13[[#This Row],[Base Abalone Value]]*1.5,NA())</f>
        <v>#N/A</v>
      </c>
      <c r="Y745">
        <f>IF(Table13[[#This Row],[Category All]]="Category 2",Table13[[#This Row],[Base Abalone Value]]*0.8,NA())</f>
        <v>0.71591866666666659</v>
      </c>
      <c r="Z745" t="e">
        <f>IF(Table13[[#This Row],[Category All]]="Category 3",Table13[[#This Row],[Base Abalone Value]],NA())</f>
        <v>#N/A</v>
      </c>
      <c r="AA745" s="2" t="e">
        <f>IF(Table13[[#This Row],[Gender]]="M",Table13[[#This Row],[Whole_weight]],NA())</f>
        <v>#N/A</v>
      </c>
      <c r="AB745" s="2" t="e">
        <f>IF(Table13[[#This Row],[Gender]]="F",Table13[[#This Row],[Whole_weight]],NA())</f>
        <v>#N/A</v>
      </c>
      <c r="AC745" s="2">
        <f>IF(Table13[[#This Row],[Gender]]="I",Table13[[#This Row],[Whole_weight]],NA())</f>
        <v>0.20899999999999999</v>
      </c>
      <c r="AD745" s="2" t="e">
        <f>IF(Table13[[#This Row],[Gender]]="M",Table13[[#This Row],[Diameter]],NA())</f>
        <v>#N/A</v>
      </c>
      <c r="AE745" s="2" t="e">
        <f>IF(Table13[[#This Row],[Gender]]="F",Table13[[#This Row],[Diameter]],NA())</f>
        <v>#N/A</v>
      </c>
      <c r="AF745" s="2">
        <f>IF(Table13[[#This Row],[Gender]]="I",Table13[[#This Row],[Diameter]],NA())</f>
        <v>0.26500000000000001</v>
      </c>
    </row>
    <row r="746" spans="1:32">
      <c r="A746">
        <v>270</v>
      </c>
      <c r="B746" t="s">
        <v>0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39</v>
      </c>
      <c r="M746" t="s">
        <v>40</v>
      </c>
      <c r="N746" t="s">
        <v>41</v>
      </c>
      <c r="O746">
        <v>9</v>
      </c>
      <c r="P746" t="s">
        <v>46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>
        <f>SUM(1,(1/3)*(Table13[[#This Row],[Length]]-0.5),(1/3)*(Table13[[#This Row],[Diameter]]-0.4),(1/3)*(Table13[[#This Row],[Height]]-0.4)*Table13[[#This Row],[Whole_weight]]*0.5)</f>
        <v>0.94710625000000004</v>
      </c>
      <c r="W746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t="e">
        <f>IF(Table13[[#This Row],[Category All]]="Category 1",Table13[[#This Row],[Base Abalone Value]]*1.5,NA())</f>
        <v>#N/A</v>
      </c>
      <c r="Y746">
        <f>IF(Table13[[#This Row],[Category All]]="Category 2",Table13[[#This Row],[Base Abalone Value]]*0.8,NA())</f>
        <v>0.75768500000000005</v>
      </c>
      <c r="Z746" t="e">
        <f>IF(Table13[[#This Row],[Category All]]="Category 3",Table13[[#This Row],[Base Abalone Value]],NA())</f>
        <v>#N/A</v>
      </c>
      <c r="AA746" s="2" t="e">
        <f>IF(Table13[[#This Row],[Gender]]="M",Table13[[#This Row],[Whole_weight]],NA())</f>
        <v>#N/A</v>
      </c>
      <c r="AB746" s="2">
        <f>IF(Table13[[#This Row],[Gender]]="F",Table13[[#This Row],[Whole_weight]],NA())</f>
        <v>0.4995</v>
      </c>
      <c r="AC746" s="2" t="e">
        <f>IF(Table13[[#This Row],[Gender]]="I",Table13[[#This Row],[Whole_weight]],NA())</f>
        <v>#N/A</v>
      </c>
      <c r="AD746" s="2" t="e">
        <f>IF(Table13[[#This Row],[Gender]]="M",Table13[[#This Row],[Diameter]],NA())</f>
        <v>#N/A</v>
      </c>
      <c r="AE746" s="2">
        <f>IF(Table13[[#This Row],[Gender]]="F",Table13[[#This Row],[Diameter]],NA())</f>
        <v>0.36</v>
      </c>
      <c r="AF746" s="2" t="e">
        <f>IF(Table13[[#This Row],[Gender]]="I",Table13[[#This Row],[Diameter]],NA())</f>
        <v>#N/A</v>
      </c>
    </row>
    <row r="747" spans="1:32">
      <c r="A747">
        <v>852</v>
      </c>
      <c r="B747" t="s">
        <v>15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39</v>
      </c>
      <c r="M747" t="s">
        <v>40</v>
      </c>
      <c r="N747" t="s">
        <v>41</v>
      </c>
      <c r="O747">
        <v>8</v>
      </c>
      <c r="P747" t="s">
        <v>19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>
        <f>SUM(1,(1/3)*(Table13[[#This Row],[Length]]-0.5),(1/3)*(Table13[[#This Row],[Diameter]]-0.4),(1/3)*(Table13[[#This Row],[Height]]-0.4)*Table13[[#This Row],[Whole_weight]]*0.5)</f>
        <v>0.98883874999999999</v>
      </c>
      <c r="W747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t="e">
        <f>IF(Table13[[#This Row],[Category All]]="Category 1",Table13[[#This Row],[Base Abalone Value]]*1.5,NA())</f>
        <v>#N/A</v>
      </c>
      <c r="Y747" t="e">
        <f>IF(Table13[[#This Row],[Category All]]="Category 2",Table13[[#This Row],[Base Abalone Value]]*0.8,NA())</f>
        <v>#N/A</v>
      </c>
      <c r="Z747">
        <f>IF(Table13[[#This Row],[Category All]]="Category 3",Table13[[#This Row],[Base Abalone Value]],NA())</f>
        <v>0.98883874999999999</v>
      </c>
      <c r="AA747" s="2">
        <f>IF(Table13[[#This Row],[Gender]]="M",Table13[[#This Row],[Whole_weight]],NA())</f>
        <v>0.96850000000000003</v>
      </c>
      <c r="AB747" s="2" t="e">
        <f>IF(Table13[[#This Row],[Gender]]="F",Table13[[#This Row],[Whole_weight]],NA())</f>
        <v>#N/A</v>
      </c>
      <c r="AC747" s="2" t="e">
        <f>IF(Table13[[#This Row],[Gender]]="I",Table13[[#This Row],[Whole_weight]],NA())</f>
        <v>#N/A</v>
      </c>
      <c r="AD747" s="2">
        <f>IF(Table13[[#This Row],[Gender]]="M",Table13[[#This Row],[Diameter]],NA())</f>
        <v>0.435</v>
      </c>
      <c r="AE747" s="2" t="e">
        <f>IF(Table13[[#This Row],[Gender]]="F",Table13[[#This Row],[Diameter]],NA())</f>
        <v>#N/A</v>
      </c>
      <c r="AF747" s="2" t="e">
        <f>IF(Table13[[#This Row],[Gender]]="I",Table13[[#This Row],[Diameter]],NA())</f>
        <v>#N/A</v>
      </c>
    </row>
    <row r="748" spans="1:32">
      <c r="A748">
        <v>440</v>
      </c>
      <c r="B748" t="s">
        <v>15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49</v>
      </c>
      <c r="M748" t="s">
        <v>50</v>
      </c>
      <c r="N748" t="s">
        <v>3</v>
      </c>
      <c r="O748">
        <v>10</v>
      </c>
      <c r="P748" t="s">
        <v>38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>
        <f>SUM(1,(1/3)*(Table13[[#This Row],[Length]]-0.5),(1/3)*(Table13[[#This Row],[Diameter]]-0.4),(1/3)*(Table13[[#This Row],[Height]]-0.4)*Table13[[#This Row],[Whole_weight]]*0.5)</f>
        <v>0.97803374999999992</v>
      </c>
      <c r="W748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t="e">
        <f>IF(Table13[[#This Row],[Category All]]="Category 1",Table13[[#This Row],[Base Abalone Value]]*1.5,NA())</f>
        <v>#N/A</v>
      </c>
      <c r="Y748">
        <f>IF(Table13[[#This Row],[Category All]]="Category 2",Table13[[#This Row],[Base Abalone Value]]*0.8,NA())</f>
        <v>0.78242699999999998</v>
      </c>
      <c r="Z748" t="e">
        <f>IF(Table13[[#This Row],[Category All]]="Category 3",Table13[[#This Row],[Base Abalone Value]],NA())</f>
        <v>#N/A</v>
      </c>
      <c r="AA748" s="2">
        <f>IF(Table13[[#This Row],[Gender]]="M",Table13[[#This Row],[Whole_weight]],NA())</f>
        <v>0.6885</v>
      </c>
      <c r="AB748" s="2" t="e">
        <f>IF(Table13[[#This Row],[Gender]]="F",Table13[[#This Row],[Whole_weight]],NA())</f>
        <v>#N/A</v>
      </c>
      <c r="AC748" s="2" t="e">
        <f>IF(Table13[[#This Row],[Gender]]="I",Table13[[#This Row],[Whole_weight]],NA())</f>
        <v>#N/A</v>
      </c>
      <c r="AD748" s="2">
        <f>IF(Table13[[#This Row],[Gender]]="M",Table13[[#This Row],[Diameter]],NA())</f>
        <v>0.41499999999999998</v>
      </c>
      <c r="AE748" s="2" t="e">
        <f>IF(Table13[[#This Row],[Gender]]="F",Table13[[#This Row],[Diameter]],NA())</f>
        <v>#N/A</v>
      </c>
      <c r="AF748" s="2" t="e">
        <f>IF(Table13[[#This Row],[Gender]]="I",Table13[[#This Row],[Diameter]],NA())</f>
        <v>#N/A</v>
      </c>
    </row>
    <row r="749" spans="1:32">
      <c r="A749">
        <v>1604</v>
      </c>
      <c r="B749" t="s">
        <v>11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8</v>
      </c>
      <c r="M749" t="s">
        <v>9</v>
      </c>
      <c r="N749" t="s">
        <v>3</v>
      </c>
      <c r="O749">
        <v>3</v>
      </c>
      <c r="P749" t="s">
        <v>48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>
        <f>SUM(1,(1/3)*(Table13[[#This Row],[Length]]-0.5),(1/3)*(Table13[[#This Row],[Diameter]]-0.4),(1/3)*(Table13[[#This Row],[Height]]-0.4)*Table13[[#This Row],[Whole_weight]]*0.5)</f>
        <v>0.98782166666666671</v>
      </c>
      <c r="W749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t="e">
        <f>IF(Table13[[#This Row],[Category All]]="Category 1",Table13[[#This Row],[Base Abalone Value]]*1.5,NA())</f>
        <v>#N/A</v>
      </c>
      <c r="Y749">
        <f>IF(Table13[[#This Row],[Category All]]="Category 2",Table13[[#This Row],[Base Abalone Value]]*0.8,NA())</f>
        <v>0.79025733333333337</v>
      </c>
      <c r="Z749" t="e">
        <f>IF(Table13[[#This Row],[Category All]]="Category 3",Table13[[#This Row],[Base Abalone Value]],NA())</f>
        <v>#N/A</v>
      </c>
      <c r="AA749" s="2" t="e">
        <f>IF(Table13[[#This Row],[Gender]]="M",Table13[[#This Row],[Whole_weight]],NA())</f>
        <v>#N/A</v>
      </c>
      <c r="AB749" s="2" t="e">
        <f>IF(Table13[[#This Row],[Gender]]="F",Table13[[#This Row],[Whole_weight]],NA())</f>
        <v>#N/A</v>
      </c>
      <c r="AC749" s="2">
        <f>IF(Table13[[#This Row],[Gender]]="I",Table13[[#This Row],[Whole_weight]],NA())</f>
        <v>0.81950000000000001</v>
      </c>
      <c r="AD749" s="2" t="e">
        <f>IF(Table13[[#This Row],[Gender]]="M",Table13[[#This Row],[Diameter]],NA())</f>
        <v>#N/A</v>
      </c>
      <c r="AE749" s="2" t="e">
        <f>IF(Table13[[#This Row],[Gender]]="F",Table13[[#This Row],[Diameter]],NA())</f>
        <v>#N/A</v>
      </c>
      <c r="AF749" s="2">
        <f>IF(Table13[[#This Row],[Gender]]="I",Table13[[#This Row],[Diameter]],NA())</f>
        <v>0.43</v>
      </c>
    </row>
    <row r="750" spans="1:32">
      <c r="A750">
        <v>1895</v>
      </c>
      <c r="B750" t="s">
        <v>15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5</v>
      </c>
      <c r="M750" t="s">
        <v>6</v>
      </c>
      <c r="N750" t="s">
        <v>3</v>
      </c>
      <c r="O750">
        <v>5</v>
      </c>
      <c r="P750" t="s">
        <v>14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>
        <f>SUM(1,(1/3)*(Table13[[#This Row],[Length]]-0.5),(1/3)*(Table13[[#This Row],[Diameter]]-0.4),(1/3)*(Table13[[#This Row],[Height]]-0.4)*Table13[[#This Row],[Whole_weight]]*0.5)</f>
        <v>1.0024795833333335</v>
      </c>
      <c r="W750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t="e">
        <f>IF(Table13[[#This Row],[Category All]]="Category 1",Table13[[#This Row],[Base Abalone Value]]*1.5,NA())</f>
        <v>#N/A</v>
      </c>
      <c r="Y750" t="e">
        <f>IF(Table13[[#This Row],[Category All]]="Category 2",Table13[[#This Row],[Base Abalone Value]]*0.8,NA())</f>
        <v>#N/A</v>
      </c>
      <c r="Z750">
        <f>IF(Table13[[#This Row],[Category All]]="Category 3",Table13[[#This Row],[Base Abalone Value]],NA())</f>
        <v>1.0024795833333335</v>
      </c>
      <c r="AA750" s="2">
        <f>IF(Table13[[#This Row],[Gender]]="M",Table13[[#This Row],[Whole_weight]],NA())</f>
        <v>1.0004999999999999</v>
      </c>
      <c r="AB750" s="2" t="e">
        <f>IF(Table13[[#This Row],[Gender]]="F",Table13[[#This Row],[Whole_weight]],NA())</f>
        <v>#N/A</v>
      </c>
      <c r="AC750" s="2" t="e">
        <f>IF(Table13[[#This Row],[Gender]]="I",Table13[[#This Row],[Whole_weight]],NA())</f>
        <v>#N/A</v>
      </c>
      <c r="AD750" s="2">
        <f>IF(Table13[[#This Row],[Gender]]="M",Table13[[#This Row],[Diameter]],NA())</f>
        <v>0.46</v>
      </c>
      <c r="AE750" s="2" t="e">
        <f>IF(Table13[[#This Row],[Gender]]="F",Table13[[#This Row],[Diameter]],NA())</f>
        <v>#N/A</v>
      </c>
      <c r="AF750" s="2" t="e">
        <f>IF(Table13[[#This Row],[Gender]]="I",Table13[[#This Row],[Diameter]],NA())</f>
        <v>#N/A</v>
      </c>
    </row>
    <row r="751" spans="1:32">
      <c r="A751">
        <v>227</v>
      </c>
      <c r="B751" t="s">
        <v>0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39</v>
      </c>
      <c r="M751" t="s">
        <v>40</v>
      </c>
      <c r="N751" t="s">
        <v>41</v>
      </c>
      <c r="O751">
        <v>1</v>
      </c>
      <c r="P751" t="s">
        <v>4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>
        <f>SUM(1,(1/3)*(Table13[[#This Row],[Length]]-0.5),(1/3)*(Table13[[#This Row],[Diameter]]-0.4),(1/3)*(Table13[[#This Row],[Height]]-0.4)*Table13[[#This Row],[Whole_weight]]*0.5)</f>
        <v>0.91266458333333345</v>
      </c>
      <c r="W751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t="e">
        <f>IF(Table13[[#This Row],[Category All]]="Category 1",Table13[[#This Row],[Base Abalone Value]]*1.5,NA())</f>
        <v>#N/A</v>
      </c>
      <c r="Y751">
        <f>IF(Table13[[#This Row],[Category All]]="Category 2",Table13[[#This Row],[Base Abalone Value]]*0.8,NA())</f>
        <v>0.73013166666666685</v>
      </c>
      <c r="Z751" t="e">
        <f>IF(Table13[[#This Row],[Category All]]="Category 3",Table13[[#This Row],[Base Abalone Value]],NA())</f>
        <v>#N/A</v>
      </c>
      <c r="AA751" s="2" t="e">
        <f>IF(Table13[[#This Row],[Gender]]="M",Table13[[#This Row],[Whole_weight]],NA())</f>
        <v>#N/A</v>
      </c>
      <c r="AB751" s="2">
        <f>IF(Table13[[#This Row],[Gender]]="F",Table13[[#This Row],[Whole_weight]],NA())</f>
        <v>0.30549999999999999</v>
      </c>
      <c r="AC751" s="2" t="e">
        <f>IF(Table13[[#This Row],[Gender]]="I",Table13[[#This Row],[Whole_weight]],NA())</f>
        <v>#N/A</v>
      </c>
      <c r="AD751" s="2" t="e">
        <f>IF(Table13[[#This Row],[Gender]]="M",Table13[[#This Row],[Diameter]],NA())</f>
        <v>#N/A</v>
      </c>
      <c r="AE751" s="2">
        <f>IF(Table13[[#This Row],[Gender]]="F",Table13[[#This Row],[Diameter]],NA())</f>
        <v>0.28999999999999998</v>
      </c>
      <c r="AF751" s="2" t="e">
        <f>IF(Table13[[#This Row],[Gender]]="I",Table13[[#This Row],[Diameter]],NA())</f>
        <v>#N/A</v>
      </c>
    </row>
    <row r="752" spans="1:32">
      <c r="A752">
        <v>113</v>
      </c>
      <c r="B752" t="s">
        <v>11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35</v>
      </c>
      <c r="M752" t="s">
        <v>36</v>
      </c>
      <c r="N752" t="s">
        <v>37</v>
      </c>
      <c r="O752">
        <v>9</v>
      </c>
      <c r="P752" t="s">
        <v>46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>
        <f>SUM(1,(1/3)*(Table13[[#This Row],[Length]]-0.5),(1/3)*(Table13[[#This Row],[Diameter]]-0.4),(1/3)*(Table13[[#This Row],[Height]]-0.4)*Table13[[#This Row],[Whole_weight]]*0.5)</f>
        <v>0.93393333333333328</v>
      </c>
      <c r="W752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t="e">
        <f>IF(Table13[[#This Row],[Category All]]="Category 1",Table13[[#This Row],[Base Abalone Value]]*1.5,NA())</f>
        <v>#N/A</v>
      </c>
      <c r="Y752">
        <f>IF(Table13[[#This Row],[Category All]]="Category 2",Table13[[#This Row],[Base Abalone Value]]*0.8,NA())</f>
        <v>0.74714666666666663</v>
      </c>
      <c r="Z752" t="e">
        <f>IF(Table13[[#This Row],[Category All]]="Category 3",Table13[[#This Row],[Base Abalone Value]],NA())</f>
        <v>#N/A</v>
      </c>
      <c r="AA752" s="2" t="e">
        <f>IF(Table13[[#This Row],[Gender]]="M",Table13[[#This Row],[Whole_weight]],NA())</f>
        <v>#N/A</v>
      </c>
      <c r="AB752" s="2" t="e">
        <f>IF(Table13[[#This Row],[Gender]]="F",Table13[[#This Row],[Whole_weight]],NA())</f>
        <v>#N/A</v>
      </c>
      <c r="AC752" s="2">
        <f>IF(Table13[[#This Row],[Gender]]="I",Table13[[#This Row],[Whole_weight]],NA())</f>
        <v>0.33250000000000002</v>
      </c>
      <c r="AD752" s="2" t="e">
        <f>IF(Table13[[#This Row],[Gender]]="M",Table13[[#This Row],[Diameter]],NA())</f>
        <v>#N/A</v>
      </c>
      <c r="AE752" s="2" t="e">
        <f>IF(Table13[[#This Row],[Gender]]="F",Table13[[#This Row],[Diameter]],NA())</f>
        <v>#N/A</v>
      </c>
      <c r="AF752" s="2">
        <f>IF(Table13[[#This Row],[Gender]]="I",Table13[[#This Row],[Diameter]],NA())</f>
        <v>0.32</v>
      </c>
    </row>
    <row r="753" spans="1:32">
      <c r="A753">
        <v>645</v>
      </c>
      <c r="B753" t="s">
        <v>15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39</v>
      </c>
      <c r="M753" t="s">
        <v>40</v>
      </c>
      <c r="N753" t="s">
        <v>41</v>
      </c>
      <c r="O753">
        <v>7</v>
      </c>
      <c r="P753" t="s">
        <v>42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>
        <f>SUM(1,(1/3)*(Table13[[#This Row],[Length]]-0.5),(1/3)*(Table13[[#This Row],[Diameter]]-0.4),(1/3)*(Table13[[#This Row],[Height]]-0.4)*Table13[[#This Row],[Whole_weight]]*0.5)</f>
        <v>0.94661583333333332</v>
      </c>
      <c r="W75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t="e">
        <f>IF(Table13[[#This Row],[Category All]]="Category 1",Table13[[#This Row],[Base Abalone Value]]*1.5,NA())</f>
        <v>#N/A</v>
      </c>
      <c r="Y753">
        <f>IF(Table13[[#This Row],[Category All]]="Category 2",Table13[[#This Row],[Base Abalone Value]]*0.8,NA())</f>
        <v>0.75729266666666673</v>
      </c>
      <c r="Z753" t="e">
        <f>IF(Table13[[#This Row],[Category All]]="Category 3",Table13[[#This Row],[Base Abalone Value]],NA())</f>
        <v>#N/A</v>
      </c>
      <c r="AA753" s="2">
        <f>IF(Table13[[#This Row],[Gender]]="M",Table13[[#This Row],[Whole_weight]],NA())</f>
        <v>0.3715</v>
      </c>
      <c r="AB753" s="2" t="e">
        <f>IF(Table13[[#This Row],[Gender]]="F",Table13[[#This Row],[Whole_weight]],NA())</f>
        <v>#N/A</v>
      </c>
      <c r="AC753" s="2" t="e">
        <f>IF(Table13[[#This Row],[Gender]]="I",Table13[[#This Row],[Whole_weight]],NA())</f>
        <v>#N/A</v>
      </c>
      <c r="AD753" s="2">
        <f>IF(Table13[[#This Row],[Gender]]="M",Table13[[#This Row],[Diameter]],NA())</f>
        <v>0.34</v>
      </c>
      <c r="AE753" s="2" t="e">
        <f>IF(Table13[[#This Row],[Gender]]="F",Table13[[#This Row],[Diameter]],NA())</f>
        <v>#N/A</v>
      </c>
      <c r="AF753" s="2" t="e">
        <f>IF(Table13[[#This Row],[Gender]]="I",Table13[[#This Row],[Diameter]],NA())</f>
        <v>#N/A</v>
      </c>
    </row>
    <row r="754" spans="1:32">
      <c r="A754">
        <v>1618</v>
      </c>
      <c r="B754" t="s">
        <v>11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26</v>
      </c>
      <c r="M754" t="s">
        <v>27</v>
      </c>
      <c r="N754" t="s">
        <v>28</v>
      </c>
      <c r="O754">
        <v>3</v>
      </c>
      <c r="P754" t="s">
        <v>48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>
        <f>SUM(1,(1/3)*(Table13[[#This Row],[Length]]-0.5),(1/3)*(Table13[[#This Row],[Diameter]]-0.4),(1/3)*(Table13[[#This Row],[Height]]-0.4)*Table13[[#This Row],[Whole_weight]]*0.5)</f>
        <v>0.99685000000000001</v>
      </c>
      <c r="W754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t="e">
        <f>IF(Table13[[#This Row],[Category All]]="Category 1",Table13[[#This Row],[Base Abalone Value]]*1.5,NA())</f>
        <v>#N/A</v>
      </c>
      <c r="Y754">
        <f>IF(Table13[[#This Row],[Category All]]="Category 2",Table13[[#This Row],[Base Abalone Value]]*0.8,NA())</f>
        <v>0.79748000000000008</v>
      </c>
      <c r="Z754" t="e">
        <f>IF(Table13[[#This Row],[Category All]]="Category 3",Table13[[#This Row],[Base Abalone Value]],NA())</f>
        <v>#N/A</v>
      </c>
      <c r="AA754" s="2" t="e">
        <f>IF(Table13[[#This Row],[Gender]]="M",Table13[[#This Row],[Whole_weight]],NA())</f>
        <v>#N/A</v>
      </c>
      <c r="AB754" s="2" t="e">
        <f>IF(Table13[[#This Row],[Gender]]="F",Table13[[#This Row],[Whole_weight]],NA())</f>
        <v>#N/A</v>
      </c>
      <c r="AC754" s="2">
        <f>IF(Table13[[#This Row],[Gender]]="I",Table13[[#This Row],[Whole_weight]],NA())</f>
        <v>0.76500000000000001</v>
      </c>
      <c r="AD754" s="2" t="e">
        <f>IF(Table13[[#This Row],[Gender]]="M",Table13[[#This Row],[Diameter]],NA())</f>
        <v>#N/A</v>
      </c>
      <c r="AE754" s="2" t="e">
        <f>IF(Table13[[#This Row],[Gender]]="F",Table13[[#This Row],[Diameter]],NA())</f>
        <v>#N/A</v>
      </c>
      <c r="AF754" s="2">
        <f>IF(Table13[[#This Row],[Gender]]="I",Table13[[#This Row],[Diameter]],NA())</f>
        <v>0.435</v>
      </c>
    </row>
    <row r="755" spans="1:32">
      <c r="A755">
        <v>4173</v>
      </c>
      <c r="B755" t="s">
        <v>0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49</v>
      </c>
      <c r="M755" t="s">
        <v>50</v>
      </c>
      <c r="N755" t="s">
        <v>3</v>
      </c>
      <c r="O755">
        <v>6</v>
      </c>
      <c r="P755" t="s">
        <v>47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>
        <f>SUM(1,(1/3)*(Table13[[#This Row],[Length]]-0.5),(1/3)*(Table13[[#This Row],[Diameter]]-0.4),(1/3)*(Table13[[#This Row],[Height]]-0.4)*Table13[[#This Row],[Whole_weight]]*0.5)</f>
        <v>1.0035924999999999</v>
      </c>
      <c r="W755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t="e">
        <f>IF(Table13[[#This Row],[Category All]]="Category 1",Table13[[#This Row],[Base Abalone Value]]*1.5,NA())</f>
        <v>#N/A</v>
      </c>
      <c r="Y755">
        <f>IF(Table13[[#This Row],[Category All]]="Category 2",Table13[[#This Row],[Base Abalone Value]]*0.8,NA())</f>
        <v>0.80287399999999998</v>
      </c>
      <c r="Z755" t="e">
        <f>IF(Table13[[#This Row],[Category All]]="Category 3",Table13[[#This Row],[Base Abalone Value]],NA())</f>
        <v>#N/A</v>
      </c>
      <c r="AA755" s="2" t="e">
        <f>IF(Table13[[#This Row],[Gender]]="M",Table13[[#This Row],[Whole_weight]],NA())</f>
        <v>#N/A</v>
      </c>
      <c r="AB755" s="2">
        <f>IF(Table13[[#This Row],[Gender]]="F",Table13[[#This Row],[Whole_weight]],NA())</f>
        <v>0.88700000000000001</v>
      </c>
      <c r="AC755" s="2" t="e">
        <f>IF(Table13[[#This Row],[Gender]]="I",Table13[[#This Row],[Whole_weight]],NA())</f>
        <v>#N/A</v>
      </c>
      <c r="AD755" s="2" t="e">
        <f>IF(Table13[[#This Row],[Gender]]="M",Table13[[#This Row],[Diameter]],NA())</f>
        <v>#N/A</v>
      </c>
      <c r="AE755" s="2">
        <f>IF(Table13[[#This Row],[Gender]]="F",Table13[[#This Row],[Diameter]],NA())</f>
        <v>0.45</v>
      </c>
      <c r="AF755" s="2" t="e">
        <f>IF(Table13[[#This Row],[Gender]]="I",Table13[[#This Row],[Diameter]],NA())</f>
        <v>#N/A</v>
      </c>
    </row>
    <row r="756" spans="1:32">
      <c r="A756">
        <v>275</v>
      </c>
      <c r="B756" t="s">
        <v>15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8</v>
      </c>
      <c r="M756" t="s">
        <v>9</v>
      </c>
      <c r="N756" t="s">
        <v>3</v>
      </c>
      <c r="O756">
        <v>8</v>
      </c>
      <c r="P756" t="s">
        <v>19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>
        <f>SUM(1,(1/3)*(Table13[[#This Row],[Length]]-0.5),(1/3)*(Table13[[#This Row],[Diameter]]-0.4),(1/3)*(Table13[[#This Row],[Height]]-0.4)*Table13[[#This Row],[Whole_weight]]*0.5)</f>
        <v>1.0302575</v>
      </c>
      <c r="W756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t="e">
        <f>IF(Table13[[#This Row],[Category All]]="Category 1",Table13[[#This Row],[Base Abalone Value]]*1.5,NA())</f>
        <v>#N/A</v>
      </c>
      <c r="Y756" t="e">
        <f>IF(Table13[[#This Row],[Category All]]="Category 2",Table13[[#This Row],[Base Abalone Value]]*0.8,NA())</f>
        <v>#N/A</v>
      </c>
      <c r="Z756">
        <f>IF(Table13[[#This Row],[Category All]]="Category 3",Table13[[#This Row],[Base Abalone Value]],NA())</f>
        <v>1.0302575</v>
      </c>
      <c r="AA756" s="2">
        <f>IF(Table13[[#This Row],[Gender]]="M",Table13[[#This Row],[Whole_weight]],NA())</f>
        <v>1.2589999999999999</v>
      </c>
      <c r="AB756" s="2" t="e">
        <f>IF(Table13[[#This Row],[Gender]]="F",Table13[[#This Row],[Whole_weight]],NA())</f>
        <v>#N/A</v>
      </c>
      <c r="AC756" s="2" t="e">
        <f>IF(Table13[[#This Row],[Gender]]="I",Table13[[#This Row],[Whole_weight]],NA())</f>
        <v>#N/A</v>
      </c>
      <c r="AD756" s="2">
        <f>IF(Table13[[#This Row],[Gender]]="M",Table13[[#This Row],[Diameter]],NA())</f>
        <v>0.51500000000000001</v>
      </c>
      <c r="AE756" s="2" t="e">
        <f>IF(Table13[[#This Row],[Gender]]="F",Table13[[#This Row],[Diameter]],NA())</f>
        <v>#N/A</v>
      </c>
      <c r="AF756" s="2" t="e">
        <f>IF(Table13[[#This Row],[Gender]]="I",Table13[[#This Row],[Diameter]],NA())</f>
        <v>#N/A</v>
      </c>
    </row>
    <row r="757" spans="1:32">
      <c r="A757">
        <v>178</v>
      </c>
      <c r="B757" t="s">
        <v>11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26</v>
      </c>
      <c r="M757" t="s">
        <v>27</v>
      </c>
      <c r="N757" t="s">
        <v>28</v>
      </c>
      <c r="O757">
        <v>10</v>
      </c>
      <c r="P757" t="s">
        <v>38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>
        <f>SUM(1,(1/3)*(Table13[[#This Row],[Length]]-0.5),(1/3)*(Table13[[#This Row],[Diameter]]-0.4),(1/3)*(Table13[[#This Row],[Height]]-0.4)*Table13[[#This Row],[Whole_weight]]*0.5)</f>
        <v>0.87913291666666671</v>
      </c>
      <c r="W757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t="e">
        <f>IF(Table13[[#This Row],[Category All]]="Category 1",Table13[[#This Row],[Base Abalone Value]]*1.5,NA())</f>
        <v>#N/A</v>
      </c>
      <c r="Y757">
        <f>IF(Table13[[#This Row],[Category All]]="Category 2",Table13[[#This Row],[Base Abalone Value]]*0.8,NA())</f>
        <v>0.70330633333333337</v>
      </c>
      <c r="Z757" t="e">
        <f>IF(Table13[[#This Row],[Category All]]="Category 3",Table13[[#This Row],[Base Abalone Value]],NA())</f>
        <v>#N/A</v>
      </c>
      <c r="AA757" s="2" t="e">
        <f>IF(Table13[[#This Row],[Gender]]="M",Table13[[#This Row],[Whole_weight]],NA())</f>
        <v>#N/A</v>
      </c>
      <c r="AB757" s="2" t="e">
        <f>IF(Table13[[#This Row],[Gender]]="F",Table13[[#This Row],[Whole_weight]],NA())</f>
        <v>#N/A</v>
      </c>
      <c r="AC757" s="2">
        <f>IF(Table13[[#This Row],[Gender]]="I",Table13[[#This Row],[Whole_weight]],NA())</f>
        <v>0.14349999999999999</v>
      </c>
      <c r="AD757" s="2" t="e">
        <f>IF(Table13[[#This Row],[Gender]]="M",Table13[[#This Row],[Diameter]],NA())</f>
        <v>#N/A</v>
      </c>
      <c r="AE757" s="2" t="e">
        <f>IF(Table13[[#This Row],[Gender]]="F",Table13[[#This Row],[Diameter]],NA())</f>
        <v>#N/A</v>
      </c>
      <c r="AF757" s="2">
        <f>IF(Table13[[#This Row],[Gender]]="I",Table13[[#This Row],[Diameter]],NA())</f>
        <v>0.245</v>
      </c>
    </row>
    <row r="758" spans="1:32">
      <c r="A758">
        <v>3998</v>
      </c>
      <c r="B758" t="s">
        <v>11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</v>
      </c>
      <c r="M758" t="s">
        <v>2</v>
      </c>
      <c r="N758" t="s">
        <v>3</v>
      </c>
      <c r="O758">
        <v>6</v>
      </c>
      <c r="P758" t="s">
        <v>47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>
        <f>SUM(1,(1/3)*(Table13[[#This Row],[Length]]-0.5),(1/3)*(Table13[[#This Row],[Diameter]]-0.4),(1/3)*(Table13[[#This Row],[Height]]-0.4)*Table13[[#This Row],[Whole_weight]]*0.5)</f>
        <v>0.89927916666666674</v>
      </c>
      <c r="W758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t="e">
        <f>IF(Table13[[#This Row],[Category All]]="Category 1",Table13[[#This Row],[Base Abalone Value]]*1.5,NA())</f>
        <v>#N/A</v>
      </c>
      <c r="Y758">
        <f>IF(Table13[[#This Row],[Category All]]="Category 2",Table13[[#This Row],[Base Abalone Value]]*0.8,NA())</f>
        <v>0.71942333333333341</v>
      </c>
      <c r="Z758" t="e">
        <f>IF(Table13[[#This Row],[Category All]]="Category 3",Table13[[#This Row],[Base Abalone Value]],NA())</f>
        <v>#N/A</v>
      </c>
      <c r="AA758" s="2" t="e">
        <f>IF(Table13[[#This Row],[Gender]]="M",Table13[[#This Row],[Whole_weight]],NA())</f>
        <v>#N/A</v>
      </c>
      <c r="AB758" s="2" t="e">
        <f>IF(Table13[[#This Row],[Gender]]="F",Table13[[#This Row],[Whole_weight]],NA())</f>
        <v>#N/A</v>
      </c>
      <c r="AC758" s="2">
        <f>IF(Table13[[#This Row],[Gender]]="I",Table13[[#This Row],[Whole_weight]],NA())</f>
        <v>0.20749999999999999</v>
      </c>
      <c r="AD758" s="2" t="e">
        <f>IF(Table13[[#This Row],[Gender]]="M",Table13[[#This Row],[Diameter]],NA())</f>
        <v>#N/A</v>
      </c>
      <c r="AE758" s="2" t="e">
        <f>IF(Table13[[#This Row],[Gender]]="F",Table13[[#This Row],[Diameter]],NA())</f>
        <v>#N/A</v>
      </c>
      <c r="AF758" s="2">
        <f>IF(Table13[[#This Row],[Gender]]="I",Table13[[#This Row],[Diameter]],NA())</f>
        <v>0.27</v>
      </c>
    </row>
    <row r="759" spans="1:32">
      <c r="A759">
        <v>2952</v>
      </c>
      <c r="B759" t="s">
        <v>15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</v>
      </c>
      <c r="M759" t="s">
        <v>2</v>
      </c>
      <c r="N759" t="s">
        <v>3</v>
      </c>
      <c r="O759">
        <v>9</v>
      </c>
      <c r="P759" t="s">
        <v>46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>
        <f>SUM(1,(1/3)*(Table13[[#This Row],[Length]]-0.5),(1/3)*(Table13[[#This Row],[Diameter]]-0.4),(1/3)*(Table13[[#This Row],[Height]]-0.4)*Table13[[#This Row],[Whole_weight]]*0.5)</f>
        <v>1.05030625</v>
      </c>
      <c r="W759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t="e">
        <f>IF(Table13[[#This Row],[Category All]]="Category 1",Table13[[#This Row],[Base Abalone Value]]*1.5,NA())</f>
        <v>#N/A</v>
      </c>
      <c r="Y759" t="e">
        <f>IF(Table13[[#This Row],[Category All]]="Category 2",Table13[[#This Row],[Base Abalone Value]]*0.8,NA())</f>
        <v>#N/A</v>
      </c>
      <c r="Z759">
        <f>IF(Table13[[#This Row],[Category All]]="Category 3",Table13[[#This Row],[Base Abalone Value]],NA())</f>
        <v>1.05030625</v>
      </c>
      <c r="AA759" s="2">
        <f>IF(Table13[[#This Row],[Gender]]="M",Table13[[#This Row],[Whole_weight]],NA())</f>
        <v>1.4584999999999999</v>
      </c>
      <c r="AB759" s="2" t="e">
        <f>IF(Table13[[#This Row],[Gender]]="F",Table13[[#This Row],[Whole_weight]],NA())</f>
        <v>#N/A</v>
      </c>
      <c r="AC759" s="2" t="e">
        <f>IF(Table13[[#This Row],[Gender]]="I",Table13[[#This Row],[Whole_weight]],NA())</f>
        <v>#N/A</v>
      </c>
      <c r="AD759" s="2">
        <f>IF(Table13[[#This Row],[Gender]]="M",Table13[[#This Row],[Diameter]],NA())</f>
        <v>0.57499999999999996</v>
      </c>
      <c r="AE759" s="2" t="e">
        <f>IF(Table13[[#This Row],[Gender]]="F",Table13[[#This Row],[Diameter]],NA())</f>
        <v>#N/A</v>
      </c>
      <c r="AF759" s="2" t="e">
        <f>IF(Table13[[#This Row],[Gender]]="I",Table13[[#This Row],[Diameter]],NA())</f>
        <v>#N/A</v>
      </c>
    </row>
    <row r="760" spans="1:32">
      <c r="A760">
        <v>1569</v>
      </c>
      <c r="B760" t="s">
        <v>11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12</v>
      </c>
      <c r="M760" t="s">
        <v>13</v>
      </c>
      <c r="N760" t="s">
        <v>3</v>
      </c>
      <c r="O760">
        <v>6</v>
      </c>
      <c r="P760" t="s">
        <v>47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>
        <f>SUM(1,(1/3)*(Table13[[#This Row],[Length]]-0.5),(1/3)*(Table13[[#This Row],[Diameter]]-0.4),(1/3)*(Table13[[#This Row],[Height]]-0.4)*Table13[[#This Row],[Whole_weight]]*0.5)</f>
        <v>0.95212916666666669</v>
      </c>
      <c r="W760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t="e">
        <f>IF(Table13[[#This Row],[Category All]]="Category 1",Table13[[#This Row],[Base Abalone Value]]*1.5,NA())</f>
        <v>#N/A</v>
      </c>
      <c r="Y760">
        <f>IF(Table13[[#This Row],[Category All]]="Category 2",Table13[[#This Row],[Base Abalone Value]]*0.8,NA())</f>
        <v>0.7617033333333334</v>
      </c>
      <c r="Z760" t="e">
        <f>IF(Table13[[#This Row],[Category All]]="Category 3",Table13[[#This Row],[Base Abalone Value]],NA())</f>
        <v>#N/A</v>
      </c>
      <c r="AA760" s="2" t="e">
        <f>IF(Table13[[#This Row],[Gender]]="M",Table13[[#This Row],[Whole_weight]],NA())</f>
        <v>#N/A</v>
      </c>
      <c r="AB760" s="2" t="e">
        <f>IF(Table13[[#This Row],[Gender]]="F",Table13[[#This Row],[Whole_weight]],NA())</f>
        <v>#N/A</v>
      </c>
      <c r="AC760" s="2">
        <f>IF(Table13[[#This Row],[Gender]]="I",Table13[[#This Row],[Whole_weight]],NA())</f>
        <v>0.499</v>
      </c>
      <c r="AD760" s="2" t="e">
        <f>IF(Table13[[#This Row],[Gender]]="M",Table13[[#This Row],[Diameter]],NA())</f>
        <v>#N/A</v>
      </c>
      <c r="AE760" s="2" t="e">
        <f>IF(Table13[[#This Row],[Gender]]="F",Table13[[#This Row],[Diameter]],NA())</f>
        <v>#N/A</v>
      </c>
      <c r="AF760" s="2">
        <f>IF(Table13[[#This Row],[Gender]]="I",Table13[[#This Row],[Diameter]],NA())</f>
        <v>0.35499999999999998</v>
      </c>
    </row>
    <row r="761" spans="1:32">
      <c r="A761">
        <v>1617</v>
      </c>
      <c r="B761" t="s">
        <v>11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16</v>
      </c>
      <c r="M761" t="s">
        <v>17</v>
      </c>
      <c r="N761" t="s">
        <v>18</v>
      </c>
      <c r="O761">
        <v>9</v>
      </c>
      <c r="P761" t="s">
        <v>46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>
        <f>SUM(1,(1/3)*(Table13[[#This Row],[Length]]-0.5),(1/3)*(Table13[[#This Row],[Diameter]]-0.4),(1/3)*(Table13[[#This Row],[Height]]-0.4)*Table13[[#This Row],[Whole_weight]]*0.5)</f>
        <v>0.99153416666666661</v>
      </c>
      <c r="W761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t="e">
        <f>IF(Table13[[#This Row],[Category All]]="Category 1",Table13[[#This Row],[Base Abalone Value]]*1.5,NA())</f>
        <v>#N/A</v>
      </c>
      <c r="Y761">
        <f>IF(Table13[[#This Row],[Category All]]="Category 2",Table13[[#This Row],[Base Abalone Value]]*0.8,NA())</f>
        <v>0.79322733333333328</v>
      </c>
      <c r="Z761" t="e">
        <f>IF(Table13[[#This Row],[Category All]]="Category 3",Table13[[#This Row],[Base Abalone Value]],NA())</f>
        <v>#N/A</v>
      </c>
      <c r="AA761" s="2" t="e">
        <f>IF(Table13[[#This Row],[Gender]]="M",Table13[[#This Row],[Whole_weight]],NA())</f>
        <v>#N/A</v>
      </c>
      <c r="AB761" s="2" t="e">
        <f>IF(Table13[[#This Row],[Gender]]="F",Table13[[#This Row],[Whole_weight]],NA())</f>
        <v>#N/A</v>
      </c>
      <c r="AC761" s="2">
        <f>IF(Table13[[#This Row],[Gender]]="I",Table13[[#This Row],[Whole_weight]],NA())</f>
        <v>0.5585</v>
      </c>
      <c r="AD761" s="2" t="e">
        <f>IF(Table13[[#This Row],[Gender]]="M",Table13[[#This Row],[Diameter]],NA())</f>
        <v>#N/A</v>
      </c>
      <c r="AE761" s="2" t="e">
        <f>IF(Table13[[#This Row],[Gender]]="F",Table13[[#This Row],[Diameter]],NA())</f>
        <v>#N/A</v>
      </c>
      <c r="AF761" s="2">
        <f>IF(Table13[[#This Row],[Gender]]="I",Table13[[#This Row],[Diameter]],NA())</f>
        <v>0.39500000000000002</v>
      </c>
    </row>
    <row r="762" spans="1:32">
      <c r="A762">
        <v>421</v>
      </c>
      <c r="B762" t="s">
        <v>0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20</v>
      </c>
      <c r="M762" t="s">
        <v>21</v>
      </c>
      <c r="N762" t="s">
        <v>22</v>
      </c>
      <c r="O762">
        <v>4</v>
      </c>
      <c r="P762" t="s">
        <v>10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>
        <f>SUM(1,(1/3)*(Table13[[#This Row],[Length]]-0.5),(1/3)*(Table13[[#This Row],[Diameter]]-0.4),(1/3)*(Table13[[#This Row],[Height]]-0.4)*Table13[[#This Row],[Whole_weight]]*0.5)</f>
        <v>1.0445245833333332</v>
      </c>
      <c r="W762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t="e">
        <f>IF(Table13[[#This Row],[Category All]]="Category 1",Table13[[#This Row],[Base Abalone Value]]*1.5,NA())</f>
        <v>#N/A</v>
      </c>
      <c r="Y762" t="e">
        <f>IF(Table13[[#This Row],[Category All]]="Category 2",Table13[[#This Row],[Base Abalone Value]]*0.8,NA())</f>
        <v>#N/A</v>
      </c>
      <c r="Z762">
        <f>IF(Table13[[#This Row],[Category All]]="Category 3",Table13[[#This Row],[Base Abalone Value]],NA())</f>
        <v>1.0445245833333332</v>
      </c>
      <c r="AA762" s="2" t="e">
        <f>IF(Table13[[#This Row],[Gender]]="M",Table13[[#This Row],[Whole_weight]],NA())</f>
        <v>#N/A</v>
      </c>
      <c r="AB762" s="2">
        <f>IF(Table13[[#This Row],[Gender]]="F",Table13[[#This Row],[Whole_weight]],NA())</f>
        <v>1.5015000000000001</v>
      </c>
      <c r="AC762" s="2" t="e">
        <f>IF(Table13[[#This Row],[Gender]]="I",Table13[[#This Row],[Whole_weight]],NA())</f>
        <v>#N/A</v>
      </c>
      <c r="AD762" s="2" t="e">
        <f>IF(Table13[[#This Row],[Gender]]="M",Table13[[#This Row],[Diameter]],NA())</f>
        <v>#N/A</v>
      </c>
      <c r="AE762" s="2">
        <f>IF(Table13[[#This Row],[Gender]]="F",Table13[[#This Row],[Diameter]],NA())</f>
        <v>0.54</v>
      </c>
      <c r="AF762" s="2" t="e">
        <f>IF(Table13[[#This Row],[Gender]]="I",Table13[[#This Row],[Diameter]],NA())</f>
        <v>#N/A</v>
      </c>
    </row>
    <row r="763" spans="1:32">
      <c r="A763">
        <v>2920</v>
      </c>
      <c r="B763" t="s">
        <v>0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</v>
      </c>
      <c r="M763" t="s">
        <v>2</v>
      </c>
      <c r="N763" t="s">
        <v>3</v>
      </c>
      <c r="O763">
        <v>10</v>
      </c>
      <c r="P763" t="s">
        <v>38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>
        <f>SUM(1,(1/3)*(Table13[[#This Row],[Length]]-0.5),(1/3)*(Table13[[#This Row],[Diameter]]-0.4),(1/3)*(Table13[[#This Row],[Height]]-0.4)*Table13[[#This Row],[Whole_weight]]*0.5)</f>
        <v>1.0195199999999998</v>
      </c>
      <c r="W76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t="e">
        <f>IF(Table13[[#This Row],[Category All]]="Category 1",Table13[[#This Row],[Base Abalone Value]]*1.5,NA())</f>
        <v>#N/A</v>
      </c>
      <c r="Y763" t="e">
        <f>IF(Table13[[#This Row],[Category All]]="Category 2",Table13[[#This Row],[Base Abalone Value]]*0.8,NA())</f>
        <v>#N/A</v>
      </c>
      <c r="Z763">
        <f>IF(Table13[[#This Row],[Category All]]="Category 3",Table13[[#This Row],[Base Abalone Value]],NA())</f>
        <v>1.0195199999999998</v>
      </c>
      <c r="AA763" s="2" t="e">
        <f>IF(Table13[[#This Row],[Gender]]="M",Table13[[#This Row],[Whole_weight]],NA())</f>
        <v>#N/A</v>
      </c>
      <c r="AB763" s="2">
        <f>IF(Table13[[#This Row],[Gender]]="F",Table13[[#This Row],[Whole_weight]],NA())</f>
        <v>1.056</v>
      </c>
      <c r="AC763" s="2" t="e">
        <f>IF(Table13[[#This Row],[Gender]]="I",Table13[[#This Row],[Whole_weight]],NA())</f>
        <v>#N/A</v>
      </c>
      <c r="AD763" s="2" t="e">
        <f>IF(Table13[[#This Row],[Gender]]="M",Table13[[#This Row],[Diameter]],NA())</f>
        <v>#N/A</v>
      </c>
      <c r="AE763" s="2">
        <f>IF(Table13[[#This Row],[Gender]]="F",Table13[[#This Row],[Diameter]],NA())</f>
        <v>0.48</v>
      </c>
      <c r="AF763" s="2" t="e">
        <f>IF(Table13[[#This Row],[Gender]]="I",Table13[[#This Row],[Diameter]],NA())</f>
        <v>#N/A</v>
      </c>
    </row>
    <row r="764" spans="1:32">
      <c r="A764">
        <v>2335</v>
      </c>
      <c r="B764" t="s">
        <v>0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23</v>
      </c>
      <c r="M764" t="s">
        <v>24</v>
      </c>
      <c r="N764" t="s">
        <v>25</v>
      </c>
      <c r="O764">
        <v>7</v>
      </c>
      <c r="P764" t="s">
        <v>42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>
        <f>SUM(1,(1/3)*(Table13[[#This Row],[Length]]-0.5),(1/3)*(Table13[[#This Row],[Diameter]]-0.4),(1/3)*(Table13[[#This Row],[Height]]-0.4)*Table13[[#This Row],[Whole_weight]]*0.5)</f>
        <v>1.0903616666666667</v>
      </c>
      <c r="W764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t="e">
        <f>IF(Table13[[#This Row],[Category All]]="Category 1",Table13[[#This Row],[Base Abalone Value]]*1.5,NA())</f>
        <v>#N/A</v>
      </c>
      <c r="Y764">
        <f>IF(Table13[[#This Row],[Category All]]="Category 2",Table13[[#This Row],[Base Abalone Value]]*0.8,NA())</f>
        <v>0.87228933333333336</v>
      </c>
      <c r="Z764" t="e">
        <f>IF(Table13[[#This Row],[Category All]]="Category 3",Table13[[#This Row],[Base Abalone Value]],NA())</f>
        <v>#N/A</v>
      </c>
      <c r="AA764" s="2" t="e">
        <f>IF(Table13[[#This Row],[Gender]]="M",Table13[[#This Row],[Whole_weight]],NA())</f>
        <v>#N/A</v>
      </c>
      <c r="AB764" s="2">
        <f>IF(Table13[[#This Row],[Gender]]="F",Table13[[#This Row],[Whole_weight]],NA())</f>
        <v>2.5259999999999998</v>
      </c>
      <c r="AC764" s="2" t="e">
        <f>IF(Table13[[#This Row],[Gender]]="I",Table13[[#This Row],[Whole_weight]],NA())</f>
        <v>#N/A</v>
      </c>
      <c r="AD764" s="2" t="e">
        <f>IF(Table13[[#This Row],[Gender]]="M",Table13[[#This Row],[Diameter]],NA())</f>
        <v>#N/A</v>
      </c>
      <c r="AE764" s="2">
        <f>IF(Table13[[#This Row],[Gender]]="F",Table13[[#This Row],[Diameter]],NA())</f>
        <v>0.63</v>
      </c>
      <c r="AF764" s="2" t="e">
        <f>IF(Table13[[#This Row],[Gender]]="I",Table13[[#This Row],[Diameter]],NA())</f>
        <v>#N/A</v>
      </c>
    </row>
    <row r="765" spans="1:32">
      <c r="A765">
        <v>3873</v>
      </c>
      <c r="B765" t="s">
        <v>0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12</v>
      </c>
      <c r="M765" t="s">
        <v>13</v>
      </c>
      <c r="N765" t="s">
        <v>3</v>
      </c>
      <c r="O765">
        <v>2</v>
      </c>
      <c r="P765" t="s">
        <v>7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>
        <f>SUM(1,(1/3)*(Table13[[#This Row],[Length]]-0.5),(1/3)*(Table13[[#This Row],[Diameter]]-0.4),(1/3)*(Table13[[#This Row],[Height]]-0.4)*Table13[[#This Row],[Whole_weight]]*0.5)</f>
        <v>0.97754499999999989</v>
      </c>
      <c r="W765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t="e">
        <f>IF(Table13[[#This Row],[Category All]]="Category 1",Table13[[#This Row],[Base Abalone Value]]*1.5,NA())</f>
        <v>#N/A</v>
      </c>
      <c r="Y765">
        <f>IF(Table13[[#This Row],[Category All]]="Category 2",Table13[[#This Row],[Base Abalone Value]]*0.8,NA())</f>
        <v>0.78203599999999995</v>
      </c>
      <c r="Z765" t="e">
        <f>IF(Table13[[#This Row],[Category All]]="Category 3",Table13[[#This Row],[Base Abalone Value]],NA())</f>
        <v>#N/A</v>
      </c>
      <c r="AA765" s="2" t="e">
        <f>IF(Table13[[#This Row],[Gender]]="M",Table13[[#This Row],[Whole_weight]],NA())</f>
        <v>#N/A</v>
      </c>
      <c r="AB765" s="2">
        <f>IF(Table13[[#This Row],[Gender]]="F",Table13[[#This Row],[Whole_weight]],NA())</f>
        <v>0.57799999999999996</v>
      </c>
      <c r="AC765" s="2" t="e">
        <f>IF(Table13[[#This Row],[Gender]]="I",Table13[[#This Row],[Whole_weight]],NA())</f>
        <v>#N/A</v>
      </c>
      <c r="AD765" s="2" t="e">
        <f>IF(Table13[[#This Row],[Gender]]="M",Table13[[#This Row],[Diameter]],NA())</f>
        <v>#N/A</v>
      </c>
      <c r="AE765" s="2">
        <f>IF(Table13[[#This Row],[Gender]]="F",Table13[[#This Row],[Diameter]],NA())</f>
        <v>0.4</v>
      </c>
      <c r="AF765" s="2" t="e">
        <f>IF(Table13[[#This Row],[Gender]]="I",Table13[[#This Row],[Diameter]],NA())</f>
        <v>#N/A</v>
      </c>
    </row>
    <row r="766" spans="1:32">
      <c r="A766">
        <v>1071</v>
      </c>
      <c r="B766" t="s">
        <v>11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39</v>
      </c>
      <c r="M766" t="s">
        <v>40</v>
      </c>
      <c r="N766" t="s">
        <v>41</v>
      </c>
      <c r="O766">
        <v>5</v>
      </c>
      <c r="P766" t="s">
        <v>14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>
        <f>SUM(1,(1/3)*(Table13[[#This Row],[Length]]-0.5),(1/3)*(Table13[[#This Row],[Diameter]]-0.4),(1/3)*(Table13[[#This Row],[Height]]-0.4)*Table13[[#This Row],[Whole_weight]]*0.5)</f>
        <v>0.90504166666666674</v>
      </c>
      <c r="W766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t="e">
        <f>IF(Table13[[#This Row],[Category All]]="Category 1",Table13[[#This Row],[Base Abalone Value]]*1.5,NA())</f>
        <v>#N/A</v>
      </c>
      <c r="Y766">
        <f>IF(Table13[[#This Row],[Category All]]="Category 2",Table13[[#This Row],[Base Abalone Value]]*0.8,NA())</f>
        <v>0.72403333333333342</v>
      </c>
      <c r="Z766" t="e">
        <f>IF(Table13[[#This Row],[Category All]]="Category 3",Table13[[#This Row],[Base Abalone Value]],NA())</f>
        <v>#N/A</v>
      </c>
      <c r="AA766" s="2" t="e">
        <f>IF(Table13[[#This Row],[Gender]]="M",Table13[[#This Row],[Whole_weight]],NA())</f>
        <v>#N/A</v>
      </c>
      <c r="AB766" s="2" t="e">
        <f>IF(Table13[[#This Row],[Gender]]="F",Table13[[#This Row],[Whole_weight]],NA())</f>
        <v>#N/A</v>
      </c>
      <c r="AC766" s="2">
        <f>IF(Table13[[#This Row],[Gender]]="I",Table13[[#This Row],[Whole_weight]],NA())</f>
        <v>0.23250000000000001</v>
      </c>
      <c r="AD766" s="2" t="e">
        <f>IF(Table13[[#This Row],[Gender]]="M",Table13[[#This Row],[Diameter]],NA())</f>
        <v>#N/A</v>
      </c>
      <c r="AE766" s="2" t="e">
        <f>IF(Table13[[#This Row],[Gender]]="F",Table13[[#This Row],[Diameter]],NA())</f>
        <v>#N/A</v>
      </c>
      <c r="AF766" s="2">
        <f>IF(Table13[[#This Row],[Gender]]="I",Table13[[#This Row],[Diameter]],NA())</f>
        <v>0.27500000000000002</v>
      </c>
    </row>
    <row r="767" spans="1:32">
      <c r="A767">
        <v>3039</v>
      </c>
      <c r="B767" t="s">
        <v>11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49</v>
      </c>
      <c r="M767" t="s">
        <v>50</v>
      </c>
      <c r="N767" t="s">
        <v>3</v>
      </c>
      <c r="O767">
        <v>3</v>
      </c>
      <c r="P767" t="s">
        <v>48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>
        <f>SUM(1,(1/3)*(Table13[[#This Row],[Length]]-0.5),(1/3)*(Table13[[#This Row],[Diameter]]-0.4),(1/3)*(Table13[[#This Row],[Height]]-0.4)*Table13[[#This Row],[Whole_weight]]*0.5)</f>
        <v>1.0010800000000002</v>
      </c>
      <c r="W767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t="e">
        <f>IF(Table13[[#This Row],[Category All]]="Category 1",Table13[[#This Row],[Base Abalone Value]]*1.5,NA())</f>
        <v>#N/A</v>
      </c>
      <c r="Y767">
        <f>IF(Table13[[#This Row],[Category All]]="Category 2",Table13[[#This Row],[Base Abalone Value]]*0.8,NA())</f>
        <v>0.80086400000000024</v>
      </c>
      <c r="Z767" t="e">
        <f>IF(Table13[[#This Row],[Category All]]="Category 3",Table13[[#This Row],[Base Abalone Value]],NA())</f>
        <v>#N/A</v>
      </c>
      <c r="AA767" s="2" t="e">
        <f>IF(Table13[[#This Row],[Gender]]="M",Table13[[#This Row],[Whole_weight]],NA())</f>
        <v>#N/A</v>
      </c>
      <c r="AB767" s="2" t="e">
        <f>IF(Table13[[#This Row],[Gender]]="F",Table13[[#This Row],[Whole_weight]],NA())</f>
        <v>#N/A</v>
      </c>
      <c r="AC767" s="2">
        <f>IF(Table13[[#This Row],[Gender]]="I",Table13[[#This Row],[Whole_weight]],NA())</f>
        <v>0.76800000000000002</v>
      </c>
      <c r="AD767" s="2" t="e">
        <f>IF(Table13[[#This Row],[Gender]]="M",Table13[[#This Row],[Diameter]],NA())</f>
        <v>#N/A</v>
      </c>
      <c r="AE767" s="2" t="e">
        <f>IF(Table13[[#This Row],[Gender]]="F",Table13[[#This Row],[Diameter]],NA())</f>
        <v>#N/A</v>
      </c>
      <c r="AF767" s="2">
        <f>IF(Table13[[#This Row],[Gender]]="I",Table13[[#This Row],[Diameter]],NA())</f>
        <v>0.44</v>
      </c>
    </row>
    <row r="768" spans="1:32">
      <c r="A768">
        <v>3319</v>
      </c>
      <c r="B768" t="s">
        <v>15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8</v>
      </c>
      <c r="M768" t="s">
        <v>9</v>
      </c>
      <c r="N768" t="s">
        <v>3</v>
      </c>
      <c r="O768">
        <v>6</v>
      </c>
      <c r="P768" t="s">
        <v>47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>
        <f>SUM(1,(1/3)*(Table13[[#This Row],[Length]]-0.5),(1/3)*(Table13[[#This Row],[Diameter]]-0.4),(1/3)*(Table13[[#This Row],[Height]]-0.4)*Table13[[#This Row],[Whole_weight]]*0.5)</f>
        <v>0.79519666666666666</v>
      </c>
      <c r="W768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t="e">
        <f>IF(Table13[[#This Row],[Category All]]="Category 1",Table13[[#This Row],[Base Abalone Value]]*1.5,NA())</f>
        <v>#N/A</v>
      </c>
      <c r="Y768">
        <f>IF(Table13[[#This Row],[Category All]]="Category 2",Table13[[#This Row],[Base Abalone Value]]*0.8,NA())</f>
        <v>0.63615733333333335</v>
      </c>
      <c r="Z768" t="e">
        <f>IF(Table13[[#This Row],[Category All]]="Category 3",Table13[[#This Row],[Base Abalone Value]],NA())</f>
        <v>#N/A</v>
      </c>
      <c r="AA768" s="2">
        <f>IF(Table13[[#This Row],[Gender]]="M",Table13[[#This Row],[Whole_weight]],NA())</f>
        <v>2.4500000000000001E-2</v>
      </c>
      <c r="AB768" s="2" t="e">
        <f>IF(Table13[[#This Row],[Gender]]="F",Table13[[#This Row],[Whole_weight]],NA())</f>
        <v>#N/A</v>
      </c>
      <c r="AC768" s="2" t="e">
        <f>IF(Table13[[#This Row],[Gender]]="I",Table13[[#This Row],[Whole_weight]],NA())</f>
        <v>#N/A</v>
      </c>
      <c r="AD768" s="2">
        <f>IF(Table13[[#This Row],[Gender]]="M",Table13[[#This Row],[Diameter]],NA())</f>
        <v>0.125</v>
      </c>
      <c r="AE768" s="2" t="e">
        <f>IF(Table13[[#This Row],[Gender]]="F",Table13[[#This Row],[Diameter]],NA())</f>
        <v>#N/A</v>
      </c>
      <c r="AF768" s="2" t="e">
        <f>IF(Table13[[#This Row],[Gender]]="I",Table13[[#This Row],[Diameter]],NA())</f>
        <v>#N/A</v>
      </c>
    </row>
    <row r="769" spans="1:32">
      <c r="A769">
        <v>4006</v>
      </c>
      <c r="B769" t="s">
        <v>0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5</v>
      </c>
      <c r="M769" t="s">
        <v>6</v>
      </c>
      <c r="N769" t="s">
        <v>3</v>
      </c>
      <c r="O769">
        <v>5</v>
      </c>
      <c r="P769" t="s">
        <v>14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>
        <f>SUM(1,(1/3)*(Table13[[#This Row],[Length]]-0.5),(1/3)*(Table13[[#This Row],[Diameter]]-0.4),(1/3)*(Table13[[#This Row],[Height]]-0.4)*Table13[[#This Row],[Whole_weight]]*0.5)</f>
        <v>0.99563833333333329</v>
      </c>
      <c r="W769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t="e">
        <f>IF(Table13[[#This Row],[Category All]]="Category 1",Table13[[#This Row],[Base Abalone Value]]*1.5,NA())</f>
        <v>#N/A</v>
      </c>
      <c r="Y769">
        <f>IF(Table13[[#This Row],[Category All]]="Category 2",Table13[[#This Row],[Base Abalone Value]]*0.8,NA())</f>
        <v>0.7965106666666667</v>
      </c>
      <c r="Z769" t="e">
        <f>IF(Table13[[#This Row],[Category All]]="Category 3",Table13[[#This Row],[Base Abalone Value]],NA())</f>
        <v>#N/A</v>
      </c>
      <c r="AA769" s="2" t="e">
        <f>IF(Table13[[#This Row],[Gender]]="M",Table13[[#This Row],[Whole_weight]],NA())</f>
        <v>#N/A</v>
      </c>
      <c r="AB769" s="2">
        <f>IF(Table13[[#This Row],[Gender]]="F",Table13[[#This Row],[Whole_weight]],NA())</f>
        <v>0.75449999999999995</v>
      </c>
      <c r="AC769" s="2" t="e">
        <f>IF(Table13[[#This Row],[Gender]]="I",Table13[[#This Row],[Whole_weight]],NA())</f>
        <v>#N/A</v>
      </c>
      <c r="AD769" s="2" t="e">
        <f>IF(Table13[[#This Row],[Gender]]="M",Table13[[#This Row],[Diameter]],NA())</f>
        <v>#N/A</v>
      </c>
      <c r="AE769" s="2">
        <f>IF(Table13[[#This Row],[Gender]]="F",Table13[[#This Row],[Diameter]],NA())</f>
        <v>0.43</v>
      </c>
      <c r="AF769" s="2" t="e">
        <f>IF(Table13[[#This Row],[Gender]]="I",Table13[[#This Row],[Diameter]],NA())</f>
        <v>#N/A</v>
      </c>
    </row>
    <row r="770" spans="1:32">
      <c r="A770">
        <v>777</v>
      </c>
      <c r="B770" t="s">
        <v>15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5</v>
      </c>
      <c r="M770" t="s">
        <v>6</v>
      </c>
      <c r="N770" t="s">
        <v>3</v>
      </c>
      <c r="O770">
        <v>7</v>
      </c>
      <c r="P770" t="s">
        <v>42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>
        <f>SUM(1,(1/3)*(Table13[[#This Row],[Length]]-0.5),(1/3)*(Table13[[#This Row],[Diameter]]-0.4),(1/3)*(Table13[[#This Row],[Height]]-0.4)*Table13[[#This Row],[Whole_weight]]*0.5)</f>
        <v>0.96787291666666675</v>
      </c>
      <c r="W770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t="e">
        <f>IF(Table13[[#This Row],[Category All]]="Category 1",Table13[[#This Row],[Base Abalone Value]]*1.5,NA())</f>
        <v>#N/A</v>
      </c>
      <c r="Y770">
        <f>IF(Table13[[#This Row],[Category All]]="Category 2",Table13[[#This Row],[Base Abalone Value]]*0.8,NA())</f>
        <v>0.77429833333333342</v>
      </c>
      <c r="Z770" t="e">
        <f>IF(Table13[[#This Row],[Category All]]="Category 3",Table13[[#This Row],[Base Abalone Value]],NA())</f>
        <v>#N/A</v>
      </c>
      <c r="AA770" s="2">
        <f>IF(Table13[[#This Row],[Gender]]="M",Table13[[#This Row],[Whole_weight]],NA())</f>
        <v>0.67749999999999999</v>
      </c>
      <c r="AB770" s="2" t="e">
        <f>IF(Table13[[#This Row],[Gender]]="F",Table13[[#This Row],[Whole_weight]],NA())</f>
        <v>#N/A</v>
      </c>
      <c r="AC770" s="2" t="e">
        <f>IF(Table13[[#This Row],[Gender]]="I",Table13[[#This Row],[Whole_weight]],NA())</f>
        <v>#N/A</v>
      </c>
      <c r="AD770" s="2">
        <f>IF(Table13[[#This Row],[Gender]]="M",Table13[[#This Row],[Diameter]],NA())</f>
        <v>0.38500000000000001</v>
      </c>
      <c r="AE770" s="2" t="e">
        <f>IF(Table13[[#This Row],[Gender]]="F",Table13[[#This Row],[Diameter]],NA())</f>
        <v>#N/A</v>
      </c>
      <c r="AF770" s="2" t="e">
        <f>IF(Table13[[#This Row],[Gender]]="I",Table13[[#This Row],[Diameter]],NA())</f>
        <v>#N/A</v>
      </c>
    </row>
    <row r="771" spans="1:32">
      <c r="A771">
        <v>1042</v>
      </c>
      <c r="B771" t="s">
        <v>0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16</v>
      </c>
      <c r="M771" t="s">
        <v>17</v>
      </c>
      <c r="N771" t="s">
        <v>18</v>
      </c>
      <c r="O771">
        <v>8</v>
      </c>
      <c r="P771" t="s">
        <v>19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>
        <f>SUM(1,(1/3)*(Table13[[#This Row],[Length]]-0.5),(1/3)*(Table13[[#This Row],[Diameter]]-0.4),(1/3)*(Table13[[#This Row],[Height]]-0.4)*Table13[[#This Row],[Whole_weight]]*0.5)</f>
        <v>1.0687125</v>
      </c>
      <c r="W771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t="e">
        <f>IF(Table13[[#This Row],[Category All]]="Category 1",Table13[[#This Row],[Base Abalone Value]]*1.5,NA())</f>
        <v>#N/A</v>
      </c>
      <c r="Y771" t="e">
        <f>IF(Table13[[#This Row],[Category All]]="Category 2",Table13[[#This Row],[Base Abalone Value]]*0.8,NA())</f>
        <v>#N/A</v>
      </c>
      <c r="Z771">
        <f>IF(Table13[[#This Row],[Category All]]="Category 3",Table13[[#This Row],[Base Abalone Value]],NA())</f>
        <v>1.0687125</v>
      </c>
      <c r="AA771" s="2" t="e">
        <f>IF(Table13[[#This Row],[Gender]]="M",Table13[[#This Row],[Whole_weight]],NA())</f>
        <v>#N/A</v>
      </c>
      <c r="AB771" s="2">
        <f>IF(Table13[[#This Row],[Gender]]="F",Table13[[#This Row],[Whole_weight]],NA())</f>
        <v>1.587</v>
      </c>
      <c r="AC771" s="2" t="e">
        <f>IF(Table13[[#This Row],[Gender]]="I",Table13[[#This Row],[Whole_weight]],NA())</f>
        <v>#N/A</v>
      </c>
      <c r="AD771" s="2" t="e">
        <f>IF(Table13[[#This Row],[Gender]]="M",Table13[[#This Row],[Diameter]],NA())</f>
        <v>#N/A</v>
      </c>
      <c r="AE771" s="2">
        <f>IF(Table13[[#This Row],[Gender]]="F",Table13[[#This Row],[Diameter]],NA())</f>
        <v>0.56999999999999995</v>
      </c>
      <c r="AF771" s="2" t="e">
        <f>IF(Table13[[#This Row],[Gender]]="I",Table13[[#This Row],[Diameter]],NA())</f>
        <v>#N/A</v>
      </c>
    </row>
    <row r="772" spans="1:32">
      <c r="A772">
        <v>713</v>
      </c>
      <c r="B772" t="s">
        <v>11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5</v>
      </c>
      <c r="M772" t="s">
        <v>6</v>
      </c>
      <c r="N772" t="s">
        <v>3</v>
      </c>
      <c r="O772">
        <v>5</v>
      </c>
      <c r="P772" t="s">
        <v>14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>
        <f>SUM(1,(1/3)*(Table13[[#This Row],[Length]]-0.5),(1/3)*(Table13[[#This Row],[Diameter]]-0.4),(1/3)*(Table13[[#This Row],[Height]]-0.4)*Table13[[#This Row],[Whole_weight]]*0.5)</f>
        <v>0.85514041666666663</v>
      </c>
      <c r="W772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t="e">
        <f>IF(Table13[[#This Row],[Category All]]="Category 1",Table13[[#This Row],[Base Abalone Value]]*1.5,NA())</f>
        <v>#N/A</v>
      </c>
      <c r="Y772">
        <f>IF(Table13[[#This Row],[Category All]]="Category 2",Table13[[#This Row],[Base Abalone Value]]*0.8,NA())</f>
        <v>0.68411233333333332</v>
      </c>
      <c r="Z772" t="e">
        <f>IF(Table13[[#This Row],[Category All]]="Category 3",Table13[[#This Row],[Base Abalone Value]],NA())</f>
        <v>#N/A</v>
      </c>
      <c r="AA772" s="2" t="e">
        <f>IF(Table13[[#This Row],[Gender]]="M",Table13[[#This Row],[Whole_weight]],NA())</f>
        <v>#N/A</v>
      </c>
      <c r="AB772" s="2" t="e">
        <f>IF(Table13[[#This Row],[Gender]]="F",Table13[[#This Row],[Whole_weight]],NA())</f>
        <v>#N/A</v>
      </c>
      <c r="AC772" s="2">
        <f>IF(Table13[[#This Row],[Gender]]="I",Table13[[#This Row],[Whole_weight]],NA())</f>
        <v>0.1135</v>
      </c>
      <c r="AD772" s="2" t="e">
        <f>IF(Table13[[#This Row],[Gender]]="M",Table13[[#This Row],[Diameter]],NA())</f>
        <v>#N/A</v>
      </c>
      <c r="AE772" s="2" t="e">
        <f>IF(Table13[[#This Row],[Gender]]="F",Table13[[#This Row],[Diameter]],NA())</f>
        <v>#N/A</v>
      </c>
      <c r="AF772" s="2">
        <f>IF(Table13[[#This Row],[Gender]]="I",Table13[[#This Row],[Diameter]],NA())</f>
        <v>0.20499999999999999</v>
      </c>
    </row>
    <row r="773" spans="1:32">
      <c r="A773">
        <v>624</v>
      </c>
      <c r="B773" t="s">
        <v>0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8</v>
      </c>
      <c r="M773" t="s">
        <v>9</v>
      </c>
      <c r="N773" t="s">
        <v>3</v>
      </c>
      <c r="O773">
        <v>2</v>
      </c>
      <c r="P773" t="s">
        <v>7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>
        <f>SUM(1,(1/3)*(Table13[[#This Row],[Length]]-0.5),(1/3)*(Table13[[#This Row],[Diameter]]-0.4),(1/3)*(Table13[[#This Row],[Height]]-0.4)*Table13[[#This Row],[Whole_weight]]*0.5)</f>
        <v>0.97051500000000002</v>
      </c>
      <c r="W77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t="e">
        <f>IF(Table13[[#This Row],[Category All]]="Category 1",Table13[[#This Row],[Base Abalone Value]]*1.5,NA())</f>
        <v>#N/A</v>
      </c>
      <c r="Y773">
        <f>IF(Table13[[#This Row],[Category All]]="Category 2",Table13[[#This Row],[Base Abalone Value]]*0.8,NA())</f>
        <v>0.7764120000000001</v>
      </c>
      <c r="Z773" t="e">
        <f>IF(Table13[[#This Row],[Category All]]="Category 3",Table13[[#This Row],[Base Abalone Value]],NA())</f>
        <v>#N/A</v>
      </c>
      <c r="AA773" s="2" t="e">
        <f>IF(Table13[[#This Row],[Gender]]="M",Table13[[#This Row],[Whole_weight]],NA())</f>
        <v>#N/A</v>
      </c>
      <c r="AB773" s="2">
        <f>IF(Table13[[#This Row],[Gender]]="F",Table13[[#This Row],[Whole_weight]],NA())</f>
        <v>0.498</v>
      </c>
      <c r="AC773" s="2" t="e">
        <f>IF(Table13[[#This Row],[Gender]]="I",Table13[[#This Row],[Whole_weight]],NA())</f>
        <v>#N/A</v>
      </c>
      <c r="AD773" s="2" t="e">
        <f>IF(Table13[[#This Row],[Gender]]="M",Table13[[#This Row],[Diameter]],NA())</f>
        <v>#N/A</v>
      </c>
      <c r="AE773" s="2">
        <f>IF(Table13[[#This Row],[Gender]]="F",Table13[[#This Row],[Diameter]],NA())</f>
        <v>0.38500000000000001</v>
      </c>
      <c r="AF773" s="2" t="e">
        <f>IF(Table13[[#This Row],[Gender]]="I",Table13[[#This Row],[Diameter]],NA())</f>
        <v>#N/A</v>
      </c>
    </row>
    <row r="774" spans="1:32">
      <c r="A774">
        <v>1238</v>
      </c>
      <c r="B774" t="s">
        <v>11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32</v>
      </c>
      <c r="M774" t="s">
        <v>33</v>
      </c>
      <c r="N774" t="s">
        <v>34</v>
      </c>
      <c r="O774">
        <v>3</v>
      </c>
      <c r="P774" t="s">
        <v>48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>
        <f>SUM(1,(1/3)*(Table13[[#This Row],[Length]]-0.5),(1/3)*(Table13[[#This Row],[Diameter]]-0.4),(1/3)*(Table13[[#This Row],[Height]]-0.4)*Table13[[#This Row],[Whole_weight]]*0.5)</f>
        <v>0.90413625000000009</v>
      </c>
      <c r="W774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t="e">
        <f>IF(Table13[[#This Row],[Category All]]="Category 1",Table13[[#This Row],[Base Abalone Value]]*1.5,NA())</f>
        <v>#N/A</v>
      </c>
      <c r="Y774">
        <f>IF(Table13[[#This Row],[Category All]]="Category 2",Table13[[#This Row],[Base Abalone Value]]*0.8,NA())</f>
        <v>0.72330900000000009</v>
      </c>
      <c r="Z774" t="e">
        <f>IF(Table13[[#This Row],[Category All]]="Category 3",Table13[[#This Row],[Base Abalone Value]],NA())</f>
        <v>#N/A</v>
      </c>
      <c r="AA774" s="2" t="e">
        <f>IF(Table13[[#This Row],[Gender]]="M",Table13[[#This Row],[Whole_weight]],NA())</f>
        <v>#N/A</v>
      </c>
      <c r="AB774" s="2" t="e">
        <f>IF(Table13[[#This Row],[Gender]]="F",Table13[[#This Row],[Whole_weight]],NA())</f>
        <v>#N/A</v>
      </c>
      <c r="AC774" s="2">
        <f>IF(Table13[[#This Row],[Gender]]="I",Table13[[#This Row],[Whole_weight]],NA())</f>
        <v>0.2465</v>
      </c>
      <c r="AD774" s="2" t="e">
        <f>IF(Table13[[#This Row],[Gender]]="M",Table13[[#This Row],[Diameter]],NA())</f>
        <v>#N/A</v>
      </c>
      <c r="AE774" s="2" t="e">
        <f>IF(Table13[[#This Row],[Gender]]="F",Table13[[#This Row],[Diameter]],NA())</f>
        <v>#N/A</v>
      </c>
      <c r="AF774" s="2">
        <f>IF(Table13[[#This Row],[Gender]]="I",Table13[[#This Row],[Diameter]],NA())</f>
        <v>0.27500000000000002</v>
      </c>
    </row>
    <row r="775" spans="1:32">
      <c r="A775">
        <v>503</v>
      </c>
      <c r="B775" t="s">
        <v>0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29</v>
      </c>
      <c r="M775" t="s">
        <v>30</v>
      </c>
      <c r="N775" t="s">
        <v>31</v>
      </c>
      <c r="O775">
        <v>3</v>
      </c>
      <c r="P775" t="s">
        <v>48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>
        <f>SUM(1,(1/3)*(Table13[[#This Row],[Length]]-0.5),(1/3)*(Table13[[#This Row],[Diameter]]-0.4),(1/3)*(Table13[[#This Row],[Height]]-0.4)*Table13[[#This Row],[Whole_weight]]*0.5)</f>
        <v>1.0308125000000001</v>
      </c>
      <c r="W775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t="e">
        <f>IF(Table13[[#This Row],[Category All]]="Category 1",Table13[[#This Row],[Base Abalone Value]]*1.5,NA())</f>
        <v>#N/A</v>
      </c>
      <c r="Y775">
        <f>IF(Table13[[#This Row],[Category All]]="Category 2",Table13[[#This Row],[Base Abalone Value]]*0.8,NA())</f>
        <v>0.82465000000000011</v>
      </c>
      <c r="Z775" t="e">
        <f>IF(Table13[[#This Row],[Category All]]="Category 3",Table13[[#This Row],[Base Abalone Value]],NA())</f>
        <v>#N/A</v>
      </c>
      <c r="AA775" s="2" t="e">
        <f>IF(Table13[[#This Row],[Gender]]="M",Table13[[#This Row],[Whole_weight]],NA())</f>
        <v>#N/A</v>
      </c>
      <c r="AB775" s="2">
        <f>IF(Table13[[#This Row],[Gender]]="F",Table13[[#This Row],[Whole_weight]],NA())</f>
        <v>1.115</v>
      </c>
      <c r="AC775" s="2" t="e">
        <f>IF(Table13[[#This Row],[Gender]]="I",Table13[[#This Row],[Whole_weight]],NA())</f>
        <v>#N/A</v>
      </c>
      <c r="AD775" s="2" t="e">
        <f>IF(Table13[[#This Row],[Gender]]="M",Table13[[#This Row],[Diameter]],NA())</f>
        <v>#N/A</v>
      </c>
      <c r="AE775" s="2">
        <f>IF(Table13[[#This Row],[Gender]]="F",Table13[[#This Row],[Diameter]],NA())</f>
        <v>0.47</v>
      </c>
      <c r="AF775" s="2" t="e">
        <f>IF(Table13[[#This Row],[Gender]]="I",Table13[[#This Row],[Diameter]],NA())</f>
        <v>#N/A</v>
      </c>
    </row>
    <row r="776" spans="1:32">
      <c r="A776">
        <v>2039</v>
      </c>
      <c r="B776" t="s">
        <v>11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20</v>
      </c>
      <c r="M776" t="s">
        <v>21</v>
      </c>
      <c r="N776" t="s">
        <v>22</v>
      </c>
      <c r="O776">
        <v>9</v>
      </c>
      <c r="P776" t="s">
        <v>46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>
        <f>SUM(1,(1/3)*(Table13[[#This Row],[Length]]-0.5),(1/3)*(Table13[[#This Row],[Diameter]]-0.4),(1/3)*(Table13[[#This Row],[Height]]-0.4)*Table13[[#This Row],[Whole_weight]]*0.5)</f>
        <v>0.85795999999999994</v>
      </c>
      <c r="W776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t="e">
        <f>IF(Table13[[#This Row],[Category All]]="Category 1",Table13[[#This Row],[Base Abalone Value]]*1.5,NA())</f>
        <v>#N/A</v>
      </c>
      <c r="Y776">
        <f>IF(Table13[[#This Row],[Category All]]="Category 2",Table13[[#This Row],[Base Abalone Value]]*0.8,NA())</f>
        <v>0.68636799999999998</v>
      </c>
      <c r="Z776" t="e">
        <f>IF(Table13[[#This Row],[Category All]]="Category 3",Table13[[#This Row],[Base Abalone Value]],NA())</f>
        <v>#N/A</v>
      </c>
      <c r="AA776" s="2" t="e">
        <f>IF(Table13[[#This Row],[Gender]]="M",Table13[[#This Row],[Whole_weight]],NA())</f>
        <v>#N/A</v>
      </c>
      <c r="AB776" s="2" t="e">
        <f>IF(Table13[[#This Row],[Gender]]="F",Table13[[#This Row],[Whole_weight]],NA())</f>
        <v>#N/A</v>
      </c>
      <c r="AC776" s="2">
        <f>IF(Table13[[#This Row],[Gender]]="I",Table13[[#This Row],[Whole_weight]],NA())</f>
        <v>0.13200000000000001</v>
      </c>
      <c r="AD776" s="2" t="e">
        <f>IF(Table13[[#This Row],[Gender]]="M",Table13[[#This Row],[Diameter]],NA())</f>
        <v>#N/A</v>
      </c>
      <c r="AE776" s="2" t="e">
        <f>IF(Table13[[#This Row],[Gender]]="F",Table13[[#This Row],[Diameter]],NA())</f>
        <v>#N/A</v>
      </c>
      <c r="AF776" s="2">
        <f>IF(Table13[[#This Row],[Gender]]="I",Table13[[#This Row],[Diameter]],NA())</f>
        <v>0.215</v>
      </c>
    </row>
    <row r="777" spans="1:32">
      <c r="A777">
        <v>2727</v>
      </c>
      <c r="B777" t="s">
        <v>11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32</v>
      </c>
      <c r="M777" t="s">
        <v>33</v>
      </c>
      <c r="N777" t="s">
        <v>34</v>
      </c>
      <c r="O777">
        <v>10</v>
      </c>
      <c r="P777" t="s">
        <v>38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>
        <f>SUM(1,(1/3)*(Table13[[#This Row],[Length]]-0.5),(1/3)*(Table13[[#This Row],[Diameter]]-0.4),(1/3)*(Table13[[#This Row],[Height]]-0.4)*Table13[[#This Row],[Whole_weight]]*0.5)</f>
        <v>0.9179250000000001</v>
      </c>
      <c r="W777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t="e">
        <f>IF(Table13[[#This Row],[Category All]]="Category 1",Table13[[#This Row],[Base Abalone Value]]*1.5,NA())</f>
        <v>#N/A</v>
      </c>
      <c r="Y777">
        <f>IF(Table13[[#This Row],[Category All]]="Category 2",Table13[[#This Row],[Base Abalone Value]]*0.8,NA())</f>
        <v>0.7343400000000001</v>
      </c>
      <c r="Z777" t="e">
        <f>IF(Table13[[#This Row],[Category All]]="Category 3",Table13[[#This Row],[Base Abalone Value]],NA())</f>
        <v>#N/A</v>
      </c>
      <c r="AA777" s="2" t="e">
        <f>IF(Table13[[#This Row],[Gender]]="M",Table13[[#This Row],[Whole_weight]],NA())</f>
        <v>#N/A</v>
      </c>
      <c r="AB777" s="2" t="e">
        <f>IF(Table13[[#This Row],[Gender]]="F",Table13[[#This Row],[Whole_weight]],NA())</f>
        <v>#N/A</v>
      </c>
      <c r="AC777" s="2">
        <f>IF(Table13[[#This Row],[Gender]]="I",Table13[[#This Row],[Whole_weight]],NA())</f>
        <v>0.34150000000000003</v>
      </c>
      <c r="AD777" s="2" t="e">
        <f>IF(Table13[[#This Row],[Gender]]="M",Table13[[#This Row],[Diameter]],NA())</f>
        <v>#N/A</v>
      </c>
      <c r="AE777" s="2" t="e">
        <f>IF(Table13[[#This Row],[Gender]]="F",Table13[[#This Row],[Diameter]],NA())</f>
        <v>#N/A</v>
      </c>
      <c r="AF777" s="2">
        <f>IF(Table13[[#This Row],[Gender]]="I",Table13[[#This Row],[Diameter]],NA())</f>
        <v>0.30499999999999999</v>
      </c>
    </row>
    <row r="778" spans="1:32">
      <c r="A778">
        <v>65</v>
      </c>
      <c r="B778" t="s">
        <v>15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52</v>
      </c>
      <c r="M778" t="s">
        <v>53</v>
      </c>
      <c r="N778" t="s">
        <v>54</v>
      </c>
      <c r="O778">
        <v>7</v>
      </c>
      <c r="P778" t="s">
        <v>42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>
        <f>SUM(1,(1/3)*(Table13[[#This Row],[Length]]-0.5),(1/3)*(Table13[[#This Row],[Diameter]]-0.4),(1/3)*(Table13[[#This Row],[Height]]-0.4)*Table13[[#This Row],[Whole_weight]]*0.5)</f>
        <v>0.97959999999999992</v>
      </c>
      <c r="W778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t="e">
        <f>IF(Table13[[#This Row],[Category All]]="Category 1",Table13[[#This Row],[Base Abalone Value]]*1.5,NA())</f>
        <v>#N/A</v>
      </c>
      <c r="Y778">
        <f>IF(Table13[[#This Row],[Category All]]="Category 2",Table13[[#This Row],[Base Abalone Value]]*0.8,NA())</f>
        <v>0.78367999999999993</v>
      </c>
      <c r="Z778" t="e">
        <f>IF(Table13[[#This Row],[Category All]]="Category 3",Table13[[#This Row],[Base Abalone Value]],NA())</f>
        <v>#N/A</v>
      </c>
      <c r="AA778" s="2">
        <f>IF(Table13[[#This Row],[Gender]]="M",Table13[[#This Row],[Whole_weight]],NA())</f>
        <v>0.57999999999999996</v>
      </c>
      <c r="AB778" s="2" t="e">
        <f>IF(Table13[[#This Row],[Gender]]="F",Table13[[#This Row],[Whole_weight]],NA())</f>
        <v>#N/A</v>
      </c>
      <c r="AC778" s="2" t="e">
        <f>IF(Table13[[#This Row],[Gender]]="I",Table13[[#This Row],[Whole_weight]],NA())</f>
        <v>#N/A</v>
      </c>
      <c r="AD778" s="2">
        <f>IF(Table13[[#This Row],[Gender]]="M",Table13[[#This Row],[Diameter]],NA())</f>
        <v>0.4</v>
      </c>
      <c r="AE778" s="2" t="e">
        <f>IF(Table13[[#This Row],[Gender]]="F",Table13[[#This Row],[Diameter]],NA())</f>
        <v>#N/A</v>
      </c>
      <c r="AF778" s="2" t="e">
        <f>IF(Table13[[#This Row],[Gender]]="I",Table13[[#This Row],[Diameter]],NA())</f>
        <v>#N/A</v>
      </c>
    </row>
    <row r="779" spans="1:32">
      <c r="A779">
        <v>1687</v>
      </c>
      <c r="B779" t="s">
        <v>15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52</v>
      </c>
      <c r="M779" t="s">
        <v>53</v>
      </c>
      <c r="N779" t="s">
        <v>54</v>
      </c>
      <c r="O779">
        <v>9</v>
      </c>
      <c r="P779" t="s">
        <v>46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>
        <f>SUM(1,(1/3)*(Table13[[#This Row],[Length]]-0.5),(1/3)*(Table13[[#This Row],[Diameter]]-0.4),(1/3)*(Table13[[#This Row],[Height]]-0.4)*Table13[[#This Row],[Whole_weight]]*0.5)</f>
        <v>1.0139166666666666</v>
      </c>
      <c r="W779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t="e">
        <f>IF(Table13[[#This Row],[Category All]]="Category 1",Table13[[#This Row],[Base Abalone Value]]*1.5,NA())</f>
        <v>#N/A</v>
      </c>
      <c r="Y779" t="e">
        <f>IF(Table13[[#This Row],[Category All]]="Category 2",Table13[[#This Row],[Base Abalone Value]]*0.8,NA())</f>
        <v>#N/A</v>
      </c>
      <c r="Z779">
        <f>IF(Table13[[#This Row],[Category All]]="Category 3",Table13[[#This Row],[Base Abalone Value]],NA())</f>
        <v>1.0139166666666666</v>
      </c>
      <c r="AA779" s="2">
        <f>IF(Table13[[#This Row],[Gender]]="M",Table13[[#This Row],[Whole_weight]],NA())</f>
        <v>1.266</v>
      </c>
      <c r="AB779" s="2" t="e">
        <f>IF(Table13[[#This Row],[Gender]]="F",Table13[[#This Row],[Whole_weight]],NA())</f>
        <v>#N/A</v>
      </c>
      <c r="AC779" s="2" t="e">
        <f>IF(Table13[[#This Row],[Gender]]="I",Table13[[#This Row],[Whole_weight]],NA())</f>
        <v>#N/A</v>
      </c>
      <c r="AD779" s="2">
        <f>IF(Table13[[#This Row],[Gender]]="M",Table13[[#This Row],[Diameter]],NA())</f>
        <v>0.48</v>
      </c>
      <c r="AE779" s="2" t="e">
        <f>IF(Table13[[#This Row],[Gender]]="F",Table13[[#This Row],[Diameter]],NA())</f>
        <v>#N/A</v>
      </c>
      <c r="AF779" s="2" t="e">
        <f>IF(Table13[[#This Row],[Gender]]="I",Table13[[#This Row],[Diameter]],NA())</f>
        <v>#N/A</v>
      </c>
    </row>
    <row r="780" spans="1:32">
      <c r="A780">
        <v>3284</v>
      </c>
      <c r="B780" t="s">
        <v>0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8</v>
      </c>
      <c r="M780" t="s">
        <v>9</v>
      </c>
      <c r="N780" t="s">
        <v>3</v>
      </c>
      <c r="O780">
        <v>5</v>
      </c>
      <c r="P780" t="s">
        <v>14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>
        <f>SUM(1,(1/3)*(Table13[[#This Row],[Length]]-0.5),(1/3)*(Table13[[#This Row],[Diameter]]-0.4),(1/3)*(Table13[[#This Row],[Height]]-0.4)*Table13[[#This Row],[Whole_weight]]*0.5)</f>
        <v>1.0153304166666666</v>
      </c>
      <c r="W780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t="e">
        <f>IF(Table13[[#This Row],[Category All]]="Category 1",Table13[[#This Row],[Base Abalone Value]]*1.5,NA())</f>
        <v>#N/A</v>
      </c>
      <c r="Y780">
        <f>IF(Table13[[#This Row],[Category All]]="Category 2",Table13[[#This Row],[Base Abalone Value]]*0.8,NA())</f>
        <v>0.81226433333333325</v>
      </c>
      <c r="Z780" t="e">
        <f>IF(Table13[[#This Row],[Category All]]="Category 3",Table13[[#This Row],[Base Abalone Value]],NA())</f>
        <v>#N/A</v>
      </c>
      <c r="AA780" s="2" t="e">
        <f>IF(Table13[[#This Row],[Gender]]="M",Table13[[#This Row],[Whole_weight]],NA())</f>
        <v>#N/A</v>
      </c>
      <c r="AB780" s="2">
        <f>IF(Table13[[#This Row],[Gender]]="F",Table13[[#This Row],[Whole_weight]],NA())</f>
        <v>0.97150000000000003</v>
      </c>
      <c r="AC780" s="2" t="e">
        <f>IF(Table13[[#This Row],[Gender]]="I",Table13[[#This Row],[Whole_weight]],NA())</f>
        <v>#N/A</v>
      </c>
      <c r="AD780" s="2" t="e">
        <f>IF(Table13[[#This Row],[Gender]]="M",Table13[[#This Row],[Diameter]],NA())</f>
        <v>#N/A</v>
      </c>
      <c r="AE780" s="2">
        <f>IF(Table13[[#This Row],[Gender]]="F",Table13[[#This Row],[Diameter]],NA())</f>
        <v>0.47499999999999998</v>
      </c>
      <c r="AF780" s="2" t="e">
        <f>IF(Table13[[#This Row],[Gender]]="I",Table13[[#This Row],[Diameter]],NA())</f>
        <v>#N/A</v>
      </c>
    </row>
    <row r="781" spans="1:32">
      <c r="A781">
        <v>3688</v>
      </c>
      <c r="B781" t="s">
        <v>11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</v>
      </c>
      <c r="M781" t="s">
        <v>2</v>
      </c>
      <c r="N781" t="s">
        <v>3</v>
      </c>
      <c r="O781">
        <v>8</v>
      </c>
      <c r="P781" t="s">
        <v>19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>
        <f>SUM(1,(1/3)*(Table13[[#This Row],[Length]]-0.5),(1/3)*(Table13[[#This Row],[Diameter]]-0.4),(1/3)*(Table13[[#This Row],[Height]]-0.4)*Table13[[#This Row],[Whole_weight]]*0.5)</f>
        <v>1.024</v>
      </c>
      <c r="W781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t="e">
        <f>IF(Table13[[#This Row],[Category All]]="Category 1",Table13[[#This Row],[Base Abalone Value]]*1.5,NA())</f>
        <v>#N/A</v>
      </c>
      <c r="Y781" t="e">
        <f>IF(Table13[[#This Row],[Category All]]="Category 2",Table13[[#This Row],[Base Abalone Value]]*0.8,NA())</f>
        <v>#N/A</v>
      </c>
      <c r="Z781">
        <f>IF(Table13[[#This Row],[Category All]]="Category 3",Table13[[#This Row],[Base Abalone Value]],NA())</f>
        <v>1.024</v>
      </c>
      <c r="AA781" s="2" t="e">
        <f>IF(Table13[[#This Row],[Gender]]="M",Table13[[#This Row],[Whole_weight]],NA())</f>
        <v>#N/A</v>
      </c>
      <c r="AB781" s="2" t="e">
        <f>IF(Table13[[#This Row],[Gender]]="F",Table13[[#This Row],[Whole_weight]],NA())</f>
        <v>#N/A</v>
      </c>
      <c r="AC781" s="2">
        <f>IF(Table13[[#This Row],[Gender]]="I",Table13[[#This Row],[Whole_weight]],NA())</f>
        <v>1.1499999999999999</v>
      </c>
      <c r="AD781" s="2" t="e">
        <f>IF(Table13[[#This Row],[Gender]]="M",Table13[[#This Row],[Diameter]],NA())</f>
        <v>#N/A</v>
      </c>
      <c r="AE781" s="2" t="e">
        <f>IF(Table13[[#This Row],[Gender]]="F",Table13[[#This Row],[Diameter]],NA())</f>
        <v>#N/A</v>
      </c>
      <c r="AF781" s="2">
        <f>IF(Table13[[#This Row],[Gender]]="I",Table13[[#This Row],[Diameter]],NA())</f>
        <v>0.48499999999999999</v>
      </c>
    </row>
    <row r="782" spans="1:32">
      <c r="A782">
        <v>297</v>
      </c>
      <c r="B782" t="s">
        <v>11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43</v>
      </c>
      <c r="M782" t="s">
        <v>44</v>
      </c>
      <c r="N782" t="s">
        <v>45</v>
      </c>
      <c r="O782">
        <v>7</v>
      </c>
      <c r="P782" t="s">
        <v>42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>
        <f>SUM(1,(1/3)*(Table13[[#This Row],[Length]]-0.5),(1/3)*(Table13[[#This Row],[Diameter]]-0.4),(1/3)*(Table13[[#This Row],[Height]]-0.4)*Table13[[#This Row],[Whole_weight]]*0.5)</f>
        <v>0.85401458333333347</v>
      </c>
      <c r="W782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t="e">
        <f>IF(Table13[[#This Row],[Category All]]="Category 1",Table13[[#This Row],[Base Abalone Value]]*1.5,NA())</f>
        <v>#N/A</v>
      </c>
      <c r="Y782">
        <f>IF(Table13[[#This Row],[Category All]]="Category 2",Table13[[#This Row],[Base Abalone Value]]*0.8,NA())</f>
        <v>0.68321166666666677</v>
      </c>
      <c r="Z782" t="e">
        <f>IF(Table13[[#This Row],[Category All]]="Category 3",Table13[[#This Row],[Base Abalone Value]],NA())</f>
        <v>#N/A</v>
      </c>
      <c r="AA782" s="2" t="e">
        <f>IF(Table13[[#This Row],[Gender]]="M",Table13[[#This Row],[Whole_weight]],NA())</f>
        <v>#N/A</v>
      </c>
      <c r="AB782" s="2" t="e">
        <f>IF(Table13[[#This Row],[Gender]]="F",Table13[[#This Row],[Whole_weight]],NA())</f>
        <v>#N/A</v>
      </c>
      <c r="AC782" s="2">
        <f>IF(Table13[[#This Row],[Gender]]="I",Table13[[#This Row],[Whole_weight]],NA())</f>
        <v>0.1105</v>
      </c>
      <c r="AD782" s="2" t="e">
        <f>IF(Table13[[#This Row],[Gender]]="M",Table13[[#This Row],[Diameter]],NA())</f>
        <v>#N/A</v>
      </c>
      <c r="AE782" s="2" t="e">
        <f>IF(Table13[[#This Row],[Gender]]="F",Table13[[#This Row],[Diameter]],NA())</f>
        <v>#N/A</v>
      </c>
      <c r="AF782" s="2">
        <f>IF(Table13[[#This Row],[Gender]]="I",Table13[[#This Row],[Diameter]],NA())</f>
        <v>0.20499999999999999</v>
      </c>
    </row>
    <row r="783" spans="1:32">
      <c r="A783">
        <v>1153</v>
      </c>
      <c r="B783" t="s">
        <v>15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23</v>
      </c>
      <c r="M783" t="s">
        <v>24</v>
      </c>
      <c r="N783" t="s">
        <v>25</v>
      </c>
      <c r="O783">
        <v>10</v>
      </c>
      <c r="P783" t="s">
        <v>38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>
        <f>SUM(1,(1/3)*(Table13[[#This Row],[Length]]-0.5),(1/3)*(Table13[[#This Row],[Diameter]]-0.4),(1/3)*(Table13[[#This Row],[Height]]-0.4)*Table13[[#This Row],[Whole_weight]]*0.5)</f>
        <v>1.0118541666666665</v>
      </c>
      <c r="W78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t="e">
        <f>IF(Table13[[#This Row],[Category All]]="Category 1",Table13[[#This Row],[Base Abalone Value]]*1.5,NA())</f>
        <v>#N/A</v>
      </c>
      <c r="Y783" t="e">
        <f>IF(Table13[[#This Row],[Category All]]="Category 2",Table13[[#This Row],[Base Abalone Value]]*0.8,NA())</f>
        <v>#N/A</v>
      </c>
      <c r="Z783">
        <f>IF(Table13[[#This Row],[Category All]]="Category 3",Table13[[#This Row],[Base Abalone Value]],NA())</f>
        <v>1.0118541666666665</v>
      </c>
      <c r="AA783" s="2">
        <f>IF(Table13[[#This Row],[Gender]]="M",Table13[[#This Row],[Whole_weight]],NA())</f>
        <v>0.99550000000000005</v>
      </c>
      <c r="AB783" s="2" t="e">
        <f>IF(Table13[[#This Row],[Gender]]="F",Table13[[#This Row],[Whole_weight]],NA())</f>
        <v>#N/A</v>
      </c>
      <c r="AC783" s="2" t="e">
        <f>IF(Table13[[#This Row],[Gender]]="I",Table13[[#This Row],[Whole_weight]],NA())</f>
        <v>#N/A</v>
      </c>
      <c r="AD783" s="2">
        <f>IF(Table13[[#This Row],[Gender]]="M",Table13[[#This Row],[Diameter]],NA())</f>
        <v>0.47</v>
      </c>
      <c r="AE783" s="2" t="e">
        <f>IF(Table13[[#This Row],[Gender]]="F",Table13[[#This Row],[Diameter]],NA())</f>
        <v>#N/A</v>
      </c>
      <c r="AF783" s="2" t="e">
        <f>IF(Table13[[#This Row],[Gender]]="I",Table13[[#This Row],[Diameter]],NA())</f>
        <v>#N/A</v>
      </c>
    </row>
    <row r="784" spans="1:32">
      <c r="A784">
        <v>3718</v>
      </c>
      <c r="B784" t="s">
        <v>11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20</v>
      </c>
      <c r="M784" t="s">
        <v>21</v>
      </c>
      <c r="N784" t="s">
        <v>22</v>
      </c>
      <c r="O784">
        <v>2</v>
      </c>
      <c r="P784" t="s">
        <v>7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>
        <f>SUM(1,(1/3)*(Table13[[#This Row],[Length]]-0.5),(1/3)*(Table13[[#This Row],[Diameter]]-0.4),(1/3)*(Table13[[#This Row],[Height]]-0.4)*Table13[[#This Row],[Whole_weight]]*0.5)</f>
        <v>0.87992499999999996</v>
      </c>
      <c r="W784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t="e">
        <f>IF(Table13[[#This Row],[Category All]]="Category 1",Table13[[#This Row],[Base Abalone Value]]*1.5,NA())</f>
        <v>#N/A</v>
      </c>
      <c r="Y784">
        <f>IF(Table13[[#This Row],[Category All]]="Category 2",Table13[[#This Row],[Base Abalone Value]]*0.8,NA())</f>
        <v>0.70394000000000001</v>
      </c>
      <c r="Z784" t="e">
        <f>IF(Table13[[#This Row],[Category All]]="Category 3",Table13[[#This Row],[Base Abalone Value]],NA())</f>
        <v>#N/A</v>
      </c>
      <c r="AA784" s="2" t="e">
        <f>IF(Table13[[#This Row],[Gender]]="M",Table13[[#This Row],[Whole_weight]],NA())</f>
        <v>#N/A</v>
      </c>
      <c r="AB784" s="2" t="e">
        <f>IF(Table13[[#This Row],[Gender]]="F",Table13[[#This Row],[Whole_weight]],NA())</f>
        <v>#N/A</v>
      </c>
      <c r="AC784" s="2">
        <f>IF(Table13[[#This Row],[Gender]]="I",Table13[[#This Row],[Whole_weight]],NA())</f>
        <v>0.40150000000000002</v>
      </c>
      <c r="AD784" s="2" t="e">
        <f>IF(Table13[[#This Row],[Gender]]="M",Table13[[#This Row],[Diameter]],NA())</f>
        <v>#N/A</v>
      </c>
      <c r="AE784" s="2" t="e">
        <f>IF(Table13[[#This Row],[Gender]]="F",Table13[[#This Row],[Diameter]],NA())</f>
        <v>#N/A</v>
      </c>
      <c r="AF784" s="2">
        <f>IF(Table13[[#This Row],[Gender]]="I",Table13[[#This Row],[Diameter]],NA())</f>
        <v>0.25</v>
      </c>
    </row>
    <row r="785" spans="1:32">
      <c r="A785">
        <v>3642</v>
      </c>
      <c r="B785" t="s">
        <v>11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20</v>
      </c>
      <c r="M785" t="s">
        <v>21</v>
      </c>
      <c r="N785" t="s">
        <v>22</v>
      </c>
      <c r="O785">
        <v>9</v>
      </c>
      <c r="P785" t="s">
        <v>46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>
        <f>SUM(1,(1/3)*(Table13[[#This Row],[Length]]-0.5),(1/3)*(Table13[[#This Row],[Diameter]]-0.4),(1/3)*(Table13[[#This Row],[Height]]-0.4)*Table13[[#This Row],[Whole_weight]]*0.5)</f>
        <v>0.95897708333333331</v>
      </c>
      <c r="W785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t="e">
        <f>IF(Table13[[#This Row],[Category All]]="Category 1",Table13[[#This Row],[Base Abalone Value]]*1.5,NA())</f>
        <v>#N/A</v>
      </c>
      <c r="Y785">
        <f>IF(Table13[[#This Row],[Category All]]="Category 2",Table13[[#This Row],[Base Abalone Value]]*0.8,NA())</f>
        <v>0.76718166666666665</v>
      </c>
      <c r="Z785" t="e">
        <f>IF(Table13[[#This Row],[Category All]]="Category 3",Table13[[#This Row],[Base Abalone Value]],NA())</f>
        <v>#N/A</v>
      </c>
      <c r="AA785" s="2" t="e">
        <f>IF(Table13[[#This Row],[Gender]]="M",Table13[[#This Row],[Whole_weight]],NA())</f>
        <v>#N/A</v>
      </c>
      <c r="AB785" s="2" t="e">
        <f>IF(Table13[[#This Row],[Gender]]="F",Table13[[#This Row],[Whole_weight]],NA())</f>
        <v>#N/A</v>
      </c>
      <c r="AC785" s="2">
        <f>IF(Table13[[#This Row],[Gender]]="I",Table13[[#This Row],[Whole_weight]],NA())</f>
        <v>0.40749999999999997</v>
      </c>
      <c r="AD785" s="2" t="e">
        <f>IF(Table13[[#This Row],[Gender]]="M",Table13[[#This Row],[Diameter]],NA())</f>
        <v>#N/A</v>
      </c>
      <c r="AE785" s="2" t="e">
        <f>IF(Table13[[#This Row],[Gender]]="F",Table13[[#This Row],[Diameter]],NA())</f>
        <v>#N/A</v>
      </c>
      <c r="AF785" s="2">
        <f>IF(Table13[[#This Row],[Gender]]="I",Table13[[#This Row],[Diameter]],NA())</f>
        <v>0.37</v>
      </c>
    </row>
    <row r="786" spans="1:32">
      <c r="A786">
        <v>678</v>
      </c>
      <c r="B786" t="s">
        <v>0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43</v>
      </c>
      <c r="M786" t="s">
        <v>44</v>
      </c>
      <c r="N786" t="s">
        <v>45</v>
      </c>
      <c r="O786">
        <v>7</v>
      </c>
      <c r="P786" t="s">
        <v>42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>
        <f>SUM(1,(1/3)*(Table13[[#This Row],[Length]]-0.5),(1/3)*(Table13[[#This Row],[Diameter]]-0.4),(1/3)*(Table13[[#This Row],[Height]]-0.4)*Table13[[#This Row],[Whole_weight]]*0.5)</f>
        <v>0.96342791666666672</v>
      </c>
      <c r="W786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t="e">
        <f>IF(Table13[[#This Row],[Category All]]="Category 1",Table13[[#This Row],[Base Abalone Value]]*1.5,NA())</f>
        <v>#N/A</v>
      </c>
      <c r="Y786">
        <f>IF(Table13[[#This Row],[Category All]]="Category 2",Table13[[#This Row],[Base Abalone Value]]*0.8,NA())</f>
        <v>0.77074233333333342</v>
      </c>
      <c r="Z786" t="e">
        <f>IF(Table13[[#This Row],[Category All]]="Category 3",Table13[[#This Row],[Base Abalone Value]],NA())</f>
        <v>#N/A</v>
      </c>
      <c r="AA786" s="2" t="e">
        <f>IF(Table13[[#This Row],[Gender]]="M",Table13[[#This Row],[Whole_weight]],NA())</f>
        <v>#N/A</v>
      </c>
      <c r="AB786" s="2">
        <f>IF(Table13[[#This Row],[Gender]]="F",Table13[[#This Row],[Whole_weight]],NA())</f>
        <v>0.59450000000000003</v>
      </c>
      <c r="AC786" s="2" t="e">
        <f>IF(Table13[[#This Row],[Gender]]="I",Table13[[#This Row],[Whole_weight]],NA())</f>
        <v>#N/A</v>
      </c>
      <c r="AD786" s="2" t="e">
        <f>IF(Table13[[#This Row],[Gender]]="M",Table13[[#This Row],[Diameter]],NA())</f>
        <v>#N/A</v>
      </c>
      <c r="AE786" s="2">
        <f>IF(Table13[[#This Row],[Gender]]="F",Table13[[#This Row],[Diameter]],NA())</f>
        <v>0.375</v>
      </c>
      <c r="AF786" s="2" t="e">
        <f>IF(Table13[[#This Row],[Gender]]="I",Table13[[#This Row],[Diameter]],NA())</f>
        <v>#N/A</v>
      </c>
    </row>
    <row r="787" spans="1:32">
      <c r="A787">
        <v>1252</v>
      </c>
      <c r="B787" t="s">
        <v>11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12</v>
      </c>
      <c r="M787" t="s">
        <v>13</v>
      </c>
      <c r="N787" t="s">
        <v>3</v>
      </c>
      <c r="O787">
        <v>1</v>
      </c>
      <c r="P787" t="s">
        <v>4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>
        <f>SUM(1,(1/3)*(Table13[[#This Row],[Length]]-0.5),(1/3)*(Table13[[#This Row],[Diameter]]-0.4),(1/3)*(Table13[[#This Row],[Height]]-0.4)*Table13[[#This Row],[Whole_weight]]*0.5)</f>
        <v>0.91633416666666667</v>
      </c>
      <c r="W787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t="e">
        <f>IF(Table13[[#This Row],[Category All]]="Category 1",Table13[[#This Row],[Base Abalone Value]]*1.5,NA())</f>
        <v>#N/A</v>
      </c>
      <c r="Y787">
        <f>IF(Table13[[#This Row],[Category All]]="Category 2",Table13[[#This Row],[Base Abalone Value]]*0.8,NA())</f>
        <v>0.7330673333333334</v>
      </c>
      <c r="Z787" t="e">
        <f>IF(Table13[[#This Row],[Category All]]="Category 3",Table13[[#This Row],[Base Abalone Value]],NA())</f>
        <v>#N/A</v>
      </c>
      <c r="AA787" s="2" t="e">
        <f>IF(Table13[[#This Row],[Gender]]="M",Table13[[#This Row],[Whole_weight]],NA())</f>
        <v>#N/A</v>
      </c>
      <c r="AB787" s="2" t="e">
        <f>IF(Table13[[#This Row],[Gender]]="F",Table13[[#This Row],[Whole_weight]],NA())</f>
        <v>#N/A</v>
      </c>
      <c r="AC787" s="2">
        <f>IF(Table13[[#This Row],[Gender]]="I",Table13[[#This Row],[Whole_weight]],NA())</f>
        <v>0.26450000000000001</v>
      </c>
      <c r="AD787" s="2" t="e">
        <f>IF(Table13[[#This Row],[Gender]]="M",Table13[[#This Row],[Diameter]],NA())</f>
        <v>#N/A</v>
      </c>
      <c r="AE787" s="2" t="e">
        <f>IF(Table13[[#This Row],[Gender]]="F",Table13[[#This Row],[Diameter]],NA())</f>
        <v>#N/A</v>
      </c>
      <c r="AF787" s="2">
        <f>IF(Table13[[#This Row],[Gender]]="I",Table13[[#This Row],[Diameter]],NA())</f>
        <v>0.28499999999999998</v>
      </c>
    </row>
    <row r="788" spans="1:32">
      <c r="A788">
        <v>2135</v>
      </c>
      <c r="B788" t="s">
        <v>0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32</v>
      </c>
      <c r="M788" t="s">
        <v>33</v>
      </c>
      <c r="N788" t="s">
        <v>34</v>
      </c>
      <c r="O788">
        <v>1</v>
      </c>
      <c r="P788" t="s">
        <v>4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>
        <f>SUM(1,(1/3)*(Table13[[#This Row],[Length]]-0.5),(1/3)*(Table13[[#This Row],[Diameter]]-0.4),(1/3)*(Table13[[#This Row],[Height]]-0.4)*Table13[[#This Row],[Whole_weight]]*0.5)</f>
        <v>0.93764291666666666</v>
      </c>
      <c r="W788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t="e">
        <f>IF(Table13[[#This Row],[Category All]]="Category 1",Table13[[#This Row],[Base Abalone Value]]*1.5,NA())</f>
        <v>#N/A</v>
      </c>
      <c r="Y788">
        <f>IF(Table13[[#This Row],[Category All]]="Category 2",Table13[[#This Row],[Base Abalone Value]]*0.8,NA())</f>
        <v>0.75011433333333333</v>
      </c>
      <c r="Z788" t="e">
        <f>IF(Table13[[#This Row],[Category All]]="Category 3",Table13[[#This Row],[Base Abalone Value]],NA())</f>
        <v>#N/A</v>
      </c>
      <c r="AA788" s="2" t="e">
        <f>IF(Table13[[#This Row],[Gender]]="M",Table13[[#This Row],[Whole_weight]],NA())</f>
        <v>#N/A</v>
      </c>
      <c r="AB788" s="2">
        <f>IF(Table13[[#This Row],[Gender]]="F",Table13[[#This Row],[Whole_weight]],NA())</f>
        <v>0.40050000000000002</v>
      </c>
      <c r="AC788" s="2" t="e">
        <f>IF(Table13[[#This Row],[Gender]]="I",Table13[[#This Row],[Whole_weight]],NA())</f>
        <v>#N/A</v>
      </c>
      <c r="AD788" s="2" t="e">
        <f>IF(Table13[[#This Row],[Gender]]="M",Table13[[#This Row],[Diameter]],NA())</f>
        <v>#N/A</v>
      </c>
      <c r="AE788" s="2">
        <f>IF(Table13[[#This Row],[Gender]]="F",Table13[[#This Row],[Diameter]],NA())</f>
        <v>0.33</v>
      </c>
      <c r="AF788" s="2" t="e">
        <f>IF(Table13[[#This Row],[Gender]]="I",Table13[[#This Row],[Diameter]],NA())</f>
        <v>#N/A</v>
      </c>
    </row>
    <row r="789" spans="1:32">
      <c r="A789">
        <v>2140</v>
      </c>
      <c r="B789" t="s">
        <v>15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32</v>
      </c>
      <c r="M789" t="s">
        <v>33</v>
      </c>
      <c r="N789" t="s">
        <v>34</v>
      </c>
      <c r="O789">
        <v>3</v>
      </c>
      <c r="P789" t="s">
        <v>48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>
        <f>SUM(1,(1/3)*(Table13[[#This Row],[Length]]-0.5),(1/3)*(Table13[[#This Row],[Diameter]]-0.4),(1/3)*(Table13[[#This Row],[Height]]-0.4)*Table13[[#This Row],[Whole_weight]]*0.5)</f>
        <v>1.0547133333333334</v>
      </c>
      <c r="W789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t="e">
        <f>IF(Table13[[#This Row],[Category All]]="Category 1",Table13[[#This Row],[Base Abalone Value]]*1.5,NA())</f>
        <v>#N/A</v>
      </c>
      <c r="Y789" t="e">
        <f>IF(Table13[[#This Row],[Category All]]="Category 2",Table13[[#This Row],[Base Abalone Value]]*0.8,NA())</f>
        <v>#N/A</v>
      </c>
      <c r="Z789">
        <f>IF(Table13[[#This Row],[Category All]]="Category 3",Table13[[#This Row],[Base Abalone Value]],NA())</f>
        <v>1.0547133333333334</v>
      </c>
      <c r="AA789" s="2">
        <f>IF(Table13[[#This Row],[Gender]]="M",Table13[[#This Row],[Whole_weight]],NA())</f>
        <v>1.496</v>
      </c>
      <c r="AB789" s="2" t="e">
        <f>IF(Table13[[#This Row],[Gender]]="F",Table13[[#This Row],[Whole_weight]],NA())</f>
        <v>#N/A</v>
      </c>
      <c r="AC789" s="2" t="e">
        <f>IF(Table13[[#This Row],[Gender]]="I",Table13[[#This Row],[Whole_weight]],NA())</f>
        <v>#N/A</v>
      </c>
      <c r="AD789" s="2">
        <f>IF(Table13[[#This Row],[Gender]]="M",Table13[[#This Row],[Diameter]],NA())</f>
        <v>0.53</v>
      </c>
      <c r="AE789" s="2" t="e">
        <f>IF(Table13[[#This Row],[Gender]]="F",Table13[[#This Row],[Diameter]],NA())</f>
        <v>#N/A</v>
      </c>
      <c r="AF789" s="2" t="e">
        <f>IF(Table13[[#This Row],[Gender]]="I",Table13[[#This Row],[Diameter]],NA())</f>
        <v>#N/A</v>
      </c>
    </row>
    <row r="790" spans="1:32">
      <c r="A790">
        <v>247</v>
      </c>
      <c r="B790" t="s">
        <v>11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49</v>
      </c>
      <c r="M790" t="s">
        <v>50</v>
      </c>
      <c r="N790" t="s">
        <v>3</v>
      </c>
      <c r="O790">
        <v>10</v>
      </c>
      <c r="P790" t="s">
        <v>38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>
        <f>SUM(1,(1/3)*(Table13[[#This Row],[Length]]-0.5),(1/3)*(Table13[[#This Row],[Diameter]]-0.4),(1/3)*(Table13[[#This Row],[Height]]-0.4)*Table13[[#This Row],[Whole_weight]]*0.5)</f>
        <v>0.87988</v>
      </c>
      <c r="W790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t="e">
        <f>IF(Table13[[#This Row],[Category All]]="Category 1",Table13[[#This Row],[Base Abalone Value]]*1.5,NA())</f>
        <v>#N/A</v>
      </c>
      <c r="Y790">
        <f>IF(Table13[[#This Row],[Category All]]="Category 2",Table13[[#This Row],[Base Abalone Value]]*0.8,NA())</f>
        <v>0.70390400000000009</v>
      </c>
      <c r="Z790" t="e">
        <f>IF(Table13[[#This Row],[Category All]]="Category 3",Table13[[#This Row],[Base Abalone Value]],NA())</f>
        <v>#N/A</v>
      </c>
      <c r="AA790" s="2" t="e">
        <f>IF(Table13[[#This Row],[Gender]]="M",Table13[[#This Row],[Whole_weight]],NA())</f>
        <v>#N/A</v>
      </c>
      <c r="AB790" s="2" t="e">
        <f>IF(Table13[[#This Row],[Gender]]="F",Table13[[#This Row],[Whole_weight]],NA())</f>
        <v>#N/A</v>
      </c>
      <c r="AC790" s="2">
        <f>IF(Table13[[#This Row],[Gender]]="I",Table13[[#This Row],[Whole_weight]],NA())</f>
        <v>0.1585</v>
      </c>
      <c r="AD790" s="2" t="e">
        <f>IF(Table13[[#This Row],[Gender]]="M",Table13[[#This Row],[Diameter]],NA())</f>
        <v>#N/A</v>
      </c>
      <c r="AE790" s="2" t="e">
        <f>IF(Table13[[#This Row],[Gender]]="F",Table13[[#This Row],[Diameter]],NA())</f>
        <v>#N/A</v>
      </c>
      <c r="AF790" s="2">
        <f>IF(Table13[[#This Row],[Gender]]="I",Table13[[#This Row],[Diameter]],NA())</f>
        <v>0.245</v>
      </c>
    </row>
    <row r="791" spans="1:32">
      <c r="A791">
        <v>3215</v>
      </c>
      <c r="B791" t="s">
        <v>0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29</v>
      </c>
      <c r="M791" t="s">
        <v>30</v>
      </c>
      <c r="N791" t="s">
        <v>31</v>
      </c>
      <c r="O791">
        <v>4</v>
      </c>
      <c r="P791" t="s">
        <v>10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>
        <f>SUM(1,(1/3)*(Table13[[#This Row],[Length]]-0.5),(1/3)*(Table13[[#This Row],[Diameter]]-0.4),(1/3)*(Table13[[#This Row],[Height]]-0.4)*Table13[[#This Row],[Whole_weight]]*0.5)</f>
        <v>1.0113400000000001</v>
      </c>
      <c r="W791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t="e">
        <f>IF(Table13[[#This Row],[Category All]]="Category 1",Table13[[#This Row],[Base Abalone Value]]*1.5,NA())</f>
        <v>#N/A</v>
      </c>
      <c r="Y791" t="e">
        <f>IF(Table13[[#This Row],[Category All]]="Category 2",Table13[[#This Row],[Base Abalone Value]]*0.8,NA())</f>
        <v>#N/A</v>
      </c>
      <c r="Z791">
        <f>IF(Table13[[#This Row],[Category All]]="Category 3",Table13[[#This Row],[Base Abalone Value]],NA())</f>
        <v>1.0113400000000001</v>
      </c>
      <c r="AA791" s="2" t="e">
        <f>IF(Table13[[#This Row],[Gender]]="M",Table13[[#This Row],[Whole_weight]],NA())</f>
        <v>#N/A</v>
      </c>
      <c r="AB791" s="2">
        <f>IF(Table13[[#This Row],[Gender]]="F",Table13[[#This Row],[Whole_weight]],NA())</f>
        <v>1.0914999999999999</v>
      </c>
      <c r="AC791" s="2" t="e">
        <f>IF(Table13[[#This Row],[Gender]]="I",Table13[[#This Row],[Whole_weight]],NA())</f>
        <v>#N/A</v>
      </c>
      <c r="AD791" s="2" t="e">
        <f>IF(Table13[[#This Row],[Gender]]="M",Table13[[#This Row],[Diameter]],NA())</f>
        <v>#N/A</v>
      </c>
      <c r="AE791" s="2">
        <f>IF(Table13[[#This Row],[Gender]]="F",Table13[[#This Row],[Diameter]],NA())</f>
        <v>0.495</v>
      </c>
      <c r="AF791" s="2" t="e">
        <f>IF(Table13[[#This Row],[Gender]]="I",Table13[[#This Row],[Diameter]],NA())</f>
        <v>#N/A</v>
      </c>
    </row>
    <row r="792" spans="1:32">
      <c r="A792">
        <v>1414</v>
      </c>
      <c r="B792" t="s">
        <v>15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16</v>
      </c>
      <c r="M792" t="s">
        <v>17</v>
      </c>
      <c r="N792" t="s">
        <v>18</v>
      </c>
      <c r="O792">
        <v>8</v>
      </c>
      <c r="P792" t="s">
        <v>19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>
        <f>SUM(1,(1/3)*(Table13[[#This Row],[Length]]-0.5),(1/3)*(Table13[[#This Row],[Diameter]]-0.4),(1/3)*(Table13[[#This Row],[Height]]-0.4)*Table13[[#This Row],[Whole_weight]]*0.5)</f>
        <v>1.04440625</v>
      </c>
      <c r="W792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t="e">
        <f>IF(Table13[[#This Row],[Category All]]="Category 1",Table13[[#This Row],[Base Abalone Value]]*1.5,NA())</f>
        <v>#N/A</v>
      </c>
      <c r="Y792" t="e">
        <f>IF(Table13[[#This Row],[Category All]]="Category 2",Table13[[#This Row],[Base Abalone Value]]*0.8,NA())</f>
        <v>#N/A</v>
      </c>
      <c r="Z792">
        <f>IF(Table13[[#This Row],[Category All]]="Category 3",Table13[[#This Row],[Base Abalone Value]],NA())</f>
        <v>1.04440625</v>
      </c>
      <c r="AA792" s="2">
        <f>IF(Table13[[#This Row],[Gender]]="M",Table13[[#This Row],[Whole_weight]],NA())</f>
        <v>1.7375</v>
      </c>
      <c r="AB792" s="2" t="e">
        <f>IF(Table13[[#This Row],[Gender]]="F",Table13[[#This Row],[Whole_weight]],NA())</f>
        <v>#N/A</v>
      </c>
      <c r="AC792" s="2" t="e">
        <f>IF(Table13[[#This Row],[Gender]]="I",Table13[[#This Row],[Whole_weight]],NA())</f>
        <v>#N/A</v>
      </c>
      <c r="AD792" s="2">
        <f>IF(Table13[[#This Row],[Gender]]="M",Table13[[#This Row],[Diameter]],NA())</f>
        <v>0.54500000000000004</v>
      </c>
      <c r="AE792" s="2" t="e">
        <f>IF(Table13[[#This Row],[Gender]]="F",Table13[[#This Row],[Diameter]],NA())</f>
        <v>#N/A</v>
      </c>
      <c r="AF792" s="2" t="e">
        <f>IF(Table13[[#This Row],[Gender]]="I",Table13[[#This Row],[Diameter]],NA())</f>
        <v>#N/A</v>
      </c>
    </row>
    <row r="793" spans="1:32">
      <c r="A793">
        <v>904</v>
      </c>
      <c r="B793" t="s">
        <v>11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49</v>
      </c>
      <c r="M793" t="s">
        <v>50</v>
      </c>
      <c r="N793" t="s">
        <v>3</v>
      </c>
      <c r="O793">
        <v>6</v>
      </c>
      <c r="P793" t="s">
        <v>47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>
        <f>SUM(1,(1/3)*(Table13[[#This Row],[Length]]-0.5),(1/3)*(Table13[[#This Row],[Diameter]]-0.4),(1/3)*(Table13[[#This Row],[Height]]-0.4)*Table13[[#This Row],[Whole_weight]]*0.5)</f>
        <v>0.87528958333333329</v>
      </c>
      <c r="W79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t="e">
        <f>IF(Table13[[#This Row],[Category All]]="Category 1",Table13[[#This Row],[Base Abalone Value]]*1.5,NA())</f>
        <v>#N/A</v>
      </c>
      <c r="Y793">
        <f>IF(Table13[[#This Row],[Category All]]="Category 2",Table13[[#This Row],[Base Abalone Value]]*0.8,NA())</f>
        <v>0.7002316666666667</v>
      </c>
      <c r="Z793" t="e">
        <f>IF(Table13[[#This Row],[Category All]]="Category 3",Table13[[#This Row],[Base Abalone Value]],NA())</f>
        <v>#N/A</v>
      </c>
      <c r="AA793" s="2" t="e">
        <f>IF(Table13[[#This Row],[Gender]]="M",Table13[[#This Row],[Whole_weight]],NA())</f>
        <v>#N/A</v>
      </c>
      <c r="AB793" s="2" t="e">
        <f>IF(Table13[[#This Row],[Gender]]="F",Table13[[#This Row],[Whole_weight]],NA())</f>
        <v>#N/A</v>
      </c>
      <c r="AC793" s="2">
        <f>IF(Table13[[#This Row],[Gender]]="I",Table13[[#This Row],[Whole_weight]],NA())</f>
        <v>0.14849999999999999</v>
      </c>
      <c r="AD793" s="2" t="e">
        <f>IF(Table13[[#This Row],[Gender]]="M",Table13[[#This Row],[Diameter]],NA())</f>
        <v>#N/A</v>
      </c>
      <c r="AE793" s="2" t="e">
        <f>IF(Table13[[#This Row],[Gender]]="F",Table13[[#This Row],[Diameter]],NA())</f>
        <v>#N/A</v>
      </c>
      <c r="AF793" s="2">
        <f>IF(Table13[[#This Row],[Gender]]="I",Table13[[#This Row],[Diameter]],NA())</f>
        <v>0.23499999999999999</v>
      </c>
    </row>
    <row r="794" spans="1:32">
      <c r="A794">
        <v>3814</v>
      </c>
      <c r="B794" t="s">
        <v>11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16</v>
      </c>
      <c r="M794" t="s">
        <v>17</v>
      </c>
      <c r="N794" t="s">
        <v>18</v>
      </c>
      <c r="O794">
        <v>9</v>
      </c>
      <c r="P794" t="s">
        <v>46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>
        <f>SUM(1,(1/3)*(Table13[[#This Row],[Length]]-0.5),(1/3)*(Table13[[#This Row],[Diameter]]-0.4),(1/3)*(Table13[[#This Row],[Height]]-0.4)*Table13[[#This Row],[Whole_weight]]*0.5)</f>
        <v>0.89209916666666667</v>
      </c>
      <c r="W794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t="e">
        <f>IF(Table13[[#This Row],[Category All]]="Category 1",Table13[[#This Row],[Base Abalone Value]]*1.5,NA())</f>
        <v>#N/A</v>
      </c>
      <c r="Y794">
        <f>IF(Table13[[#This Row],[Category All]]="Category 2",Table13[[#This Row],[Base Abalone Value]]*0.8,NA())</f>
        <v>0.71367933333333333</v>
      </c>
      <c r="Z794" t="e">
        <f>IF(Table13[[#This Row],[Category All]]="Category 3",Table13[[#This Row],[Base Abalone Value]],NA())</f>
        <v>#N/A</v>
      </c>
      <c r="AA794" s="2" t="e">
        <f>IF(Table13[[#This Row],[Gender]]="M",Table13[[#This Row],[Whole_weight]],NA())</f>
        <v>#N/A</v>
      </c>
      <c r="AB794" s="2" t="e">
        <f>IF(Table13[[#This Row],[Gender]]="F",Table13[[#This Row],[Whole_weight]],NA())</f>
        <v>#N/A</v>
      </c>
      <c r="AC794" s="2">
        <f>IF(Table13[[#This Row],[Gender]]="I",Table13[[#This Row],[Whole_weight]],NA())</f>
        <v>0.221</v>
      </c>
      <c r="AD794" s="2" t="e">
        <f>IF(Table13[[#This Row],[Gender]]="M",Table13[[#This Row],[Diameter]],NA())</f>
        <v>#N/A</v>
      </c>
      <c r="AE794" s="2" t="e">
        <f>IF(Table13[[#This Row],[Gender]]="F",Table13[[#This Row],[Diameter]],NA())</f>
        <v>#N/A</v>
      </c>
      <c r="AF794" s="2">
        <f>IF(Table13[[#This Row],[Gender]]="I",Table13[[#This Row],[Diameter]],NA())</f>
        <v>0.26</v>
      </c>
    </row>
    <row r="795" spans="1:32">
      <c r="A795">
        <v>4044</v>
      </c>
      <c r="B795" t="s">
        <v>0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20</v>
      </c>
      <c r="M795" t="s">
        <v>21</v>
      </c>
      <c r="N795" t="s">
        <v>22</v>
      </c>
      <c r="O795">
        <v>3</v>
      </c>
      <c r="P795" t="s">
        <v>48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>
        <f>SUM(1,(1/3)*(Table13[[#This Row],[Length]]-0.5),(1/3)*(Table13[[#This Row],[Diameter]]-0.4),(1/3)*(Table13[[#This Row],[Height]]-0.4)*Table13[[#This Row],[Whole_weight]]*0.5)</f>
        <v>1.0057683333333334</v>
      </c>
      <c r="W795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t="e">
        <f>IF(Table13[[#This Row],[Category All]]="Category 1",Table13[[#This Row],[Base Abalone Value]]*1.5,NA())</f>
        <v>#N/A</v>
      </c>
      <c r="Y795" t="e">
        <f>IF(Table13[[#This Row],[Category All]]="Category 2",Table13[[#This Row],[Base Abalone Value]]*0.8,NA())</f>
        <v>#N/A</v>
      </c>
      <c r="Z795">
        <f>IF(Table13[[#This Row],[Category All]]="Category 3",Table13[[#This Row],[Base Abalone Value]],NA())</f>
        <v>1.0057683333333334</v>
      </c>
      <c r="AA795" s="2" t="e">
        <f>IF(Table13[[#This Row],[Gender]]="M",Table13[[#This Row],[Whole_weight]],NA())</f>
        <v>#N/A</v>
      </c>
      <c r="AB795" s="2">
        <f>IF(Table13[[#This Row],[Gender]]="F",Table13[[#This Row],[Whole_weight]],NA())</f>
        <v>0.92600000000000005</v>
      </c>
      <c r="AC795" s="2" t="e">
        <f>IF(Table13[[#This Row],[Gender]]="I",Table13[[#This Row],[Whole_weight]],NA())</f>
        <v>#N/A</v>
      </c>
      <c r="AD795" s="2" t="e">
        <f>IF(Table13[[#This Row],[Gender]]="M",Table13[[#This Row],[Diameter]],NA())</f>
        <v>#N/A</v>
      </c>
      <c r="AE795" s="2">
        <f>IF(Table13[[#This Row],[Gender]]="F",Table13[[#This Row],[Diameter]],NA())</f>
        <v>0.46</v>
      </c>
      <c r="AF795" s="2" t="e">
        <f>IF(Table13[[#This Row],[Gender]]="I",Table13[[#This Row],[Diameter]],NA())</f>
        <v>#N/A</v>
      </c>
    </row>
    <row r="796" spans="1:32">
      <c r="A796">
        <v>3365</v>
      </c>
      <c r="B796" t="s">
        <v>15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29</v>
      </c>
      <c r="M796" t="s">
        <v>30</v>
      </c>
      <c r="N796" t="s">
        <v>31</v>
      </c>
      <c r="O796">
        <v>4</v>
      </c>
      <c r="P796" t="s">
        <v>10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>
        <f>SUM(1,(1/3)*(Table13[[#This Row],[Length]]-0.5),(1/3)*(Table13[[#This Row],[Diameter]]-0.4),(1/3)*(Table13[[#This Row],[Height]]-0.4)*Table13[[#This Row],[Whole_weight]]*0.5)</f>
        <v>0.88268916666666675</v>
      </c>
      <c r="W796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t="e">
        <f>IF(Table13[[#This Row],[Category All]]="Category 1",Table13[[#This Row],[Base Abalone Value]]*1.5,NA())</f>
        <v>#N/A</v>
      </c>
      <c r="Y796">
        <f>IF(Table13[[#This Row],[Category All]]="Category 2",Table13[[#This Row],[Base Abalone Value]]*0.8,NA())</f>
        <v>0.70615133333333346</v>
      </c>
      <c r="Z796" t="e">
        <f>IF(Table13[[#This Row],[Category All]]="Category 3",Table13[[#This Row],[Base Abalone Value]],NA())</f>
        <v>#N/A</v>
      </c>
      <c r="AA796" s="2">
        <f>IF(Table13[[#This Row],[Gender]]="M",Table13[[#This Row],[Whole_weight]],NA())</f>
        <v>0.17100000000000001</v>
      </c>
      <c r="AB796" s="2" t="e">
        <f>IF(Table13[[#This Row],[Gender]]="F",Table13[[#This Row],[Whole_weight]],NA())</f>
        <v>#N/A</v>
      </c>
      <c r="AC796" s="2" t="e">
        <f>IF(Table13[[#This Row],[Gender]]="I",Table13[[#This Row],[Whole_weight]],NA())</f>
        <v>#N/A</v>
      </c>
      <c r="AD796" s="2">
        <f>IF(Table13[[#This Row],[Gender]]="M",Table13[[#This Row],[Diameter]],NA())</f>
        <v>0.245</v>
      </c>
      <c r="AE796" s="2" t="e">
        <f>IF(Table13[[#This Row],[Gender]]="F",Table13[[#This Row],[Diameter]],NA())</f>
        <v>#N/A</v>
      </c>
      <c r="AF796" s="2" t="e">
        <f>IF(Table13[[#This Row],[Gender]]="I",Table13[[#This Row],[Diameter]],NA())</f>
        <v>#N/A</v>
      </c>
    </row>
    <row r="797" spans="1:32">
      <c r="A797">
        <v>3905</v>
      </c>
      <c r="B797" t="s">
        <v>15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43</v>
      </c>
      <c r="M797" t="s">
        <v>44</v>
      </c>
      <c r="N797" t="s">
        <v>45</v>
      </c>
      <c r="O797">
        <v>7</v>
      </c>
      <c r="P797" t="s">
        <v>42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>
        <f>SUM(1,(1/3)*(Table13[[#This Row],[Length]]-0.5),(1/3)*(Table13[[#This Row],[Diameter]]-0.4),(1/3)*(Table13[[#This Row],[Height]]-0.4)*Table13[[#This Row],[Whole_weight]]*0.5)</f>
        <v>1.0149241666666666</v>
      </c>
      <c r="W797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t="e">
        <f>IF(Table13[[#This Row],[Category All]]="Category 1",Table13[[#This Row],[Base Abalone Value]]*1.5,NA())</f>
        <v>#N/A</v>
      </c>
      <c r="Y797">
        <f>IF(Table13[[#This Row],[Category All]]="Category 2",Table13[[#This Row],[Base Abalone Value]]*0.8,NA())</f>
        <v>0.81193933333333335</v>
      </c>
      <c r="Z797" t="e">
        <f>IF(Table13[[#This Row],[Category All]]="Category 3",Table13[[#This Row],[Base Abalone Value]],NA())</f>
        <v>#N/A</v>
      </c>
      <c r="AA797" s="2">
        <f>IF(Table13[[#This Row],[Gender]]="M",Table13[[#This Row],[Whole_weight]],NA())</f>
        <v>0.85299999999999998</v>
      </c>
      <c r="AB797" s="2" t="e">
        <f>IF(Table13[[#This Row],[Gender]]="F",Table13[[#This Row],[Whole_weight]],NA())</f>
        <v>#N/A</v>
      </c>
      <c r="AC797" s="2" t="e">
        <f>IF(Table13[[#This Row],[Gender]]="I",Table13[[#This Row],[Whole_weight]],NA())</f>
        <v>#N/A</v>
      </c>
      <c r="AD797" s="2">
        <f>IF(Table13[[#This Row],[Gender]]="M",Table13[[#This Row],[Diameter]],NA())</f>
        <v>0.47</v>
      </c>
      <c r="AE797" s="2" t="e">
        <f>IF(Table13[[#This Row],[Gender]]="F",Table13[[#This Row],[Diameter]],NA())</f>
        <v>#N/A</v>
      </c>
      <c r="AF797" s="2" t="e">
        <f>IF(Table13[[#This Row],[Gender]]="I",Table13[[#This Row],[Diameter]],NA())</f>
        <v>#N/A</v>
      </c>
    </row>
    <row r="798" spans="1:32">
      <c r="A798">
        <v>696</v>
      </c>
      <c r="B798" t="s">
        <v>11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23</v>
      </c>
      <c r="M798" t="s">
        <v>24</v>
      </c>
      <c r="N798" t="s">
        <v>25</v>
      </c>
      <c r="O798">
        <v>5</v>
      </c>
      <c r="P798" t="s">
        <v>14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>
        <f>SUM(1,(1/3)*(Table13[[#This Row],[Length]]-0.5),(1/3)*(Table13[[#This Row],[Diameter]]-0.4),(1/3)*(Table13[[#This Row],[Height]]-0.4)*Table13[[#This Row],[Whole_weight]]*0.5)</f>
        <v>0.87502750000000007</v>
      </c>
      <c r="W798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t="e">
        <f>IF(Table13[[#This Row],[Category All]]="Category 1",Table13[[#This Row],[Base Abalone Value]]*1.5,NA())</f>
        <v>#N/A</v>
      </c>
      <c r="Y798">
        <f>IF(Table13[[#This Row],[Category All]]="Category 2",Table13[[#This Row],[Base Abalone Value]]*0.8,NA())</f>
        <v>0.70002200000000014</v>
      </c>
      <c r="Z798" t="e">
        <f>IF(Table13[[#This Row],[Category All]]="Category 3",Table13[[#This Row],[Base Abalone Value]],NA())</f>
        <v>#N/A</v>
      </c>
      <c r="AA798" s="2" t="e">
        <f>IF(Table13[[#This Row],[Gender]]="M",Table13[[#This Row],[Whole_weight]],NA())</f>
        <v>#N/A</v>
      </c>
      <c r="AB798" s="2" t="e">
        <f>IF(Table13[[#This Row],[Gender]]="F",Table13[[#This Row],[Whole_weight]],NA())</f>
        <v>#N/A</v>
      </c>
      <c r="AC798" s="2">
        <f>IF(Table13[[#This Row],[Gender]]="I",Table13[[#This Row],[Whole_weight]],NA())</f>
        <v>0.1285</v>
      </c>
      <c r="AD798" s="2" t="e">
        <f>IF(Table13[[#This Row],[Gender]]="M",Table13[[#This Row],[Diameter]],NA())</f>
        <v>#N/A</v>
      </c>
      <c r="AE798" s="2" t="e">
        <f>IF(Table13[[#This Row],[Gender]]="F",Table13[[#This Row],[Diameter]],NA())</f>
        <v>#N/A</v>
      </c>
      <c r="AF798" s="2">
        <f>IF(Table13[[#This Row],[Gender]]="I",Table13[[#This Row],[Diameter]],NA())</f>
        <v>0.23</v>
      </c>
    </row>
    <row r="799" spans="1:32">
      <c r="A799">
        <v>994</v>
      </c>
      <c r="B799" t="s">
        <v>15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5</v>
      </c>
      <c r="M799" t="s">
        <v>6</v>
      </c>
      <c r="N799" t="s">
        <v>3</v>
      </c>
      <c r="O799">
        <v>6</v>
      </c>
      <c r="P799" t="s">
        <v>47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>
        <f>SUM(1,(1/3)*(Table13[[#This Row],[Length]]-0.5),(1/3)*(Table13[[#This Row],[Diameter]]-0.4),(1/3)*(Table13[[#This Row],[Height]]-0.4)*Table13[[#This Row],[Whole_weight]]*0.5)</f>
        <v>1.0028333333333332</v>
      </c>
      <c r="W799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t="e">
        <f>IF(Table13[[#This Row],[Category All]]="Category 1",Table13[[#This Row],[Base Abalone Value]]*1.5,NA())</f>
        <v>#N/A</v>
      </c>
      <c r="Y799" t="e">
        <f>IF(Table13[[#This Row],[Category All]]="Category 2",Table13[[#This Row],[Base Abalone Value]]*0.8,NA())</f>
        <v>#N/A</v>
      </c>
      <c r="Z799">
        <f>IF(Table13[[#This Row],[Category All]]="Category 3",Table13[[#This Row],[Base Abalone Value]],NA())</f>
        <v>1.0028333333333332</v>
      </c>
      <c r="AA799" s="2">
        <f>IF(Table13[[#This Row],[Gender]]="M",Table13[[#This Row],[Whole_weight]],NA())</f>
        <v>1.012</v>
      </c>
      <c r="AB799" s="2" t="e">
        <f>IF(Table13[[#This Row],[Gender]]="F",Table13[[#This Row],[Whole_weight]],NA())</f>
        <v>#N/A</v>
      </c>
      <c r="AC799" s="2" t="e">
        <f>IF(Table13[[#This Row],[Gender]]="I",Table13[[#This Row],[Whole_weight]],NA())</f>
        <v>#N/A</v>
      </c>
      <c r="AD799" s="2">
        <f>IF(Table13[[#This Row],[Gender]]="M",Table13[[#This Row],[Diameter]],NA())</f>
        <v>0.45500000000000002</v>
      </c>
      <c r="AE799" s="2" t="e">
        <f>IF(Table13[[#This Row],[Gender]]="F",Table13[[#This Row],[Diameter]],NA())</f>
        <v>#N/A</v>
      </c>
      <c r="AF799" s="2" t="e">
        <f>IF(Table13[[#This Row],[Gender]]="I",Table13[[#This Row],[Diameter]],NA())</f>
        <v>#N/A</v>
      </c>
    </row>
    <row r="800" spans="1:32">
      <c r="A800">
        <v>260</v>
      </c>
      <c r="B800" t="s">
        <v>0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29</v>
      </c>
      <c r="M800" t="s">
        <v>30</v>
      </c>
      <c r="N800" t="s">
        <v>31</v>
      </c>
      <c r="O800">
        <v>8</v>
      </c>
      <c r="P800" t="s">
        <v>19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>
        <f>SUM(1,(1/3)*(Table13[[#This Row],[Length]]-0.5),(1/3)*(Table13[[#This Row],[Diameter]]-0.4),(1/3)*(Table13[[#This Row],[Height]]-0.4)*Table13[[#This Row],[Whole_weight]]*0.5)</f>
        <v>1.0109399999999999</v>
      </c>
      <c r="W800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t="e">
        <f>IF(Table13[[#This Row],[Category All]]="Category 1",Table13[[#This Row],[Base Abalone Value]]*1.5,NA())</f>
        <v>#N/A</v>
      </c>
      <c r="Y800" t="e">
        <f>IF(Table13[[#This Row],[Category All]]="Category 2",Table13[[#This Row],[Base Abalone Value]]*0.8,NA())</f>
        <v>#N/A</v>
      </c>
      <c r="Z800">
        <f>IF(Table13[[#This Row],[Category All]]="Category 3",Table13[[#This Row],[Base Abalone Value]],NA())</f>
        <v>1.0109399999999999</v>
      </c>
      <c r="AA800" s="2" t="e">
        <f>IF(Table13[[#This Row],[Gender]]="M",Table13[[#This Row],[Whole_weight]],NA())</f>
        <v>#N/A</v>
      </c>
      <c r="AB800" s="2">
        <f>IF(Table13[[#This Row],[Gender]]="F",Table13[[#This Row],[Whole_weight]],NA())</f>
        <v>1.1014999999999999</v>
      </c>
      <c r="AC800" s="2" t="e">
        <f>IF(Table13[[#This Row],[Gender]]="I",Table13[[#This Row],[Whole_weight]],NA())</f>
        <v>#N/A</v>
      </c>
      <c r="AD800" s="2" t="e">
        <f>IF(Table13[[#This Row],[Gender]]="M",Table13[[#This Row],[Diameter]],NA())</f>
        <v>#N/A</v>
      </c>
      <c r="AE800" s="2">
        <f>IF(Table13[[#This Row],[Gender]]="F",Table13[[#This Row],[Diameter]],NA())</f>
        <v>0.47499999999999998</v>
      </c>
      <c r="AF800" s="2" t="e">
        <f>IF(Table13[[#This Row],[Gender]]="I",Table13[[#This Row],[Diameter]],NA())</f>
        <v>#N/A</v>
      </c>
    </row>
    <row r="801" spans="1:32">
      <c r="A801">
        <v>1204</v>
      </c>
      <c r="B801" t="s">
        <v>0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8</v>
      </c>
      <c r="M801" t="s">
        <v>9</v>
      </c>
      <c r="N801" t="s">
        <v>3</v>
      </c>
      <c r="O801">
        <v>9</v>
      </c>
      <c r="P801" t="s">
        <v>46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>
        <f>SUM(1,(1/3)*(Table13[[#This Row],[Length]]-0.5),(1/3)*(Table13[[#This Row],[Diameter]]-0.4),(1/3)*(Table13[[#This Row],[Height]]-0.4)*Table13[[#This Row],[Whole_weight]]*0.5)</f>
        <v>1.0676512499999999</v>
      </c>
      <c r="W801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t="e">
        <f>IF(Table13[[#This Row],[Category All]]="Category 1",Table13[[#This Row],[Base Abalone Value]]*1.5,NA())</f>
        <v>#N/A</v>
      </c>
      <c r="Y801" t="e">
        <f>IF(Table13[[#This Row],[Category All]]="Category 2",Table13[[#This Row],[Base Abalone Value]]*0.8,NA())</f>
        <v>#N/A</v>
      </c>
      <c r="Z801">
        <f>IF(Table13[[#This Row],[Category All]]="Category 3",Table13[[#This Row],[Base Abalone Value]],NA())</f>
        <v>1.0676512499999999</v>
      </c>
      <c r="AA801" s="2" t="e">
        <f>IF(Table13[[#This Row],[Gender]]="M",Table13[[#This Row],[Whole_weight]],NA())</f>
        <v>#N/A</v>
      </c>
      <c r="AB801" s="2">
        <f>IF(Table13[[#This Row],[Gender]]="F",Table13[[#This Row],[Whole_weight]],NA())</f>
        <v>1.8794999999999999</v>
      </c>
      <c r="AC801" s="2" t="e">
        <f>IF(Table13[[#This Row],[Gender]]="I",Table13[[#This Row],[Whole_weight]],NA())</f>
        <v>#N/A</v>
      </c>
      <c r="AD801" s="2" t="e">
        <f>IF(Table13[[#This Row],[Gender]]="M",Table13[[#This Row],[Diameter]],NA())</f>
        <v>#N/A</v>
      </c>
      <c r="AE801" s="2">
        <f>IF(Table13[[#This Row],[Gender]]="F",Table13[[#This Row],[Diameter]],NA())</f>
        <v>0.57499999999999996</v>
      </c>
      <c r="AF801" s="2" t="e">
        <f>IF(Table13[[#This Row],[Gender]]="I",Table13[[#This Row],[Diameter]],NA())</f>
        <v>#N/A</v>
      </c>
    </row>
    <row r="802" spans="1:32">
      <c r="A802">
        <v>321</v>
      </c>
      <c r="B802" t="s">
        <v>11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26</v>
      </c>
      <c r="M802" t="s">
        <v>27</v>
      </c>
      <c r="N802" t="s">
        <v>28</v>
      </c>
      <c r="O802">
        <v>10</v>
      </c>
      <c r="P802" t="s">
        <v>38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>
        <f>SUM(1,(1/3)*(Table13[[#This Row],[Length]]-0.5),(1/3)*(Table13[[#This Row],[Diameter]]-0.4),(1/3)*(Table13[[#This Row],[Height]]-0.4)*Table13[[#This Row],[Whole_weight]]*0.5)</f>
        <v>0.85286499999999998</v>
      </c>
      <c r="W802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t="e">
        <f>IF(Table13[[#This Row],[Category All]]="Category 1",Table13[[#This Row],[Base Abalone Value]]*1.5,NA())</f>
        <v>#N/A</v>
      </c>
      <c r="Y802">
        <f>IF(Table13[[#This Row],[Category All]]="Category 2",Table13[[#This Row],[Base Abalone Value]]*0.8,NA())</f>
        <v>0.68229200000000001</v>
      </c>
      <c r="Z802" t="e">
        <f>IF(Table13[[#This Row],[Category All]]="Category 3",Table13[[#This Row],[Base Abalone Value]],NA())</f>
        <v>#N/A</v>
      </c>
      <c r="AA802" s="2" t="e">
        <f>IF(Table13[[#This Row],[Gender]]="M",Table13[[#This Row],[Whole_weight]],NA())</f>
        <v>#N/A</v>
      </c>
      <c r="AB802" s="2" t="e">
        <f>IF(Table13[[#This Row],[Gender]]="F",Table13[[#This Row],[Whole_weight]],NA())</f>
        <v>#N/A</v>
      </c>
      <c r="AC802" s="2">
        <f>IF(Table13[[#This Row],[Gender]]="I",Table13[[#This Row],[Whole_weight]],NA())</f>
        <v>9.6500000000000002E-2</v>
      </c>
      <c r="AD802" s="2" t="e">
        <f>IF(Table13[[#This Row],[Gender]]="M",Table13[[#This Row],[Diameter]],NA())</f>
        <v>#N/A</v>
      </c>
      <c r="AE802" s="2" t="e">
        <f>IF(Table13[[#This Row],[Gender]]="F",Table13[[#This Row],[Diameter]],NA())</f>
        <v>#N/A</v>
      </c>
      <c r="AF802" s="2">
        <f>IF(Table13[[#This Row],[Gender]]="I",Table13[[#This Row],[Diameter]],NA())</f>
        <v>0.21</v>
      </c>
    </row>
    <row r="803" spans="1:32">
      <c r="A803">
        <v>554</v>
      </c>
      <c r="B803" t="s">
        <v>11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43</v>
      </c>
      <c r="M803" t="s">
        <v>44</v>
      </c>
      <c r="N803" t="s">
        <v>45</v>
      </c>
      <c r="O803">
        <v>1</v>
      </c>
      <c r="P803" t="s">
        <v>4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>
        <f>SUM(1,(1/3)*(Table13[[#This Row],[Length]]-0.5),(1/3)*(Table13[[#This Row],[Diameter]]-0.4),(1/3)*(Table13[[#This Row],[Height]]-0.4)*Table13[[#This Row],[Whole_weight]]*0.5)</f>
        <v>0.95934666666666657</v>
      </c>
      <c r="W80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t="e">
        <f>IF(Table13[[#This Row],[Category All]]="Category 1",Table13[[#This Row],[Base Abalone Value]]*1.5,NA())</f>
        <v>#N/A</v>
      </c>
      <c r="Y803">
        <f>IF(Table13[[#This Row],[Category All]]="Category 2",Table13[[#This Row],[Base Abalone Value]]*0.8,NA())</f>
        <v>0.76747733333333334</v>
      </c>
      <c r="Z803" t="e">
        <f>IF(Table13[[#This Row],[Category All]]="Category 3",Table13[[#This Row],[Base Abalone Value]],NA())</f>
        <v>#N/A</v>
      </c>
      <c r="AA803" s="2" t="e">
        <f>IF(Table13[[#This Row],[Gender]]="M",Table13[[#This Row],[Whole_weight]],NA())</f>
        <v>#N/A</v>
      </c>
      <c r="AB803" s="2" t="e">
        <f>IF(Table13[[#This Row],[Gender]]="F",Table13[[#This Row],[Whole_weight]],NA())</f>
        <v>#N/A</v>
      </c>
      <c r="AC803" s="2">
        <f>IF(Table13[[#This Row],[Gender]]="I",Table13[[#This Row],[Whole_weight]],NA())</f>
        <v>0.51400000000000001</v>
      </c>
      <c r="AD803" s="2" t="e">
        <f>IF(Table13[[#This Row],[Gender]]="M",Table13[[#This Row],[Diameter]],NA())</f>
        <v>#N/A</v>
      </c>
      <c r="AE803" s="2" t="e">
        <f>IF(Table13[[#This Row],[Gender]]="F",Table13[[#This Row],[Diameter]],NA())</f>
        <v>#N/A</v>
      </c>
      <c r="AF803" s="2">
        <f>IF(Table13[[#This Row],[Gender]]="I",Table13[[#This Row],[Diameter]],NA())</f>
        <v>0.37</v>
      </c>
    </row>
    <row r="804" spans="1:32">
      <c r="A804">
        <v>3644</v>
      </c>
      <c r="B804" t="s">
        <v>11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39</v>
      </c>
      <c r="M804" t="s">
        <v>40</v>
      </c>
      <c r="N804" t="s">
        <v>41</v>
      </c>
      <c r="O804">
        <v>1</v>
      </c>
      <c r="P804" t="s">
        <v>4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>
        <f>SUM(1,(1/3)*(Table13[[#This Row],[Length]]-0.5),(1/3)*(Table13[[#This Row],[Diameter]]-0.4),(1/3)*(Table13[[#This Row],[Height]]-0.4)*Table13[[#This Row],[Whole_weight]]*0.5)</f>
        <v>0.95447000000000004</v>
      </c>
      <c r="W804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t="e">
        <f>IF(Table13[[#This Row],[Category All]]="Category 1",Table13[[#This Row],[Base Abalone Value]]*1.5,NA())</f>
        <v>#N/A</v>
      </c>
      <c r="Y804">
        <f>IF(Table13[[#This Row],[Category All]]="Category 2",Table13[[#This Row],[Base Abalone Value]]*0.8,NA())</f>
        <v>0.76357600000000003</v>
      </c>
      <c r="Z804" t="e">
        <f>IF(Table13[[#This Row],[Category All]]="Category 3",Table13[[#This Row],[Base Abalone Value]],NA())</f>
        <v>#N/A</v>
      </c>
      <c r="AA804" s="2" t="e">
        <f>IF(Table13[[#This Row],[Gender]]="M",Table13[[#This Row],[Whole_weight]],NA())</f>
        <v>#N/A</v>
      </c>
      <c r="AB804" s="2" t="e">
        <f>IF(Table13[[#This Row],[Gender]]="F",Table13[[#This Row],[Whole_weight]],NA())</f>
        <v>#N/A</v>
      </c>
      <c r="AC804" s="2">
        <f>IF(Table13[[#This Row],[Gender]]="I",Table13[[#This Row],[Whole_weight]],NA())</f>
        <v>0.36849999999999999</v>
      </c>
      <c r="AD804" s="2" t="e">
        <f>IF(Table13[[#This Row],[Gender]]="M",Table13[[#This Row],[Diameter]],NA())</f>
        <v>#N/A</v>
      </c>
      <c r="AE804" s="2" t="e">
        <f>IF(Table13[[#This Row],[Gender]]="F",Table13[[#This Row],[Diameter]],NA())</f>
        <v>#N/A</v>
      </c>
      <c r="AF804" s="2">
        <f>IF(Table13[[#This Row],[Gender]]="I",Table13[[#This Row],[Diameter]],NA())</f>
        <v>0.34499999999999997</v>
      </c>
    </row>
    <row r="805" spans="1:32">
      <c r="A805">
        <v>3914</v>
      </c>
      <c r="B805" t="s">
        <v>11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29</v>
      </c>
      <c r="M805" t="s">
        <v>30</v>
      </c>
      <c r="N805" t="s">
        <v>31</v>
      </c>
      <c r="O805">
        <v>8</v>
      </c>
      <c r="P805" t="s">
        <v>19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>
        <f>SUM(1,(1/3)*(Table13[[#This Row],[Length]]-0.5),(1/3)*(Table13[[#This Row],[Diameter]]-0.4),(1/3)*(Table13[[#This Row],[Height]]-0.4)*Table13[[#This Row],[Whole_weight]]*0.5)</f>
        <v>0.98116083333333337</v>
      </c>
      <c r="W805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t="e">
        <f>IF(Table13[[#This Row],[Category All]]="Category 1",Table13[[#This Row],[Base Abalone Value]]*1.5,NA())</f>
        <v>#N/A</v>
      </c>
      <c r="Y805">
        <f>IF(Table13[[#This Row],[Category All]]="Category 2",Table13[[#This Row],[Base Abalone Value]]*0.8,NA())</f>
        <v>0.78492866666666672</v>
      </c>
      <c r="Z805" t="e">
        <f>IF(Table13[[#This Row],[Category All]]="Category 3",Table13[[#This Row],[Base Abalone Value]],NA())</f>
        <v>#N/A</v>
      </c>
      <c r="AA805" s="2" t="e">
        <f>IF(Table13[[#This Row],[Gender]]="M",Table13[[#This Row],[Whole_weight]],NA())</f>
        <v>#N/A</v>
      </c>
      <c r="AB805" s="2" t="e">
        <f>IF(Table13[[#This Row],[Gender]]="F",Table13[[#This Row],[Whole_weight]],NA())</f>
        <v>#N/A</v>
      </c>
      <c r="AC805" s="2">
        <f>IF(Table13[[#This Row],[Gender]]="I",Table13[[#This Row],[Whole_weight]],NA())</f>
        <v>0.75700000000000001</v>
      </c>
      <c r="AD805" s="2" t="e">
        <f>IF(Table13[[#This Row],[Gender]]="M",Table13[[#This Row],[Diameter]],NA())</f>
        <v>#N/A</v>
      </c>
      <c r="AE805" s="2" t="e">
        <f>IF(Table13[[#This Row],[Gender]]="F",Table13[[#This Row],[Diameter]],NA())</f>
        <v>#N/A</v>
      </c>
      <c r="AF805" s="2">
        <f>IF(Table13[[#This Row],[Gender]]="I",Table13[[#This Row],[Diameter]],NA())</f>
        <v>0.4</v>
      </c>
    </row>
    <row r="806" spans="1:32">
      <c r="A806">
        <v>1867</v>
      </c>
      <c r="B806" t="s">
        <v>11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20</v>
      </c>
      <c r="M806" t="s">
        <v>21</v>
      </c>
      <c r="N806" t="s">
        <v>22</v>
      </c>
      <c r="O806">
        <v>9</v>
      </c>
      <c r="P806" t="s">
        <v>46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>
        <f>SUM(1,(1/3)*(Table13[[#This Row],[Length]]-0.5),(1/3)*(Table13[[#This Row],[Diameter]]-0.4),(1/3)*(Table13[[#This Row],[Height]]-0.4)*Table13[[#This Row],[Whole_weight]]*0.5)</f>
        <v>0.97406916666666654</v>
      </c>
      <c r="W806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t="e">
        <f>IF(Table13[[#This Row],[Category All]]="Category 1",Table13[[#This Row],[Base Abalone Value]]*1.5,NA())</f>
        <v>#N/A</v>
      </c>
      <c r="Y806">
        <f>IF(Table13[[#This Row],[Category All]]="Category 2",Table13[[#This Row],[Base Abalone Value]]*0.8,NA())</f>
        <v>0.7792553333333333</v>
      </c>
      <c r="Z806" t="e">
        <f>IF(Table13[[#This Row],[Category All]]="Category 3",Table13[[#This Row],[Base Abalone Value]],NA())</f>
        <v>#N/A</v>
      </c>
      <c r="AA806" s="2" t="e">
        <f>IF(Table13[[#This Row],[Gender]]="M",Table13[[#This Row],[Whole_weight]],NA())</f>
        <v>#N/A</v>
      </c>
      <c r="AB806" s="2" t="e">
        <f>IF(Table13[[#This Row],[Gender]]="F",Table13[[#This Row],[Whole_weight]],NA())</f>
        <v>#N/A</v>
      </c>
      <c r="AC806" s="2">
        <f>IF(Table13[[#This Row],[Gender]]="I",Table13[[#This Row],[Whole_weight]],NA())</f>
        <v>0.58099999999999996</v>
      </c>
      <c r="AD806" s="2" t="e">
        <f>IF(Table13[[#This Row],[Gender]]="M",Table13[[#This Row],[Diameter]],NA())</f>
        <v>#N/A</v>
      </c>
      <c r="AE806" s="2" t="e">
        <f>IF(Table13[[#This Row],[Gender]]="F",Table13[[#This Row],[Diameter]],NA())</f>
        <v>#N/A</v>
      </c>
      <c r="AF806" s="2">
        <f>IF(Table13[[#This Row],[Gender]]="I",Table13[[#This Row],[Diameter]],NA())</f>
        <v>0.38500000000000001</v>
      </c>
    </row>
    <row r="807" spans="1:32">
      <c r="A807">
        <v>1287</v>
      </c>
      <c r="B807" t="s">
        <v>11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29</v>
      </c>
      <c r="M807" t="s">
        <v>30</v>
      </c>
      <c r="N807" t="s">
        <v>31</v>
      </c>
      <c r="O807">
        <v>3</v>
      </c>
      <c r="P807" t="s">
        <v>48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>
        <f>SUM(1,(1/3)*(Table13[[#This Row],[Length]]-0.5),(1/3)*(Table13[[#This Row],[Diameter]]-0.4),(1/3)*(Table13[[#This Row],[Height]]-0.4)*Table13[[#This Row],[Whole_weight]]*0.5)</f>
        <v>0.97140166666666661</v>
      </c>
      <c r="W807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t="e">
        <f>IF(Table13[[#This Row],[Category All]]="Category 1",Table13[[#This Row],[Base Abalone Value]]*1.5,NA())</f>
        <v>#N/A</v>
      </c>
      <c r="Y807">
        <f>IF(Table13[[#This Row],[Category All]]="Category 2",Table13[[#This Row],[Base Abalone Value]]*0.8,NA())</f>
        <v>0.77712133333333333</v>
      </c>
      <c r="Z807" t="e">
        <f>IF(Table13[[#This Row],[Category All]]="Category 3",Table13[[#This Row],[Base Abalone Value]],NA())</f>
        <v>#N/A</v>
      </c>
      <c r="AA807" s="2" t="e">
        <f>IF(Table13[[#This Row],[Gender]]="M",Table13[[#This Row],[Whole_weight]],NA())</f>
        <v>#N/A</v>
      </c>
      <c r="AB807" s="2" t="e">
        <f>IF(Table13[[#This Row],[Gender]]="F",Table13[[#This Row],[Whole_weight]],NA())</f>
        <v>#N/A</v>
      </c>
      <c r="AC807" s="2">
        <f>IF(Table13[[#This Row],[Gender]]="I",Table13[[#This Row],[Whole_weight]],NA())</f>
        <v>0.62150000000000005</v>
      </c>
      <c r="AD807" s="2" t="e">
        <f>IF(Table13[[#This Row],[Gender]]="M",Table13[[#This Row],[Diameter]],NA())</f>
        <v>#N/A</v>
      </c>
      <c r="AE807" s="2" t="e">
        <f>IF(Table13[[#This Row],[Gender]]="F",Table13[[#This Row],[Diameter]],NA())</f>
        <v>#N/A</v>
      </c>
      <c r="AF807" s="2">
        <f>IF(Table13[[#This Row],[Gender]]="I",Table13[[#This Row],[Diameter]],NA())</f>
        <v>0.39500000000000002</v>
      </c>
    </row>
    <row r="808" spans="1:32">
      <c r="A808">
        <v>3281</v>
      </c>
      <c r="B808" t="s">
        <v>15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26</v>
      </c>
      <c r="M808" t="s">
        <v>27</v>
      </c>
      <c r="N808" t="s">
        <v>28</v>
      </c>
      <c r="O808">
        <v>5</v>
      </c>
      <c r="P808" t="s">
        <v>14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>
        <f>SUM(1,(1/3)*(Table13[[#This Row],[Length]]-0.5),(1/3)*(Table13[[#This Row],[Diameter]]-0.4),(1/3)*(Table13[[#This Row],[Height]]-0.4)*Table13[[#This Row],[Whole_weight]]*0.5)</f>
        <v>1.0519679166666664</v>
      </c>
      <c r="W808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t="e">
        <f>IF(Table13[[#This Row],[Category All]]="Category 1",Table13[[#This Row],[Base Abalone Value]]*1.5,NA())</f>
        <v>#N/A</v>
      </c>
      <c r="Y808">
        <f>IF(Table13[[#This Row],[Category All]]="Category 2",Table13[[#This Row],[Base Abalone Value]]*0.8,NA())</f>
        <v>0.8415743333333332</v>
      </c>
      <c r="Z808" t="e">
        <f>IF(Table13[[#This Row],[Category All]]="Category 3",Table13[[#This Row],[Base Abalone Value]],NA())</f>
        <v>#N/A</v>
      </c>
      <c r="AA808" s="2">
        <f>IF(Table13[[#This Row],[Gender]]="M",Table13[[#This Row],[Whole_weight]],NA())</f>
        <v>1.6194999999999999</v>
      </c>
      <c r="AB808" s="2" t="e">
        <f>IF(Table13[[#This Row],[Gender]]="F",Table13[[#This Row],[Whole_weight]],NA())</f>
        <v>#N/A</v>
      </c>
      <c r="AC808" s="2" t="e">
        <f>IF(Table13[[#This Row],[Gender]]="I",Table13[[#This Row],[Whole_weight]],NA())</f>
        <v>#N/A</v>
      </c>
      <c r="AD808" s="2">
        <f>IF(Table13[[#This Row],[Gender]]="M",Table13[[#This Row],[Diameter]],NA())</f>
        <v>0.54</v>
      </c>
      <c r="AE808" s="2" t="e">
        <f>IF(Table13[[#This Row],[Gender]]="F",Table13[[#This Row],[Diameter]],NA())</f>
        <v>#N/A</v>
      </c>
      <c r="AF808" s="2" t="e">
        <f>IF(Table13[[#This Row],[Gender]]="I",Table13[[#This Row],[Diameter]],NA())</f>
        <v>#N/A</v>
      </c>
    </row>
    <row r="809" spans="1:32">
      <c r="A809">
        <v>1856</v>
      </c>
      <c r="B809" t="s">
        <v>11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35</v>
      </c>
      <c r="M809" t="s">
        <v>36</v>
      </c>
      <c r="N809" t="s">
        <v>37</v>
      </c>
      <c r="O809">
        <v>10</v>
      </c>
      <c r="P809" t="s">
        <v>38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>
        <f>SUM(1,(1/3)*(Table13[[#This Row],[Length]]-0.5),(1/3)*(Table13[[#This Row],[Diameter]]-0.4),(1/3)*(Table13[[#This Row],[Height]]-0.4)*Table13[[#This Row],[Whole_weight]]*0.5)</f>
        <v>0.9662425</v>
      </c>
      <c r="W809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t="e">
        <f>IF(Table13[[#This Row],[Category All]]="Category 1",Table13[[#This Row],[Base Abalone Value]]*1.5,NA())</f>
        <v>#N/A</v>
      </c>
      <c r="Y809">
        <f>IF(Table13[[#This Row],[Category All]]="Category 2",Table13[[#This Row],[Base Abalone Value]]*0.8,NA())</f>
        <v>0.77299400000000007</v>
      </c>
      <c r="Z809" t="e">
        <f>IF(Table13[[#This Row],[Category All]]="Category 3",Table13[[#This Row],[Base Abalone Value]],NA())</f>
        <v>#N/A</v>
      </c>
      <c r="AA809" s="2" t="e">
        <f>IF(Table13[[#This Row],[Gender]]="M",Table13[[#This Row],[Whole_weight]],NA())</f>
        <v>#N/A</v>
      </c>
      <c r="AB809" s="2" t="e">
        <f>IF(Table13[[#This Row],[Gender]]="F",Table13[[#This Row],[Whole_weight]],NA())</f>
        <v>#N/A</v>
      </c>
      <c r="AC809" s="2">
        <f>IF(Table13[[#This Row],[Gender]]="I",Table13[[#This Row],[Whole_weight]],NA())</f>
        <v>0.5605</v>
      </c>
      <c r="AD809" s="2" t="e">
        <f>IF(Table13[[#This Row],[Gender]]="M",Table13[[#This Row],[Diameter]],NA())</f>
        <v>#N/A</v>
      </c>
      <c r="AE809" s="2" t="e">
        <f>IF(Table13[[#This Row],[Gender]]="F",Table13[[#This Row],[Diameter]],NA())</f>
        <v>#N/A</v>
      </c>
      <c r="AF809" s="2">
        <f>IF(Table13[[#This Row],[Gender]]="I",Table13[[#This Row],[Diameter]],NA())</f>
        <v>0.38</v>
      </c>
    </row>
    <row r="810" spans="1:32">
      <c r="A810">
        <v>198</v>
      </c>
      <c r="B810" t="s">
        <v>15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39</v>
      </c>
      <c r="M810" t="s">
        <v>40</v>
      </c>
      <c r="N810" t="s">
        <v>41</v>
      </c>
      <c r="O810">
        <v>6</v>
      </c>
      <c r="P810" t="s">
        <v>47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>
        <f>SUM(1,(1/3)*(Table13[[#This Row],[Length]]-0.5),(1/3)*(Table13[[#This Row],[Diameter]]-0.4),(1/3)*(Table13[[#This Row],[Height]]-0.4)*Table13[[#This Row],[Whole_weight]]*0.5)</f>
        <v>1.03329125</v>
      </c>
      <c r="W810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t="e">
        <f>IF(Table13[[#This Row],[Category All]]="Category 1",Table13[[#This Row],[Base Abalone Value]]*1.5,NA())</f>
        <v>#N/A</v>
      </c>
      <c r="Y810">
        <f>IF(Table13[[#This Row],[Category All]]="Category 2",Table13[[#This Row],[Base Abalone Value]]*0.8,NA())</f>
        <v>0.82663300000000006</v>
      </c>
      <c r="Z810" t="e">
        <f>IF(Table13[[#This Row],[Category All]]="Category 3",Table13[[#This Row],[Base Abalone Value]],NA())</f>
        <v>#N/A</v>
      </c>
      <c r="AA810" s="2">
        <f>IF(Table13[[#This Row],[Gender]]="M",Table13[[#This Row],[Whole_weight]],NA())</f>
        <v>1.3035000000000001</v>
      </c>
      <c r="AB810" s="2" t="e">
        <f>IF(Table13[[#This Row],[Gender]]="F",Table13[[#This Row],[Whole_weight]],NA())</f>
        <v>#N/A</v>
      </c>
      <c r="AC810" s="2" t="e">
        <f>IF(Table13[[#This Row],[Gender]]="I",Table13[[#This Row],[Whole_weight]],NA())</f>
        <v>#N/A</v>
      </c>
      <c r="AD810" s="2">
        <f>IF(Table13[[#This Row],[Gender]]="M",Table13[[#This Row],[Diameter]],NA())</f>
        <v>0.5</v>
      </c>
      <c r="AE810" s="2" t="e">
        <f>IF(Table13[[#This Row],[Gender]]="F",Table13[[#This Row],[Diameter]],NA())</f>
        <v>#N/A</v>
      </c>
      <c r="AF810" s="2" t="e">
        <f>IF(Table13[[#This Row],[Gender]]="I",Table13[[#This Row],[Diameter]],NA())</f>
        <v>#N/A</v>
      </c>
    </row>
    <row r="811" spans="1:32">
      <c r="A811">
        <v>1943</v>
      </c>
      <c r="B811" t="s">
        <v>15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8</v>
      </c>
      <c r="M811" t="s">
        <v>9</v>
      </c>
      <c r="N811" t="s">
        <v>3</v>
      </c>
      <c r="O811">
        <v>4</v>
      </c>
      <c r="P811" t="s">
        <v>10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>
        <f>SUM(1,(1/3)*(Table13[[#This Row],[Length]]-0.5),(1/3)*(Table13[[#This Row],[Diameter]]-0.4),(1/3)*(Table13[[#This Row],[Height]]-0.4)*Table13[[#This Row],[Whole_weight]]*0.5)</f>
        <v>1.0221895833333334</v>
      </c>
      <c r="W811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t="e">
        <f>IF(Table13[[#This Row],[Category All]]="Category 1",Table13[[#This Row],[Base Abalone Value]]*1.5,NA())</f>
        <v>#N/A</v>
      </c>
      <c r="Y811" t="e">
        <f>IF(Table13[[#This Row],[Category All]]="Category 2",Table13[[#This Row],[Base Abalone Value]]*0.8,NA())</f>
        <v>#N/A</v>
      </c>
      <c r="Z811">
        <f>IF(Table13[[#This Row],[Category All]]="Category 3",Table13[[#This Row],[Base Abalone Value]],NA())</f>
        <v>1.0221895833333334</v>
      </c>
      <c r="AA811" s="2">
        <f>IF(Table13[[#This Row],[Gender]]="M",Table13[[#This Row],[Whole_weight]],NA())</f>
        <v>1.2524999999999999</v>
      </c>
      <c r="AB811" s="2" t="e">
        <f>IF(Table13[[#This Row],[Gender]]="F",Table13[[#This Row],[Whole_weight]],NA())</f>
        <v>#N/A</v>
      </c>
      <c r="AC811" s="2" t="e">
        <f>IF(Table13[[#This Row],[Gender]]="I",Table13[[#This Row],[Whole_weight]],NA())</f>
        <v>#N/A</v>
      </c>
      <c r="AD811" s="2">
        <f>IF(Table13[[#This Row],[Gender]]="M",Table13[[#This Row],[Diameter]],NA())</f>
        <v>0.49</v>
      </c>
      <c r="AE811" s="2" t="e">
        <f>IF(Table13[[#This Row],[Gender]]="F",Table13[[#This Row],[Diameter]],NA())</f>
        <v>#N/A</v>
      </c>
      <c r="AF811" s="2" t="e">
        <f>IF(Table13[[#This Row],[Gender]]="I",Table13[[#This Row],[Diameter]],NA())</f>
        <v>#N/A</v>
      </c>
    </row>
    <row r="812" spans="1:32">
      <c r="A812">
        <v>2688</v>
      </c>
      <c r="B812" t="s">
        <v>15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16</v>
      </c>
      <c r="M812" t="s">
        <v>17</v>
      </c>
      <c r="N812" t="s">
        <v>18</v>
      </c>
      <c r="O812">
        <v>8</v>
      </c>
      <c r="P812" t="s">
        <v>19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>
        <f>SUM(1,(1/3)*(Table13[[#This Row],[Length]]-0.5),(1/3)*(Table13[[#This Row],[Diameter]]-0.4),(1/3)*(Table13[[#This Row],[Height]]-0.4)*Table13[[#This Row],[Whole_weight]]*0.5)</f>
        <v>1.0296937500000001</v>
      </c>
      <c r="W812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t="e">
        <f>IF(Table13[[#This Row],[Category All]]="Category 1",Table13[[#This Row],[Base Abalone Value]]*1.5,NA())</f>
        <v>#N/A</v>
      </c>
      <c r="Y812" t="e">
        <f>IF(Table13[[#This Row],[Category All]]="Category 2",Table13[[#This Row],[Base Abalone Value]]*0.8,NA())</f>
        <v>#N/A</v>
      </c>
      <c r="Z812">
        <f>IF(Table13[[#This Row],[Category All]]="Category 3",Table13[[#This Row],[Base Abalone Value]],NA())</f>
        <v>1.0296937500000001</v>
      </c>
      <c r="AA812" s="2">
        <f>IF(Table13[[#This Row],[Gender]]="M",Table13[[#This Row],[Whole_weight]],NA())</f>
        <v>1.3414999999999999</v>
      </c>
      <c r="AB812" s="2" t="e">
        <f>IF(Table13[[#This Row],[Gender]]="F",Table13[[#This Row],[Whole_weight]],NA())</f>
        <v>#N/A</v>
      </c>
      <c r="AC812" s="2" t="e">
        <f>IF(Table13[[#This Row],[Gender]]="I",Table13[[#This Row],[Whole_weight]],NA())</f>
        <v>#N/A</v>
      </c>
      <c r="AD812" s="2">
        <f>IF(Table13[[#This Row],[Gender]]="M",Table13[[#This Row],[Diameter]],NA())</f>
        <v>0.51</v>
      </c>
      <c r="AE812" s="2" t="e">
        <f>IF(Table13[[#This Row],[Gender]]="F",Table13[[#This Row],[Diameter]],NA())</f>
        <v>#N/A</v>
      </c>
      <c r="AF812" s="2" t="e">
        <f>IF(Table13[[#This Row],[Gender]]="I",Table13[[#This Row],[Diameter]],NA())</f>
        <v>#N/A</v>
      </c>
    </row>
    <row r="813" spans="1:32">
      <c r="A813">
        <v>3482</v>
      </c>
      <c r="B813" t="s">
        <v>11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32</v>
      </c>
      <c r="M813" t="s">
        <v>33</v>
      </c>
      <c r="N813" t="s">
        <v>34</v>
      </c>
      <c r="O813">
        <v>2</v>
      </c>
      <c r="P813" t="s">
        <v>7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>
        <f>SUM(1,(1/3)*(Table13[[#This Row],[Length]]-0.5),(1/3)*(Table13[[#This Row],[Diameter]]-0.4),(1/3)*(Table13[[#This Row],[Height]]-0.4)*Table13[[#This Row],[Whole_weight]]*0.5)</f>
        <v>0.95025958333333327</v>
      </c>
      <c r="W81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t="e">
        <f>IF(Table13[[#This Row],[Category All]]="Category 1",Table13[[#This Row],[Base Abalone Value]]*1.5,NA())</f>
        <v>#N/A</v>
      </c>
      <c r="Y813">
        <f>IF(Table13[[#This Row],[Category All]]="Category 2",Table13[[#This Row],[Base Abalone Value]]*0.8,NA())</f>
        <v>0.76020766666666661</v>
      </c>
      <c r="Z813" t="e">
        <f>IF(Table13[[#This Row],[Category All]]="Category 3",Table13[[#This Row],[Base Abalone Value]],NA())</f>
        <v>#N/A</v>
      </c>
      <c r="AA813" s="2" t="e">
        <f>IF(Table13[[#This Row],[Gender]]="M",Table13[[#This Row],[Whole_weight]],NA())</f>
        <v>#N/A</v>
      </c>
      <c r="AB813" s="2" t="e">
        <f>IF(Table13[[#This Row],[Gender]]="F",Table13[[#This Row],[Whole_weight]],NA())</f>
        <v>#N/A</v>
      </c>
      <c r="AC813" s="2">
        <f>IF(Table13[[#This Row],[Gender]]="I",Table13[[#This Row],[Whole_weight]],NA())</f>
        <v>0.40150000000000002</v>
      </c>
      <c r="AD813" s="2" t="e">
        <f>IF(Table13[[#This Row],[Gender]]="M",Table13[[#This Row],[Diameter]],NA())</f>
        <v>#N/A</v>
      </c>
      <c r="AE813" s="2" t="e">
        <f>IF(Table13[[#This Row],[Gender]]="F",Table13[[#This Row],[Diameter]],NA())</f>
        <v>#N/A</v>
      </c>
      <c r="AF813" s="2">
        <f>IF(Table13[[#This Row],[Gender]]="I",Table13[[#This Row],[Diameter]],NA())</f>
        <v>0.34499999999999997</v>
      </c>
    </row>
    <row r="814" spans="1:32">
      <c r="A814">
        <v>4110</v>
      </c>
      <c r="B814" t="s">
        <v>15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32</v>
      </c>
      <c r="M814" t="s">
        <v>33</v>
      </c>
      <c r="N814" t="s">
        <v>34</v>
      </c>
      <c r="O814">
        <v>4</v>
      </c>
      <c r="P814" t="s">
        <v>10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>
        <f>SUM(1,(1/3)*(Table13[[#This Row],[Length]]-0.5),(1/3)*(Table13[[#This Row],[Diameter]]-0.4),(1/3)*(Table13[[#This Row],[Height]]-0.4)*Table13[[#This Row],[Whole_weight]]*0.5)</f>
        <v>0.95779416666666661</v>
      </c>
      <c r="W814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t="e">
        <f>IF(Table13[[#This Row],[Category All]]="Category 1",Table13[[#This Row],[Base Abalone Value]]*1.5,NA())</f>
        <v>#N/A</v>
      </c>
      <c r="Y814">
        <f>IF(Table13[[#This Row],[Category All]]="Category 2",Table13[[#This Row],[Base Abalone Value]]*0.8,NA())</f>
        <v>0.76623533333333338</v>
      </c>
      <c r="Z814" t="e">
        <f>IF(Table13[[#This Row],[Category All]]="Category 3",Table13[[#This Row],[Base Abalone Value]],NA())</f>
        <v>#N/A</v>
      </c>
      <c r="AA814" s="2">
        <f>IF(Table13[[#This Row],[Gender]]="M",Table13[[#This Row],[Whole_weight]],NA())</f>
        <v>0.53049999999999997</v>
      </c>
      <c r="AB814" s="2" t="e">
        <f>IF(Table13[[#This Row],[Gender]]="F",Table13[[#This Row],[Whole_weight]],NA())</f>
        <v>#N/A</v>
      </c>
      <c r="AC814" s="2" t="e">
        <f>IF(Table13[[#This Row],[Gender]]="I",Table13[[#This Row],[Whole_weight]],NA())</f>
        <v>#N/A</v>
      </c>
      <c r="AD814" s="2">
        <f>IF(Table13[[#This Row],[Gender]]="M",Table13[[#This Row],[Diameter]],NA())</f>
        <v>0.36499999999999999</v>
      </c>
      <c r="AE814" s="2" t="e">
        <f>IF(Table13[[#This Row],[Gender]]="F",Table13[[#This Row],[Diameter]],NA())</f>
        <v>#N/A</v>
      </c>
      <c r="AF814" s="2" t="e">
        <f>IF(Table13[[#This Row],[Gender]]="I",Table13[[#This Row],[Diameter]],NA())</f>
        <v>#N/A</v>
      </c>
    </row>
    <row r="815" spans="1:32">
      <c r="A815">
        <v>2773</v>
      </c>
      <c r="B815" t="s">
        <v>15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23</v>
      </c>
      <c r="M815" t="s">
        <v>24</v>
      </c>
      <c r="N815" t="s">
        <v>25</v>
      </c>
      <c r="O815">
        <v>9</v>
      </c>
      <c r="P815" t="s">
        <v>46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>
        <f>SUM(1,(1/3)*(Table13[[#This Row],[Length]]-0.5),(1/3)*(Table13[[#This Row],[Diameter]]-0.4),(1/3)*(Table13[[#This Row],[Height]]-0.4)*Table13[[#This Row],[Whole_weight]]*0.5)</f>
        <v>0.99404375</v>
      </c>
      <c r="W815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t="e">
        <f>IF(Table13[[#This Row],[Category All]]="Category 1",Table13[[#This Row],[Base Abalone Value]]*1.5,NA())</f>
        <v>#N/A</v>
      </c>
      <c r="Y815" t="e">
        <f>IF(Table13[[#This Row],[Category All]]="Category 2",Table13[[#This Row],[Base Abalone Value]]*0.8,NA())</f>
        <v>#N/A</v>
      </c>
      <c r="Z815">
        <f>IF(Table13[[#This Row],[Category All]]="Category 3",Table13[[#This Row],[Base Abalone Value]],NA())</f>
        <v>0.99404375</v>
      </c>
      <c r="AA815" s="2">
        <f>IF(Table13[[#This Row],[Gender]]="M",Table13[[#This Row],[Whole_weight]],NA())</f>
        <v>1.2255</v>
      </c>
      <c r="AB815" s="2" t="e">
        <f>IF(Table13[[#This Row],[Gender]]="F",Table13[[#This Row],[Whole_weight]],NA())</f>
        <v>#N/A</v>
      </c>
      <c r="AC815" s="2" t="e">
        <f>IF(Table13[[#This Row],[Gender]]="I",Table13[[#This Row],[Whole_weight]],NA())</f>
        <v>#N/A</v>
      </c>
      <c r="AD815" s="2">
        <f>IF(Table13[[#This Row],[Gender]]="M",Table13[[#This Row],[Diameter]],NA())</f>
        <v>0.44</v>
      </c>
      <c r="AE815" s="2" t="e">
        <f>IF(Table13[[#This Row],[Gender]]="F",Table13[[#This Row],[Diameter]],NA())</f>
        <v>#N/A</v>
      </c>
      <c r="AF815" s="2" t="e">
        <f>IF(Table13[[#This Row],[Gender]]="I",Table13[[#This Row],[Diameter]],NA())</f>
        <v>#N/A</v>
      </c>
    </row>
    <row r="816" spans="1:32">
      <c r="A816">
        <v>3525</v>
      </c>
      <c r="B816" t="s">
        <v>11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16</v>
      </c>
      <c r="M816" t="s">
        <v>17</v>
      </c>
      <c r="N816" t="s">
        <v>18</v>
      </c>
      <c r="O816">
        <v>8</v>
      </c>
      <c r="P816" t="s">
        <v>19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>
        <f>SUM(1,(1/3)*(Table13[[#This Row],[Length]]-0.5),(1/3)*(Table13[[#This Row],[Diameter]]-0.4),(1/3)*(Table13[[#This Row],[Height]]-0.4)*Table13[[#This Row],[Whole_weight]]*0.5)</f>
        <v>0.87978916666666662</v>
      </c>
      <c r="W816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t="e">
        <f>IF(Table13[[#This Row],[Category All]]="Category 1",Table13[[#This Row],[Base Abalone Value]]*1.5,NA())</f>
        <v>#N/A</v>
      </c>
      <c r="Y816">
        <f>IF(Table13[[#This Row],[Category All]]="Category 2",Table13[[#This Row],[Base Abalone Value]]*0.8,NA())</f>
        <v>0.70383133333333336</v>
      </c>
      <c r="Z816" t="e">
        <f>IF(Table13[[#This Row],[Category All]]="Category 3",Table13[[#This Row],[Base Abalone Value]],NA())</f>
        <v>#N/A</v>
      </c>
      <c r="AA816" s="2" t="e">
        <f>IF(Table13[[#This Row],[Gender]]="M",Table13[[#This Row],[Whole_weight]],NA())</f>
        <v>#N/A</v>
      </c>
      <c r="AB816" s="2" t="e">
        <f>IF(Table13[[#This Row],[Gender]]="F",Table13[[#This Row],[Whole_weight]],NA())</f>
        <v>#N/A</v>
      </c>
      <c r="AC816" s="2">
        <f>IF(Table13[[#This Row],[Gender]]="I",Table13[[#This Row],[Whole_weight]],NA())</f>
        <v>0.13100000000000001</v>
      </c>
      <c r="AD816" s="2" t="e">
        <f>IF(Table13[[#This Row],[Gender]]="M",Table13[[#This Row],[Diameter]],NA())</f>
        <v>#N/A</v>
      </c>
      <c r="AE816" s="2" t="e">
        <f>IF(Table13[[#This Row],[Gender]]="F",Table13[[#This Row],[Diameter]],NA())</f>
        <v>#N/A</v>
      </c>
      <c r="AF816" s="2">
        <f>IF(Table13[[#This Row],[Gender]]="I",Table13[[#This Row],[Diameter]],NA())</f>
        <v>0.24</v>
      </c>
    </row>
    <row r="817" spans="1:32">
      <c r="A817">
        <v>927</v>
      </c>
      <c r="B817" t="s">
        <v>11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32</v>
      </c>
      <c r="M817" t="s">
        <v>33</v>
      </c>
      <c r="N817" t="s">
        <v>34</v>
      </c>
      <c r="O817">
        <v>9</v>
      </c>
      <c r="P817" t="s">
        <v>46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>
        <f>SUM(1,(1/3)*(Table13[[#This Row],[Length]]-0.5),(1/3)*(Table13[[#This Row],[Diameter]]-0.4),(1/3)*(Table13[[#This Row],[Height]]-0.4)*Table13[[#This Row],[Whole_weight]]*0.5)</f>
        <v>0.92970833333333336</v>
      </c>
      <c r="W817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t="e">
        <f>IF(Table13[[#This Row],[Category All]]="Category 1",Table13[[#This Row],[Base Abalone Value]]*1.5,NA())</f>
        <v>#N/A</v>
      </c>
      <c r="Y817">
        <f>IF(Table13[[#This Row],[Category All]]="Category 2",Table13[[#This Row],[Base Abalone Value]]*0.8,NA())</f>
        <v>0.74376666666666669</v>
      </c>
      <c r="Z817" t="e">
        <f>IF(Table13[[#This Row],[Category All]]="Category 3",Table13[[#This Row],[Base Abalone Value]],NA())</f>
        <v>#N/A</v>
      </c>
      <c r="AA817" s="2" t="e">
        <f>IF(Table13[[#This Row],[Gender]]="M",Table13[[#This Row],[Whole_weight]],NA())</f>
        <v>#N/A</v>
      </c>
      <c r="AB817" s="2" t="e">
        <f>IF(Table13[[#This Row],[Gender]]="F",Table13[[#This Row],[Whole_weight]],NA())</f>
        <v>#N/A</v>
      </c>
      <c r="AC817" s="2">
        <f>IF(Table13[[#This Row],[Gender]]="I",Table13[[#This Row],[Whole_weight]],NA())</f>
        <v>0.42499999999999999</v>
      </c>
      <c r="AD817" s="2" t="e">
        <f>IF(Table13[[#This Row],[Gender]]="M",Table13[[#This Row],[Diameter]],NA())</f>
        <v>#N/A</v>
      </c>
      <c r="AE817" s="2" t="e">
        <f>IF(Table13[[#This Row],[Gender]]="F",Table13[[#This Row],[Diameter]],NA())</f>
        <v>#N/A</v>
      </c>
      <c r="AF817" s="2">
        <f>IF(Table13[[#This Row],[Gender]]="I",Table13[[#This Row],[Diameter]],NA())</f>
        <v>0.32500000000000001</v>
      </c>
    </row>
    <row r="818" spans="1:32">
      <c r="A818">
        <v>1293</v>
      </c>
      <c r="B818" t="s">
        <v>11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39</v>
      </c>
      <c r="M818" t="s">
        <v>40</v>
      </c>
      <c r="N818" t="s">
        <v>41</v>
      </c>
      <c r="O818">
        <v>10</v>
      </c>
      <c r="P818" t="s">
        <v>38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>
        <f>SUM(1,(1/3)*(Table13[[#This Row],[Length]]-0.5),(1/3)*(Table13[[#This Row],[Diameter]]-0.4),(1/3)*(Table13[[#This Row],[Height]]-0.4)*Table13[[#This Row],[Whole_weight]]*0.5)</f>
        <v>0.97423791666666659</v>
      </c>
      <c r="W818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t="e">
        <f>IF(Table13[[#This Row],[Category All]]="Category 1",Table13[[#This Row],[Base Abalone Value]]*1.5,NA())</f>
        <v>#N/A</v>
      </c>
      <c r="Y818">
        <f>IF(Table13[[#This Row],[Category All]]="Category 2",Table13[[#This Row],[Base Abalone Value]]*0.8,NA())</f>
        <v>0.7793903333333333</v>
      </c>
      <c r="Z818" t="e">
        <f>IF(Table13[[#This Row],[Category All]]="Category 3",Table13[[#This Row],[Base Abalone Value]],NA())</f>
        <v>#N/A</v>
      </c>
      <c r="AA818" s="2" t="e">
        <f>IF(Table13[[#This Row],[Gender]]="M",Table13[[#This Row],[Whole_weight]],NA())</f>
        <v>#N/A</v>
      </c>
      <c r="AB818" s="2" t="e">
        <f>IF(Table13[[#This Row],[Gender]]="F",Table13[[#This Row],[Whole_weight]],NA())</f>
        <v>#N/A</v>
      </c>
      <c r="AC818" s="2">
        <f>IF(Table13[[#This Row],[Gender]]="I",Table13[[#This Row],[Whole_weight]],NA())</f>
        <v>0.69650000000000001</v>
      </c>
      <c r="AD818" s="2" t="e">
        <f>IF(Table13[[#This Row],[Gender]]="M",Table13[[#This Row],[Diameter]],NA())</f>
        <v>#N/A</v>
      </c>
      <c r="AE818" s="2" t="e">
        <f>IF(Table13[[#This Row],[Gender]]="F",Table13[[#This Row],[Diameter]],NA())</f>
        <v>#N/A</v>
      </c>
      <c r="AF818" s="2">
        <f>IF(Table13[[#This Row],[Gender]]="I",Table13[[#This Row],[Diameter]],NA())</f>
        <v>0.4</v>
      </c>
    </row>
    <row r="819" spans="1:32">
      <c r="A819">
        <v>4143</v>
      </c>
      <c r="B819" t="s">
        <v>15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35</v>
      </c>
      <c r="M819" t="s">
        <v>36</v>
      </c>
      <c r="N819" t="s">
        <v>37</v>
      </c>
      <c r="O819">
        <v>3</v>
      </c>
      <c r="P819" t="s">
        <v>48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>
        <f>SUM(1,(1/3)*(Table13[[#This Row],[Length]]-0.5),(1/3)*(Table13[[#This Row],[Diameter]]-0.4),(1/3)*(Table13[[#This Row],[Height]]-0.4)*Table13[[#This Row],[Whole_weight]]*0.5)</f>
        <v>1.0419266666666669</v>
      </c>
      <c r="W819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t="e">
        <f>IF(Table13[[#This Row],[Category All]]="Category 1",Table13[[#This Row],[Base Abalone Value]]*1.5,NA())</f>
        <v>#N/A</v>
      </c>
      <c r="Y819" t="e">
        <f>IF(Table13[[#This Row],[Category All]]="Category 2",Table13[[#This Row],[Base Abalone Value]]*0.8,NA())</f>
        <v>#N/A</v>
      </c>
      <c r="Z819">
        <f>IF(Table13[[#This Row],[Category All]]="Category 3",Table13[[#This Row],[Base Abalone Value]],NA())</f>
        <v>1.0419266666666669</v>
      </c>
      <c r="AA819" s="2">
        <f>IF(Table13[[#This Row],[Gender]]="M",Table13[[#This Row],[Whole_weight]],NA())</f>
        <v>1.4019999999999999</v>
      </c>
      <c r="AB819" s="2" t="e">
        <f>IF(Table13[[#This Row],[Gender]]="F",Table13[[#This Row],[Whole_weight]],NA())</f>
        <v>#N/A</v>
      </c>
      <c r="AC819" s="2" t="e">
        <f>IF(Table13[[#This Row],[Gender]]="I",Table13[[#This Row],[Whole_weight]],NA())</f>
        <v>#N/A</v>
      </c>
      <c r="AD819" s="2">
        <f>IF(Table13[[#This Row],[Gender]]="M",Table13[[#This Row],[Diameter]],NA())</f>
        <v>0.52500000000000002</v>
      </c>
      <c r="AE819" s="2" t="e">
        <f>IF(Table13[[#This Row],[Gender]]="F",Table13[[#This Row],[Diameter]],NA())</f>
        <v>#N/A</v>
      </c>
      <c r="AF819" s="2" t="e">
        <f>IF(Table13[[#This Row],[Gender]]="I",Table13[[#This Row],[Diameter]],NA())</f>
        <v>#N/A</v>
      </c>
    </row>
    <row r="820" spans="1:32">
      <c r="A820">
        <v>3529</v>
      </c>
      <c r="B820" t="s">
        <v>11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20</v>
      </c>
      <c r="M820" t="s">
        <v>21</v>
      </c>
      <c r="N820" t="s">
        <v>22</v>
      </c>
      <c r="O820">
        <v>10</v>
      </c>
      <c r="P820" t="s">
        <v>38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>
        <f>SUM(1,(1/3)*(Table13[[#This Row],[Length]]-0.5),(1/3)*(Table13[[#This Row],[Diameter]]-0.4),(1/3)*(Table13[[#This Row],[Height]]-0.4)*Table13[[#This Row],[Whole_weight]]*0.5)</f>
        <v>0.89589124999999992</v>
      </c>
      <c r="W820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t="e">
        <f>IF(Table13[[#This Row],[Category All]]="Category 1",Table13[[#This Row],[Base Abalone Value]]*1.5,NA())</f>
        <v>#N/A</v>
      </c>
      <c r="Y820">
        <f>IF(Table13[[#This Row],[Category All]]="Category 2",Table13[[#This Row],[Base Abalone Value]]*0.8,NA())</f>
        <v>0.71671299999999993</v>
      </c>
      <c r="Z820" t="e">
        <f>IF(Table13[[#This Row],[Category All]]="Category 3",Table13[[#This Row],[Base Abalone Value]],NA())</f>
        <v>#N/A</v>
      </c>
      <c r="AA820" s="2" t="e">
        <f>IF(Table13[[#This Row],[Gender]]="M",Table13[[#This Row],[Whole_weight]],NA())</f>
        <v>#N/A</v>
      </c>
      <c r="AB820" s="2" t="e">
        <f>IF(Table13[[#This Row],[Gender]]="F",Table13[[#This Row],[Whole_weight]],NA())</f>
        <v>#N/A</v>
      </c>
      <c r="AC820" s="2">
        <f>IF(Table13[[#This Row],[Gender]]="I",Table13[[#This Row],[Whole_weight]],NA())</f>
        <v>0.17349999999999999</v>
      </c>
      <c r="AD820" s="2" t="e">
        <f>IF(Table13[[#This Row],[Gender]]="M",Table13[[#This Row],[Diameter]],NA())</f>
        <v>#N/A</v>
      </c>
      <c r="AE820" s="2" t="e">
        <f>IF(Table13[[#This Row],[Gender]]="F",Table13[[#This Row],[Diameter]],NA())</f>
        <v>#N/A</v>
      </c>
      <c r="AF820" s="2">
        <f>IF(Table13[[#This Row],[Gender]]="I",Table13[[#This Row],[Diameter]],NA())</f>
        <v>0.26500000000000001</v>
      </c>
    </row>
    <row r="821" spans="1:32">
      <c r="A821">
        <v>3992</v>
      </c>
      <c r="B821" t="s">
        <v>15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32</v>
      </c>
      <c r="M821" t="s">
        <v>33</v>
      </c>
      <c r="N821" t="s">
        <v>34</v>
      </c>
      <c r="O821">
        <v>2</v>
      </c>
      <c r="P821" t="s">
        <v>7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>
        <f>SUM(1,(1/3)*(Table13[[#This Row],[Length]]-0.5),(1/3)*(Table13[[#This Row],[Diameter]]-0.4),(1/3)*(Table13[[#This Row],[Height]]-0.4)*Table13[[#This Row],[Whole_weight]]*0.5)</f>
        <v>1.0450016666666668</v>
      </c>
      <c r="W821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t="e">
        <f>IF(Table13[[#This Row],[Category All]]="Category 1",Table13[[#This Row],[Base Abalone Value]]*1.5,NA())</f>
        <v>#N/A</v>
      </c>
      <c r="Y821" t="e">
        <f>IF(Table13[[#This Row],[Category All]]="Category 2",Table13[[#This Row],[Base Abalone Value]]*0.8,NA())</f>
        <v>#N/A</v>
      </c>
      <c r="Z821">
        <f>IF(Table13[[#This Row],[Category All]]="Category 3",Table13[[#This Row],[Base Abalone Value]],NA())</f>
        <v>1.0450016666666668</v>
      </c>
      <c r="AA821" s="2">
        <f>IF(Table13[[#This Row],[Gender]]="M",Table13[[#This Row],[Whole_weight]],NA())</f>
        <v>1.4544999999999999</v>
      </c>
      <c r="AB821" s="2" t="e">
        <f>IF(Table13[[#This Row],[Gender]]="F",Table13[[#This Row],[Whole_weight]],NA())</f>
        <v>#N/A</v>
      </c>
      <c r="AC821" s="2" t="e">
        <f>IF(Table13[[#This Row],[Gender]]="I",Table13[[#This Row],[Whole_weight]],NA())</f>
        <v>#N/A</v>
      </c>
      <c r="AD821" s="2">
        <f>IF(Table13[[#This Row],[Gender]]="M",Table13[[#This Row],[Diameter]],NA())</f>
        <v>0.51</v>
      </c>
      <c r="AE821" s="2" t="e">
        <f>IF(Table13[[#This Row],[Gender]]="F",Table13[[#This Row],[Diameter]],NA())</f>
        <v>#N/A</v>
      </c>
      <c r="AF821" s="2" t="e">
        <f>IF(Table13[[#This Row],[Gender]]="I",Table13[[#This Row],[Diameter]],NA())</f>
        <v>#N/A</v>
      </c>
    </row>
    <row r="822" spans="1:32">
      <c r="A822">
        <v>967</v>
      </c>
      <c r="B822" t="s">
        <v>11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5</v>
      </c>
      <c r="M822" t="s">
        <v>6</v>
      </c>
      <c r="N822" t="s">
        <v>3</v>
      </c>
      <c r="O822">
        <v>7</v>
      </c>
      <c r="P822" t="s">
        <v>42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>
        <f>SUM(1,(1/3)*(Table13[[#This Row],[Length]]-0.5),(1/3)*(Table13[[#This Row],[Diameter]]-0.4),(1/3)*(Table13[[#This Row],[Height]]-0.4)*Table13[[#This Row],[Whole_weight]]*0.5)</f>
        <v>0.96607500000000013</v>
      </c>
      <c r="W822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t="e">
        <f>IF(Table13[[#This Row],[Category All]]="Category 1",Table13[[#This Row],[Base Abalone Value]]*1.5,NA())</f>
        <v>#N/A</v>
      </c>
      <c r="Y822">
        <f>IF(Table13[[#This Row],[Category All]]="Category 2",Table13[[#This Row],[Base Abalone Value]]*0.8,NA())</f>
        <v>0.7728600000000001</v>
      </c>
      <c r="Z822" t="e">
        <f>IF(Table13[[#This Row],[Category All]]="Category 3",Table13[[#This Row],[Base Abalone Value]],NA())</f>
        <v>#N/A</v>
      </c>
      <c r="AA822" s="2" t="e">
        <f>IF(Table13[[#This Row],[Gender]]="M",Table13[[#This Row],[Whole_weight]],NA())</f>
        <v>#N/A</v>
      </c>
      <c r="AB822" s="2" t="e">
        <f>IF(Table13[[#This Row],[Gender]]="F",Table13[[#This Row],[Whole_weight]],NA())</f>
        <v>#N/A</v>
      </c>
      <c r="AC822" s="2">
        <f>IF(Table13[[#This Row],[Gender]]="I",Table13[[#This Row],[Whole_weight]],NA())</f>
        <v>0.57850000000000001</v>
      </c>
      <c r="AD822" s="2" t="e">
        <f>IF(Table13[[#This Row],[Gender]]="M",Table13[[#This Row],[Diameter]],NA())</f>
        <v>#N/A</v>
      </c>
      <c r="AE822" s="2" t="e">
        <f>IF(Table13[[#This Row],[Gender]]="F",Table13[[#This Row],[Diameter]],NA())</f>
        <v>#N/A</v>
      </c>
      <c r="AF822" s="2">
        <f>IF(Table13[[#This Row],[Gender]]="I",Table13[[#This Row],[Diameter]],NA())</f>
        <v>0.375</v>
      </c>
    </row>
    <row r="823" spans="1:32">
      <c r="A823">
        <v>592</v>
      </c>
      <c r="B823" t="s">
        <v>0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32</v>
      </c>
      <c r="M823" t="s">
        <v>33</v>
      </c>
      <c r="N823" t="s">
        <v>34</v>
      </c>
      <c r="O823">
        <v>7</v>
      </c>
      <c r="P823" t="s">
        <v>42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>
        <f>SUM(1,(1/3)*(Table13[[#This Row],[Length]]-0.5),(1/3)*(Table13[[#This Row],[Diameter]]-0.4),(1/3)*(Table13[[#This Row],[Height]]-0.4)*Table13[[#This Row],[Whole_weight]]*0.5)</f>
        <v>0.90812499999999996</v>
      </c>
      <c r="W82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t="e">
        <f>IF(Table13[[#This Row],[Category All]]="Category 1",Table13[[#This Row],[Base Abalone Value]]*1.5,NA())</f>
        <v>#N/A</v>
      </c>
      <c r="Y823">
        <f>IF(Table13[[#This Row],[Category All]]="Category 2",Table13[[#This Row],[Base Abalone Value]]*0.8,NA())</f>
        <v>0.72650000000000003</v>
      </c>
      <c r="Z823" t="e">
        <f>IF(Table13[[#This Row],[Category All]]="Category 3",Table13[[#This Row],[Base Abalone Value]],NA())</f>
        <v>#N/A</v>
      </c>
      <c r="AA823" s="2" t="e">
        <f>IF(Table13[[#This Row],[Gender]]="M",Table13[[#This Row],[Whole_weight]],NA())</f>
        <v>#N/A</v>
      </c>
      <c r="AB823" s="2">
        <f>IF(Table13[[#This Row],[Gender]]="F",Table13[[#This Row],[Whole_weight]],NA())</f>
        <v>0.25</v>
      </c>
      <c r="AC823" s="2" t="e">
        <f>IF(Table13[[#This Row],[Gender]]="I",Table13[[#This Row],[Whole_weight]],NA())</f>
        <v>#N/A</v>
      </c>
      <c r="AD823" s="2" t="e">
        <f>IF(Table13[[#This Row],[Gender]]="M",Table13[[#This Row],[Diameter]],NA())</f>
        <v>#N/A</v>
      </c>
      <c r="AE823" s="2">
        <f>IF(Table13[[#This Row],[Gender]]="F",Table13[[#This Row],[Diameter]],NA())</f>
        <v>0.28999999999999998</v>
      </c>
      <c r="AF823" s="2" t="e">
        <f>IF(Table13[[#This Row],[Gender]]="I",Table13[[#This Row],[Diameter]],NA())</f>
        <v>#N/A</v>
      </c>
    </row>
    <row r="824" spans="1:32">
      <c r="A824">
        <v>4168</v>
      </c>
      <c r="B824" t="s">
        <v>15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35</v>
      </c>
      <c r="M824" t="s">
        <v>36</v>
      </c>
      <c r="N824" t="s">
        <v>37</v>
      </c>
      <c r="O824">
        <v>3</v>
      </c>
      <c r="P824" t="s">
        <v>48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>
        <f>SUM(1,(1/3)*(Table13[[#This Row],[Length]]-0.5),(1/3)*(Table13[[#This Row],[Diameter]]-0.4),(1/3)*(Table13[[#This Row],[Height]]-0.4)*Table13[[#This Row],[Whole_weight]]*0.5)</f>
        <v>0.9668874999999999</v>
      </c>
      <c r="W824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t="e">
        <f>IF(Table13[[#This Row],[Category All]]="Category 1",Table13[[#This Row],[Base Abalone Value]]*1.5,NA())</f>
        <v>#N/A</v>
      </c>
      <c r="Y824">
        <f>IF(Table13[[#This Row],[Category All]]="Category 2",Table13[[#This Row],[Base Abalone Value]]*0.8,NA())</f>
        <v>0.77350999999999992</v>
      </c>
      <c r="Z824" t="e">
        <f>IF(Table13[[#This Row],[Category All]]="Category 3",Table13[[#This Row],[Base Abalone Value]],NA())</f>
        <v>#N/A</v>
      </c>
      <c r="AA824" s="2">
        <f>IF(Table13[[#This Row],[Gender]]="M",Table13[[#This Row],[Whole_weight]],NA())</f>
        <v>0.57699999999999996</v>
      </c>
      <c r="AB824" s="2" t="e">
        <f>IF(Table13[[#This Row],[Gender]]="F",Table13[[#This Row],[Whole_weight]],NA())</f>
        <v>#N/A</v>
      </c>
      <c r="AC824" s="2" t="e">
        <f>IF(Table13[[#This Row],[Gender]]="I",Table13[[#This Row],[Whole_weight]],NA())</f>
        <v>#N/A</v>
      </c>
      <c r="AD824" s="2">
        <f>IF(Table13[[#This Row],[Gender]]="M",Table13[[#This Row],[Diameter]],NA())</f>
        <v>0.38</v>
      </c>
      <c r="AE824" s="2" t="e">
        <f>IF(Table13[[#This Row],[Gender]]="F",Table13[[#This Row],[Diameter]],NA())</f>
        <v>#N/A</v>
      </c>
      <c r="AF824" s="2" t="e">
        <f>IF(Table13[[#This Row],[Gender]]="I",Table13[[#This Row],[Diameter]],NA())</f>
        <v>#N/A</v>
      </c>
    </row>
    <row r="825" spans="1:32">
      <c r="A825">
        <v>2692</v>
      </c>
      <c r="B825" t="s">
        <v>0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16</v>
      </c>
      <c r="M825" t="s">
        <v>17</v>
      </c>
      <c r="N825" t="s">
        <v>18</v>
      </c>
      <c r="O825">
        <v>5</v>
      </c>
      <c r="P825" t="s">
        <v>14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>
        <f>SUM(1,(1/3)*(Table13[[#This Row],[Length]]-0.5),(1/3)*(Table13[[#This Row],[Diameter]]-0.4),(1/3)*(Table13[[#This Row],[Height]]-0.4)*Table13[[#This Row],[Whole_weight]]*0.5)</f>
        <v>1.0412166666666667</v>
      </c>
      <c r="W825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t="e">
        <f>IF(Table13[[#This Row],[Category All]]="Category 1",Table13[[#This Row],[Base Abalone Value]]*1.5,NA())</f>
        <v>#N/A</v>
      </c>
      <c r="Y825" t="e">
        <f>IF(Table13[[#This Row],[Category All]]="Category 2",Table13[[#This Row],[Base Abalone Value]]*0.8,NA())</f>
        <v>#N/A</v>
      </c>
      <c r="Z825">
        <f>IF(Table13[[#This Row],[Category All]]="Category 3",Table13[[#This Row],[Base Abalone Value]],NA())</f>
        <v>1.0412166666666667</v>
      </c>
      <c r="AA825" s="2" t="e">
        <f>IF(Table13[[#This Row],[Gender]]="M",Table13[[#This Row],[Whole_weight]],NA())</f>
        <v>#N/A</v>
      </c>
      <c r="AB825" s="2">
        <f>IF(Table13[[#This Row],[Gender]]="F",Table13[[#This Row],[Whole_weight]],NA())</f>
        <v>1.2849999999999999</v>
      </c>
      <c r="AC825" s="2" t="e">
        <f>IF(Table13[[#This Row],[Gender]]="I",Table13[[#This Row],[Whole_weight]],NA())</f>
        <v>#N/A</v>
      </c>
      <c r="AD825" s="2" t="e">
        <f>IF(Table13[[#This Row],[Gender]]="M",Table13[[#This Row],[Diameter]],NA())</f>
        <v>#N/A</v>
      </c>
      <c r="AE825" s="2">
        <f>IF(Table13[[#This Row],[Gender]]="F",Table13[[#This Row],[Diameter]],NA())</f>
        <v>0.52</v>
      </c>
      <c r="AF825" s="2" t="e">
        <f>IF(Table13[[#This Row],[Gender]]="I",Table13[[#This Row],[Diameter]],NA())</f>
        <v>#N/A</v>
      </c>
    </row>
    <row r="826" spans="1:32">
      <c r="A826">
        <v>467</v>
      </c>
      <c r="B826" t="s">
        <v>0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23</v>
      </c>
      <c r="M826" t="s">
        <v>24</v>
      </c>
      <c r="N826" t="s">
        <v>25</v>
      </c>
      <c r="O826">
        <v>4</v>
      </c>
      <c r="P826" t="s">
        <v>10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>
        <f>SUM(1,(1/3)*(Table13[[#This Row],[Length]]-0.5),(1/3)*(Table13[[#This Row],[Diameter]]-0.4),(1/3)*(Table13[[#This Row],[Height]]-0.4)*Table13[[#This Row],[Whole_weight]]*0.5)</f>
        <v>1.0579991666666666</v>
      </c>
      <c r="W826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t="e">
        <f>IF(Table13[[#This Row],[Category All]]="Category 1",Table13[[#This Row],[Base Abalone Value]]*1.5,NA())</f>
        <v>#N/A</v>
      </c>
      <c r="Y826" t="e">
        <f>IF(Table13[[#This Row],[Category All]]="Category 2",Table13[[#This Row],[Base Abalone Value]]*0.8,NA())</f>
        <v>#N/A</v>
      </c>
      <c r="Z826">
        <f>IF(Table13[[#This Row],[Category All]]="Category 3",Table13[[#This Row],[Base Abalone Value]],NA())</f>
        <v>1.0579991666666666</v>
      </c>
      <c r="AA826" s="2" t="e">
        <f>IF(Table13[[#This Row],[Gender]]="M",Table13[[#This Row],[Whole_weight]],NA())</f>
        <v>#N/A</v>
      </c>
      <c r="AB826" s="2">
        <f>IF(Table13[[#This Row],[Gender]]="F",Table13[[#This Row],[Whole_weight]],NA())</f>
        <v>1.3905000000000001</v>
      </c>
      <c r="AC826" s="2" t="e">
        <f>IF(Table13[[#This Row],[Gender]]="I",Table13[[#This Row],[Whole_weight]],NA())</f>
        <v>#N/A</v>
      </c>
      <c r="AD826" s="2" t="e">
        <f>IF(Table13[[#This Row],[Gender]]="M",Table13[[#This Row],[Diameter]],NA())</f>
        <v>#N/A</v>
      </c>
      <c r="AE826" s="2">
        <f>IF(Table13[[#This Row],[Gender]]="F",Table13[[#This Row],[Diameter]],NA())</f>
        <v>0.55000000000000004</v>
      </c>
      <c r="AF826" s="2" t="e">
        <f>IF(Table13[[#This Row],[Gender]]="I",Table13[[#This Row],[Diameter]],NA())</f>
        <v>#N/A</v>
      </c>
    </row>
    <row r="827" spans="1:32">
      <c r="A827">
        <v>3047</v>
      </c>
      <c r="B827" t="s">
        <v>15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12</v>
      </c>
      <c r="M827" t="s">
        <v>13</v>
      </c>
      <c r="N827" t="s">
        <v>3</v>
      </c>
      <c r="O827">
        <v>10</v>
      </c>
      <c r="P827" t="s">
        <v>38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>
        <f>SUM(1,(1/3)*(Table13[[#This Row],[Length]]-0.5),(1/3)*(Table13[[#This Row],[Diameter]]-0.4),(1/3)*(Table13[[#This Row],[Height]]-0.4)*Table13[[#This Row],[Whole_weight]]*0.5)</f>
        <v>1.0027187499999999</v>
      </c>
      <c r="W827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t="e">
        <f>IF(Table13[[#This Row],[Category All]]="Category 1",Table13[[#This Row],[Base Abalone Value]]*1.5,NA())</f>
        <v>#N/A</v>
      </c>
      <c r="Y827" t="e">
        <f>IF(Table13[[#This Row],[Category All]]="Category 2",Table13[[#This Row],[Base Abalone Value]]*0.8,NA())</f>
        <v>#N/A</v>
      </c>
      <c r="Z827">
        <f>IF(Table13[[#This Row],[Category All]]="Category 3",Table13[[#This Row],[Base Abalone Value]],NA())</f>
        <v>1.0027187499999999</v>
      </c>
      <c r="AA827" s="2">
        <f>IF(Table13[[#This Row],[Gender]]="M",Table13[[#This Row],[Whole_weight]],NA())</f>
        <v>1.1274999999999999</v>
      </c>
      <c r="AB827" s="2" t="e">
        <f>IF(Table13[[#This Row],[Gender]]="F",Table13[[#This Row],[Whole_weight]],NA())</f>
        <v>#N/A</v>
      </c>
      <c r="AC827" s="2" t="e">
        <f>IF(Table13[[#This Row],[Gender]]="I",Table13[[#This Row],[Whole_weight]],NA())</f>
        <v>#N/A</v>
      </c>
      <c r="AD827" s="2">
        <f>IF(Table13[[#This Row],[Gender]]="M",Table13[[#This Row],[Diameter]],NA())</f>
        <v>0.45</v>
      </c>
      <c r="AE827" s="2" t="e">
        <f>IF(Table13[[#This Row],[Gender]]="F",Table13[[#This Row],[Diameter]],NA())</f>
        <v>#N/A</v>
      </c>
      <c r="AF827" s="2" t="e">
        <f>IF(Table13[[#This Row],[Gender]]="I",Table13[[#This Row],[Diameter]],NA())</f>
        <v>#N/A</v>
      </c>
    </row>
    <row r="828" spans="1:32">
      <c r="A828">
        <v>3110</v>
      </c>
      <c r="B828" t="s">
        <v>11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23</v>
      </c>
      <c r="M828" t="s">
        <v>24</v>
      </c>
      <c r="N828" t="s">
        <v>25</v>
      </c>
      <c r="O828">
        <v>8</v>
      </c>
      <c r="P828" t="s">
        <v>19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>
        <f>SUM(1,(1/3)*(Table13[[#This Row],[Length]]-0.5),(1/3)*(Table13[[#This Row],[Diameter]]-0.4),(1/3)*(Table13[[#This Row],[Height]]-0.4)*Table13[[#This Row],[Whole_weight]]*0.5)</f>
        <v>0.9113370833333333</v>
      </c>
      <c r="W828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t="e">
        <f>IF(Table13[[#This Row],[Category All]]="Category 1",Table13[[#This Row],[Base Abalone Value]]*1.5,NA())</f>
        <v>#N/A</v>
      </c>
      <c r="Y828">
        <f>IF(Table13[[#This Row],[Category All]]="Category 2",Table13[[#This Row],[Base Abalone Value]]*0.8,NA())</f>
        <v>0.72906966666666673</v>
      </c>
      <c r="Z828" t="e">
        <f>IF(Table13[[#This Row],[Category All]]="Category 3",Table13[[#This Row],[Base Abalone Value]],NA())</f>
        <v>#N/A</v>
      </c>
      <c r="AA828" s="2" t="e">
        <f>IF(Table13[[#This Row],[Gender]]="M",Table13[[#This Row],[Whole_weight]],NA())</f>
        <v>#N/A</v>
      </c>
      <c r="AB828" s="2" t="e">
        <f>IF(Table13[[#This Row],[Gender]]="F",Table13[[#This Row],[Whole_weight]],NA())</f>
        <v>#N/A</v>
      </c>
      <c r="AC828" s="2">
        <f>IF(Table13[[#This Row],[Gender]]="I",Table13[[#This Row],[Whole_weight]],NA())</f>
        <v>0.22850000000000001</v>
      </c>
      <c r="AD828" s="2" t="e">
        <f>IF(Table13[[#This Row],[Gender]]="M",Table13[[#This Row],[Diameter]],NA())</f>
        <v>#N/A</v>
      </c>
      <c r="AE828" s="2" t="e">
        <f>IF(Table13[[#This Row],[Gender]]="F",Table13[[#This Row],[Diameter]],NA())</f>
        <v>#N/A</v>
      </c>
      <c r="AF828" s="2">
        <f>IF(Table13[[#This Row],[Gender]]="I",Table13[[#This Row],[Diameter]],NA())</f>
        <v>0.28999999999999998</v>
      </c>
    </row>
    <row r="829" spans="1:32">
      <c r="A829">
        <v>1643</v>
      </c>
      <c r="B829" t="s">
        <v>15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32</v>
      </c>
      <c r="M829" t="s">
        <v>33</v>
      </c>
      <c r="N829" t="s">
        <v>34</v>
      </c>
      <c r="O829">
        <v>4</v>
      </c>
      <c r="P829" t="s">
        <v>10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>
        <f>SUM(1,(1/3)*(Table13[[#This Row],[Length]]-0.5),(1/3)*(Table13[[#This Row],[Diameter]]-0.4),(1/3)*(Table13[[#This Row],[Height]]-0.4)*Table13[[#This Row],[Whole_weight]]*0.5)</f>
        <v>0.99987333333333328</v>
      </c>
      <c r="W829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t="e">
        <f>IF(Table13[[#This Row],[Category All]]="Category 1",Table13[[#This Row],[Base Abalone Value]]*1.5,NA())</f>
        <v>#N/A</v>
      </c>
      <c r="Y829" t="e">
        <f>IF(Table13[[#This Row],[Category All]]="Category 2",Table13[[#This Row],[Base Abalone Value]]*0.8,NA())</f>
        <v>#N/A</v>
      </c>
      <c r="Z829">
        <f>IF(Table13[[#This Row],[Category All]]="Category 3",Table13[[#This Row],[Base Abalone Value]],NA())</f>
        <v>0.99987333333333328</v>
      </c>
      <c r="AA829" s="2">
        <f>IF(Table13[[#This Row],[Gender]]="M",Table13[[#This Row],[Whole_weight]],NA())</f>
        <v>0.96150000000000002</v>
      </c>
      <c r="AB829" s="2" t="e">
        <f>IF(Table13[[#This Row],[Gender]]="F",Table13[[#This Row],[Whole_weight]],NA())</f>
        <v>#N/A</v>
      </c>
      <c r="AC829" s="2" t="e">
        <f>IF(Table13[[#This Row],[Gender]]="I",Table13[[#This Row],[Whole_weight]],NA())</f>
        <v>#N/A</v>
      </c>
      <c r="AD829" s="2">
        <f>IF(Table13[[#This Row],[Gender]]="M",Table13[[#This Row],[Diameter]],NA())</f>
        <v>0.44</v>
      </c>
      <c r="AE829" s="2" t="e">
        <f>IF(Table13[[#This Row],[Gender]]="F",Table13[[#This Row],[Diameter]],NA())</f>
        <v>#N/A</v>
      </c>
      <c r="AF829" s="2" t="e">
        <f>IF(Table13[[#This Row],[Gender]]="I",Table13[[#This Row],[Diameter]],NA())</f>
        <v>#N/A</v>
      </c>
    </row>
    <row r="830" spans="1:32">
      <c r="A830">
        <v>288</v>
      </c>
      <c r="B830" t="s">
        <v>0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29</v>
      </c>
      <c r="M830" t="s">
        <v>30</v>
      </c>
      <c r="N830" t="s">
        <v>31</v>
      </c>
      <c r="O830">
        <v>4</v>
      </c>
      <c r="P830" t="s">
        <v>10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>
        <f>SUM(1,(1/3)*(Table13[[#This Row],[Length]]-0.5),(1/3)*(Table13[[#This Row],[Diameter]]-0.4),(1/3)*(Table13[[#This Row],[Height]]-0.4)*Table13[[#This Row],[Whole_weight]]*0.5)</f>
        <v>0.97201624999999992</v>
      </c>
      <c r="W830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t="e">
        <f>IF(Table13[[#This Row],[Category All]]="Category 1",Table13[[#This Row],[Base Abalone Value]]*1.5,NA())</f>
        <v>#N/A</v>
      </c>
      <c r="Y830">
        <f>IF(Table13[[#This Row],[Category All]]="Category 2",Table13[[#This Row],[Base Abalone Value]]*0.8,NA())</f>
        <v>0.777613</v>
      </c>
      <c r="Z830" t="e">
        <f>IF(Table13[[#This Row],[Category All]]="Category 3",Table13[[#This Row],[Base Abalone Value]],NA())</f>
        <v>#N/A</v>
      </c>
      <c r="AA830" s="2" t="e">
        <f>IF(Table13[[#This Row],[Gender]]="M",Table13[[#This Row],[Whole_weight]],NA())</f>
        <v>#N/A</v>
      </c>
      <c r="AB830" s="2">
        <f>IF(Table13[[#This Row],[Gender]]="F",Table13[[#This Row],[Whole_weight]],NA())</f>
        <v>0.64449999999999996</v>
      </c>
      <c r="AC830" s="2" t="e">
        <f>IF(Table13[[#This Row],[Gender]]="I",Table13[[#This Row],[Whole_weight]],NA())</f>
        <v>#N/A</v>
      </c>
      <c r="AD830" s="2" t="e">
        <f>IF(Table13[[#This Row],[Gender]]="M",Table13[[#This Row],[Diameter]],NA())</f>
        <v>#N/A</v>
      </c>
      <c r="AE830" s="2">
        <f>IF(Table13[[#This Row],[Gender]]="F",Table13[[#This Row],[Diameter]],NA())</f>
        <v>0.4</v>
      </c>
      <c r="AF830" s="2" t="e">
        <f>IF(Table13[[#This Row],[Gender]]="I",Table13[[#This Row],[Diameter]],NA())</f>
        <v>#N/A</v>
      </c>
    </row>
    <row r="831" spans="1:32">
      <c r="A831">
        <v>188</v>
      </c>
      <c r="B831" t="s">
        <v>0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23</v>
      </c>
      <c r="M831" t="s">
        <v>24</v>
      </c>
      <c r="N831" t="s">
        <v>25</v>
      </c>
      <c r="O831">
        <v>5</v>
      </c>
      <c r="P831" t="s">
        <v>14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>
        <f>SUM(1,(1/3)*(Table13[[#This Row],[Length]]-0.5),(1/3)*(Table13[[#This Row],[Diameter]]-0.4),(1/3)*(Table13[[#This Row],[Height]]-0.4)*Table13[[#This Row],[Whole_weight]]*0.5)</f>
        <v>1.0271091666666667</v>
      </c>
      <c r="W831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t="e">
        <f>IF(Table13[[#This Row],[Category All]]="Category 1",Table13[[#This Row],[Base Abalone Value]]*1.5,NA())</f>
        <v>#N/A</v>
      </c>
      <c r="Y831" t="e">
        <f>IF(Table13[[#This Row],[Category All]]="Category 2",Table13[[#This Row],[Base Abalone Value]]*0.8,NA())</f>
        <v>#N/A</v>
      </c>
      <c r="Z831">
        <f>IF(Table13[[#This Row],[Category All]]="Category 3",Table13[[#This Row],[Base Abalone Value]],NA())</f>
        <v>1.0271091666666667</v>
      </c>
      <c r="AA831" s="2" t="e">
        <f>IF(Table13[[#This Row],[Gender]]="M",Table13[[#This Row],[Whole_weight]],NA())</f>
        <v>#N/A</v>
      </c>
      <c r="AB831" s="2">
        <f>IF(Table13[[#This Row],[Gender]]="F",Table13[[#This Row],[Whole_weight]],NA())</f>
        <v>1.383</v>
      </c>
      <c r="AC831" s="2" t="e">
        <f>IF(Table13[[#This Row],[Gender]]="I",Table13[[#This Row],[Whole_weight]],NA())</f>
        <v>#N/A</v>
      </c>
      <c r="AD831" s="2" t="e">
        <f>IF(Table13[[#This Row],[Gender]]="M",Table13[[#This Row],[Diameter]],NA())</f>
        <v>#N/A</v>
      </c>
      <c r="AE831" s="2">
        <f>IF(Table13[[#This Row],[Gender]]="F",Table13[[#This Row],[Diameter]],NA())</f>
        <v>0.5</v>
      </c>
      <c r="AF831" s="2" t="e">
        <f>IF(Table13[[#This Row],[Gender]]="I",Table13[[#This Row],[Diameter]],NA())</f>
        <v>#N/A</v>
      </c>
    </row>
    <row r="832" spans="1:32">
      <c r="A832">
        <v>2462</v>
      </c>
      <c r="B832" t="s">
        <v>0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39</v>
      </c>
      <c r="M832" t="s">
        <v>40</v>
      </c>
      <c r="N832" t="s">
        <v>41</v>
      </c>
      <c r="O832">
        <v>6</v>
      </c>
      <c r="P832" t="s">
        <v>47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>
        <f>SUM(1,(1/3)*(Table13[[#This Row],[Length]]-0.5),(1/3)*(Table13[[#This Row],[Diameter]]-0.4),(1/3)*(Table13[[#This Row],[Height]]-0.4)*Table13[[#This Row],[Whole_weight]]*0.5)</f>
        <v>0.96043999999999996</v>
      </c>
      <c r="W832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t="e">
        <f>IF(Table13[[#This Row],[Category All]]="Category 1",Table13[[#This Row],[Base Abalone Value]]*1.5,NA())</f>
        <v>#N/A</v>
      </c>
      <c r="Y832">
        <f>IF(Table13[[#This Row],[Category All]]="Category 2",Table13[[#This Row],[Base Abalone Value]]*0.8,NA())</f>
        <v>0.76835200000000003</v>
      </c>
      <c r="Z832" t="e">
        <f>IF(Table13[[#This Row],[Category All]]="Category 3",Table13[[#This Row],[Base Abalone Value]],NA())</f>
        <v>#N/A</v>
      </c>
      <c r="AA832" s="2" t="e">
        <f>IF(Table13[[#This Row],[Gender]]="M",Table13[[#This Row],[Whole_weight]],NA())</f>
        <v>#N/A</v>
      </c>
      <c r="AB832" s="2">
        <f>IF(Table13[[#This Row],[Gender]]="F",Table13[[#This Row],[Whole_weight]],NA())</f>
        <v>0.76800000000000002</v>
      </c>
      <c r="AC832" s="2" t="e">
        <f>IF(Table13[[#This Row],[Gender]]="I",Table13[[#This Row],[Whole_weight]],NA())</f>
        <v>#N/A</v>
      </c>
      <c r="AD832" s="2" t="e">
        <f>IF(Table13[[#This Row],[Gender]]="M",Table13[[#This Row],[Diameter]],NA())</f>
        <v>#N/A</v>
      </c>
      <c r="AE832" s="2">
        <f>IF(Table13[[#This Row],[Gender]]="F",Table13[[#This Row],[Diameter]],NA())</f>
        <v>0.38500000000000001</v>
      </c>
      <c r="AF832" s="2" t="e">
        <f>IF(Table13[[#This Row],[Gender]]="I",Table13[[#This Row],[Diameter]],NA())</f>
        <v>#N/A</v>
      </c>
    </row>
    <row r="833" spans="1:32">
      <c r="A833">
        <v>1591</v>
      </c>
      <c r="B833" t="s">
        <v>11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</v>
      </c>
      <c r="M833" t="s">
        <v>2</v>
      </c>
      <c r="N833" t="s">
        <v>3</v>
      </c>
      <c r="O833">
        <v>6</v>
      </c>
      <c r="P833" t="s">
        <v>47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>
        <f>SUM(1,(1/3)*(Table13[[#This Row],[Length]]-0.5),(1/3)*(Table13[[#This Row],[Diameter]]-0.4),(1/3)*(Table13[[#This Row],[Height]]-0.4)*Table13[[#This Row],[Whole_weight]]*0.5)</f>
        <v>0.97838083333333314</v>
      </c>
      <c r="W83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t="e">
        <f>IF(Table13[[#This Row],[Category All]]="Category 1",Table13[[#This Row],[Base Abalone Value]]*1.5,NA())</f>
        <v>#N/A</v>
      </c>
      <c r="Y833">
        <f>IF(Table13[[#This Row],[Category All]]="Category 2",Table13[[#This Row],[Base Abalone Value]]*0.8,NA())</f>
        <v>0.7827046666666666</v>
      </c>
      <c r="Z833" t="e">
        <f>IF(Table13[[#This Row],[Category All]]="Category 3",Table13[[#This Row],[Base Abalone Value]],NA())</f>
        <v>#N/A</v>
      </c>
      <c r="AA833" s="2" t="e">
        <f>IF(Table13[[#This Row],[Gender]]="M",Table13[[#This Row],[Whole_weight]],NA())</f>
        <v>#N/A</v>
      </c>
      <c r="AB833" s="2" t="e">
        <f>IF(Table13[[#This Row],[Gender]]="F",Table13[[#This Row],[Whole_weight]],NA())</f>
        <v>#N/A</v>
      </c>
      <c r="AC833" s="2">
        <f>IF(Table13[[#This Row],[Gender]]="I",Table13[[#This Row],[Whole_weight]],NA())</f>
        <v>0.55449999999999999</v>
      </c>
      <c r="AD833" s="2" t="e">
        <f>IF(Table13[[#This Row],[Gender]]="M",Table13[[#This Row],[Diameter]],NA())</f>
        <v>#N/A</v>
      </c>
      <c r="AE833" s="2" t="e">
        <f>IF(Table13[[#This Row],[Gender]]="F",Table13[[#This Row],[Diameter]],NA())</f>
        <v>#N/A</v>
      </c>
      <c r="AF833" s="2">
        <f>IF(Table13[[#This Row],[Gender]]="I",Table13[[#This Row],[Diameter]],NA())</f>
        <v>0.39</v>
      </c>
    </row>
    <row r="834" spans="1:32">
      <c r="A834">
        <v>938</v>
      </c>
      <c r="B834" t="s">
        <v>11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23</v>
      </c>
      <c r="M834" t="s">
        <v>24</v>
      </c>
      <c r="N834" t="s">
        <v>25</v>
      </c>
      <c r="O834">
        <v>6</v>
      </c>
      <c r="P834" t="s">
        <v>47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>
        <f>SUM(1,(1/3)*(Table13[[#This Row],[Length]]-0.5),(1/3)*(Table13[[#This Row],[Diameter]]-0.4),(1/3)*(Table13[[#This Row],[Height]]-0.4)*Table13[[#This Row],[Whole_weight]]*0.5)</f>
        <v>0.94559375000000001</v>
      </c>
      <c r="W834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t="e">
        <f>IF(Table13[[#This Row],[Category All]]="Category 1",Table13[[#This Row],[Base Abalone Value]]*1.5,NA())</f>
        <v>#N/A</v>
      </c>
      <c r="Y834">
        <f>IF(Table13[[#This Row],[Category All]]="Category 2",Table13[[#This Row],[Base Abalone Value]]*0.8,NA())</f>
        <v>0.75647500000000001</v>
      </c>
      <c r="Z834" t="e">
        <f>IF(Table13[[#This Row],[Category All]]="Category 3",Table13[[#This Row],[Base Abalone Value]],NA())</f>
        <v>#N/A</v>
      </c>
      <c r="AA834" s="2" t="e">
        <f>IF(Table13[[#This Row],[Gender]]="M",Table13[[#This Row],[Whole_weight]],NA())</f>
        <v>#N/A</v>
      </c>
      <c r="AB834" s="2" t="e">
        <f>IF(Table13[[#This Row],[Gender]]="F",Table13[[#This Row],[Whole_weight]],NA())</f>
        <v>#N/A</v>
      </c>
      <c r="AC834" s="2">
        <f>IF(Table13[[#This Row],[Gender]]="I",Table13[[#This Row],[Whole_weight]],NA())</f>
        <v>0.53249999999999997</v>
      </c>
      <c r="AD834" s="2" t="e">
        <f>IF(Table13[[#This Row],[Gender]]="M",Table13[[#This Row],[Diameter]],NA())</f>
        <v>#N/A</v>
      </c>
      <c r="AE834" s="2" t="e">
        <f>IF(Table13[[#This Row],[Gender]]="F",Table13[[#This Row],[Diameter]],NA())</f>
        <v>#N/A</v>
      </c>
      <c r="AF834" s="2">
        <f>IF(Table13[[#This Row],[Gender]]="I",Table13[[#This Row],[Diameter]],NA())</f>
        <v>0.35499999999999998</v>
      </c>
    </row>
    <row r="835" spans="1:32">
      <c r="A835">
        <v>2063</v>
      </c>
      <c r="B835" t="s">
        <v>15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39</v>
      </c>
      <c r="M835" t="s">
        <v>40</v>
      </c>
      <c r="N835" t="s">
        <v>41</v>
      </c>
      <c r="O835">
        <v>7</v>
      </c>
      <c r="P835" t="s">
        <v>42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>
        <f>SUM(1,(1/3)*(Table13[[#This Row],[Length]]-0.5),(1/3)*(Table13[[#This Row],[Diameter]]-0.4),(1/3)*(Table13[[#This Row],[Height]]-0.4)*Table13[[#This Row],[Whole_weight]]*0.5)</f>
        <v>0.96770916666666673</v>
      </c>
      <c r="W835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t="e">
        <f>IF(Table13[[#This Row],[Category All]]="Category 1",Table13[[#This Row],[Base Abalone Value]]*1.5,NA())</f>
        <v>#N/A</v>
      </c>
      <c r="Y835">
        <f>IF(Table13[[#This Row],[Category All]]="Category 2",Table13[[#This Row],[Base Abalone Value]]*0.8,NA())</f>
        <v>0.77416733333333343</v>
      </c>
      <c r="Z835" t="e">
        <f>IF(Table13[[#This Row],[Category All]]="Category 3",Table13[[#This Row],[Base Abalone Value]],NA())</f>
        <v>#N/A</v>
      </c>
      <c r="AA835" s="2">
        <f>IF(Table13[[#This Row],[Gender]]="M",Table13[[#This Row],[Whole_weight]],NA())</f>
        <v>0.64349999999999996</v>
      </c>
      <c r="AB835" s="2" t="e">
        <f>IF(Table13[[#This Row],[Gender]]="F",Table13[[#This Row],[Whole_weight]],NA())</f>
        <v>#N/A</v>
      </c>
      <c r="AC835" s="2" t="e">
        <f>IF(Table13[[#This Row],[Gender]]="I",Table13[[#This Row],[Whole_weight]],NA())</f>
        <v>#N/A</v>
      </c>
      <c r="AD835" s="2">
        <f>IF(Table13[[#This Row],[Gender]]="M",Table13[[#This Row],[Diameter]],NA())</f>
        <v>0.38500000000000001</v>
      </c>
      <c r="AE835" s="2" t="e">
        <f>IF(Table13[[#This Row],[Gender]]="F",Table13[[#This Row],[Diameter]],NA())</f>
        <v>#N/A</v>
      </c>
      <c r="AF835" s="2" t="e">
        <f>IF(Table13[[#This Row],[Gender]]="I",Table13[[#This Row],[Diameter]],NA())</f>
        <v>#N/A</v>
      </c>
    </row>
    <row r="836" spans="1:32">
      <c r="A836">
        <v>381</v>
      </c>
      <c r="B836" t="s">
        <v>15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39</v>
      </c>
      <c r="M836" t="s">
        <v>40</v>
      </c>
      <c r="N836" t="s">
        <v>41</v>
      </c>
      <c r="O836">
        <v>9</v>
      </c>
      <c r="P836" t="s">
        <v>46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>
        <f>SUM(1,(1/3)*(Table13[[#This Row],[Length]]-0.5),(1/3)*(Table13[[#This Row],[Diameter]]-0.4),(1/3)*(Table13[[#This Row],[Height]]-0.4)*Table13[[#This Row],[Whole_weight]]*0.5)</f>
        <v>1.0165149999999998</v>
      </c>
      <c r="W836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t="e">
        <f>IF(Table13[[#This Row],[Category All]]="Category 1",Table13[[#This Row],[Base Abalone Value]]*1.5,NA())</f>
        <v>#N/A</v>
      </c>
      <c r="Y836">
        <f>IF(Table13[[#This Row],[Category All]]="Category 2",Table13[[#This Row],[Base Abalone Value]]*0.8,NA())</f>
        <v>0.81321199999999993</v>
      </c>
      <c r="Z836" t="e">
        <f>IF(Table13[[#This Row],[Category All]]="Category 3",Table13[[#This Row],[Base Abalone Value]],NA())</f>
        <v>#N/A</v>
      </c>
      <c r="AA836" s="2">
        <f>IF(Table13[[#This Row],[Gender]]="M",Table13[[#This Row],[Whole_weight]],NA())</f>
        <v>1.1405000000000001</v>
      </c>
      <c r="AB836" s="2" t="e">
        <f>IF(Table13[[#This Row],[Gender]]="F",Table13[[#This Row],[Whole_weight]],NA())</f>
        <v>#N/A</v>
      </c>
      <c r="AC836" s="2" t="e">
        <f>IF(Table13[[#This Row],[Gender]]="I",Table13[[#This Row],[Whole_weight]],NA())</f>
        <v>#N/A</v>
      </c>
      <c r="AD836" s="2">
        <f>IF(Table13[[#This Row],[Gender]]="M",Table13[[#This Row],[Diameter]],NA())</f>
        <v>0.47</v>
      </c>
      <c r="AE836" s="2" t="e">
        <f>IF(Table13[[#This Row],[Gender]]="F",Table13[[#This Row],[Diameter]],NA())</f>
        <v>#N/A</v>
      </c>
      <c r="AF836" s="2" t="e">
        <f>IF(Table13[[#This Row],[Gender]]="I",Table13[[#This Row],[Diameter]],NA())</f>
        <v>#N/A</v>
      </c>
    </row>
    <row r="837" spans="1:32">
      <c r="A837">
        <v>3204</v>
      </c>
      <c r="B837" t="s">
        <v>0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26</v>
      </c>
      <c r="M837" t="s">
        <v>27</v>
      </c>
      <c r="N837" t="s">
        <v>28</v>
      </c>
      <c r="O837">
        <v>4</v>
      </c>
      <c r="P837" t="s">
        <v>10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>
        <f>SUM(1,(1/3)*(Table13[[#This Row],[Length]]-0.5),(1/3)*(Table13[[#This Row],[Diameter]]-0.4),(1/3)*(Table13[[#This Row],[Height]]-0.4)*Table13[[#This Row],[Whole_weight]]*0.5)</f>
        <v>1.0332912499999998</v>
      </c>
      <c r="W837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t="e">
        <f>IF(Table13[[#This Row],[Category All]]="Category 1",Table13[[#This Row],[Base Abalone Value]]*1.5,NA())</f>
        <v>#N/A</v>
      </c>
      <c r="Y837" t="e">
        <f>IF(Table13[[#This Row],[Category All]]="Category 2",Table13[[#This Row],[Base Abalone Value]]*0.8,NA())</f>
        <v>#N/A</v>
      </c>
      <c r="Z837">
        <f>IF(Table13[[#This Row],[Category All]]="Category 3",Table13[[#This Row],[Base Abalone Value]],NA())</f>
        <v>1.0332912499999998</v>
      </c>
      <c r="AA837" s="2" t="e">
        <f>IF(Table13[[#This Row],[Gender]]="M",Table13[[#This Row],[Whole_weight]],NA())</f>
        <v>#N/A</v>
      </c>
      <c r="AB837" s="2">
        <f>IF(Table13[[#This Row],[Gender]]="F",Table13[[#This Row],[Whole_weight]],NA())</f>
        <v>1.3035000000000001</v>
      </c>
      <c r="AC837" s="2" t="e">
        <f>IF(Table13[[#This Row],[Gender]]="I",Table13[[#This Row],[Whole_weight]],NA())</f>
        <v>#N/A</v>
      </c>
      <c r="AD837" s="2" t="e">
        <f>IF(Table13[[#This Row],[Gender]]="M",Table13[[#This Row],[Diameter]],NA())</f>
        <v>#N/A</v>
      </c>
      <c r="AE837" s="2">
        <f>IF(Table13[[#This Row],[Gender]]="F",Table13[[#This Row],[Diameter]],NA())</f>
        <v>0.505</v>
      </c>
      <c r="AF837" s="2" t="e">
        <f>IF(Table13[[#This Row],[Gender]]="I",Table13[[#This Row],[Diameter]],NA())</f>
        <v>#N/A</v>
      </c>
    </row>
    <row r="838" spans="1:32">
      <c r="A838">
        <v>394</v>
      </c>
      <c r="B838" t="s">
        <v>11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32</v>
      </c>
      <c r="M838" t="s">
        <v>33</v>
      </c>
      <c r="N838" t="s">
        <v>34</v>
      </c>
      <c r="O838">
        <v>8</v>
      </c>
      <c r="P838" t="s">
        <v>19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>
        <f>SUM(1,(1/3)*(Table13[[#This Row],[Length]]-0.5),(1/3)*(Table13[[#This Row],[Diameter]]-0.4),(1/3)*(Table13[[#This Row],[Height]]-0.4)*Table13[[#This Row],[Whole_weight]]*0.5)</f>
        <v>0.90729166666666661</v>
      </c>
      <c r="W838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t="e">
        <f>IF(Table13[[#This Row],[Category All]]="Category 1",Table13[[#This Row],[Base Abalone Value]]*1.5,NA())</f>
        <v>#N/A</v>
      </c>
      <c r="Y838">
        <f>IF(Table13[[#This Row],[Category All]]="Category 2",Table13[[#This Row],[Base Abalone Value]]*0.8,NA())</f>
        <v>0.72583333333333333</v>
      </c>
      <c r="Z838" t="e">
        <f>IF(Table13[[#This Row],[Category All]]="Category 3",Table13[[#This Row],[Base Abalone Value]],NA())</f>
        <v>#N/A</v>
      </c>
      <c r="AA838" s="2" t="e">
        <f>IF(Table13[[#This Row],[Gender]]="M",Table13[[#This Row],[Whole_weight]],NA())</f>
        <v>#N/A</v>
      </c>
      <c r="AB838" s="2" t="e">
        <f>IF(Table13[[#This Row],[Gender]]="F",Table13[[#This Row],[Whole_weight]],NA())</f>
        <v>#N/A</v>
      </c>
      <c r="AC838" s="2">
        <f>IF(Table13[[#This Row],[Gender]]="I",Table13[[#This Row],[Whole_weight]],NA())</f>
        <v>0.25</v>
      </c>
      <c r="AD838" s="2" t="e">
        <f>IF(Table13[[#This Row],[Gender]]="M",Table13[[#This Row],[Diameter]],NA())</f>
        <v>#N/A</v>
      </c>
      <c r="AE838" s="2" t="e">
        <f>IF(Table13[[#This Row],[Gender]]="F",Table13[[#This Row],[Diameter]],NA())</f>
        <v>#N/A</v>
      </c>
      <c r="AF838" s="2">
        <f>IF(Table13[[#This Row],[Gender]]="I",Table13[[#This Row],[Diameter]],NA())</f>
        <v>0.29499999999999998</v>
      </c>
    </row>
    <row r="839" spans="1:32">
      <c r="A839">
        <v>4166</v>
      </c>
      <c r="B839" t="s">
        <v>11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49</v>
      </c>
      <c r="M839" t="s">
        <v>50</v>
      </c>
      <c r="N839" t="s">
        <v>3</v>
      </c>
      <c r="O839">
        <v>3</v>
      </c>
      <c r="P839" t="s">
        <v>48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>
        <f>SUM(1,(1/3)*(Table13[[#This Row],[Length]]-0.5),(1/3)*(Table13[[#This Row],[Diameter]]-0.4),(1/3)*(Table13[[#This Row],[Height]]-0.4)*Table13[[#This Row],[Whole_weight]]*0.5)</f>
        <v>0.91906625000000008</v>
      </c>
      <c r="W839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t="e">
        <f>IF(Table13[[#This Row],[Category All]]="Category 1",Table13[[#This Row],[Base Abalone Value]]*1.5,NA())</f>
        <v>#N/A</v>
      </c>
      <c r="Y839">
        <f>IF(Table13[[#This Row],[Category All]]="Category 2",Table13[[#This Row],[Base Abalone Value]]*0.8,NA())</f>
        <v>0.73525300000000016</v>
      </c>
      <c r="Z839" t="e">
        <f>IF(Table13[[#This Row],[Category All]]="Category 3",Table13[[#This Row],[Base Abalone Value]],NA())</f>
        <v>#N/A</v>
      </c>
      <c r="AA839" s="2" t="e">
        <f>IF(Table13[[#This Row],[Gender]]="M",Table13[[#This Row],[Whole_weight]],NA())</f>
        <v>#N/A</v>
      </c>
      <c r="AB839" s="2" t="e">
        <f>IF(Table13[[#This Row],[Gender]]="F",Table13[[#This Row],[Whole_weight]],NA())</f>
        <v>#N/A</v>
      </c>
      <c r="AC839" s="2">
        <f>IF(Table13[[#This Row],[Gender]]="I",Table13[[#This Row],[Whole_weight]],NA())</f>
        <v>0.30349999999999999</v>
      </c>
      <c r="AD839" s="2" t="e">
        <f>IF(Table13[[#This Row],[Gender]]="M",Table13[[#This Row],[Diameter]],NA())</f>
        <v>#N/A</v>
      </c>
      <c r="AE839" s="2" t="e">
        <f>IF(Table13[[#This Row],[Gender]]="F",Table13[[#This Row],[Diameter]],NA())</f>
        <v>#N/A</v>
      </c>
      <c r="AF839" s="2">
        <f>IF(Table13[[#This Row],[Gender]]="I",Table13[[#This Row],[Diameter]],NA())</f>
        <v>0.3</v>
      </c>
    </row>
    <row r="840" spans="1:32">
      <c r="A840">
        <v>2663</v>
      </c>
      <c r="B840" t="s">
        <v>0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8</v>
      </c>
      <c r="M840" t="s">
        <v>9</v>
      </c>
      <c r="N840" t="s">
        <v>3</v>
      </c>
      <c r="O840">
        <v>3</v>
      </c>
      <c r="P840" t="s">
        <v>48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>
        <f>SUM(1,(1/3)*(Table13[[#This Row],[Length]]-0.5),(1/3)*(Table13[[#This Row],[Diameter]]-0.4),(1/3)*(Table13[[#This Row],[Height]]-0.4)*Table13[[#This Row],[Whole_weight]]*0.5)</f>
        <v>1.0067066666666666</v>
      </c>
      <c r="W840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t="e">
        <f>IF(Table13[[#This Row],[Category All]]="Category 1",Table13[[#This Row],[Base Abalone Value]]*1.5,NA())</f>
        <v>#N/A</v>
      </c>
      <c r="Y840" t="e">
        <f>IF(Table13[[#This Row],[Category All]]="Category 2",Table13[[#This Row],[Base Abalone Value]]*0.8,NA())</f>
        <v>#N/A</v>
      </c>
      <c r="Z840">
        <f>IF(Table13[[#This Row],[Category All]]="Category 3",Table13[[#This Row],[Base Abalone Value]],NA())</f>
        <v>1.0067066666666666</v>
      </c>
      <c r="AA840" s="2" t="e">
        <f>IF(Table13[[#This Row],[Gender]]="M",Table13[[#This Row],[Whole_weight]],NA())</f>
        <v>#N/A</v>
      </c>
      <c r="AB840" s="2">
        <f>IF(Table13[[#This Row],[Gender]]="F",Table13[[#This Row],[Whole_weight]],NA())</f>
        <v>0.90800000000000003</v>
      </c>
      <c r="AC840" s="2" t="e">
        <f>IF(Table13[[#This Row],[Gender]]="I",Table13[[#This Row],[Whole_weight]],NA())</f>
        <v>#N/A</v>
      </c>
      <c r="AD840" s="2" t="e">
        <f>IF(Table13[[#This Row],[Gender]]="M",Table13[[#This Row],[Diameter]],NA())</f>
        <v>#N/A</v>
      </c>
      <c r="AE840" s="2">
        <f>IF(Table13[[#This Row],[Gender]]="F",Table13[[#This Row],[Diameter]],NA())</f>
        <v>0.45</v>
      </c>
      <c r="AF840" s="2" t="e">
        <f>IF(Table13[[#This Row],[Gender]]="I",Table13[[#This Row],[Diameter]],NA())</f>
        <v>#N/A</v>
      </c>
    </row>
    <row r="841" spans="1:32">
      <c r="A841">
        <v>2303</v>
      </c>
      <c r="B841" t="s">
        <v>15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39</v>
      </c>
      <c r="M841" t="s">
        <v>40</v>
      </c>
      <c r="N841" t="s">
        <v>41</v>
      </c>
      <c r="O841">
        <v>2</v>
      </c>
      <c r="P841" t="s">
        <v>7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>
        <f>SUM(1,(1/3)*(Table13[[#This Row],[Length]]-0.5),(1/3)*(Table13[[#This Row],[Diameter]]-0.4),(1/3)*(Table13[[#This Row],[Height]]-0.4)*Table13[[#This Row],[Whole_weight]]*0.5)</f>
        <v>0.9525258333333334</v>
      </c>
      <c r="W841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t="e">
        <f>IF(Table13[[#This Row],[Category All]]="Category 1",Table13[[#This Row],[Base Abalone Value]]*1.5,NA())</f>
        <v>#N/A</v>
      </c>
      <c r="Y841">
        <f>IF(Table13[[#This Row],[Category All]]="Category 2",Table13[[#This Row],[Base Abalone Value]]*0.8,NA())</f>
        <v>0.76202066666666679</v>
      </c>
      <c r="Z841" t="e">
        <f>IF(Table13[[#This Row],[Category All]]="Category 3",Table13[[#This Row],[Base Abalone Value]],NA())</f>
        <v>#N/A</v>
      </c>
      <c r="AA841" s="2">
        <f>IF(Table13[[#This Row],[Gender]]="M",Table13[[#This Row],[Whole_weight]],NA())</f>
        <v>0.57350000000000001</v>
      </c>
      <c r="AB841" s="2" t="e">
        <f>IF(Table13[[#This Row],[Gender]]="F",Table13[[#This Row],[Whole_weight]],NA())</f>
        <v>#N/A</v>
      </c>
      <c r="AC841" s="2" t="e">
        <f>IF(Table13[[#This Row],[Gender]]="I",Table13[[#This Row],[Whole_weight]],NA())</f>
        <v>#N/A</v>
      </c>
      <c r="AD841" s="2">
        <f>IF(Table13[[#This Row],[Gender]]="M",Table13[[#This Row],[Diameter]],NA())</f>
        <v>0.375</v>
      </c>
      <c r="AE841" s="2" t="e">
        <f>IF(Table13[[#This Row],[Gender]]="F",Table13[[#This Row],[Diameter]],NA())</f>
        <v>#N/A</v>
      </c>
      <c r="AF841" s="2" t="e">
        <f>IF(Table13[[#This Row],[Gender]]="I",Table13[[#This Row],[Diameter]],NA())</f>
        <v>#N/A</v>
      </c>
    </row>
    <row r="842" spans="1:32">
      <c r="A842">
        <v>1023</v>
      </c>
      <c r="B842" t="s">
        <v>0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49</v>
      </c>
      <c r="M842" t="s">
        <v>50</v>
      </c>
      <c r="N842" t="s">
        <v>3</v>
      </c>
      <c r="O842">
        <v>1</v>
      </c>
      <c r="P842" t="s">
        <v>4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>
        <f>SUM(1,(1/3)*(Table13[[#This Row],[Length]]-0.5),(1/3)*(Table13[[#This Row],[Diameter]]-0.4),(1/3)*(Table13[[#This Row],[Height]]-0.4)*Table13[[#This Row],[Whole_weight]]*0.5)</f>
        <v>1.0218291666666668</v>
      </c>
      <c r="W842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t="e">
        <f>IF(Table13[[#This Row],[Category All]]="Category 1",Table13[[#This Row],[Base Abalone Value]]*1.5,NA())</f>
        <v>#N/A</v>
      </c>
      <c r="Y842" t="e">
        <f>IF(Table13[[#This Row],[Category All]]="Category 2",Table13[[#This Row],[Base Abalone Value]]*0.8,NA())</f>
        <v>#N/A</v>
      </c>
      <c r="Z842">
        <f>IF(Table13[[#This Row],[Category All]]="Category 3",Table13[[#This Row],[Base Abalone Value]],NA())</f>
        <v>1.0218291666666668</v>
      </c>
      <c r="AA842" s="2" t="e">
        <f>IF(Table13[[#This Row],[Gender]]="M",Table13[[#This Row],[Whole_weight]],NA())</f>
        <v>#N/A</v>
      </c>
      <c r="AB842" s="2">
        <f>IF(Table13[[#This Row],[Gender]]="F",Table13[[#This Row],[Whole_weight]],NA())</f>
        <v>1.5175000000000001</v>
      </c>
      <c r="AC842" s="2" t="e">
        <f>IF(Table13[[#This Row],[Gender]]="I",Table13[[#This Row],[Whole_weight]],NA())</f>
        <v>#N/A</v>
      </c>
      <c r="AD842" s="2" t="e">
        <f>IF(Table13[[#This Row],[Gender]]="M",Table13[[#This Row],[Diameter]],NA())</f>
        <v>#N/A</v>
      </c>
      <c r="AE842" s="2">
        <f>IF(Table13[[#This Row],[Gender]]="F",Table13[[#This Row],[Diameter]],NA())</f>
        <v>0.5</v>
      </c>
      <c r="AF842" s="2" t="e">
        <f>IF(Table13[[#This Row],[Gender]]="I",Table13[[#This Row],[Diameter]],NA())</f>
        <v>#N/A</v>
      </c>
    </row>
    <row r="843" spans="1:32">
      <c r="A843">
        <v>3825</v>
      </c>
      <c r="B843" t="s">
        <v>15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</v>
      </c>
      <c r="M843" t="s">
        <v>2</v>
      </c>
      <c r="N843" t="s">
        <v>3</v>
      </c>
      <c r="O843">
        <v>7</v>
      </c>
      <c r="P843" t="s">
        <v>42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>
        <f>SUM(1,(1/3)*(Table13[[#This Row],[Length]]-0.5),(1/3)*(Table13[[#This Row],[Diameter]]-0.4),(1/3)*(Table13[[#This Row],[Height]]-0.4)*Table13[[#This Row],[Whole_weight]]*0.5)</f>
        <v>1.0167983333333335</v>
      </c>
      <c r="W84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t="e">
        <f>IF(Table13[[#This Row],[Category All]]="Category 1",Table13[[#This Row],[Base Abalone Value]]*1.5,NA())</f>
        <v>#N/A</v>
      </c>
      <c r="Y843" t="e">
        <f>IF(Table13[[#This Row],[Category All]]="Category 2",Table13[[#This Row],[Base Abalone Value]]*0.8,NA())</f>
        <v>#N/A</v>
      </c>
      <c r="Z843">
        <f>IF(Table13[[#This Row],[Category All]]="Category 3",Table13[[#This Row],[Base Abalone Value]],NA())</f>
        <v>1.0167983333333335</v>
      </c>
      <c r="AA843" s="2">
        <f>IF(Table13[[#This Row],[Gender]]="M",Table13[[#This Row],[Whole_weight]],NA())</f>
        <v>1.127</v>
      </c>
      <c r="AB843" s="2" t="e">
        <f>IF(Table13[[#This Row],[Gender]]="F",Table13[[#This Row],[Whole_weight]],NA())</f>
        <v>#N/A</v>
      </c>
      <c r="AC843" s="2" t="e">
        <f>IF(Table13[[#This Row],[Gender]]="I",Table13[[#This Row],[Whole_weight]],NA())</f>
        <v>#N/A</v>
      </c>
      <c r="AD843" s="2">
        <f>IF(Table13[[#This Row],[Gender]]="M",Table13[[#This Row],[Diameter]],NA())</f>
        <v>0.46</v>
      </c>
      <c r="AE843" s="2" t="e">
        <f>IF(Table13[[#This Row],[Gender]]="F",Table13[[#This Row],[Diameter]],NA())</f>
        <v>#N/A</v>
      </c>
      <c r="AF843" s="2" t="e">
        <f>IF(Table13[[#This Row],[Gender]]="I",Table13[[#This Row],[Diameter]],NA())</f>
        <v>#N/A</v>
      </c>
    </row>
    <row r="844" spans="1:32">
      <c r="A844">
        <v>925</v>
      </c>
      <c r="B844" t="s">
        <v>11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29</v>
      </c>
      <c r="M844" t="s">
        <v>30</v>
      </c>
      <c r="N844" t="s">
        <v>31</v>
      </c>
      <c r="O844">
        <v>10</v>
      </c>
      <c r="P844" t="s">
        <v>38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>
        <f>SUM(1,(1/3)*(Table13[[#This Row],[Length]]-0.5),(1/3)*(Table13[[#This Row],[Diameter]]-0.4),(1/3)*(Table13[[#This Row],[Height]]-0.4)*Table13[[#This Row],[Whole_weight]]*0.5)</f>
        <v>0.92781666666666662</v>
      </c>
      <c r="W844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t="e">
        <f>IF(Table13[[#This Row],[Category All]]="Category 1",Table13[[#This Row],[Base Abalone Value]]*1.5,NA())</f>
        <v>#N/A</v>
      </c>
      <c r="Y844">
        <f>IF(Table13[[#This Row],[Category All]]="Category 2",Table13[[#This Row],[Base Abalone Value]]*0.8,NA())</f>
        <v>0.74225333333333332</v>
      </c>
      <c r="Z844" t="e">
        <f>IF(Table13[[#This Row],[Category All]]="Category 3",Table13[[#This Row],[Base Abalone Value]],NA())</f>
        <v>#N/A</v>
      </c>
      <c r="AA844" s="2" t="e">
        <f>IF(Table13[[#This Row],[Gender]]="M",Table13[[#This Row],[Whole_weight]],NA())</f>
        <v>#N/A</v>
      </c>
      <c r="AB844" s="2" t="e">
        <f>IF(Table13[[#This Row],[Gender]]="F",Table13[[#This Row],[Whole_weight]],NA())</f>
        <v>#N/A</v>
      </c>
      <c r="AC844" s="2">
        <f>IF(Table13[[#This Row],[Gender]]="I",Table13[[#This Row],[Whole_weight]],NA())</f>
        <v>0.377</v>
      </c>
      <c r="AD844" s="2" t="e">
        <f>IF(Table13[[#This Row],[Gender]]="M",Table13[[#This Row],[Diameter]],NA())</f>
        <v>#N/A</v>
      </c>
      <c r="AE844" s="2" t="e">
        <f>IF(Table13[[#This Row],[Gender]]="F",Table13[[#This Row],[Diameter]],NA())</f>
        <v>#N/A</v>
      </c>
      <c r="AF844" s="2">
        <f>IF(Table13[[#This Row],[Gender]]="I",Table13[[#This Row],[Diameter]],NA())</f>
        <v>0.315</v>
      </c>
    </row>
    <row r="845" spans="1:32">
      <c r="A845">
        <v>2365</v>
      </c>
      <c r="B845" t="s">
        <v>0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23</v>
      </c>
      <c r="M845" t="s">
        <v>24</v>
      </c>
      <c r="N845" t="s">
        <v>25</v>
      </c>
      <c r="O845">
        <v>10</v>
      </c>
      <c r="P845" t="s">
        <v>38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>
        <f>SUM(1,(1/3)*(Table13[[#This Row],[Length]]-0.5),(1/3)*(Table13[[#This Row],[Diameter]]-0.4),(1/3)*(Table13[[#This Row],[Height]]-0.4)*Table13[[#This Row],[Whole_weight]]*0.5)</f>
        <v>1.0223</v>
      </c>
      <c r="W845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t="e">
        <f>IF(Table13[[#This Row],[Category All]]="Category 1",Table13[[#This Row],[Base Abalone Value]]*1.5,NA())</f>
        <v>#N/A</v>
      </c>
      <c r="Y845">
        <f>IF(Table13[[#This Row],[Category All]]="Category 2",Table13[[#This Row],[Base Abalone Value]]*0.8,NA())</f>
        <v>0.81784000000000001</v>
      </c>
      <c r="Z845" t="e">
        <f>IF(Table13[[#This Row],[Category All]]="Category 3",Table13[[#This Row],[Base Abalone Value]],NA())</f>
        <v>#N/A</v>
      </c>
      <c r="AA845" s="2" t="e">
        <f>IF(Table13[[#This Row],[Gender]]="M",Table13[[#This Row],[Whole_weight]],NA())</f>
        <v>#N/A</v>
      </c>
      <c r="AB845" s="2">
        <f>IF(Table13[[#This Row],[Gender]]="F",Table13[[#This Row],[Whole_weight]],NA())</f>
        <v>1.0309999999999999</v>
      </c>
      <c r="AC845" s="2" t="e">
        <f>IF(Table13[[#This Row],[Gender]]="I",Table13[[#This Row],[Whole_weight]],NA())</f>
        <v>#N/A</v>
      </c>
      <c r="AD845" s="2" t="e">
        <f>IF(Table13[[#This Row],[Gender]]="M",Table13[[#This Row],[Diameter]],NA())</f>
        <v>#N/A</v>
      </c>
      <c r="AE845" s="2">
        <f>IF(Table13[[#This Row],[Gender]]="F",Table13[[#This Row],[Diameter]],NA())</f>
        <v>0.47</v>
      </c>
      <c r="AF845" s="2" t="e">
        <f>IF(Table13[[#This Row],[Gender]]="I",Table13[[#This Row],[Diameter]],NA())</f>
        <v>#N/A</v>
      </c>
    </row>
    <row r="846" spans="1:32">
      <c r="A846">
        <v>2094</v>
      </c>
      <c r="B846" t="s">
        <v>0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</v>
      </c>
      <c r="M846" t="s">
        <v>2</v>
      </c>
      <c r="N846" t="s">
        <v>3</v>
      </c>
      <c r="O846">
        <v>4</v>
      </c>
      <c r="P846" t="s">
        <v>10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>
        <f>SUM(1,(1/3)*(Table13[[#This Row],[Length]]-0.5),(1/3)*(Table13[[#This Row],[Diameter]]-0.4),(1/3)*(Table13[[#This Row],[Height]]-0.4)*Table13[[#This Row],[Whole_weight]]*0.5)</f>
        <v>0.96740666666666675</v>
      </c>
      <c r="W846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t="e">
        <f>IF(Table13[[#This Row],[Category All]]="Category 1",Table13[[#This Row],[Base Abalone Value]]*1.5,NA())</f>
        <v>#N/A</v>
      </c>
      <c r="Y846">
        <f>IF(Table13[[#This Row],[Category All]]="Category 2",Table13[[#This Row],[Base Abalone Value]]*0.8,NA())</f>
        <v>0.77392533333333347</v>
      </c>
      <c r="Z846" t="e">
        <f>IF(Table13[[#This Row],[Category All]]="Category 3",Table13[[#This Row],[Base Abalone Value]],NA())</f>
        <v>#N/A</v>
      </c>
      <c r="AA846" s="2" t="e">
        <f>IF(Table13[[#This Row],[Gender]]="M",Table13[[#This Row],[Whole_weight]],NA())</f>
        <v>#N/A</v>
      </c>
      <c r="AB846" s="2">
        <f>IF(Table13[[#This Row],[Gender]]="F",Table13[[#This Row],[Whole_weight]],NA())</f>
        <v>0.61599999999999999</v>
      </c>
      <c r="AC846" s="2" t="e">
        <f>IF(Table13[[#This Row],[Gender]]="I",Table13[[#This Row],[Whole_weight]],NA())</f>
        <v>#N/A</v>
      </c>
      <c r="AD846" s="2" t="e">
        <f>IF(Table13[[#This Row],[Gender]]="M",Table13[[#This Row],[Diameter]],NA())</f>
        <v>#N/A</v>
      </c>
      <c r="AE846" s="2">
        <f>IF(Table13[[#This Row],[Gender]]="F",Table13[[#This Row],[Diameter]],NA())</f>
        <v>0.38500000000000001</v>
      </c>
      <c r="AF846" s="2" t="e">
        <f>IF(Table13[[#This Row],[Gender]]="I",Table13[[#This Row],[Diameter]],NA())</f>
        <v>#N/A</v>
      </c>
    </row>
    <row r="847" spans="1:32">
      <c r="A847">
        <v>2150</v>
      </c>
      <c r="B847" t="s">
        <v>15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43</v>
      </c>
      <c r="M847" t="s">
        <v>44</v>
      </c>
      <c r="N847" t="s">
        <v>45</v>
      </c>
      <c r="O847">
        <v>5</v>
      </c>
      <c r="P847" t="s">
        <v>14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>
        <f>SUM(1,(1/3)*(Table13[[#This Row],[Length]]-0.5),(1/3)*(Table13[[#This Row],[Diameter]]-0.4),(1/3)*(Table13[[#This Row],[Height]]-0.4)*Table13[[#This Row],[Whole_weight]]*0.5)</f>
        <v>0.84916999999999998</v>
      </c>
      <c r="W847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t="e">
        <f>IF(Table13[[#This Row],[Category All]]="Category 1",Table13[[#This Row],[Base Abalone Value]]*1.5,NA())</f>
        <v>#N/A</v>
      </c>
      <c r="Y847">
        <f>IF(Table13[[#This Row],[Category All]]="Category 2",Table13[[#This Row],[Base Abalone Value]]*0.8,NA())</f>
        <v>0.67933600000000005</v>
      </c>
      <c r="Z847" t="e">
        <f>IF(Table13[[#This Row],[Category All]]="Category 3",Table13[[#This Row],[Base Abalone Value]],NA())</f>
        <v>#N/A</v>
      </c>
      <c r="AA847" s="2">
        <f>IF(Table13[[#This Row],[Gender]]="M",Table13[[#This Row],[Whole_weight]],NA())</f>
        <v>0.106</v>
      </c>
      <c r="AB847" s="2" t="e">
        <f>IF(Table13[[#This Row],[Gender]]="F",Table13[[#This Row],[Whole_weight]],NA())</f>
        <v>#N/A</v>
      </c>
      <c r="AC847" s="2" t="e">
        <f>IF(Table13[[#This Row],[Gender]]="I",Table13[[#This Row],[Whole_weight]],NA())</f>
        <v>#N/A</v>
      </c>
      <c r="AD847" s="2">
        <f>IF(Table13[[#This Row],[Gender]]="M",Table13[[#This Row],[Diameter]],NA())</f>
        <v>0.19500000000000001</v>
      </c>
      <c r="AE847" s="2" t="e">
        <f>IF(Table13[[#This Row],[Gender]]="F",Table13[[#This Row],[Diameter]],NA())</f>
        <v>#N/A</v>
      </c>
      <c r="AF847" s="2" t="e">
        <f>IF(Table13[[#This Row],[Gender]]="I",Table13[[#This Row],[Diameter]],NA())</f>
        <v>#N/A</v>
      </c>
    </row>
    <row r="848" spans="1:32">
      <c r="A848">
        <v>3667</v>
      </c>
      <c r="B848" t="s">
        <v>11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8</v>
      </c>
      <c r="M848" t="s">
        <v>9</v>
      </c>
      <c r="N848" t="s">
        <v>3</v>
      </c>
      <c r="O848">
        <v>9</v>
      </c>
      <c r="P848" t="s">
        <v>46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>
        <f>SUM(1,(1/3)*(Table13[[#This Row],[Length]]-0.5),(1/3)*(Table13[[#This Row],[Diameter]]-0.4),(1/3)*(Table13[[#This Row],[Height]]-0.4)*Table13[[#This Row],[Whole_weight]]*0.5)</f>
        <v>0.99737500000000001</v>
      </c>
      <c r="W848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t="e">
        <f>IF(Table13[[#This Row],[Category All]]="Category 1",Table13[[#This Row],[Base Abalone Value]]*1.5,NA())</f>
        <v>#N/A</v>
      </c>
      <c r="Y848" t="e">
        <f>IF(Table13[[#This Row],[Category All]]="Category 2",Table13[[#This Row],[Base Abalone Value]]*0.8,NA())</f>
        <v>#N/A</v>
      </c>
      <c r="Z848">
        <f>IF(Table13[[#This Row],[Category All]]="Category 3",Table13[[#This Row],[Base Abalone Value]],NA())</f>
        <v>0.99737500000000001</v>
      </c>
      <c r="AA848" s="2" t="e">
        <f>IF(Table13[[#This Row],[Gender]]="M",Table13[[#This Row],[Whole_weight]],NA())</f>
        <v>#N/A</v>
      </c>
      <c r="AB848" s="2" t="e">
        <f>IF(Table13[[#This Row],[Gender]]="F",Table13[[#This Row],[Whole_weight]],NA())</f>
        <v>#N/A</v>
      </c>
      <c r="AC848" s="2">
        <f>IF(Table13[[#This Row],[Gender]]="I",Table13[[#This Row],[Whole_weight]],NA())</f>
        <v>0.98299999999999998</v>
      </c>
      <c r="AD848" s="2" t="e">
        <f>IF(Table13[[#This Row],[Gender]]="M",Table13[[#This Row],[Diameter]],NA())</f>
        <v>#N/A</v>
      </c>
      <c r="AE848" s="2" t="e">
        <f>IF(Table13[[#This Row],[Gender]]="F",Table13[[#This Row],[Diameter]],NA())</f>
        <v>#N/A</v>
      </c>
      <c r="AF848" s="2">
        <f>IF(Table13[[#This Row],[Gender]]="I",Table13[[#This Row],[Diameter]],NA())</f>
        <v>0.44</v>
      </c>
    </row>
    <row r="849" spans="1:32">
      <c r="A849">
        <v>3430</v>
      </c>
      <c r="B849" t="s">
        <v>11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23</v>
      </c>
      <c r="M849" t="s">
        <v>24</v>
      </c>
      <c r="N849" t="s">
        <v>25</v>
      </c>
      <c r="O849">
        <v>1</v>
      </c>
      <c r="P849" t="s">
        <v>4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>
        <f>SUM(1,(1/3)*(Table13[[#This Row],[Length]]-0.5),(1/3)*(Table13[[#This Row],[Diameter]]-0.4),(1/3)*(Table13[[#This Row],[Height]]-0.4)*Table13[[#This Row],[Whole_weight]]*0.5)</f>
        <v>0.85713583333333332</v>
      </c>
      <c r="W849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t="e">
        <f>IF(Table13[[#This Row],[Category All]]="Category 1",Table13[[#This Row],[Base Abalone Value]]*1.5,NA())</f>
        <v>#N/A</v>
      </c>
      <c r="Y849">
        <f>IF(Table13[[#This Row],[Category All]]="Category 2",Table13[[#This Row],[Base Abalone Value]]*0.8,NA())</f>
        <v>0.68570866666666674</v>
      </c>
      <c r="Z849" t="e">
        <f>IF(Table13[[#This Row],[Category All]]="Category 3",Table13[[#This Row],[Base Abalone Value]],NA())</f>
        <v>#N/A</v>
      </c>
      <c r="AA849" s="2" t="e">
        <f>IF(Table13[[#This Row],[Gender]]="M",Table13[[#This Row],[Whole_weight]],NA())</f>
        <v>#N/A</v>
      </c>
      <c r="AB849" s="2" t="e">
        <f>IF(Table13[[#This Row],[Gender]]="F",Table13[[#This Row],[Whole_weight]],NA())</f>
        <v>#N/A</v>
      </c>
      <c r="AC849" s="2">
        <f>IF(Table13[[#This Row],[Gender]]="I",Table13[[#This Row],[Whole_weight]],NA())</f>
        <v>0.111</v>
      </c>
      <c r="AD849" s="2" t="e">
        <f>IF(Table13[[#This Row],[Gender]]="M",Table13[[#This Row],[Diameter]],NA())</f>
        <v>#N/A</v>
      </c>
      <c r="AE849" s="2" t="e">
        <f>IF(Table13[[#This Row],[Gender]]="F",Table13[[#This Row],[Diameter]],NA())</f>
        <v>#N/A</v>
      </c>
      <c r="AF849" s="2">
        <f>IF(Table13[[#This Row],[Gender]]="I",Table13[[#This Row],[Diameter]],NA())</f>
        <v>0.21</v>
      </c>
    </row>
    <row r="850" spans="1:32">
      <c r="A850">
        <v>3715</v>
      </c>
      <c r="B850" t="s">
        <v>0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26</v>
      </c>
      <c r="M850" t="s">
        <v>27</v>
      </c>
      <c r="N850" t="s">
        <v>28</v>
      </c>
      <c r="O850">
        <v>3</v>
      </c>
      <c r="P850" t="s">
        <v>48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>
        <f>SUM(1,(1/3)*(Table13[[#This Row],[Length]]-0.5),(1/3)*(Table13[[#This Row],[Diameter]]-0.4),(1/3)*(Table13[[#This Row],[Height]]-0.4)*Table13[[#This Row],[Whole_weight]]*0.5)</f>
        <v>1.06412</v>
      </c>
      <c r="W850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t="e">
        <f>IF(Table13[[#This Row],[Category All]]="Category 1",Table13[[#This Row],[Base Abalone Value]]*1.5,NA())</f>
        <v>#N/A</v>
      </c>
      <c r="Y850" t="e">
        <f>IF(Table13[[#This Row],[Category All]]="Category 2",Table13[[#This Row],[Base Abalone Value]]*0.8,NA())</f>
        <v>#N/A</v>
      </c>
      <c r="Z850">
        <f>IF(Table13[[#This Row],[Category All]]="Category 3",Table13[[#This Row],[Base Abalone Value]],NA())</f>
        <v>1.06412</v>
      </c>
      <c r="AA850" s="2" t="e">
        <f>IF(Table13[[#This Row],[Gender]]="M",Table13[[#This Row],[Whole_weight]],NA())</f>
        <v>#N/A</v>
      </c>
      <c r="AB850" s="2">
        <f>IF(Table13[[#This Row],[Gender]]="F",Table13[[#This Row],[Whole_weight]],NA())</f>
        <v>1.792</v>
      </c>
      <c r="AC850" s="2" t="e">
        <f>IF(Table13[[#This Row],[Gender]]="I",Table13[[#This Row],[Whole_weight]],NA())</f>
        <v>#N/A</v>
      </c>
      <c r="AD850" s="2" t="e">
        <f>IF(Table13[[#This Row],[Gender]]="M",Table13[[#This Row],[Diameter]],NA())</f>
        <v>#N/A</v>
      </c>
      <c r="AE850" s="2">
        <f>IF(Table13[[#This Row],[Gender]]="F",Table13[[#This Row],[Diameter]],NA())</f>
        <v>0.56000000000000005</v>
      </c>
      <c r="AF850" s="2" t="e">
        <f>IF(Table13[[#This Row],[Gender]]="I",Table13[[#This Row],[Diameter]],NA())</f>
        <v>#N/A</v>
      </c>
    </row>
    <row r="851" spans="1:32">
      <c r="A851">
        <v>2179</v>
      </c>
      <c r="B851" t="s">
        <v>0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12</v>
      </c>
      <c r="M851" t="s">
        <v>13</v>
      </c>
      <c r="N851" t="s">
        <v>3</v>
      </c>
      <c r="O851">
        <v>5</v>
      </c>
      <c r="P851" t="s">
        <v>14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>
        <f>SUM(1,(1/3)*(Table13[[#This Row],[Length]]-0.5),(1/3)*(Table13[[#This Row],[Diameter]]-0.4),(1/3)*(Table13[[#This Row],[Height]]-0.4)*Table13[[#This Row],[Whole_weight]]*0.5)</f>
        <v>1.0258333333333334</v>
      </c>
      <c r="W851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t="e">
        <f>IF(Table13[[#This Row],[Category All]]="Category 1",Table13[[#This Row],[Base Abalone Value]]*1.5,NA())</f>
        <v>#N/A</v>
      </c>
      <c r="Y851">
        <f>IF(Table13[[#This Row],[Category All]]="Category 2",Table13[[#This Row],[Base Abalone Value]]*0.8,NA())</f>
        <v>0.82066666666666677</v>
      </c>
      <c r="Z851" t="e">
        <f>IF(Table13[[#This Row],[Category All]]="Category 3",Table13[[#This Row],[Base Abalone Value]],NA())</f>
        <v>#N/A</v>
      </c>
      <c r="AA851" s="2" t="e">
        <f>IF(Table13[[#This Row],[Gender]]="M",Table13[[#This Row],[Whole_weight]],NA())</f>
        <v>#N/A</v>
      </c>
      <c r="AB851" s="2">
        <f>IF(Table13[[#This Row],[Gender]]="F",Table13[[#This Row],[Whole_weight]],NA())</f>
        <v>0.97499999999999998</v>
      </c>
      <c r="AC851" s="2" t="e">
        <f>IF(Table13[[#This Row],[Gender]]="I",Table13[[#This Row],[Whole_weight]],NA())</f>
        <v>#N/A</v>
      </c>
      <c r="AD851" s="2" t="e">
        <f>IF(Table13[[#This Row],[Gender]]="M",Table13[[#This Row],[Diameter]],NA())</f>
        <v>#N/A</v>
      </c>
      <c r="AE851" s="2">
        <f>IF(Table13[[#This Row],[Gender]]="F",Table13[[#This Row],[Diameter]],NA())</f>
        <v>0.48</v>
      </c>
      <c r="AF851" s="2" t="e">
        <f>IF(Table13[[#This Row],[Gender]]="I",Table13[[#This Row],[Diameter]],NA())</f>
        <v>#N/A</v>
      </c>
    </row>
    <row r="852" spans="1:32">
      <c r="A852">
        <v>3609</v>
      </c>
      <c r="B852" t="s">
        <v>15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32</v>
      </c>
      <c r="M852" t="s">
        <v>33</v>
      </c>
      <c r="N852" t="s">
        <v>34</v>
      </c>
      <c r="O852">
        <v>3</v>
      </c>
      <c r="P852" t="s">
        <v>48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>
        <f>SUM(1,(1/3)*(Table13[[#This Row],[Length]]-0.5),(1/3)*(Table13[[#This Row],[Diameter]]-0.4),(1/3)*(Table13[[#This Row],[Height]]-0.4)*Table13[[#This Row],[Whole_weight]]*0.5)</f>
        <v>0.99219041666666685</v>
      </c>
      <c r="W852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t="e">
        <f>IF(Table13[[#This Row],[Category All]]="Category 1",Table13[[#This Row],[Base Abalone Value]]*1.5,NA())</f>
        <v>#N/A</v>
      </c>
      <c r="Y852" t="e">
        <f>IF(Table13[[#This Row],[Category All]]="Category 2",Table13[[#This Row],[Base Abalone Value]]*0.8,NA())</f>
        <v>#N/A</v>
      </c>
      <c r="Z852">
        <f>IF(Table13[[#This Row],[Category All]]="Category 3",Table13[[#This Row],[Base Abalone Value]],NA())</f>
        <v>0.99219041666666685</v>
      </c>
      <c r="AA852" s="2">
        <f>IF(Table13[[#This Row],[Gender]]="M",Table13[[#This Row],[Whole_weight]],NA())</f>
        <v>0.80349999999999999</v>
      </c>
      <c r="AB852" s="2" t="e">
        <f>IF(Table13[[#This Row],[Gender]]="F",Table13[[#This Row],[Whole_weight]],NA())</f>
        <v>#N/A</v>
      </c>
      <c r="AC852" s="2" t="e">
        <f>IF(Table13[[#This Row],[Gender]]="I",Table13[[#This Row],[Whole_weight]],NA())</f>
        <v>#N/A</v>
      </c>
      <c r="AD852" s="2">
        <f>IF(Table13[[#This Row],[Gender]]="M",Table13[[#This Row],[Diameter]],NA())</f>
        <v>0.43</v>
      </c>
      <c r="AE852" s="2" t="e">
        <f>IF(Table13[[#This Row],[Gender]]="F",Table13[[#This Row],[Diameter]],NA())</f>
        <v>#N/A</v>
      </c>
      <c r="AF852" s="2" t="e">
        <f>IF(Table13[[#This Row],[Gender]]="I",Table13[[#This Row],[Diameter]],NA())</f>
        <v>#N/A</v>
      </c>
    </row>
    <row r="853" spans="1:32">
      <c r="A853">
        <v>769</v>
      </c>
      <c r="B853" t="s">
        <v>0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43</v>
      </c>
      <c r="M853" t="s">
        <v>44</v>
      </c>
      <c r="N853" t="s">
        <v>45</v>
      </c>
      <c r="O853">
        <v>3</v>
      </c>
      <c r="P853" t="s">
        <v>48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>
        <f>SUM(1,(1/3)*(Table13[[#This Row],[Length]]-0.5),(1/3)*(Table13[[#This Row],[Diameter]]-0.4),(1/3)*(Table13[[#This Row],[Height]]-0.4)*Table13[[#This Row],[Whole_weight]]*0.5)</f>
        <v>0.9946124999999999</v>
      </c>
      <c r="W85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t="e">
        <f>IF(Table13[[#This Row],[Category All]]="Category 1",Table13[[#This Row],[Base Abalone Value]]*1.5,NA())</f>
        <v>#N/A</v>
      </c>
      <c r="Y853">
        <f>IF(Table13[[#This Row],[Category All]]="Category 2",Table13[[#This Row],[Base Abalone Value]]*0.8,NA())</f>
        <v>0.79569000000000001</v>
      </c>
      <c r="Z853" t="e">
        <f>IF(Table13[[#This Row],[Category All]]="Category 3",Table13[[#This Row],[Base Abalone Value]],NA())</f>
        <v>#N/A</v>
      </c>
      <c r="AA853" s="2" t="e">
        <f>IF(Table13[[#This Row],[Gender]]="M",Table13[[#This Row],[Whole_weight]],NA())</f>
        <v>#N/A</v>
      </c>
      <c r="AB853" s="2">
        <f>IF(Table13[[#This Row],[Gender]]="F",Table13[[#This Row],[Whole_weight]],NA())</f>
        <v>0.78500000000000003</v>
      </c>
      <c r="AC853" s="2" t="e">
        <f>IF(Table13[[#This Row],[Gender]]="I",Table13[[#This Row],[Whole_weight]],NA())</f>
        <v>#N/A</v>
      </c>
      <c r="AD853" s="2" t="e">
        <f>IF(Table13[[#This Row],[Gender]]="M",Table13[[#This Row],[Diameter]],NA())</f>
        <v>#N/A</v>
      </c>
      <c r="AE853" s="2">
        <f>IF(Table13[[#This Row],[Gender]]="F",Table13[[#This Row],[Diameter]],NA())</f>
        <v>0.43</v>
      </c>
      <c r="AF853" s="2" t="e">
        <f>IF(Table13[[#This Row],[Gender]]="I",Table13[[#This Row],[Diameter]],NA())</f>
        <v>#N/A</v>
      </c>
    </row>
    <row r="854" spans="1:32">
      <c r="A854">
        <v>4092</v>
      </c>
      <c r="B854" t="s">
        <v>15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32</v>
      </c>
      <c r="M854" t="s">
        <v>33</v>
      </c>
      <c r="N854" t="s">
        <v>34</v>
      </c>
      <c r="O854">
        <v>8</v>
      </c>
      <c r="P854" t="s">
        <v>19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>
        <f>SUM(1,(1/3)*(Table13[[#This Row],[Length]]-0.5),(1/3)*(Table13[[#This Row],[Diameter]]-0.4),(1/3)*(Table13[[#This Row],[Height]]-0.4)*Table13[[#This Row],[Whole_weight]]*0.5)</f>
        <v>1.0247483333333336</v>
      </c>
      <c r="W854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t="e">
        <f>IF(Table13[[#This Row],[Category All]]="Category 1",Table13[[#This Row],[Base Abalone Value]]*1.5,NA())</f>
        <v>#N/A</v>
      </c>
      <c r="Y854" t="e">
        <f>IF(Table13[[#This Row],[Category All]]="Category 2",Table13[[#This Row],[Base Abalone Value]]*0.8,NA())</f>
        <v>#N/A</v>
      </c>
      <c r="Z854">
        <f>IF(Table13[[#This Row],[Category All]]="Category 3",Table13[[#This Row],[Base Abalone Value]],NA())</f>
        <v>1.0247483333333336</v>
      </c>
      <c r="AA854" s="2">
        <f>IF(Table13[[#This Row],[Gender]]="M",Table13[[#This Row],[Whole_weight]],NA())</f>
        <v>1.3705000000000001</v>
      </c>
      <c r="AB854" s="2" t="e">
        <f>IF(Table13[[#This Row],[Gender]]="F",Table13[[#This Row],[Whole_weight]],NA())</f>
        <v>#N/A</v>
      </c>
      <c r="AC854" s="2" t="e">
        <f>IF(Table13[[#This Row],[Gender]]="I",Table13[[#This Row],[Whole_weight]],NA())</f>
        <v>#N/A</v>
      </c>
      <c r="AD854" s="2">
        <f>IF(Table13[[#This Row],[Gender]]="M",Table13[[#This Row],[Diameter]],NA())</f>
        <v>0.5</v>
      </c>
      <c r="AE854" s="2" t="e">
        <f>IF(Table13[[#This Row],[Gender]]="F",Table13[[#This Row],[Diameter]],NA())</f>
        <v>#N/A</v>
      </c>
      <c r="AF854" s="2" t="e">
        <f>IF(Table13[[#This Row],[Gender]]="I",Table13[[#This Row],[Diameter]],NA())</f>
        <v>#N/A</v>
      </c>
    </row>
    <row r="855" spans="1:32">
      <c r="A855">
        <v>1946</v>
      </c>
      <c r="B855" t="s">
        <v>0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16</v>
      </c>
      <c r="M855" t="s">
        <v>17</v>
      </c>
      <c r="N855" t="s">
        <v>18</v>
      </c>
      <c r="O855">
        <v>5</v>
      </c>
      <c r="P855" t="s">
        <v>14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>
        <f>SUM(1,(1/3)*(Table13[[#This Row],[Length]]-0.5),(1/3)*(Table13[[#This Row],[Diameter]]-0.4),(1/3)*(Table13[[#This Row],[Height]]-0.4)*Table13[[#This Row],[Whole_weight]]*0.5)</f>
        <v>1.0273454166666665</v>
      </c>
      <c r="W855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t="e">
        <f>IF(Table13[[#This Row],[Category All]]="Category 1",Table13[[#This Row],[Base Abalone Value]]*1.5,NA())</f>
        <v>#N/A</v>
      </c>
      <c r="Y855" t="e">
        <f>IF(Table13[[#This Row],[Category All]]="Category 2",Table13[[#This Row],[Base Abalone Value]]*0.8,NA())</f>
        <v>#N/A</v>
      </c>
      <c r="Z855">
        <f>IF(Table13[[#This Row],[Category All]]="Category 3",Table13[[#This Row],[Base Abalone Value]],NA())</f>
        <v>1.0273454166666665</v>
      </c>
      <c r="AA855" s="2" t="e">
        <f>IF(Table13[[#This Row],[Gender]]="M",Table13[[#This Row],[Whole_weight]],NA())</f>
        <v>#N/A</v>
      </c>
      <c r="AB855" s="2">
        <f>IF(Table13[[#This Row],[Gender]]="F",Table13[[#This Row],[Whole_weight]],NA())</f>
        <v>1.2895000000000001</v>
      </c>
      <c r="AC855" s="2" t="e">
        <f>IF(Table13[[#This Row],[Gender]]="I",Table13[[#This Row],[Whole_weight]],NA())</f>
        <v>#N/A</v>
      </c>
      <c r="AD855" s="2" t="e">
        <f>IF(Table13[[#This Row],[Gender]]="M",Table13[[#This Row],[Diameter]],NA())</f>
        <v>#N/A</v>
      </c>
      <c r="AE855" s="2">
        <f>IF(Table13[[#This Row],[Gender]]="F",Table13[[#This Row],[Diameter]],NA())</f>
        <v>0.505</v>
      </c>
      <c r="AF855" s="2" t="e">
        <f>IF(Table13[[#This Row],[Gender]]="I",Table13[[#This Row],[Diameter]],NA())</f>
        <v>#N/A</v>
      </c>
    </row>
    <row r="856" spans="1:32">
      <c r="A856">
        <v>4121</v>
      </c>
      <c r="B856" t="s">
        <v>15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32</v>
      </c>
      <c r="M856" t="s">
        <v>33</v>
      </c>
      <c r="N856" t="s">
        <v>34</v>
      </c>
      <c r="O856">
        <v>10</v>
      </c>
      <c r="P856" t="s">
        <v>38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>
        <f>SUM(1,(1/3)*(Table13[[#This Row],[Length]]-0.5),(1/3)*(Table13[[#This Row],[Diameter]]-0.4),(1/3)*(Table13[[#This Row],[Height]]-0.4)*Table13[[#This Row],[Whole_weight]]*0.5)</f>
        <v>0.89482166666666663</v>
      </c>
      <c r="W856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t="e">
        <f>IF(Table13[[#This Row],[Category All]]="Category 1",Table13[[#This Row],[Base Abalone Value]]*1.5,NA())</f>
        <v>#N/A</v>
      </c>
      <c r="Y856">
        <f>IF(Table13[[#This Row],[Category All]]="Category 2",Table13[[#This Row],[Base Abalone Value]]*0.8,NA())</f>
        <v>0.71585733333333335</v>
      </c>
      <c r="Z856" t="e">
        <f>IF(Table13[[#This Row],[Category All]]="Category 3",Table13[[#This Row],[Base Abalone Value]],NA())</f>
        <v>#N/A</v>
      </c>
      <c r="AA856" s="2">
        <f>IF(Table13[[#This Row],[Gender]]="M",Table13[[#This Row],[Whole_weight]],NA())</f>
        <v>0.19700000000000001</v>
      </c>
      <c r="AB856" s="2" t="e">
        <f>IF(Table13[[#This Row],[Gender]]="F",Table13[[#This Row],[Whole_weight]],NA())</f>
        <v>#N/A</v>
      </c>
      <c r="AC856" s="2" t="e">
        <f>IF(Table13[[#This Row],[Gender]]="I",Table13[[#This Row],[Whole_weight]],NA())</f>
        <v>#N/A</v>
      </c>
      <c r="AD856" s="2">
        <f>IF(Table13[[#This Row],[Gender]]="M",Table13[[#This Row],[Diameter]],NA())</f>
        <v>0.26500000000000001</v>
      </c>
      <c r="AE856" s="2" t="e">
        <f>IF(Table13[[#This Row],[Gender]]="F",Table13[[#This Row],[Diameter]],NA())</f>
        <v>#N/A</v>
      </c>
      <c r="AF856" s="2" t="e">
        <f>IF(Table13[[#This Row],[Gender]]="I",Table13[[#This Row],[Diameter]],NA())</f>
        <v>#N/A</v>
      </c>
    </row>
    <row r="857" spans="1:32">
      <c r="A857">
        <v>939</v>
      </c>
      <c r="B857" t="s">
        <v>11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16</v>
      </c>
      <c r="M857" t="s">
        <v>17</v>
      </c>
      <c r="N857" t="s">
        <v>18</v>
      </c>
      <c r="O857">
        <v>4</v>
      </c>
      <c r="P857" t="s">
        <v>10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>
        <f>SUM(1,(1/3)*(Table13[[#This Row],[Length]]-0.5),(1/3)*(Table13[[#This Row],[Diameter]]-0.4),(1/3)*(Table13[[#This Row],[Height]]-0.4)*Table13[[#This Row],[Whole_weight]]*0.5)</f>
        <v>0.95347333333333339</v>
      </c>
      <c r="W857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t="e">
        <f>IF(Table13[[#This Row],[Category All]]="Category 1",Table13[[#This Row],[Base Abalone Value]]*1.5,NA())</f>
        <v>#N/A</v>
      </c>
      <c r="Y857">
        <f>IF(Table13[[#This Row],[Category All]]="Category 2",Table13[[#This Row],[Base Abalone Value]]*0.8,NA())</f>
        <v>0.76277866666666672</v>
      </c>
      <c r="Z857" t="e">
        <f>IF(Table13[[#This Row],[Category All]]="Category 3",Table13[[#This Row],[Base Abalone Value]],NA())</f>
        <v>#N/A</v>
      </c>
      <c r="AA857" s="2" t="e">
        <f>IF(Table13[[#This Row],[Gender]]="M",Table13[[#This Row],[Whole_weight]],NA())</f>
        <v>#N/A</v>
      </c>
      <c r="AB857" s="2" t="e">
        <f>IF(Table13[[#This Row],[Gender]]="F",Table13[[#This Row],[Whole_weight]],NA())</f>
        <v>#N/A</v>
      </c>
      <c r="AC857" s="2">
        <f>IF(Table13[[#This Row],[Gender]]="I",Table13[[#This Row],[Whole_weight]],NA())</f>
        <v>0.497</v>
      </c>
      <c r="AD857" s="2" t="e">
        <f>IF(Table13[[#This Row],[Gender]]="M",Table13[[#This Row],[Diameter]],NA())</f>
        <v>#N/A</v>
      </c>
      <c r="AE857" s="2" t="e">
        <f>IF(Table13[[#This Row],[Gender]]="F",Table13[[#This Row],[Diameter]],NA())</f>
        <v>#N/A</v>
      </c>
      <c r="AF857" s="2">
        <f>IF(Table13[[#This Row],[Gender]]="I",Table13[[#This Row],[Diameter]],NA())</f>
        <v>0.375</v>
      </c>
    </row>
    <row r="858" spans="1:32">
      <c r="A858">
        <v>2933</v>
      </c>
      <c r="B858" t="s">
        <v>15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29</v>
      </c>
      <c r="M858" t="s">
        <v>30</v>
      </c>
      <c r="N858" t="s">
        <v>31</v>
      </c>
      <c r="O858">
        <v>10</v>
      </c>
      <c r="P858" t="s">
        <v>38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>
        <f>SUM(1,(1/3)*(Table13[[#This Row],[Length]]-0.5),(1/3)*(Table13[[#This Row],[Diameter]]-0.4),(1/3)*(Table13[[#This Row],[Height]]-0.4)*Table13[[#This Row],[Whole_weight]]*0.5)</f>
        <v>1.0177708333333333</v>
      </c>
      <c r="W858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t="e">
        <f>IF(Table13[[#This Row],[Category All]]="Category 1",Table13[[#This Row],[Base Abalone Value]]*1.5,NA())</f>
        <v>#N/A</v>
      </c>
      <c r="Y858">
        <f>IF(Table13[[#This Row],[Category All]]="Category 2",Table13[[#This Row],[Base Abalone Value]]*0.8,NA())</f>
        <v>0.8142166666666667</v>
      </c>
      <c r="Z858" t="e">
        <f>IF(Table13[[#This Row],[Category All]]="Category 3",Table13[[#This Row],[Base Abalone Value]],NA())</f>
        <v>#N/A</v>
      </c>
      <c r="AA858" s="2">
        <f>IF(Table13[[#This Row],[Gender]]="M",Table13[[#This Row],[Whole_weight]],NA())</f>
        <v>0.9335</v>
      </c>
      <c r="AB858" s="2" t="e">
        <f>IF(Table13[[#This Row],[Gender]]="F",Table13[[#This Row],[Whole_weight]],NA())</f>
        <v>#N/A</v>
      </c>
      <c r="AC858" s="2" t="e">
        <f>IF(Table13[[#This Row],[Gender]]="I",Table13[[#This Row],[Whole_weight]],NA())</f>
        <v>#N/A</v>
      </c>
      <c r="AD858" s="2">
        <f>IF(Table13[[#This Row],[Gender]]="M",Table13[[#This Row],[Diameter]],NA())</f>
        <v>0.45500000000000002</v>
      </c>
      <c r="AE858" s="2" t="e">
        <f>IF(Table13[[#This Row],[Gender]]="F",Table13[[#This Row],[Diameter]],NA())</f>
        <v>#N/A</v>
      </c>
      <c r="AF858" s="2" t="e">
        <f>IF(Table13[[#This Row],[Gender]]="I",Table13[[#This Row],[Diameter]],NA())</f>
        <v>#N/A</v>
      </c>
    </row>
    <row r="859" spans="1:32">
      <c r="A859">
        <v>2260</v>
      </c>
      <c r="B859" t="s">
        <v>0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49</v>
      </c>
      <c r="M859" t="s">
        <v>50</v>
      </c>
      <c r="N859" t="s">
        <v>3</v>
      </c>
      <c r="O859">
        <v>5</v>
      </c>
      <c r="P859" t="s">
        <v>14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>
        <f>SUM(1,(1/3)*(Table13[[#This Row],[Length]]-0.5),(1/3)*(Table13[[#This Row],[Diameter]]-0.4),(1/3)*(Table13[[#This Row],[Height]]-0.4)*Table13[[#This Row],[Whole_weight]]*0.5)</f>
        <v>1.0076466666666668</v>
      </c>
      <c r="W859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t="e">
        <f>IF(Table13[[#This Row],[Category All]]="Category 1",Table13[[#This Row],[Base Abalone Value]]*1.5,NA())</f>
        <v>#N/A</v>
      </c>
      <c r="Y859" t="e">
        <f>IF(Table13[[#This Row],[Category All]]="Category 2",Table13[[#This Row],[Base Abalone Value]]*0.8,NA())</f>
        <v>#N/A</v>
      </c>
      <c r="Z859">
        <f>IF(Table13[[#This Row],[Category All]]="Category 3",Table13[[#This Row],[Base Abalone Value]],NA())</f>
        <v>1.0076466666666668</v>
      </c>
      <c r="AA859" s="2" t="e">
        <f>IF(Table13[[#This Row],[Gender]]="M",Table13[[#This Row],[Whole_weight]],NA())</f>
        <v>#N/A</v>
      </c>
      <c r="AB859" s="2">
        <f>IF(Table13[[#This Row],[Gender]]="F",Table13[[#This Row],[Whole_weight]],NA())</f>
        <v>1.1005</v>
      </c>
      <c r="AC859" s="2" t="e">
        <f>IF(Table13[[#This Row],[Gender]]="I",Table13[[#This Row],[Whole_weight]],NA())</f>
        <v>#N/A</v>
      </c>
      <c r="AD859" s="2" t="e">
        <f>IF(Table13[[#This Row],[Gender]]="M",Table13[[#This Row],[Diameter]],NA())</f>
        <v>#N/A</v>
      </c>
      <c r="AE859" s="2">
        <f>IF(Table13[[#This Row],[Gender]]="F",Table13[[#This Row],[Diameter]],NA())</f>
        <v>0.46500000000000002</v>
      </c>
      <c r="AF859" s="2" t="e">
        <f>IF(Table13[[#This Row],[Gender]]="I",Table13[[#This Row],[Diameter]],NA())</f>
        <v>#N/A</v>
      </c>
    </row>
    <row r="860" spans="1:32">
      <c r="A860">
        <v>147</v>
      </c>
      <c r="B860" t="s">
        <v>15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8</v>
      </c>
      <c r="M860" t="s">
        <v>9</v>
      </c>
      <c r="N860" t="s">
        <v>3</v>
      </c>
      <c r="O860">
        <v>6</v>
      </c>
      <c r="P860" t="s">
        <v>47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>
        <f>SUM(1,(1/3)*(Table13[[#This Row],[Length]]-0.5),(1/3)*(Table13[[#This Row],[Diameter]]-0.4),(1/3)*(Table13[[#This Row],[Height]]-0.4)*Table13[[#This Row],[Whole_weight]]*0.5)</f>
        <v>0.94596666666666662</v>
      </c>
      <c r="W860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t="e">
        <f>IF(Table13[[#This Row],[Category All]]="Category 1",Table13[[#This Row],[Base Abalone Value]]*1.5,NA())</f>
        <v>#N/A</v>
      </c>
      <c r="Y860">
        <f>IF(Table13[[#This Row],[Category All]]="Category 2",Table13[[#This Row],[Base Abalone Value]]*0.8,NA())</f>
        <v>0.7567733333333333</v>
      </c>
      <c r="Z860" t="e">
        <f>IF(Table13[[#This Row],[Category All]]="Category 3",Table13[[#This Row],[Base Abalone Value]],NA())</f>
        <v>#N/A</v>
      </c>
      <c r="AA860" s="2">
        <f>IF(Table13[[#This Row],[Gender]]="M",Table13[[#This Row],[Whole_weight]],NA())</f>
        <v>0.51500000000000001</v>
      </c>
      <c r="AB860" s="2" t="e">
        <f>IF(Table13[[#This Row],[Gender]]="F",Table13[[#This Row],[Whole_weight]],NA())</f>
        <v>#N/A</v>
      </c>
      <c r="AC860" s="2" t="e">
        <f>IF(Table13[[#This Row],[Gender]]="I",Table13[[#This Row],[Whole_weight]],NA())</f>
        <v>#N/A</v>
      </c>
      <c r="AD860" s="2">
        <f>IF(Table13[[#This Row],[Gender]]="M",Table13[[#This Row],[Diameter]],NA())</f>
        <v>0.35</v>
      </c>
      <c r="AE860" s="2" t="e">
        <f>IF(Table13[[#This Row],[Gender]]="F",Table13[[#This Row],[Diameter]],NA())</f>
        <v>#N/A</v>
      </c>
      <c r="AF860" s="2" t="e">
        <f>IF(Table13[[#This Row],[Gender]]="I",Table13[[#This Row],[Diameter]],NA())</f>
        <v>#N/A</v>
      </c>
    </row>
    <row r="861" spans="1:32">
      <c r="A861">
        <v>1110</v>
      </c>
      <c r="B861" t="s">
        <v>15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52</v>
      </c>
      <c r="M861" t="s">
        <v>53</v>
      </c>
      <c r="N861" t="s">
        <v>54</v>
      </c>
      <c r="O861">
        <v>5</v>
      </c>
      <c r="P861" t="s">
        <v>14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>
        <f>SUM(1,(1/3)*(Table13[[#This Row],[Length]]-0.5),(1/3)*(Table13[[#This Row],[Diameter]]-0.4),(1/3)*(Table13[[#This Row],[Height]]-0.4)*Table13[[#This Row],[Whole_weight]]*0.5)</f>
        <v>0.97366541666666662</v>
      </c>
      <c r="W861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t="e">
        <f>IF(Table13[[#This Row],[Category All]]="Category 1",Table13[[#This Row],[Base Abalone Value]]*1.5,NA())</f>
        <v>#N/A</v>
      </c>
      <c r="Y861">
        <f>IF(Table13[[#This Row],[Category All]]="Category 2",Table13[[#This Row],[Base Abalone Value]]*0.8,NA())</f>
        <v>0.77893233333333334</v>
      </c>
      <c r="Z861" t="e">
        <f>IF(Table13[[#This Row],[Category All]]="Category 3",Table13[[#This Row],[Base Abalone Value]],NA())</f>
        <v>#N/A</v>
      </c>
      <c r="AA861" s="2">
        <f>IF(Table13[[#This Row],[Gender]]="M",Table13[[#This Row],[Whole_weight]],NA())</f>
        <v>0.77649999999999997</v>
      </c>
      <c r="AB861" s="2" t="e">
        <f>IF(Table13[[#This Row],[Gender]]="F",Table13[[#This Row],[Whole_weight]],NA())</f>
        <v>#N/A</v>
      </c>
      <c r="AC861" s="2" t="e">
        <f>IF(Table13[[#This Row],[Gender]]="I",Table13[[#This Row],[Whole_weight]],NA())</f>
        <v>#N/A</v>
      </c>
      <c r="AD861" s="2">
        <f>IF(Table13[[#This Row],[Gender]]="M",Table13[[#This Row],[Diameter]],NA())</f>
        <v>0.4</v>
      </c>
      <c r="AE861" s="2" t="e">
        <f>IF(Table13[[#This Row],[Gender]]="F",Table13[[#This Row],[Diameter]],NA())</f>
        <v>#N/A</v>
      </c>
      <c r="AF861" s="2" t="e">
        <f>IF(Table13[[#This Row],[Gender]]="I",Table13[[#This Row],[Diameter]],NA())</f>
        <v>#N/A</v>
      </c>
    </row>
    <row r="862" spans="1:32">
      <c r="A862">
        <v>1289</v>
      </c>
      <c r="B862" t="s">
        <v>11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32</v>
      </c>
      <c r="M862" t="s">
        <v>33</v>
      </c>
      <c r="N862" t="s">
        <v>34</v>
      </c>
      <c r="O862">
        <v>7</v>
      </c>
      <c r="P862" t="s">
        <v>42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>
        <f>SUM(1,(1/3)*(Table13[[#This Row],[Length]]-0.5),(1/3)*(Table13[[#This Row],[Diameter]]-0.4),(1/3)*(Table13[[#This Row],[Height]]-0.4)*Table13[[#This Row],[Whole_weight]]*0.5)</f>
        <v>0.96728000000000003</v>
      </c>
      <c r="W862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t="e">
        <f>IF(Table13[[#This Row],[Category All]]="Category 1",Table13[[#This Row],[Base Abalone Value]]*1.5,NA())</f>
        <v>#N/A</v>
      </c>
      <c r="Y862">
        <f>IF(Table13[[#This Row],[Category All]]="Category 2",Table13[[#This Row],[Base Abalone Value]]*0.8,NA())</f>
        <v>0.77382400000000007</v>
      </c>
      <c r="Z862" t="e">
        <f>IF(Table13[[#This Row],[Category All]]="Category 3",Table13[[#This Row],[Base Abalone Value]],NA())</f>
        <v>#N/A</v>
      </c>
      <c r="AA862" s="2" t="e">
        <f>IF(Table13[[#This Row],[Gender]]="M",Table13[[#This Row],[Whole_weight]],NA())</f>
        <v>#N/A</v>
      </c>
      <c r="AB862" s="2" t="e">
        <f>IF(Table13[[#This Row],[Gender]]="F",Table13[[#This Row],[Whole_weight]],NA())</f>
        <v>#N/A</v>
      </c>
      <c r="AC862" s="2">
        <f>IF(Table13[[#This Row],[Gender]]="I",Table13[[#This Row],[Whole_weight]],NA())</f>
        <v>0.59399999999999997</v>
      </c>
      <c r="AD862" s="2" t="e">
        <f>IF(Table13[[#This Row],[Gender]]="M",Table13[[#This Row],[Diameter]],NA())</f>
        <v>#N/A</v>
      </c>
      <c r="AE862" s="2" t="e">
        <f>IF(Table13[[#This Row],[Gender]]="F",Table13[[#This Row],[Diameter]],NA())</f>
        <v>#N/A</v>
      </c>
      <c r="AF862" s="2">
        <f>IF(Table13[[#This Row],[Gender]]="I",Table13[[#This Row],[Diameter]],NA())</f>
        <v>0.38</v>
      </c>
    </row>
    <row r="863" spans="1:32">
      <c r="A863">
        <v>447</v>
      </c>
      <c r="B863" t="s">
        <v>15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52</v>
      </c>
      <c r="M863" t="s">
        <v>53</v>
      </c>
      <c r="N863" t="s">
        <v>54</v>
      </c>
      <c r="O863">
        <v>5</v>
      </c>
      <c r="P863" t="s">
        <v>14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>
        <f>SUM(1,(1/3)*(Table13[[#This Row],[Length]]-0.5),(1/3)*(Table13[[#This Row],[Diameter]]-0.4),(1/3)*(Table13[[#This Row],[Height]]-0.4)*Table13[[#This Row],[Whole_weight]]*0.5)</f>
        <v>0.99816291666666679</v>
      </c>
      <c r="W86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t="e">
        <f>IF(Table13[[#This Row],[Category All]]="Category 1",Table13[[#This Row],[Base Abalone Value]]*1.5,NA())</f>
        <v>#N/A</v>
      </c>
      <c r="Y863">
        <f>IF(Table13[[#This Row],[Category All]]="Category 2",Table13[[#This Row],[Base Abalone Value]]*0.8,NA())</f>
        <v>0.79853033333333345</v>
      </c>
      <c r="Z863" t="e">
        <f>IF(Table13[[#This Row],[Category All]]="Category 3",Table13[[#This Row],[Base Abalone Value]],NA())</f>
        <v>#N/A</v>
      </c>
      <c r="AA863" s="2">
        <f>IF(Table13[[#This Row],[Gender]]="M",Table13[[#This Row],[Whole_weight]],NA())</f>
        <v>0.98150000000000004</v>
      </c>
      <c r="AB863" s="2" t="e">
        <f>IF(Table13[[#This Row],[Gender]]="F",Table13[[#This Row],[Whole_weight]],NA())</f>
        <v>#N/A</v>
      </c>
      <c r="AC863" s="2" t="e">
        <f>IF(Table13[[#This Row],[Gender]]="I",Table13[[#This Row],[Whole_weight]],NA())</f>
        <v>#N/A</v>
      </c>
      <c r="AD863" s="2">
        <f>IF(Table13[[#This Row],[Gender]]="M",Table13[[#This Row],[Diameter]],NA())</f>
        <v>0.435</v>
      </c>
      <c r="AE863" s="2" t="e">
        <f>IF(Table13[[#This Row],[Gender]]="F",Table13[[#This Row],[Diameter]],NA())</f>
        <v>#N/A</v>
      </c>
      <c r="AF863" s="2" t="e">
        <f>IF(Table13[[#This Row],[Gender]]="I",Table13[[#This Row],[Diameter]],NA())</f>
        <v>#N/A</v>
      </c>
    </row>
    <row r="864" spans="1:32">
      <c r="A864">
        <v>1762</v>
      </c>
      <c r="B864" t="s">
        <v>15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12</v>
      </c>
      <c r="M864" t="s">
        <v>13</v>
      </c>
      <c r="N864" t="s">
        <v>3</v>
      </c>
      <c r="O864">
        <v>3</v>
      </c>
      <c r="P864" t="s">
        <v>48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>
        <f>SUM(1,(1/3)*(Table13[[#This Row],[Length]]-0.5),(1/3)*(Table13[[#This Row],[Diameter]]-0.4),(1/3)*(Table13[[#This Row],[Height]]-0.4)*Table13[[#This Row],[Whole_weight]]*0.5)</f>
        <v>1.0761670833333332</v>
      </c>
      <c r="W864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t="e">
        <f>IF(Table13[[#This Row],[Category All]]="Category 1",Table13[[#This Row],[Base Abalone Value]]*1.5,NA())</f>
        <v>#N/A</v>
      </c>
      <c r="Y864" t="e">
        <f>IF(Table13[[#This Row],[Category All]]="Category 2",Table13[[#This Row],[Base Abalone Value]]*0.8,NA())</f>
        <v>#N/A</v>
      </c>
      <c r="Z864">
        <f>IF(Table13[[#This Row],[Category All]]="Category 3",Table13[[#This Row],[Base Abalone Value]],NA())</f>
        <v>1.0761670833333332</v>
      </c>
      <c r="AA864" s="2">
        <f>IF(Table13[[#This Row],[Gender]]="M",Table13[[#This Row],[Whole_weight]],NA())</f>
        <v>2.2204999999999999</v>
      </c>
      <c r="AB864" s="2" t="e">
        <f>IF(Table13[[#This Row],[Gender]]="F",Table13[[#This Row],[Whole_weight]],NA())</f>
        <v>#N/A</v>
      </c>
      <c r="AC864" s="2" t="e">
        <f>IF(Table13[[#This Row],[Gender]]="I",Table13[[#This Row],[Whole_weight]],NA())</f>
        <v>#N/A</v>
      </c>
      <c r="AD864" s="2">
        <f>IF(Table13[[#This Row],[Gender]]="M",Table13[[#This Row],[Diameter]],NA())</f>
        <v>0.59499999999999997</v>
      </c>
      <c r="AE864" s="2" t="e">
        <f>IF(Table13[[#This Row],[Gender]]="F",Table13[[#This Row],[Diameter]],NA())</f>
        <v>#N/A</v>
      </c>
      <c r="AF864" s="2" t="e">
        <f>IF(Table13[[#This Row],[Gender]]="I",Table13[[#This Row],[Diameter]],NA())</f>
        <v>#N/A</v>
      </c>
    </row>
    <row r="865" spans="1:32">
      <c r="A865">
        <v>1261</v>
      </c>
      <c r="B865" t="s">
        <v>11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8</v>
      </c>
      <c r="M865" t="s">
        <v>9</v>
      </c>
      <c r="N865" t="s">
        <v>3</v>
      </c>
      <c r="O865">
        <v>6</v>
      </c>
      <c r="P865" t="s">
        <v>47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>
        <f>SUM(1,(1/3)*(Table13[[#This Row],[Length]]-0.5),(1/3)*(Table13[[#This Row],[Diameter]]-0.4),(1/3)*(Table13[[#This Row],[Height]]-0.4)*Table13[[#This Row],[Whole_weight]]*0.5)</f>
        <v>0.93955999999999995</v>
      </c>
      <c r="W865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t="e">
        <f>IF(Table13[[#This Row],[Category All]]="Category 1",Table13[[#This Row],[Base Abalone Value]]*1.5,NA())</f>
        <v>#N/A</v>
      </c>
      <c r="Y865">
        <f>IF(Table13[[#This Row],[Category All]]="Category 2",Table13[[#This Row],[Base Abalone Value]]*0.8,NA())</f>
        <v>0.75164799999999998</v>
      </c>
      <c r="Z865" t="e">
        <f>IF(Table13[[#This Row],[Category All]]="Category 3",Table13[[#This Row],[Base Abalone Value]],NA())</f>
        <v>#N/A</v>
      </c>
      <c r="AA865" s="2" t="e">
        <f>IF(Table13[[#This Row],[Gender]]="M",Table13[[#This Row],[Whole_weight]],NA())</f>
        <v>#N/A</v>
      </c>
      <c r="AB865" s="2" t="e">
        <f>IF(Table13[[#This Row],[Gender]]="F",Table13[[#This Row],[Whole_weight]],NA())</f>
        <v>#N/A</v>
      </c>
      <c r="AC865" s="2">
        <f>IF(Table13[[#This Row],[Gender]]="I",Table13[[#This Row],[Whole_weight]],NA())</f>
        <v>0.438</v>
      </c>
      <c r="AD865" s="2" t="e">
        <f>IF(Table13[[#This Row],[Gender]]="M",Table13[[#This Row],[Diameter]],NA())</f>
        <v>#N/A</v>
      </c>
      <c r="AE865" s="2" t="e">
        <f>IF(Table13[[#This Row],[Gender]]="F",Table13[[#This Row],[Diameter]],NA())</f>
        <v>#N/A</v>
      </c>
      <c r="AF865" s="2">
        <f>IF(Table13[[#This Row],[Gender]]="I",Table13[[#This Row],[Diameter]],NA())</f>
        <v>0.34</v>
      </c>
    </row>
    <row r="866" spans="1:32">
      <c r="A866">
        <v>1907</v>
      </c>
      <c r="B866" t="s">
        <v>11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8</v>
      </c>
      <c r="M866" t="s">
        <v>9</v>
      </c>
      <c r="N866" t="s">
        <v>3</v>
      </c>
      <c r="O866">
        <v>8</v>
      </c>
      <c r="P866" t="s">
        <v>19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>
        <f>SUM(1,(1/3)*(Table13[[#This Row],[Length]]-0.5),(1/3)*(Table13[[#This Row],[Diameter]]-0.4),(1/3)*(Table13[[#This Row],[Height]]-0.4)*Table13[[#This Row],[Whole_weight]]*0.5)</f>
        <v>1.0052512499999999</v>
      </c>
      <c r="W866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t="e">
        <f>IF(Table13[[#This Row],[Category All]]="Category 1",Table13[[#This Row],[Base Abalone Value]]*1.5,NA())</f>
        <v>#N/A</v>
      </c>
      <c r="Y866">
        <f>IF(Table13[[#This Row],[Category All]]="Category 2",Table13[[#This Row],[Base Abalone Value]]*0.8,NA())</f>
        <v>0.80420099999999994</v>
      </c>
      <c r="Z866" t="e">
        <f>IF(Table13[[#This Row],[Category All]]="Category 3",Table13[[#This Row],[Base Abalone Value]],NA())</f>
        <v>#N/A</v>
      </c>
      <c r="AA866" s="2" t="e">
        <f>IF(Table13[[#This Row],[Gender]]="M",Table13[[#This Row],[Whole_weight]],NA())</f>
        <v>#N/A</v>
      </c>
      <c r="AB866" s="2" t="e">
        <f>IF(Table13[[#This Row],[Gender]]="F",Table13[[#This Row],[Whole_weight]],NA())</f>
        <v>#N/A</v>
      </c>
      <c r="AC866" s="2">
        <f>IF(Table13[[#This Row],[Gender]]="I",Table13[[#This Row],[Whole_weight]],NA())</f>
        <v>0.82450000000000001</v>
      </c>
      <c r="AD866" s="2" t="e">
        <f>IF(Table13[[#This Row],[Gender]]="M",Table13[[#This Row],[Diameter]],NA())</f>
        <v>#N/A</v>
      </c>
      <c r="AE866" s="2" t="e">
        <f>IF(Table13[[#This Row],[Gender]]="F",Table13[[#This Row],[Diameter]],NA())</f>
        <v>#N/A</v>
      </c>
      <c r="AF866" s="2">
        <f>IF(Table13[[#This Row],[Gender]]="I",Table13[[#This Row],[Diameter]],NA())</f>
        <v>0.45</v>
      </c>
    </row>
    <row r="867" spans="1:32">
      <c r="A867">
        <v>3380</v>
      </c>
      <c r="B867" t="s">
        <v>11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32</v>
      </c>
      <c r="M867" t="s">
        <v>33</v>
      </c>
      <c r="N867" t="s">
        <v>34</v>
      </c>
      <c r="O867">
        <v>2</v>
      </c>
      <c r="P867" t="s">
        <v>7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>
        <f>SUM(1,(1/3)*(Table13[[#This Row],[Length]]-0.5),(1/3)*(Table13[[#This Row],[Diameter]]-0.4),(1/3)*(Table13[[#This Row],[Height]]-0.4)*Table13[[#This Row],[Whole_weight]]*0.5)</f>
        <v>0.86299999999999999</v>
      </c>
      <c r="W867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t="e">
        <f>IF(Table13[[#This Row],[Category All]]="Category 1",Table13[[#This Row],[Base Abalone Value]]*1.5,NA())</f>
        <v>#N/A</v>
      </c>
      <c r="Y867">
        <f>IF(Table13[[#This Row],[Category All]]="Category 2",Table13[[#This Row],[Base Abalone Value]]*0.8,NA())</f>
        <v>0.69040000000000001</v>
      </c>
      <c r="Z867" t="e">
        <f>IF(Table13[[#This Row],[Category All]]="Category 3",Table13[[#This Row],[Base Abalone Value]],NA())</f>
        <v>#N/A</v>
      </c>
      <c r="AA867" s="2" t="e">
        <f>IF(Table13[[#This Row],[Gender]]="M",Table13[[#This Row],[Whole_weight]],NA())</f>
        <v>#N/A</v>
      </c>
      <c r="AB867" s="2" t="e">
        <f>IF(Table13[[#This Row],[Gender]]="F",Table13[[#This Row],[Whole_weight]],NA())</f>
        <v>#N/A</v>
      </c>
      <c r="AC867" s="2">
        <f>IF(Table13[[#This Row],[Gender]]="I",Table13[[#This Row],[Whole_weight]],NA())</f>
        <v>0.1</v>
      </c>
      <c r="AD867" s="2" t="e">
        <f>IF(Table13[[#This Row],[Gender]]="M",Table13[[#This Row],[Diameter]],NA())</f>
        <v>#N/A</v>
      </c>
      <c r="AE867" s="2" t="e">
        <f>IF(Table13[[#This Row],[Gender]]="F",Table13[[#This Row],[Diameter]],NA())</f>
        <v>#N/A</v>
      </c>
      <c r="AF867" s="2">
        <f>IF(Table13[[#This Row],[Gender]]="I",Table13[[#This Row],[Diameter]],NA())</f>
        <v>0.21</v>
      </c>
    </row>
    <row r="868" spans="1:32">
      <c r="A868">
        <v>1864</v>
      </c>
      <c r="B868" t="s">
        <v>11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49</v>
      </c>
      <c r="M868" t="s">
        <v>50</v>
      </c>
      <c r="N868" t="s">
        <v>3</v>
      </c>
      <c r="O868">
        <v>7</v>
      </c>
      <c r="P868" t="s">
        <v>42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>
        <f>SUM(1,(1/3)*(Table13[[#This Row],[Length]]-0.5),(1/3)*(Table13[[#This Row],[Diameter]]-0.4),(1/3)*(Table13[[#This Row],[Height]]-0.4)*Table13[[#This Row],[Whole_weight]]*0.5)</f>
        <v>0.98404166666666648</v>
      </c>
      <c r="W868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t="e">
        <f>IF(Table13[[#This Row],[Category All]]="Category 1",Table13[[#This Row],[Base Abalone Value]]*1.5,NA())</f>
        <v>#N/A</v>
      </c>
      <c r="Y868">
        <f>IF(Table13[[#This Row],[Category All]]="Category 2",Table13[[#This Row],[Base Abalone Value]]*0.8,NA())</f>
        <v>0.78723333333333323</v>
      </c>
      <c r="Z868" t="e">
        <f>IF(Table13[[#This Row],[Category All]]="Category 3",Table13[[#This Row],[Base Abalone Value]],NA())</f>
        <v>#N/A</v>
      </c>
      <c r="AA868" s="2" t="e">
        <f>IF(Table13[[#This Row],[Gender]]="M",Table13[[#This Row],[Whole_weight]],NA())</f>
        <v>#N/A</v>
      </c>
      <c r="AB868" s="2" t="e">
        <f>IF(Table13[[#This Row],[Gender]]="F",Table13[[#This Row],[Whole_weight]],NA())</f>
        <v>#N/A</v>
      </c>
      <c r="AC868" s="2">
        <f>IF(Table13[[#This Row],[Gender]]="I",Table13[[#This Row],[Whole_weight]],NA())</f>
        <v>0.63749999999999996</v>
      </c>
      <c r="AD868" s="2" t="e">
        <f>IF(Table13[[#This Row],[Gender]]="M",Table13[[#This Row],[Diameter]],NA())</f>
        <v>#N/A</v>
      </c>
      <c r="AE868" s="2" t="e">
        <f>IF(Table13[[#This Row],[Gender]]="F",Table13[[#This Row],[Diameter]],NA())</f>
        <v>#N/A</v>
      </c>
      <c r="AF868" s="2">
        <f>IF(Table13[[#This Row],[Gender]]="I",Table13[[#This Row],[Diameter]],NA())</f>
        <v>0.41499999999999998</v>
      </c>
    </row>
    <row r="869" spans="1:32">
      <c r="A869">
        <v>1962</v>
      </c>
      <c r="B869" t="s">
        <v>0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23</v>
      </c>
      <c r="M869" t="s">
        <v>24</v>
      </c>
      <c r="N869" t="s">
        <v>25</v>
      </c>
      <c r="O869">
        <v>1</v>
      </c>
      <c r="P869" t="s">
        <v>4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>
        <f>SUM(1,(1/3)*(Table13[[#This Row],[Length]]-0.5),(1/3)*(Table13[[#This Row],[Diameter]]-0.4),(1/3)*(Table13[[#This Row],[Height]]-0.4)*Table13[[#This Row],[Whole_weight]]*0.5)</f>
        <v>1.0382266666666669</v>
      </c>
      <c r="W869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t="e">
        <f>IF(Table13[[#This Row],[Category All]]="Category 1",Table13[[#This Row],[Base Abalone Value]]*1.5,NA())</f>
        <v>#N/A</v>
      </c>
      <c r="Y869" t="e">
        <f>IF(Table13[[#This Row],[Category All]]="Category 2",Table13[[#This Row],[Base Abalone Value]]*0.8,NA())</f>
        <v>#N/A</v>
      </c>
      <c r="Z869">
        <f>IF(Table13[[#This Row],[Category All]]="Category 3",Table13[[#This Row],[Base Abalone Value]],NA())</f>
        <v>1.0382266666666669</v>
      </c>
      <c r="AA869" s="2" t="e">
        <f>IF(Table13[[#This Row],[Gender]]="M",Table13[[#This Row],[Whole_weight]],NA())</f>
        <v>#N/A</v>
      </c>
      <c r="AB869" s="2">
        <f>IF(Table13[[#This Row],[Gender]]="F",Table13[[#This Row],[Whole_weight]],NA())</f>
        <v>1.4119999999999999</v>
      </c>
      <c r="AC869" s="2" t="e">
        <f>IF(Table13[[#This Row],[Gender]]="I",Table13[[#This Row],[Whole_weight]],NA())</f>
        <v>#N/A</v>
      </c>
      <c r="AD869" s="2" t="e">
        <f>IF(Table13[[#This Row],[Gender]]="M",Table13[[#This Row],[Diameter]],NA())</f>
        <v>#N/A</v>
      </c>
      <c r="AE869" s="2">
        <f>IF(Table13[[#This Row],[Gender]]="F",Table13[[#This Row],[Diameter]],NA())</f>
        <v>0.51500000000000001</v>
      </c>
      <c r="AF869" s="2" t="e">
        <f>IF(Table13[[#This Row],[Gender]]="I",Table13[[#This Row],[Diameter]],NA())</f>
        <v>#N/A</v>
      </c>
    </row>
    <row r="870" spans="1:32">
      <c r="A870">
        <v>3707</v>
      </c>
      <c r="B870" t="s">
        <v>0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35</v>
      </c>
      <c r="M870" t="s">
        <v>36</v>
      </c>
      <c r="N870" t="s">
        <v>37</v>
      </c>
      <c r="O870">
        <v>4</v>
      </c>
      <c r="P870" t="s">
        <v>10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Row],[Height]]-0.4)*Table13[[#This Row],[Whole_weight]]*0.5)</f>
        <v>1.0475229166666666</v>
      </c>
      <c r="W870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t="e">
        <f>IF(Table13[[#This Row],[Category All]]="Category 1",Table13[[#This Row],[Base Abalone Value]]*1.5,NA())</f>
        <v>#N/A</v>
      </c>
      <c r="Y870" t="e">
        <f>IF(Table13[[#This Row],[Category All]]="Category 2",Table13[[#This Row],[Base Abalone Value]]*0.8,NA())</f>
        <v>#N/A</v>
      </c>
      <c r="Z870">
        <f>IF(Table13[[#This Row],[Category All]]="Category 3",Table13[[#This Row],[Base Abalone Value]],NA())</f>
        <v>1.0475229166666666</v>
      </c>
      <c r="AA870" s="2" t="e">
        <f>IF(Table13[[#This Row],[Gender]]="M",Table13[[#This Row],[Whole_weight]],NA())</f>
        <v>#N/A</v>
      </c>
      <c r="AB870" s="2">
        <f>IF(Table13[[#This Row],[Gender]]="F",Table13[[#This Row],[Whole_weight]],NA())</f>
        <v>1.5575000000000001</v>
      </c>
      <c r="AC870" s="2" t="e">
        <f>IF(Table13[[#This Row],[Gender]]="I",Table13[[#This Row],[Whole_weight]],NA())</f>
        <v>#N/A</v>
      </c>
      <c r="AD870" s="2" t="e">
        <f>IF(Table13[[#This Row],[Gender]]="M",Table13[[#This Row],[Diameter]],NA())</f>
        <v>#N/A</v>
      </c>
      <c r="AE870" s="2">
        <f>IF(Table13[[#This Row],[Gender]]="F",Table13[[#This Row],[Diameter]],NA())</f>
        <v>0.53500000000000003</v>
      </c>
      <c r="AF870" s="2" t="e">
        <f>IF(Table13[[#This Row],[Gender]]="I",Table13[[#This Row],[Diameter]],NA())</f>
        <v>#N/A</v>
      </c>
    </row>
    <row r="871" spans="1:32">
      <c r="A871">
        <v>276</v>
      </c>
      <c r="B871" t="s">
        <v>15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43</v>
      </c>
      <c r="M871" t="s">
        <v>44</v>
      </c>
      <c r="N871" t="s">
        <v>45</v>
      </c>
      <c r="O871">
        <v>8</v>
      </c>
      <c r="P871" t="s">
        <v>19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>
        <f>SUM(1,(1/3)*(Table13[[#This Row],[Length]]-0.5),(1/3)*(Table13[[#This Row],[Diameter]]-0.4),(1/3)*(Table13[[#This Row],[Height]]-0.4)*Table13[[#This Row],[Whole_weight]]*0.5)</f>
        <v>1.0414766666666666</v>
      </c>
      <c r="W871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t="e">
        <f>IF(Table13[[#This Row],[Category All]]="Category 1",Table13[[#This Row],[Base Abalone Value]]*1.5,NA())</f>
        <v>#N/A</v>
      </c>
      <c r="Y871">
        <f>IF(Table13[[#This Row],[Category All]]="Category 2",Table13[[#This Row],[Base Abalone Value]]*0.8,NA())</f>
        <v>0.83318133333333333</v>
      </c>
      <c r="Z871" t="e">
        <f>IF(Table13[[#This Row],[Category All]]="Category 3",Table13[[#This Row],[Base Abalone Value]],NA())</f>
        <v>#N/A</v>
      </c>
      <c r="AA871" s="2">
        <f>IF(Table13[[#This Row],[Gender]]="M",Table13[[#This Row],[Whole_weight]],NA())</f>
        <v>1.8440000000000001</v>
      </c>
      <c r="AB871" s="2" t="e">
        <f>IF(Table13[[#This Row],[Gender]]="F",Table13[[#This Row],[Whole_weight]],NA())</f>
        <v>#N/A</v>
      </c>
      <c r="AC871" s="2" t="e">
        <f>IF(Table13[[#This Row],[Gender]]="I",Table13[[#This Row],[Whole_weight]],NA())</f>
        <v>#N/A</v>
      </c>
      <c r="AD871" s="2">
        <f>IF(Table13[[#This Row],[Gender]]="M",Table13[[#This Row],[Diameter]],NA())</f>
        <v>0.54</v>
      </c>
      <c r="AE871" s="2" t="e">
        <f>IF(Table13[[#This Row],[Gender]]="F",Table13[[#This Row],[Diameter]],NA())</f>
        <v>#N/A</v>
      </c>
      <c r="AF871" s="2" t="e">
        <f>IF(Table13[[#This Row],[Gender]]="I",Table13[[#This Row],[Diameter]],NA())</f>
        <v>#N/A</v>
      </c>
    </row>
    <row r="872" spans="1:32">
      <c r="A872">
        <v>699</v>
      </c>
      <c r="B872" t="s">
        <v>0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43</v>
      </c>
      <c r="M872" t="s">
        <v>44</v>
      </c>
      <c r="N872" t="s">
        <v>45</v>
      </c>
      <c r="O872">
        <v>3</v>
      </c>
      <c r="P872" t="s">
        <v>48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>
        <f>SUM(1,(1/3)*(Table13[[#This Row],[Length]]-0.5),(1/3)*(Table13[[#This Row],[Diameter]]-0.4),(1/3)*(Table13[[#This Row],[Height]]-0.4)*Table13[[#This Row],[Whole_weight]]*0.5)</f>
        <v>0.93428000000000011</v>
      </c>
      <c r="W872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t="e">
        <f>IF(Table13[[#This Row],[Category All]]="Category 1",Table13[[#This Row],[Base Abalone Value]]*1.5,NA())</f>
        <v>#N/A</v>
      </c>
      <c r="Y872">
        <f>IF(Table13[[#This Row],[Category All]]="Category 2",Table13[[#This Row],[Base Abalone Value]]*0.8,NA())</f>
        <v>0.74742400000000009</v>
      </c>
      <c r="Z872" t="e">
        <f>IF(Table13[[#This Row],[Category All]]="Category 3",Table13[[#This Row],[Base Abalone Value]],NA())</f>
        <v>#N/A</v>
      </c>
      <c r="AA872" s="2" t="e">
        <f>IF(Table13[[#This Row],[Gender]]="M",Table13[[#This Row],[Whole_weight]],NA())</f>
        <v>#N/A</v>
      </c>
      <c r="AB872" s="2">
        <f>IF(Table13[[#This Row],[Gender]]="F",Table13[[#This Row],[Whole_weight]],NA())</f>
        <v>0.44400000000000001</v>
      </c>
      <c r="AC872" s="2" t="e">
        <f>IF(Table13[[#This Row],[Gender]]="I",Table13[[#This Row],[Whole_weight]],NA())</f>
        <v>#N/A</v>
      </c>
      <c r="AD872" s="2" t="e">
        <f>IF(Table13[[#This Row],[Gender]]="M",Table13[[#This Row],[Diameter]],NA())</f>
        <v>#N/A</v>
      </c>
      <c r="AE872" s="2">
        <f>IF(Table13[[#This Row],[Gender]]="F",Table13[[#This Row],[Diameter]],NA())</f>
        <v>0.33500000000000002</v>
      </c>
      <c r="AF872" s="2" t="e">
        <f>IF(Table13[[#This Row],[Gender]]="I",Table13[[#This Row],[Diameter]],NA())</f>
        <v>#N/A</v>
      </c>
    </row>
    <row r="873" spans="1:32">
      <c r="A873">
        <v>2669</v>
      </c>
      <c r="B873" t="s">
        <v>0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20</v>
      </c>
      <c r="M873" t="s">
        <v>21</v>
      </c>
      <c r="N873" t="s">
        <v>22</v>
      </c>
      <c r="O873">
        <v>7</v>
      </c>
      <c r="P873" t="s">
        <v>42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>
        <f>SUM(1,(1/3)*(Table13[[#This Row],[Length]]-0.5),(1/3)*(Table13[[#This Row],[Diameter]]-0.4),(1/3)*(Table13[[#This Row],[Height]]-0.4)*Table13[[#This Row],[Whole_weight]]*0.5)</f>
        <v>1.0098616666666667</v>
      </c>
      <c r="W87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t="e">
        <f>IF(Table13[[#This Row],[Category All]]="Category 1",Table13[[#This Row],[Base Abalone Value]]*1.5,NA())</f>
        <v>#N/A</v>
      </c>
      <c r="Y873">
        <f>IF(Table13[[#This Row],[Category All]]="Category 2",Table13[[#This Row],[Base Abalone Value]]*0.8,NA())</f>
        <v>0.80788933333333335</v>
      </c>
      <c r="Z873" t="e">
        <f>IF(Table13[[#This Row],[Category All]]="Category 3",Table13[[#This Row],[Base Abalone Value]],NA())</f>
        <v>#N/A</v>
      </c>
      <c r="AA873" s="2" t="e">
        <f>IF(Table13[[#This Row],[Gender]]="M",Table13[[#This Row],[Whole_weight]],NA())</f>
        <v>#N/A</v>
      </c>
      <c r="AB873" s="2">
        <f>IF(Table13[[#This Row],[Gender]]="F",Table13[[#This Row],[Whole_weight]],NA())</f>
        <v>0.69550000000000001</v>
      </c>
      <c r="AC873" s="2" t="e">
        <f>IF(Table13[[#This Row],[Gender]]="I",Table13[[#This Row],[Whole_weight]],NA())</f>
        <v>#N/A</v>
      </c>
      <c r="AD873" s="2" t="e">
        <f>IF(Table13[[#This Row],[Gender]]="M",Table13[[#This Row],[Diameter]],NA())</f>
        <v>#N/A</v>
      </c>
      <c r="AE873" s="2">
        <f>IF(Table13[[#This Row],[Gender]]="F",Table13[[#This Row],[Diameter]],NA())</f>
        <v>0.435</v>
      </c>
      <c r="AF873" s="2" t="e">
        <f>IF(Table13[[#This Row],[Gender]]="I",Table13[[#This Row],[Diameter]],NA())</f>
        <v>#N/A</v>
      </c>
    </row>
    <row r="874" spans="1:32">
      <c r="A874">
        <v>990</v>
      </c>
      <c r="B874" t="s">
        <v>15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26</v>
      </c>
      <c r="M874" t="s">
        <v>27</v>
      </c>
      <c r="N874" t="s">
        <v>28</v>
      </c>
      <c r="O874">
        <v>7</v>
      </c>
      <c r="P874" t="s">
        <v>42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>
        <f>SUM(1,(1/3)*(Table13[[#This Row],[Length]]-0.5),(1/3)*(Table13[[#This Row],[Diameter]]-0.4),(1/3)*(Table13[[#This Row],[Height]]-0.4)*Table13[[#This Row],[Whole_weight]]*0.5)</f>
        <v>1.0054399999999999</v>
      </c>
      <c r="W874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t="e">
        <f>IF(Table13[[#This Row],[Category All]]="Category 1",Table13[[#This Row],[Base Abalone Value]]*1.5,NA())</f>
        <v>#N/A</v>
      </c>
      <c r="Y874" t="e">
        <f>IF(Table13[[#This Row],[Category All]]="Category 2",Table13[[#This Row],[Base Abalone Value]]*0.8,NA())</f>
        <v>#N/A</v>
      </c>
      <c r="Z874">
        <f>IF(Table13[[#This Row],[Category All]]="Category 3",Table13[[#This Row],[Base Abalone Value]],NA())</f>
        <v>1.0054399999999999</v>
      </c>
      <c r="AA874" s="2">
        <f>IF(Table13[[#This Row],[Gender]]="M",Table13[[#This Row],[Whole_weight]],NA())</f>
        <v>1.1140000000000001</v>
      </c>
      <c r="AB874" s="2" t="e">
        <f>IF(Table13[[#This Row],[Gender]]="F",Table13[[#This Row],[Whole_weight]],NA())</f>
        <v>#N/A</v>
      </c>
      <c r="AC874" s="2" t="e">
        <f>IF(Table13[[#This Row],[Gender]]="I",Table13[[#This Row],[Whole_weight]],NA())</f>
        <v>#N/A</v>
      </c>
      <c r="AD874" s="2">
        <f>IF(Table13[[#This Row],[Gender]]="M",Table13[[#This Row],[Diameter]],NA())</f>
        <v>0.47499999999999998</v>
      </c>
      <c r="AE874" s="2" t="e">
        <f>IF(Table13[[#This Row],[Gender]]="F",Table13[[#This Row],[Diameter]],NA())</f>
        <v>#N/A</v>
      </c>
      <c r="AF874" s="2" t="e">
        <f>IF(Table13[[#This Row],[Gender]]="I",Table13[[#This Row],[Diameter]],NA())</f>
        <v>#N/A</v>
      </c>
    </row>
    <row r="875" spans="1:32">
      <c r="A875">
        <v>1386</v>
      </c>
      <c r="B875" t="s">
        <v>11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12</v>
      </c>
      <c r="M875" t="s">
        <v>13</v>
      </c>
      <c r="N875" t="s">
        <v>3</v>
      </c>
      <c r="O875">
        <v>1</v>
      </c>
      <c r="P875" t="s">
        <v>4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>
        <f>SUM(1,(1/3)*(Table13[[#This Row],[Length]]-0.5),(1/3)*(Table13[[#This Row],[Diameter]]-0.4),(1/3)*(Table13[[#This Row],[Height]]-0.4)*Table13[[#This Row],[Whole_weight]]*0.5)</f>
        <v>1.0316933333333334</v>
      </c>
      <c r="W875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t="e">
        <f>IF(Table13[[#This Row],[Category All]]="Category 1",Table13[[#This Row],[Base Abalone Value]]*1.5,NA())</f>
        <v>#N/A</v>
      </c>
      <c r="Y875" t="e">
        <f>IF(Table13[[#This Row],[Category All]]="Category 2",Table13[[#This Row],[Base Abalone Value]]*0.8,NA())</f>
        <v>#N/A</v>
      </c>
      <c r="Z875">
        <f>IF(Table13[[#This Row],[Category All]]="Category 3",Table13[[#This Row],[Base Abalone Value]],NA())</f>
        <v>1.0316933333333334</v>
      </c>
      <c r="AA875" s="2" t="e">
        <f>IF(Table13[[#This Row],[Gender]]="M",Table13[[#This Row],[Whole_weight]],NA())</f>
        <v>#N/A</v>
      </c>
      <c r="AB875" s="2" t="e">
        <f>IF(Table13[[#This Row],[Gender]]="F",Table13[[#This Row],[Whole_weight]],NA())</f>
        <v>#N/A</v>
      </c>
      <c r="AC875" s="2">
        <f>IF(Table13[[#This Row],[Gender]]="I",Table13[[#This Row],[Whole_weight]],NA())</f>
        <v>1.272</v>
      </c>
      <c r="AD875" s="2" t="e">
        <f>IF(Table13[[#This Row],[Gender]]="M",Table13[[#This Row],[Diameter]],NA())</f>
        <v>#N/A</v>
      </c>
      <c r="AE875" s="2" t="e">
        <f>IF(Table13[[#This Row],[Gender]]="F",Table13[[#This Row],[Diameter]],NA())</f>
        <v>#N/A</v>
      </c>
      <c r="AF875" s="2">
        <f>IF(Table13[[#This Row],[Gender]]="I",Table13[[#This Row],[Diameter]],NA())</f>
        <v>0.505</v>
      </c>
    </row>
    <row r="876" spans="1:32">
      <c r="A876">
        <v>1909</v>
      </c>
      <c r="B876" t="s">
        <v>15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8</v>
      </c>
      <c r="M876" t="s">
        <v>9</v>
      </c>
      <c r="N876" t="s">
        <v>3</v>
      </c>
      <c r="O876">
        <v>7</v>
      </c>
      <c r="P876" t="s">
        <v>42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>
        <f>SUM(1,(1/3)*(Table13[[#This Row],[Length]]-0.5),(1/3)*(Table13[[#This Row],[Diameter]]-0.4),(1/3)*(Table13[[#This Row],[Height]]-0.4)*Table13[[#This Row],[Whole_weight]]*0.5)</f>
        <v>1.0135774999999998</v>
      </c>
      <c r="W876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t="e">
        <f>IF(Table13[[#This Row],[Category All]]="Category 1",Table13[[#This Row],[Base Abalone Value]]*1.5,NA())</f>
        <v>#N/A</v>
      </c>
      <c r="Y876">
        <f>IF(Table13[[#This Row],[Category All]]="Category 2",Table13[[#This Row],[Base Abalone Value]]*0.8,NA())</f>
        <v>0.81086199999999986</v>
      </c>
      <c r="Z876" t="e">
        <f>IF(Table13[[#This Row],[Category All]]="Category 3",Table13[[#This Row],[Base Abalone Value]],NA())</f>
        <v>#N/A</v>
      </c>
      <c r="AA876" s="2">
        <f>IF(Table13[[#This Row],[Gender]]="M",Table13[[#This Row],[Whole_weight]],NA())</f>
        <v>0.85699999999999998</v>
      </c>
      <c r="AB876" s="2" t="e">
        <f>IF(Table13[[#This Row],[Gender]]="F",Table13[[#This Row],[Whole_weight]],NA())</f>
        <v>#N/A</v>
      </c>
      <c r="AC876" s="2" t="e">
        <f>IF(Table13[[#This Row],[Gender]]="I",Table13[[#This Row],[Whole_weight]],NA())</f>
        <v>#N/A</v>
      </c>
      <c r="AD876" s="2">
        <f>IF(Table13[[#This Row],[Gender]]="M",Table13[[#This Row],[Diameter]],NA())</f>
        <v>0.47499999999999998</v>
      </c>
      <c r="AE876" s="2" t="e">
        <f>IF(Table13[[#This Row],[Gender]]="F",Table13[[#This Row],[Diameter]],NA())</f>
        <v>#N/A</v>
      </c>
      <c r="AF876" s="2" t="e">
        <f>IF(Table13[[#This Row],[Gender]]="I",Table13[[#This Row],[Diameter]],NA())</f>
        <v>#N/A</v>
      </c>
    </row>
    <row r="877" spans="1:32">
      <c r="A877">
        <v>3761</v>
      </c>
      <c r="B877" t="s">
        <v>15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32</v>
      </c>
      <c r="M877" t="s">
        <v>33</v>
      </c>
      <c r="N877" t="s">
        <v>34</v>
      </c>
      <c r="O877">
        <v>10</v>
      </c>
      <c r="P877" t="s">
        <v>38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>
        <f>SUM(1,(1/3)*(Table13[[#This Row],[Length]]-0.5),(1/3)*(Table13[[#This Row],[Diameter]]-0.4),(1/3)*(Table13[[#This Row],[Height]]-0.4)*Table13[[#This Row],[Whole_weight]]*0.5)</f>
        <v>0.98674333333333331</v>
      </c>
      <c r="W877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t="e">
        <f>IF(Table13[[#This Row],[Category All]]="Category 1",Table13[[#This Row],[Base Abalone Value]]*1.5,NA())</f>
        <v>#N/A</v>
      </c>
      <c r="Y877">
        <f>IF(Table13[[#This Row],[Category All]]="Category 2",Table13[[#This Row],[Base Abalone Value]]*0.8,NA())</f>
        <v>0.78939466666666669</v>
      </c>
      <c r="Z877" t="e">
        <f>IF(Table13[[#This Row],[Category All]]="Category 3",Table13[[#This Row],[Base Abalone Value]],NA())</f>
        <v>#N/A</v>
      </c>
      <c r="AA877" s="2">
        <f>IF(Table13[[#This Row],[Gender]]="M",Table13[[#This Row],[Whole_weight]],NA())</f>
        <v>0.70199999999999996</v>
      </c>
      <c r="AB877" s="2" t="e">
        <f>IF(Table13[[#This Row],[Gender]]="F",Table13[[#This Row],[Whole_weight]],NA())</f>
        <v>#N/A</v>
      </c>
      <c r="AC877" s="2" t="e">
        <f>IF(Table13[[#This Row],[Gender]]="I",Table13[[#This Row],[Whole_weight]],NA())</f>
        <v>#N/A</v>
      </c>
      <c r="AD877" s="2">
        <f>IF(Table13[[#This Row],[Gender]]="M",Table13[[#This Row],[Diameter]],NA())</f>
        <v>0.42499999999999999</v>
      </c>
      <c r="AE877" s="2" t="e">
        <f>IF(Table13[[#This Row],[Gender]]="F",Table13[[#This Row],[Diameter]],NA())</f>
        <v>#N/A</v>
      </c>
      <c r="AF877" s="2" t="e">
        <f>IF(Table13[[#This Row],[Gender]]="I",Table13[[#This Row],[Diameter]],NA())</f>
        <v>#N/A</v>
      </c>
    </row>
    <row r="878" spans="1:32">
      <c r="A878">
        <v>4153</v>
      </c>
      <c r="B878" t="s">
        <v>11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29</v>
      </c>
      <c r="M878" t="s">
        <v>30</v>
      </c>
      <c r="N878" t="s">
        <v>31</v>
      </c>
      <c r="O878">
        <v>8</v>
      </c>
      <c r="P878" t="s">
        <v>19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>
        <f>SUM(1,(1/3)*(Table13[[#This Row],[Length]]-0.5),(1/3)*(Table13[[#This Row],[Diameter]]-0.4),(1/3)*(Table13[[#This Row],[Height]]-0.4)*Table13[[#This Row],[Whole_weight]]*0.5)</f>
        <v>0.90540333333333334</v>
      </c>
      <c r="W878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t="e">
        <f>IF(Table13[[#This Row],[Category All]]="Category 1",Table13[[#This Row],[Base Abalone Value]]*1.5,NA())</f>
        <v>#N/A</v>
      </c>
      <c r="Y878">
        <f>IF(Table13[[#This Row],[Category All]]="Category 2",Table13[[#This Row],[Base Abalone Value]]*0.8,NA())</f>
        <v>0.72432266666666667</v>
      </c>
      <c r="Z878" t="e">
        <f>IF(Table13[[#This Row],[Category All]]="Category 3",Table13[[#This Row],[Base Abalone Value]],NA())</f>
        <v>#N/A</v>
      </c>
      <c r="AA878" s="2" t="e">
        <f>IF(Table13[[#This Row],[Gender]]="M",Table13[[#This Row],[Whole_weight]],NA())</f>
        <v>#N/A</v>
      </c>
      <c r="AB878" s="2" t="e">
        <f>IF(Table13[[#This Row],[Gender]]="F",Table13[[#This Row],[Whole_weight]],NA())</f>
        <v>#N/A</v>
      </c>
      <c r="AC878" s="2">
        <f>IF(Table13[[#This Row],[Gender]]="I",Table13[[#This Row],[Whole_weight]],NA())</f>
        <v>0.218</v>
      </c>
      <c r="AD878" s="2" t="e">
        <f>IF(Table13[[#This Row],[Gender]]="M",Table13[[#This Row],[Diameter]],NA())</f>
        <v>#N/A</v>
      </c>
      <c r="AE878" s="2" t="e">
        <f>IF(Table13[[#This Row],[Gender]]="F",Table13[[#This Row],[Diameter]],NA())</f>
        <v>#N/A</v>
      </c>
      <c r="AF878" s="2">
        <f>IF(Table13[[#This Row],[Gender]]="I",Table13[[#This Row],[Diameter]],NA())</f>
        <v>0.28000000000000003</v>
      </c>
    </row>
    <row r="879" spans="1:32">
      <c r="A879">
        <v>2934</v>
      </c>
      <c r="B879" t="s">
        <v>0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39</v>
      </c>
      <c r="M879" t="s">
        <v>40</v>
      </c>
      <c r="N879" t="s">
        <v>41</v>
      </c>
      <c r="O879">
        <v>9</v>
      </c>
      <c r="P879" t="s">
        <v>46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>
        <f>SUM(1,(1/3)*(Table13[[#This Row],[Length]]-0.5),(1/3)*(Table13[[#This Row],[Diameter]]-0.4),(1/3)*(Table13[[#This Row],[Height]]-0.4)*Table13[[#This Row],[Whole_weight]]*0.5)</f>
        <v>1.0230783333333333</v>
      </c>
      <c r="W879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t="e">
        <f>IF(Table13[[#This Row],[Category All]]="Category 1",Table13[[#This Row],[Base Abalone Value]]*1.5,NA())</f>
        <v>#N/A</v>
      </c>
      <c r="Y879" t="e">
        <f>IF(Table13[[#This Row],[Category All]]="Category 2",Table13[[#This Row],[Base Abalone Value]]*0.8,NA())</f>
        <v>#N/A</v>
      </c>
      <c r="Z879">
        <f>IF(Table13[[#This Row],[Category All]]="Category 3",Table13[[#This Row],[Base Abalone Value]],NA())</f>
        <v>1.0230783333333333</v>
      </c>
      <c r="AA879" s="2" t="e">
        <f>IF(Table13[[#This Row],[Gender]]="M",Table13[[#This Row],[Whole_weight]],NA())</f>
        <v>#N/A</v>
      </c>
      <c r="AB879" s="2">
        <f>IF(Table13[[#This Row],[Gender]]="F",Table13[[#This Row],[Whole_weight]],NA())</f>
        <v>1.198</v>
      </c>
      <c r="AC879" s="2" t="e">
        <f>IF(Table13[[#This Row],[Gender]]="I",Table13[[#This Row],[Whole_weight]],NA())</f>
        <v>#N/A</v>
      </c>
      <c r="AD879" s="2" t="e">
        <f>IF(Table13[[#This Row],[Gender]]="M",Table13[[#This Row],[Diameter]],NA())</f>
        <v>#N/A</v>
      </c>
      <c r="AE879" s="2">
        <f>IF(Table13[[#This Row],[Gender]]="F",Table13[[#This Row],[Diameter]],NA())</f>
        <v>0.495</v>
      </c>
      <c r="AF879" s="2" t="e">
        <f>IF(Table13[[#This Row],[Gender]]="I",Table13[[#This Row],[Diameter]],NA())</f>
        <v>#N/A</v>
      </c>
    </row>
    <row r="880" spans="1:32">
      <c r="A880">
        <v>92</v>
      </c>
      <c r="B880" t="s">
        <v>15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26</v>
      </c>
      <c r="M880" t="s">
        <v>27</v>
      </c>
      <c r="N880" t="s">
        <v>28</v>
      </c>
      <c r="O880">
        <v>4</v>
      </c>
      <c r="P880" t="s">
        <v>10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>
        <f>SUM(1,(1/3)*(Table13[[#This Row],[Length]]-0.5),(1/3)*(Table13[[#This Row],[Diameter]]-0.4),(1/3)*(Table13[[#This Row],[Height]]-0.4)*Table13[[#This Row],[Whole_weight]]*0.5)</f>
        <v>1.0002083333333334</v>
      </c>
      <c r="W880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t="e">
        <f>IF(Table13[[#This Row],[Category All]]="Category 1",Table13[[#This Row],[Base Abalone Value]]*1.5,NA())</f>
        <v>#N/A</v>
      </c>
      <c r="Y880">
        <f>IF(Table13[[#This Row],[Category All]]="Category 2",Table13[[#This Row],[Base Abalone Value]]*0.8,NA())</f>
        <v>0.80016666666666669</v>
      </c>
      <c r="Z880" t="e">
        <f>IF(Table13[[#This Row],[Category All]]="Category 3",Table13[[#This Row],[Base Abalone Value]],NA())</f>
        <v>#N/A</v>
      </c>
      <c r="AA880" s="2">
        <f>IF(Table13[[#This Row],[Gender]]="M",Table13[[#This Row],[Whole_weight]],NA())</f>
        <v>0.755</v>
      </c>
      <c r="AB880" s="2" t="e">
        <f>IF(Table13[[#This Row],[Gender]]="F",Table13[[#This Row],[Whole_weight]],NA())</f>
        <v>#N/A</v>
      </c>
      <c r="AC880" s="2" t="e">
        <f>IF(Table13[[#This Row],[Gender]]="I",Table13[[#This Row],[Whole_weight]],NA())</f>
        <v>#N/A</v>
      </c>
      <c r="AD880" s="2">
        <f>IF(Table13[[#This Row],[Gender]]="M",Table13[[#This Row],[Diameter]],NA())</f>
        <v>0.44</v>
      </c>
      <c r="AE880" s="2" t="e">
        <f>IF(Table13[[#This Row],[Gender]]="F",Table13[[#This Row],[Diameter]],NA())</f>
        <v>#N/A</v>
      </c>
      <c r="AF880" s="2" t="e">
        <f>IF(Table13[[#This Row],[Gender]]="I",Table13[[#This Row],[Diameter]],NA())</f>
        <v>#N/A</v>
      </c>
    </row>
    <row r="881" spans="1:32">
      <c r="A881">
        <v>1817</v>
      </c>
      <c r="B881" t="s">
        <v>0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8</v>
      </c>
      <c r="M881" t="s">
        <v>9</v>
      </c>
      <c r="N881" t="s">
        <v>3</v>
      </c>
      <c r="O881">
        <v>6</v>
      </c>
      <c r="P881" t="s">
        <v>47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>
        <f>SUM(1,(1/3)*(Table13[[#This Row],[Length]]-0.5),(1/3)*(Table13[[#This Row],[Diameter]]-0.4),(1/3)*(Table13[[#This Row],[Height]]-0.4)*Table13[[#This Row],[Whole_weight]]*0.5)</f>
        <v>1.0474229166666666</v>
      </c>
      <c r="W881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t="e">
        <f>IF(Table13[[#This Row],[Category All]]="Category 1",Table13[[#This Row],[Base Abalone Value]]*1.5,NA())</f>
        <v>#N/A</v>
      </c>
      <c r="Y881" t="e">
        <f>IF(Table13[[#This Row],[Category All]]="Category 2",Table13[[#This Row],[Base Abalone Value]]*0.8,NA())</f>
        <v>#N/A</v>
      </c>
      <c r="Z881">
        <f>IF(Table13[[#This Row],[Category All]]="Category 3",Table13[[#This Row],[Base Abalone Value]],NA())</f>
        <v>1.0474229166666666</v>
      </c>
      <c r="AA881" s="2" t="e">
        <f>IF(Table13[[#This Row],[Gender]]="M",Table13[[#This Row],[Whole_weight]],NA())</f>
        <v>#N/A</v>
      </c>
      <c r="AB881" s="2">
        <f>IF(Table13[[#This Row],[Gender]]="F",Table13[[#This Row],[Whole_weight]],NA())</f>
        <v>1.4464999999999999</v>
      </c>
      <c r="AC881" s="2" t="e">
        <f>IF(Table13[[#This Row],[Gender]]="I",Table13[[#This Row],[Whole_weight]],NA())</f>
        <v>#N/A</v>
      </c>
      <c r="AD881" s="2" t="e">
        <f>IF(Table13[[#This Row],[Gender]]="M",Table13[[#This Row],[Diameter]],NA())</f>
        <v>#N/A</v>
      </c>
      <c r="AE881" s="2">
        <f>IF(Table13[[#This Row],[Gender]]="F",Table13[[#This Row],[Diameter]],NA())</f>
        <v>0.53</v>
      </c>
      <c r="AF881" s="2" t="e">
        <f>IF(Table13[[#This Row],[Gender]]="I",Table13[[#This Row],[Diameter]],NA())</f>
        <v>#N/A</v>
      </c>
    </row>
    <row r="882" spans="1:32">
      <c r="A882">
        <v>1154</v>
      </c>
      <c r="B882" t="s">
        <v>0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23</v>
      </c>
      <c r="M882" t="s">
        <v>24</v>
      </c>
      <c r="N882" t="s">
        <v>25</v>
      </c>
      <c r="O882">
        <v>7</v>
      </c>
      <c r="P882" t="s">
        <v>42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>
        <f>SUM(1,(1/3)*(Table13[[#This Row],[Length]]-0.5),(1/3)*(Table13[[#This Row],[Diameter]]-0.4),(1/3)*(Table13[[#This Row],[Height]]-0.4)*Table13[[#This Row],[Whole_weight]]*0.5)</f>
        <v>1.017273333333333</v>
      </c>
      <c r="W882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t="e">
        <f>IF(Table13[[#This Row],[Category All]]="Category 1",Table13[[#This Row],[Base Abalone Value]]*1.5,NA())</f>
        <v>#N/A</v>
      </c>
      <c r="Y882" t="e">
        <f>IF(Table13[[#This Row],[Category All]]="Category 2",Table13[[#This Row],[Base Abalone Value]]*0.8,NA())</f>
        <v>#N/A</v>
      </c>
      <c r="Z882">
        <f>IF(Table13[[#This Row],[Category All]]="Category 3",Table13[[#This Row],[Base Abalone Value]],NA())</f>
        <v>1.017273333333333</v>
      </c>
      <c r="AA882" s="2" t="e">
        <f>IF(Table13[[#This Row],[Gender]]="M",Table13[[#This Row],[Whole_weight]],NA())</f>
        <v>#N/A</v>
      </c>
      <c r="AB882" s="2">
        <f>IF(Table13[[#This Row],[Gender]]="F",Table13[[#This Row],[Whole_weight]],NA())</f>
        <v>1.0265</v>
      </c>
      <c r="AC882" s="2" t="e">
        <f>IF(Table13[[#This Row],[Gender]]="I",Table13[[#This Row],[Whole_weight]],NA())</f>
        <v>#N/A</v>
      </c>
      <c r="AD882" s="2" t="e">
        <f>IF(Table13[[#This Row],[Gender]]="M",Table13[[#This Row],[Diameter]],NA())</f>
        <v>#N/A</v>
      </c>
      <c r="AE882" s="2">
        <f>IF(Table13[[#This Row],[Gender]]="F",Table13[[#This Row],[Diameter]],NA())</f>
        <v>0.47499999999999998</v>
      </c>
      <c r="AF882" s="2" t="e">
        <f>IF(Table13[[#This Row],[Gender]]="I",Table13[[#This Row],[Diameter]],NA())</f>
        <v>#N/A</v>
      </c>
    </row>
    <row r="883" spans="1:32">
      <c r="A883">
        <v>1415</v>
      </c>
      <c r="B883" t="s">
        <v>15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52</v>
      </c>
      <c r="M883" t="s">
        <v>53</v>
      </c>
      <c r="N883" t="s">
        <v>54</v>
      </c>
      <c r="O883">
        <v>9</v>
      </c>
      <c r="P883" t="s">
        <v>46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>
        <f>SUM(1,(1/3)*(Table13[[#This Row],[Length]]-0.5),(1/3)*(Table13[[#This Row],[Diameter]]-0.4),(1/3)*(Table13[[#This Row],[Height]]-0.4)*Table13[[#This Row],[Whole_weight]]*0.5)</f>
        <v>1.0517437500000002</v>
      </c>
      <c r="W88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t="e">
        <f>IF(Table13[[#This Row],[Category All]]="Category 1",Table13[[#This Row],[Base Abalone Value]]*1.5,NA())</f>
        <v>#N/A</v>
      </c>
      <c r="Y883" t="e">
        <f>IF(Table13[[#This Row],[Category All]]="Category 2",Table13[[#This Row],[Base Abalone Value]]*0.8,NA())</f>
        <v>#N/A</v>
      </c>
      <c r="Z883">
        <f>IF(Table13[[#This Row],[Category All]]="Category 3",Table13[[#This Row],[Base Abalone Value]],NA())</f>
        <v>1.0517437500000002</v>
      </c>
      <c r="AA883" s="2">
        <f>IF(Table13[[#This Row],[Gender]]="M",Table13[[#This Row],[Whole_weight]],NA())</f>
        <v>1.7925</v>
      </c>
      <c r="AB883" s="2" t="e">
        <f>IF(Table13[[#This Row],[Gender]]="F",Table13[[#This Row],[Whole_weight]],NA())</f>
        <v>#N/A</v>
      </c>
      <c r="AC883" s="2" t="e">
        <f>IF(Table13[[#This Row],[Gender]]="I",Table13[[#This Row],[Whole_weight]],NA())</f>
        <v>#N/A</v>
      </c>
      <c r="AD883" s="2">
        <f>IF(Table13[[#This Row],[Gender]]="M",Table13[[#This Row],[Diameter]],NA())</f>
        <v>0.54500000000000004</v>
      </c>
      <c r="AE883" s="2" t="e">
        <f>IF(Table13[[#This Row],[Gender]]="F",Table13[[#This Row],[Diameter]],NA())</f>
        <v>#N/A</v>
      </c>
      <c r="AF883" s="2" t="e">
        <f>IF(Table13[[#This Row],[Gender]]="I",Table13[[#This Row],[Diameter]],NA())</f>
        <v>#N/A</v>
      </c>
    </row>
    <row r="884" spans="1:32">
      <c r="A884">
        <v>2643</v>
      </c>
      <c r="B884" t="s">
        <v>11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5</v>
      </c>
      <c r="M884" t="s">
        <v>6</v>
      </c>
      <c r="N884" t="s">
        <v>3</v>
      </c>
      <c r="O884">
        <v>1</v>
      </c>
      <c r="P884" t="s">
        <v>4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>
        <f>SUM(1,(1/3)*(Table13[[#This Row],[Length]]-0.5),(1/3)*(Table13[[#This Row],[Diameter]]-0.4),(1/3)*(Table13[[#This Row],[Height]]-0.4)*Table13[[#This Row],[Whole_weight]]*0.5)</f>
        <v>0.95860958333333335</v>
      </c>
      <c r="W884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t="e">
        <f>IF(Table13[[#This Row],[Category All]]="Category 1",Table13[[#This Row],[Base Abalone Value]]*1.5,NA())</f>
        <v>#N/A</v>
      </c>
      <c r="Y884">
        <f>IF(Table13[[#This Row],[Category All]]="Category 2",Table13[[#This Row],[Base Abalone Value]]*0.8,NA())</f>
        <v>0.76688766666666675</v>
      </c>
      <c r="Z884" t="e">
        <f>IF(Table13[[#This Row],[Category All]]="Category 3",Table13[[#This Row],[Base Abalone Value]],NA())</f>
        <v>#N/A</v>
      </c>
      <c r="AA884" s="2" t="e">
        <f>IF(Table13[[#This Row],[Gender]]="M",Table13[[#This Row],[Whole_weight]],NA())</f>
        <v>#N/A</v>
      </c>
      <c r="AB884" s="2" t="e">
        <f>IF(Table13[[#This Row],[Gender]]="F",Table13[[#This Row],[Whole_weight]],NA())</f>
        <v>#N/A</v>
      </c>
      <c r="AC884" s="2">
        <f>IF(Table13[[#This Row],[Gender]]="I",Table13[[#This Row],[Whole_weight]],NA())</f>
        <v>0.52049999999999996</v>
      </c>
      <c r="AD884" s="2" t="e">
        <f>IF(Table13[[#This Row],[Gender]]="M",Table13[[#This Row],[Diameter]],NA())</f>
        <v>#N/A</v>
      </c>
      <c r="AE884" s="2" t="e">
        <f>IF(Table13[[#This Row],[Gender]]="F",Table13[[#This Row],[Diameter]],NA())</f>
        <v>#N/A</v>
      </c>
      <c r="AF884" s="2">
        <f>IF(Table13[[#This Row],[Gender]]="I",Table13[[#This Row],[Diameter]],NA())</f>
        <v>0.375</v>
      </c>
    </row>
    <row r="885" spans="1:32">
      <c r="A885">
        <v>2431</v>
      </c>
      <c r="B885" t="s">
        <v>11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16</v>
      </c>
      <c r="M885" t="s">
        <v>17</v>
      </c>
      <c r="N885" t="s">
        <v>18</v>
      </c>
      <c r="O885">
        <v>2</v>
      </c>
      <c r="P885" t="s">
        <v>7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>
        <f>SUM(1,(1/3)*(Table13[[#This Row],[Length]]-0.5),(1/3)*(Table13[[#This Row],[Diameter]]-0.4),(1/3)*(Table13[[#This Row],[Height]]-0.4)*Table13[[#This Row],[Whole_weight]]*0.5)</f>
        <v>0.97724999999999984</v>
      </c>
      <c r="W885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t="e">
        <f>IF(Table13[[#This Row],[Category All]]="Category 1",Table13[[#This Row],[Base Abalone Value]]*1.5,NA())</f>
        <v>#N/A</v>
      </c>
      <c r="Y885">
        <f>IF(Table13[[#This Row],[Category All]]="Category 2",Table13[[#This Row],[Base Abalone Value]]*0.8,NA())</f>
        <v>0.78179999999999994</v>
      </c>
      <c r="Z885" t="e">
        <f>IF(Table13[[#This Row],[Category All]]="Category 3",Table13[[#This Row],[Base Abalone Value]],NA())</f>
        <v>#N/A</v>
      </c>
      <c r="AA885" s="2" t="e">
        <f>IF(Table13[[#This Row],[Gender]]="M",Table13[[#This Row],[Whole_weight]],NA())</f>
        <v>#N/A</v>
      </c>
      <c r="AB885" s="2" t="e">
        <f>IF(Table13[[#This Row],[Gender]]="F",Table13[[#This Row],[Whole_weight]],NA())</f>
        <v>#N/A</v>
      </c>
      <c r="AC885" s="2">
        <f>IF(Table13[[#This Row],[Gender]]="I",Table13[[#This Row],[Whole_weight]],NA())</f>
        <v>0.52500000000000002</v>
      </c>
      <c r="AD885" s="2" t="e">
        <f>IF(Table13[[#This Row],[Gender]]="M",Table13[[#This Row],[Diameter]],NA())</f>
        <v>#N/A</v>
      </c>
      <c r="AE885" s="2" t="e">
        <f>IF(Table13[[#This Row],[Gender]]="F",Table13[[#This Row],[Diameter]],NA())</f>
        <v>#N/A</v>
      </c>
      <c r="AF885" s="2">
        <f>IF(Table13[[#This Row],[Gender]]="I",Table13[[#This Row],[Diameter]],NA())</f>
        <v>0.38</v>
      </c>
    </row>
    <row r="886" spans="1:32">
      <c r="A886">
        <v>62</v>
      </c>
      <c r="B886" t="s">
        <v>15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49</v>
      </c>
      <c r="M886" t="s">
        <v>50</v>
      </c>
      <c r="N886" t="s">
        <v>3</v>
      </c>
      <c r="O886">
        <v>2</v>
      </c>
      <c r="P886" t="s">
        <v>7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>
        <f>SUM(1,(1/3)*(Table13[[#This Row],[Length]]-0.5),(1/3)*(Table13[[#This Row],[Diameter]]-0.4),(1/3)*(Table13[[#This Row],[Height]]-0.4)*Table13[[#This Row],[Whole_weight]]*0.5)</f>
        <v>0.97312500000000002</v>
      </c>
      <c r="W886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t="e">
        <f>IF(Table13[[#This Row],[Category All]]="Category 1",Table13[[#This Row],[Base Abalone Value]]*1.5,NA())</f>
        <v>#N/A</v>
      </c>
      <c r="Y886">
        <f>IF(Table13[[#This Row],[Category All]]="Category 2",Table13[[#This Row],[Base Abalone Value]]*0.8,NA())</f>
        <v>0.77850000000000008</v>
      </c>
      <c r="Z886" t="e">
        <f>IF(Table13[[#This Row],[Category All]]="Category 3",Table13[[#This Row],[Base Abalone Value]],NA())</f>
        <v>#N/A</v>
      </c>
      <c r="AA886" s="2">
        <f>IF(Table13[[#This Row],[Gender]]="M",Table13[[#This Row],[Whole_weight]],NA())</f>
        <v>0.625</v>
      </c>
      <c r="AB886" s="2" t="e">
        <f>IF(Table13[[#This Row],[Gender]]="F",Table13[[#This Row],[Whole_weight]],NA())</f>
        <v>#N/A</v>
      </c>
      <c r="AC886" s="2" t="e">
        <f>IF(Table13[[#This Row],[Gender]]="I",Table13[[#This Row],[Whole_weight]],NA())</f>
        <v>#N/A</v>
      </c>
      <c r="AD886" s="2">
        <f>IF(Table13[[#This Row],[Gender]]="M",Table13[[#This Row],[Diameter]],NA())</f>
        <v>0.40500000000000003</v>
      </c>
      <c r="AE886" s="2" t="e">
        <f>IF(Table13[[#This Row],[Gender]]="F",Table13[[#This Row],[Diameter]],NA())</f>
        <v>#N/A</v>
      </c>
      <c r="AF886" s="2" t="e">
        <f>IF(Table13[[#This Row],[Gender]]="I",Table13[[#This Row],[Diameter]],NA())</f>
        <v>#N/A</v>
      </c>
    </row>
    <row r="887" spans="1:32">
      <c r="A887">
        <v>526</v>
      </c>
      <c r="B887" t="s">
        <v>15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29</v>
      </c>
      <c r="M887" t="s">
        <v>30</v>
      </c>
      <c r="N887" t="s">
        <v>31</v>
      </c>
      <c r="O887">
        <v>1</v>
      </c>
      <c r="P887" t="s">
        <v>4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>
        <f>SUM(1,(1/3)*(Table13[[#This Row],[Length]]-0.5),(1/3)*(Table13[[#This Row],[Diameter]]-0.4),(1/3)*(Table13[[#This Row],[Height]]-0.4)*Table13[[#This Row],[Whole_weight]]*0.5)</f>
        <v>0.79855999999999994</v>
      </c>
      <c r="W887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t="e">
        <f>IF(Table13[[#This Row],[Category All]]="Category 1",Table13[[#This Row],[Base Abalone Value]]*1.5,NA())</f>
        <v>#N/A</v>
      </c>
      <c r="Y887">
        <f>IF(Table13[[#This Row],[Category All]]="Category 2",Table13[[#This Row],[Base Abalone Value]]*0.8,NA())</f>
        <v>0.63884799999999997</v>
      </c>
      <c r="Z887" t="e">
        <f>IF(Table13[[#This Row],[Category All]]="Category 3",Table13[[#This Row],[Base Abalone Value]],NA())</f>
        <v>#N/A</v>
      </c>
      <c r="AA887" s="2">
        <f>IF(Table13[[#This Row],[Gender]]="M",Table13[[#This Row],[Whole_weight]],NA())</f>
        <v>2.4E-2</v>
      </c>
      <c r="AB887" s="2" t="e">
        <f>IF(Table13[[#This Row],[Gender]]="F",Table13[[#This Row],[Whole_weight]],NA())</f>
        <v>#N/A</v>
      </c>
      <c r="AC887" s="2" t="e">
        <f>IF(Table13[[#This Row],[Gender]]="I",Table13[[#This Row],[Whole_weight]],NA())</f>
        <v>#N/A</v>
      </c>
      <c r="AD887" s="2">
        <f>IF(Table13[[#This Row],[Gender]]="M",Table13[[#This Row],[Diameter]],NA())</f>
        <v>0.125</v>
      </c>
      <c r="AE887" s="2" t="e">
        <f>IF(Table13[[#This Row],[Gender]]="F",Table13[[#This Row],[Diameter]],NA())</f>
        <v>#N/A</v>
      </c>
      <c r="AF887" s="2" t="e">
        <f>IF(Table13[[#This Row],[Gender]]="I",Table13[[#This Row],[Diameter]],NA())</f>
        <v>#N/A</v>
      </c>
    </row>
    <row r="888" spans="1:32">
      <c r="A888">
        <v>2698</v>
      </c>
      <c r="B888" t="s">
        <v>15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49</v>
      </c>
      <c r="M888" t="s">
        <v>50</v>
      </c>
      <c r="N888" t="s">
        <v>3</v>
      </c>
      <c r="O888">
        <v>10</v>
      </c>
      <c r="P888" t="s">
        <v>38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>
        <f>SUM(1,(1/3)*(Table13[[#This Row],[Length]]-0.5),(1/3)*(Table13[[#This Row],[Diameter]]-0.4),(1/3)*(Table13[[#This Row],[Height]]-0.4)*Table13[[#This Row],[Whole_weight]]*0.5)</f>
        <v>1.0350120833333332</v>
      </c>
      <c r="W888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t="e">
        <f>IF(Table13[[#This Row],[Category All]]="Category 1",Table13[[#This Row],[Base Abalone Value]]*1.5,NA())</f>
        <v>#N/A</v>
      </c>
      <c r="Y888" t="e">
        <f>IF(Table13[[#This Row],[Category All]]="Category 2",Table13[[#This Row],[Base Abalone Value]]*0.8,NA())</f>
        <v>#N/A</v>
      </c>
      <c r="Z888">
        <f>IF(Table13[[#This Row],[Category All]]="Category 3",Table13[[#This Row],[Base Abalone Value]],NA())</f>
        <v>1.0350120833333332</v>
      </c>
      <c r="AA888" s="2">
        <f>IF(Table13[[#This Row],[Gender]]="M",Table13[[#This Row],[Whole_weight]],NA())</f>
        <v>1.4464999999999999</v>
      </c>
      <c r="AB888" s="2" t="e">
        <f>IF(Table13[[#This Row],[Gender]]="F",Table13[[#This Row],[Whole_weight]],NA())</f>
        <v>#N/A</v>
      </c>
      <c r="AC888" s="2" t="e">
        <f>IF(Table13[[#This Row],[Gender]]="I",Table13[[#This Row],[Whole_weight]],NA())</f>
        <v>#N/A</v>
      </c>
      <c r="AD888" s="2">
        <f>IF(Table13[[#This Row],[Gender]]="M",Table13[[#This Row],[Diameter]],NA())</f>
        <v>0.51500000000000001</v>
      </c>
      <c r="AE888" s="2" t="e">
        <f>IF(Table13[[#This Row],[Gender]]="F",Table13[[#This Row],[Diameter]],NA())</f>
        <v>#N/A</v>
      </c>
      <c r="AF888" s="2" t="e">
        <f>IF(Table13[[#This Row],[Gender]]="I",Table13[[#This Row],[Diameter]],NA())</f>
        <v>#N/A</v>
      </c>
    </row>
    <row r="889" spans="1:32">
      <c r="A889">
        <v>1620</v>
      </c>
      <c r="B889" t="s">
        <v>11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</v>
      </c>
      <c r="M889" t="s">
        <v>2</v>
      </c>
      <c r="N889" t="s">
        <v>3</v>
      </c>
      <c r="O889">
        <v>3</v>
      </c>
      <c r="P889" t="s">
        <v>48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>
        <f>SUM(1,(1/3)*(Table13[[#This Row],[Length]]-0.5),(1/3)*(Table13[[#This Row],[Diameter]]-0.4),(1/3)*(Table13[[#This Row],[Height]]-0.4)*Table13[[#This Row],[Whole_weight]]*0.5)</f>
        <v>1.0007291666666667</v>
      </c>
      <c r="W889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t="e">
        <f>IF(Table13[[#This Row],[Category All]]="Category 1",Table13[[#This Row],[Base Abalone Value]]*1.5,NA())</f>
        <v>#N/A</v>
      </c>
      <c r="Y889">
        <f>IF(Table13[[#This Row],[Category All]]="Category 2",Table13[[#This Row],[Base Abalone Value]]*0.8,NA())</f>
        <v>0.80058333333333342</v>
      </c>
      <c r="Z889" t="e">
        <f>IF(Table13[[#This Row],[Category All]]="Category 3",Table13[[#This Row],[Base Abalone Value]],NA())</f>
        <v>#N/A</v>
      </c>
      <c r="AA889" s="2" t="e">
        <f>IF(Table13[[#This Row],[Gender]]="M",Table13[[#This Row],[Whole_weight]],NA())</f>
        <v>#N/A</v>
      </c>
      <c r="AB889" s="2" t="e">
        <f>IF(Table13[[#This Row],[Gender]]="F",Table13[[#This Row],[Whole_weight]],NA())</f>
        <v>#N/A</v>
      </c>
      <c r="AC889" s="2">
        <f>IF(Table13[[#This Row],[Gender]]="I",Table13[[#This Row],[Whole_weight]],NA())</f>
        <v>0.82250000000000001</v>
      </c>
      <c r="AD889" s="2" t="e">
        <f>IF(Table13[[#This Row],[Gender]]="M",Table13[[#This Row],[Diameter]],NA())</f>
        <v>#N/A</v>
      </c>
      <c r="AE889" s="2" t="e">
        <f>IF(Table13[[#This Row],[Gender]]="F",Table13[[#This Row],[Diameter]],NA())</f>
        <v>#N/A</v>
      </c>
      <c r="AF889" s="2">
        <f>IF(Table13[[#This Row],[Gender]]="I",Table13[[#This Row],[Diameter]],NA())</f>
        <v>0.44500000000000001</v>
      </c>
    </row>
    <row r="890" spans="1:32">
      <c r="A890">
        <v>794</v>
      </c>
      <c r="B890" t="s">
        <v>15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23</v>
      </c>
      <c r="M890" t="s">
        <v>24</v>
      </c>
      <c r="N890" t="s">
        <v>25</v>
      </c>
      <c r="O890">
        <v>1</v>
      </c>
      <c r="P890" t="s">
        <v>4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>
        <f>SUM(1,(1/3)*(Table13[[#This Row],[Length]]-0.5),(1/3)*(Table13[[#This Row],[Diameter]]-0.4),(1/3)*(Table13[[#This Row],[Height]]-0.4)*Table13[[#This Row],[Whole_weight]]*0.5)</f>
        <v>1.0055745833333332</v>
      </c>
      <c r="W890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t="e">
        <f>IF(Table13[[#This Row],[Category All]]="Category 1",Table13[[#This Row],[Base Abalone Value]]*1.5,NA())</f>
        <v>#N/A</v>
      </c>
      <c r="Y890">
        <f>IF(Table13[[#This Row],[Category All]]="Category 2",Table13[[#This Row],[Base Abalone Value]]*0.8,NA())</f>
        <v>0.80445966666666657</v>
      </c>
      <c r="Z890" t="e">
        <f>IF(Table13[[#This Row],[Category All]]="Category 3",Table13[[#This Row],[Base Abalone Value]],NA())</f>
        <v>#N/A</v>
      </c>
      <c r="AA890" s="2">
        <f>IF(Table13[[#This Row],[Gender]]="M",Table13[[#This Row],[Whole_weight]],NA())</f>
        <v>0.92149999999999999</v>
      </c>
      <c r="AB890" s="2" t="e">
        <f>IF(Table13[[#This Row],[Gender]]="F",Table13[[#This Row],[Whole_weight]],NA())</f>
        <v>#N/A</v>
      </c>
      <c r="AC890" s="2" t="e">
        <f>IF(Table13[[#This Row],[Gender]]="I",Table13[[#This Row],[Whole_weight]],NA())</f>
        <v>#N/A</v>
      </c>
      <c r="AD890" s="2">
        <f>IF(Table13[[#This Row],[Gender]]="M",Table13[[#This Row],[Diameter]],NA())</f>
        <v>0.45</v>
      </c>
      <c r="AE890" s="2" t="e">
        <f>IF(Table13[[#This Row],[Gender]]="F",Table13[[#This Row],[Diameter]],NA())</f>
        <v>#N/A</v>
      </c>
      <c r="AF890" s="2" t="e">
        <f>IF(Table13[[#This Row],[Gender]]="I",Table13[[#This Row],[Diameter]],NA())</f>
        <v>#N/A</v>
      </c>
    </row>
    <row r="891" spans="1:32">
      <c r="A891">
        <v>1397</v>
      </c>
      <c r="B891" t="s">
        <v>15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12</v>
      </c>
      <c r="M891" t="s">
        <v>13</v>
      </c>
      <c r="N891" t="s">
        <v>3</v>
      </c>
      <c r="O891">
        <v>7</v>
      </c>
      <c r="P891" t="s">
        <v>42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>
        <f>SUM(1,(1/3)*(Table13[[#This Row],[Length]]-0.5),(1/3)*(Table13[[#This Row],[Diameter]]-0.4),(1/3)*(Table13[[#This Row],[Height]]-0.4)*Table13[[#This Row],[Whole_weight]]*0.5)</f>
        <v>1.03766</v>
      </c>
      <c r="W891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t="e">
        <f>IF(Table13[[#This Row],[Category All]]="Category 1",Table13[[#This Row],[Base Abalone Value]]*1.5,NA())</f>
        <v>#N/A</v>
      </c>
      <c r="Y891" t="e">
        <f>IF(Table13[[#This Row],[Category All]]="Category 2",Table13[[#This Row],[Base Abalone Value]]*0.8,NA())</f>
        <v>#N/A</v>
      </c>
      <c r="Z891">
        <f>IF(Table13[[#This Row],[Category All]]="Category 3",Table13[[#This Row],[Base Abalone Value]],NA())</f>
        <v>1.03766</v>
      </c>
      <c r="AA891" s="2">
        <f>IF(Table13[[#This Row],[Gender]]="M",Table13[[#This Row],[Whole_weight]],NA())</f>
        <v>1.1835</v>
      </c>
      <c r="AB891" s="2" t="e">
        <f>IF(Table13[[#This Row],[Gender]]="F",Table13[[#This Row],[Whole_weight]],NA())</f>
        <v>#N/A</v>
      </c>
      <c r="AC891" s="2" t="e">
        <f>IF(Table13[[#This Row],[Gender]]="I",Table13[[#This Row],[Whole_weight]],NA())</f>
        <v>#N/A</v>
      </c>
      <c r="AD891" s="2">
        <f>IF(Table13[[#This Row],[Gender]]="M",Table13[[#This Row],[Diameter]],NA())</f>
        <v>0.51</v>
      </c>
      <c r="AE891" s="2" t="e">
        <f>IF(Table13[[#This Row],[Gender]]="F",Table13[[#This Row],[Diameter]],NA())</f>
        <v>#N/A</v>
      </c>
      <c r="AF891" s="2" t="e">
        <f>IF(Table13[[#This Row],[Gender]]="I",Table13[[#This Row],[Diameter]],NA())</f>
        <v>#N/A</v>
      </c>
    </row>
    <row r="892" spans="1:32">
      <c r="A892">
        <v>1099</v>
      </c>
      <c r="B892" t="s">
        <v>15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12</v>
      </c>
      <c r="M892" t="s">
        <v>13</v>
      </c>
      <c r="N892" t="s">
        <v>3</v>
      </c>
      <c r="O892">
        <v>3</v>
      </c>
      <c r="P892" t="s">
        <v>48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>
        <f>SUM(1,(1/3)*(Table13[[#This Row],[Length]]-0.5),(1/3)*(Table13[[#This Row],[Diameter]]-0.4),(1/3)*(Table13[[#This Row],[Height]]-0.4)*Table13[[#This Row],[Whole_weight]]*0.5)</f>
        <v>0.99438541666666669</v>
      </c>
      <c r="W892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t="e">
        <f>IF(Table13[[#This Row],[Category All]]="Category 1",Table13[[#This Row],[Base Abalone Value]]*1.5,NA())</f>
        <v>#N/A</v>
      </c>
      <c r="Y892">
        <f>IF(Table13[[#This Row],[Category All]]="Category 2",Table13[[#This Row],[Base Abalone Value]]*0.8,NA())</f>
        <v>0.79550833333333337</v>
      </c>
      <c r="Z892" t="e">
        <f>IF(Table13[[#This Row],[Category All]]="Category 3",Table13[[#This Row],[Base Abalone Value]],NA())</f>
        <v>#N/A</v>
      </c>
      <c r="AA892" s="2">
        <f>IF(Table13[[#This Row],[Gender]]="M",Table13[[#This Row],[Whole_weight]],NA())</f>
        <v>0.52249999999999996</v>
      </c>
      <c r="AB892" s="2" t="e">
        <f>IF(Table13[[#This Row],[Gender]]="F",Table13[[#This Row],[Whole_weight]],NA())</f>
        <v>#N/A</v>
      </c>
      <c r="AC892" s="2" t="e">
        <f>IF(Table13[[#This Row],[Gender]]="I",Table13[[#This Row],[Whole_weight]],NA())</f>
        <v>#N/A</v>
      </c>
      <c r="AD892" s="2">
        <f>IF(Table13[[#This Row],[Gender]]="M",Table13[[#This Row],[Diameter]],NA())</f>
        <v>0.46500000000000002</v>
      </c>
      <c r="AE892" s="2" t="e">
        <f>IF(Table13[[#This Row],[Gender]]="F",Table13[[#This Row],[Diameter]],NA())</f>
        <v>#N/A</v>
      </c>
      <c r="AF892" s="2" t="e">
        <f>IF(Table13[[#This Row],[Gender]]="I",Table13[[#This Row],[Diameter]],NA())</f>
        <v>#N/A</v>
      </c>
    </row>
    <row r="893" spans="1:32">
      <c r="A893">
        <v>2350</v>
      </c>
      <c r="B893" t="s">
        <v>0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12</v>
      </c>
      <c r="M893" t="s">
        <v>13</v>
      </c>
      <c r="N893" t="s">
        <v>3</v>
      </c>
      <c r="O893">
        <v>3</v>
      </c>
      <c r="P893" t="s">
        <v>48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>
        <f>SUM(1,(1/3)*(Table13[[#This Row],[Length]]-0.5),(1/3)*(Table13[[#This Row],[Diameter]]-0.4),(1/3)*(Table13[[#This Row],[Height]]-0.4)*Table13[[#This Row],[Whole_weight]]*0.5)</f>
        <v>0.9468179166666667</v>
      </c>
      <c r="W89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t="e">
        <f>IF(Table13[[#This Row],[Category All]]="Category 1",Table13[[#This Row],[Base Abalone Value]]*1.5,NA())</f>
        <v>#N/A</v>
      </c>
      <c r="Y893">
        <f>IF(Table13[[#This Row],[Category All]]="Category 2",Table13[[#This Row],[Base Abalone Value]]*0.8,NA())</f>
        <v>0.75745433333333345</v>
      </c>
      <c r="Z893" t="e">
        <f>IF(Table13[[#This Row],[Category All]]="Category 3",Table13[[#This Row],[Base Abalone Value]],NA())</f>
        <v>#N/A</v>
      </c>
      <c r="AA893" s="2" t="e">
        <f>IF(Table13[[#This Row],[Gender]]="M",Table13[[#This Row],[Whole_weight]],NA())</f>
        <v>#N/A</v>
      </c>
      <c r="AB893" s="2">
        <f>IF(Table13[[#This Row],[Gender]]="F",Table13[[#This Row],[Whole_weight]],NA())</f>
        <v>0.47149999999999997</v>
      </c>
      <c r="AC893" s="2" t="e">
        <f>IF(Table13[[#This Row],[Gender]]="I",Table13[[#This Row],[Whole_weight]],NA())</f>
        <v>#N/A</v>
      </c>
      <c r="AD893" s="2" t="e">
        <f>IF(Table13[[#This Row],[Gender]]="M",Table13[[#This Row],[Diameter]],NA())</f>
        <v>#N/A</v>
      </c>
      <c r="AE893" s="2">
        <f>IF(Table13[[#This Row],[Gender]]="F",Table13[[#This Row],[Diameter]],NA())</f>
        <v>0.36</v>
      </c>
      <c r="AF893" s="2" t="e">
        <f>IF(Table13[[#This Row],[Gender]]="I",Table13[[#This Row],[Diameter]],NA())</f>
        <v>#N/A</v>
      </c>
    </row>
    <row r="894" spans="1:32">
      <c r="A894">
        <v>3308</v>
      </c>
      <c r="B894" t="s">
        <v>0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32</v>
      </c>
      <c r="M894" t="s">
        <v>33</v>
      </c>
      <c r="N894" t="s">
        <v>34</v>
      </c>
      <c r="O894">
        <v>4</v>
      </c>
      <c r="P894" t="s">
        <v>10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>
        <f>SUM(1,(1/3)*(Table13[[#This Row],[Length]]-0.5),(1/3)*(Table13[[#This Row],[Diameter]]-0.4),(1/3)*(Table13[[#This Row],[Height]]-0.4)*Table13[[#This Row],[Whole_weight]]*0.5)</f>
        <v>0.93898833333333331</v>
      </c>
      <c r="W894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t="e">
        <f>IF(Table13[[#This Row],[Category All]]="Category 1",Table13[[#This Row],[Base Abalone Value]]*1.5,NA())</f>
        <v>#N/A</v>
      </c>
      <c r="Y894">
        <f>IF(Table13[[#This Row],[Category All]]="Category 2",Table13[[#This Row],[Base Abalone Value]]*0.8,NA())</f>
        <v>0.75119066666666667</v>
      </c>
      <c r="Z894" t="e">
        <f>IF(Table13[[#This Row],[Category All]]="Category 3",Table13[[#This Row],[Base Abalone Value]],NA())</f>
        <v>#N/A</v>
      </c>
      <c r="AA894" s="2" t="e">
        <f>IF(Table13[[#This Row],[Gender]]="M",Table13[[#This Row],[Whole_weight]],NA())</f>
        <v>#N/A</v>
      </c>
      <c r="AB894" s="2">
        <f>IF(Table13[[#This Row],[Gender]]="F",Table13[[#This Row],[Whole_weight]],NA())</f>
        <v>0.438</v>
      </c>
      <c r="AC894" s="2" t="e">
        <f>IF(Table13[[#This Row],[Gender]]="I",Table13[[#This Row],[Whole_weight]],NA())</f>
        <v>#N/A</v>
      </c>
      <c r="AD894" s="2" t="e">
        <f>IF(Table13[[#This Row],[Gender]]="M",Table13[[#This Row],[Diameter]],NA())</f>
        <v>#N/A</v>
      </c>
      <c r="AE894" s="2">
        <f>IF(Table13[[#This Row],[Gender]]="F",Table13[[#This Row],[Diameter]],NA())</f>
        <v>0.32500000000000001</v>
      </c>
      <c r="AF894" s="2" t="e">
        <f>IF(Table13[[#This Row],[Gender]]="I",Table13[[#This Row],[Diameter]],NA())</f>
        <v>#N/A</v>
      </c>
    </row>
    <row r="895" spans="1:32">
      <c r="A895">
        <v>380</v>
      </c>
      <c r="B895" t="s">
        <v>0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26</v>
      </c>
      <c r="M895" t="s">
        <v>27</v>
      </c>
      <c r="N895" t="s">
        <v>28</v>
      </c>
      <c r="O895">
        <v>2</v>
      </c>
      <c r="P895" t="s">
        <v>7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>
        <f>SUM(1,(1/3)*(Table13[[#This Row],[Length]]-0.5),(1/3)*(Table13[[#This Row],[Diameter]]-0.4),(1/3)*(Table13[[#This Row],[Height]]-0.4)*Table13[[#This Row],[Whole_weight]]*0.5)</f>
        <v>1.0286120833333334</v>
      </c>
      <c r="W895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t="e">
        <f>IF(Table13[[#This Row],[Category All]]="Category 1",Table13[[#This Row],[Base Abalone Value]]*1.5,NA())</f>
        <v>#N/A</v>
      </c>
      <c r="Y895">
        <f>IF(Table13[[#This Row],[Category All]]="Category 2",Table13[[#This Row],[Base Abalone Value]]*0.8,NA())</f>
        <v>0.82288966666666674</v>
      </c>
      <c r="Z895" t="e">
        <f>IF(Table13[[#This Row],[Category All]]="Category 3",Table13[[#This Row],[Base Abalone Value]],NA())</f>
        <v>#N/A</v>
      </c>
      <c r="AA895" s="2" t="e">
        <f>IF(Table13[[#This Row],[Gender]]="M",Table13[[#This Row],[Whole_weight]],NA())</f>
        <v>#N/A</v>
      </c>
      <c r="AB895" s="2">
        <f>IF(Table13[[#This Row],[Gender]]="F",Table13[[#This Row],[Whole_weight]],NA())</f>
        <v>1.1085</v>
      </c>
      <c r="AC895" s="2" t="e">
        <f>IF(Table13[[#This Row],[Gender]]="I",Table13[[#This Row],[Whole_weight]],NA())</f>
        <v>#N/A</v>
      </c>
      <c r="AD895" s="2" t="e">
        <f>IF(Table13[[#This Row],[Gender]]="M",Table13[[#This Row],[Diameter]],NA())</f>
        <v>#N/A</v>
      </c>
      <c r="AE895" s="2">
        <f>IF(Table13[[#This Row],[Gender]]="F",Table13[[#This Row],[Diameter]],NA())</f>
        <v>0.495</v>
      </c>
      <c r="AF895" s="2" t="e">
        <f>IF(Table13[[#This Row],[Gender]]="I",Table13[[#This Row],[Diameter]],NA())</f>
        <v>#N/A</v>
      </c>
    </row>
    <row r="896" spans="1:32">
      <c r="A896">
        <v>3373</v>
      </c>
      <c r="B896" t="s">
        <v>11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20</v>
      </c>
      <c r="M896" t="s">
        <v>21</v>
      </c>
      <c r="N896" t="s">
        <v>22</v>
      </c>
      <c r="O896">
        <v>8</v>
      </c>
      <c r="P896" t="s">
        <v>19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>
        <f>SUM(1,(1/3)*(Table13[[#This Row],[Length]]-0.5),(1/3)*(Table13[[#This Row],[Diameter]]-0.4),(1/3)*(Table13[[#This Row],[Height]]-0.4)*Table13[[#This Row],[Whole_weight]]*0.5)</f>
        <v>0.93361166666666662</v>
      </c>
      <c r="W896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>
        <f>IF(Table13[[#This Row],[Category All]]="Category 1",Table13[[#This Row],[Base Abalone Value]]*1.5,NA())</f>
        <v>1.4004174999999999</v>
      </c>
      <c r="Y896" t="e">
        <f>IF(Table13[[#This Row],[Category All]]="Category 2",Table13[[#This Row],[Base Abalone Value]]*0.8,NA())</f>
        <v>#N/A</v>
      </c>
      <c r="Z896" t="e">
        <f>IF(Table13[[#This Row],[Category All]]="Category 3",Table13[[#This Row],[Base Abalone Value]],NA())</f>
        <v>#N/A</v>
      </c>
      <c r="AA896" s="2" t="e">
        <f>IF(Table13[[#This Row],[Gender]]="M",Table13[[#This Row],[Whole_weight]],NA())</f>
        <v>#N/A</v>
      </c>
      <c r="AB896" s="2" t="e">
        <f>IF(Table13[[#This Row],[Gender]]="F",Table13[[#This Row],[Whole_weight]],NA())</f>
        <v>#N/A</v>
      </c>
      <c r="AC896" s="2">
        <f>IF(Table13[[#This Row],[Gender]]="I",Table13[[#This Row],[Whole_weight]],NA())</f>
        <v>0.52200000000000002</v>
      </c>
      <c r="AD896" s="2" t="e">
        <f>IF(Table13[[#This Row],[Gender]]="M",Table13[[#This Row],[Diameter]],NA())</f>
        <v>#N/A</v>
      </c>
      <c r="AE896" s="2" t="e">
        <f>IF(Table13[[#This Row],[Gender]]="F",Table13[[#This Row],[Diameter]],NA())</f>
        <v>#N/A</v>
      </c>
      <c r="AF896" s="2">
        <f>IF(Table13[[#This Row],[Gender]]="I",Table13[[#This Row],[Diameter]],NA())</f>
        <v>0.33</v>
      </c>
    </row>
    <row r="897" spans="1:32">
      <c r="A897">
        <v>292</v>
      </c>
      <c r="B897" t="s">
        <v>0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12</v>
      </c>
      <c r="M897" t="s">
        <v>13</v>
      </c>
      <c r="N897" t="s">
        <v>3</v>
      </c>
      <c r="O897">
        <v>7</v>
      </c>
      <c r="P897" t="s">
        <v>42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>
        <f>SUM(1,(1/3)*(Table13[[#This Row],[Length]]-0.5),(1/3)*(Table13[[#This Row],[Diameter]]-0.4),(1/3)*(Table13[[#This Row],[Height]]-0.4)*Table13[[#This Row],[Whole_weight]]*0.5)</f>
        <v>1.0162441666666666</v>
      </c>
      <c r="W897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t="e">
        <f>IF(Table13[[#This Row],[Category All]]="Category 1",Table13[[#This Row],[Base Abalone Value]]*1.5,NA())</f>
        <v>#N/A</v>
      </c>
      <c r="Y897" t="e">
        <f>IF(Table13[[#This Row],[Category All]]="Category 2",Table13[[#This Row],[Base Abalone Value]]*0.8,NA())</f>
        <v>#N/A</v>
      </c>
      <c r="Z897">
        <f>IF(Table13[[#This Row],[Category All]]="Category 3",Table13[[#This Row],[Base Abalone Value]],NA())</f>
        <v>1.0162441666666666</v>
      </c>
      <c r="AA897" s="2" t="e">
        <f>IF(Table13[[#This Row],[Gender]]="M",Table13[[#This Row],[Whole_weight]],NA())</f>
        <v>#N/A</v>
      </c>
      <c r="AB897" s="2">
        <f>IF(Table13[[#This Row],[Gender]]="F",Table13[[#This Row],[Whole_weight]],NA())</f>
        <v>1.2765</v>
      </c>
      <c r="AC897" s="2" t="e">
        <f>IF(Table13[[#This Row],[Gender]]="I",Table13[[#This Row],[Whole_weight]],NA())</f>
        <v>#N/A</v>
      </c>
      <c r="AD897" s="2" t="e">
        <f>IF(Table13[[#This Row],[Gender]]="M",Table13[[#This Row],[Diameter]],NA())</f>
        <v>#N/A</v>
      </c>
      <c r="AE897" s="2">
        <f>IF(Table13[[#This Row],[Gender]]="F",Table13[[#This Row],[Diameter]],NA())</f>
        <v>0.505</v>
      </c>
      <c r="AF897" s="2" t="e">
        <f>IF(Table13[[#This Row],[Gender]]="I",Table13[[#This Row],[Diameter]],NA())</f>
        <v>#N/A</v>
      </c>
    </row>
    <row r="898" spans="1:32">
      <c r="A898">
        <v>3008</v>
      </c>
      <c r="B898" t="s">
        <v>15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5</v>
      </c>
      <c r="M898" t="s">
        <v>6</v>
      </c>
      <c r="N898" t="s">
        <v>3</v>
      </c>
      <c r="O898">
        <v>5</v>
      </c>
      <c r="P898" t="s">
        <v>14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>
        <f>SUM(1,(1/3)*(Table13[[#This Row],[Length]]-0.5),(1/3)*(Table13[[#This Row],[Diameter]]-0.4),(1/3)*(Table13[[#This Row],[Height]]-0.4)*Table13[[#This Row],[Whole_weight]]*0.5)</f>
        <v>1.0732770833333332</v>
      </c>
      <c r="W898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>
        <f>IF(Table13[[#This Row],[Category All]]="Category 1",Table13[[#This Row],[Base Abalone Value]]*1.5,NA())</f>
        <v>1.6099156249999997</v>
      </c>
      <c r="Y898" t="e">
        <f>IF(Table13[[#This Row],[Category All]]="Category 2",Table13[[#This Row],[Base Abalone Value]]*0.8,NA())</f>
        <v>#N/A</v>
      </c>
      <c r="Z898" t="e">
        <f>IF(Table13[[#This Row],[Category All]]="Category 3",Table13[[#This Row],[Base Abalone Value]],NA())</f>
        <v>#N/A</v>
      </c>
      <c r="AA898" s="2">
        <f>IF(Table13[[#This Row],[Gender]]="M",Table13[[#This Row],[Whole_weight]],NA())</f>
        <v>2.2305000000000001</v>
      </c>
      <c r="AB898" s="2" t="e">
        <f>IF(Table13[[#This Row],[Gender]]="F",Table13[[#This Row],[Whole_weight]],NA())</f>
        <v>#N/A</v>
      </c>
      <c r="AC898" s="2" t="e">
        <f>IF(Table13[[#This Row],[Gender]]="I",Table13[[#This Row],[Whole_weight]],NA())</f>
        <v>#N/A</v>
      </c>
      <c r="AD898" s="2">
        <f>IF(Table13[[#This Row],[Gender]]="M",Table13[[#This Row],[Diameter]],NA())</f>
        <v>0.58499999999999996</v>
      </c>
      <c r="AE898" s="2" t="e">
        <f>IF(Table13[[#This Row],[Gender]]="F",Table13[[#This Row],[Diameter]],NA())</f>
        <v>#N/A</v>
      </c>
      <c r="AF898" s="2" t="e">
        <f>IF(Table13[[#This Row],[Gender]]="I",Table13[[#This Row],[Diameter]],NA())</f>
        <v>#N/A</v>
      </c>
    </row>
    <row r="899" spans="1:32">
      <c r="A899">
        <v>1228</v>
      </c>
      <c r="B899" t="s">
        <v>11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8</v>
      </c>
      <c r="M899" t="s">
        <v>9</v>
      </c>
      <c r="N899" t="s">
        <v>3</v>
      </c>
      <c r="O899">
        <v>8</v>
      </c>
      <c r="P899" t="s">
        <v>19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>
        <f>SUM(1,(1/3)*(Table13[[#This Row],[Length]]-0.5),(1/3)*(Table13[[#This Row],[Diameter]]-0.4),(1/3)*(Table13[[#This Row],[Height]]-0.4)*Table13[[#This Row],[Whole_weight]]*0.5)</f>
        <v>0.89244416666666659</v>
      </c>
      <c r="W899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t="e">
        <f>IF(Table13[[#This Row],[Category All]]="Category 1",Table13[[#This Row],[Base Abalone Value]]*1.5,NA())</f>
        <v>#N/A</v>
      </c>
      <c r="Y899">
        <f>IF(Table13[[#This Row],[Category All]]="Category 2",Table13[[#This Row],[Base Abalone Value]]*0.8,NA())</f>
        <v>0.71395533333333328</v>
      </c>
      <c r="Z899" t="e">
        <f>IF(Table13[[#This Row],[Category All]]="Category 3",Table13[[#This Row],[Base Abalone Value]],NA())</f>
        <v>#N/A</v>
      </c>
      <c r="AA899" s="2" t="e">
        <f>IF(Table13[[#This Row],[Gender]]="M",Table13[[#This Row],[Whole_weight]],NA())</f>
        <v>#N/A</v>
      </c>
      <c r="AB899" s="2" t="e">
        <f>IF(Table13[[#This Row],[Gender]]="F",Table13[[#This Row],[Whole_weight]],NA())</f>
        <v>#N/A</v>
      </c>
      <c r="AC899" s="2">
        <f>IF(Table13[[#This Row],[Gender]]="I",Table13[[#This Row],[Whole_weight]],NA())</f>
        <v>0.17849999999999999</v>
      </c>
      <c r="AD899" s="2" t="e">
        <f>IF(Table13[[#This Row],[Gender]]="M",Table13[[#This Row],[Diameter]],NA())</f>
        <v>#N/A</v>
      </c>
      <c r="AE899" s="2" t="e">
        <f>IF(Table13[[#This Row],[Gender]]="F",Table13[[#This Row],[Diameter]],NA())</f>
        <v>#N/A</v>
      </c>
      <c r="AF899" s="2">
        <f>IF(Table13[[#This Row],[Gender]]="I",Table13[[#This Row],[Diameter]],NA())</f>
        <v>0.255</v>
      </c>
    </row>
    <row r="900" spans="1:32">
      <c r="A900">
        <v>1541</v>
      </c>
      <c r="B900" t="s">
        <v>11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23</v>
      </c>
      <c r="M900" t="s">
        <v>24</v>
      </c>
      <c r="N900" t="s">
        <v>25</v>
      </c>
      <c r="O900">
        <v>3</v>
      </c>
      <c r="P900" t="s">
        <v>48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>
        <f>SUM(1,(1/3)*(Table13[[#This Row],[Length]]-0.5),(1/3)*(Table13[[#This Row],[Diameter]]-0.4),(1/3)*(Table13[[#This Row],[Height]]-0.4)*Table13[[#This Row],[Whole_weight]]*0.5)</f>
        <v>0.89983333333333337</v>
      </c>
      <c r="W900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t="e">
        <f>IF(Table13[[#This Row],[Category All]]="Category 1",Table13[[#This Row],[Base Abalone Value]]*1.5,NA())</f>
        <v>#N/A</v>
      </c>
      <c r="Y900">
        <f>IF(Table13[[#This Row],[Category All]]="Category 2",Table13[[#This Row],[Base Abalone Value]]*0.8,NA())</f>
        <v>0.71986666666666677</v>
      </c>
      <c r="Z900" t="e">
        <f>IF(Table13[[#This Row],[Category All]]="Category 3",Table13[[#This Row],[Base Abalone Value]],NA())</f>
        <v>#N/A</v>
      </c>
      <c r="AA900" s="2" t="e">
        <f>IF(Table13[[#This Row],[Gender]]="M",Table13[[#This Row],[Whole_weight]],NA())</f>
        <v>#N/A</v>
      </c>
      <c r="AB900" s="2" t="e">
        <f>IF(Table13[[#This Row],[Gender]]="F",Table13[[#This Row],[Whole_weight]],NA())</f>
        <v>#N/A</v>
      </c>
      <c r="AC900" s="2">
        <f>IF(Table13[[#This Row],[Gender]]="I",Table13[[#This Row],[Whole_weight]],NA())</f>
        <v>0.2</v>
      </c>
      <c r="AD900" s="2" t="e">
        <f>IF(Table13[[#This Row],[Gender]]="M",Table13[[#This Row],[Diameter]],NA())</f>
        <v>#N/A</v>
      </c>
      <c r="AE900" s="2" t="e">
        <f>IF(Table13[[#This Row],[Gender]]="F",Table13[[#This Row],[Diameter]],NA())</f>
        <v>#N/A</v>
      </c>
      <c r="AF900" s="2">
        <f>IF(Table13[[#This Row],[Gender]]="I",Table13[[#This Row],[Diameter]],NA())</f>
        <v>0.27</v>
      </c>
    </row>
    <row r="901" spans="1:32">
      <c r="A901">
        <v>2386</v>
      </c>
      <c r="B901" t="s">
        <v>0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35</v>
      </c>
      <c r="M901" t="s">
        <v>36</v>
      </c>
      <c r="N901" t="s">
        <v>37</v>
      </c>
      <c r="O901">
        <v>7</v>
      </c>
      <c r="P901" t="s">
        <v>42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>
        <f>SUM(1,(1/3)*(Table13[[#This Row],[Length]]-0.5),(1/3)*(Table13[[#This Row],[Diameter]]-0.4),(1/3)*(Table13[[#This Row],[Height]]-0.4)*Table13[[#This Row],[Whole_weight]]*0.5)</f>
        <v>0.94144000000000005</v>
      </c>
      <c r="W901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t="e">
        <f>IF(Table13[[#This Row],[Category All]]="Category 1",Table13[[#This Row],[Base Abalone Value]]*1.5,NA())</f>
        <v>#N/A</v>
      </c>
      <c r="Y901">
        <f>IF(Table13[[#This Row],[Category All]]="Category 2",Table13[[#This Row],[Base Abalone Value]]*0.8,NA())</f>
        <v>0.75315200000000004</v>
      </c>
      <c r="Z901" t="e">
        <f>IF(Table13[[#This Row],[Category All]]="Category 3",Table13[[#This Row],[Base Abalone Value]],NA())</f>
        <v>#N/A</v>
      </c>
      <c r="AA901" s="2" t="e">
        <f>IF(Table13[[#This Row],[Gender]]="M",Table13[[#This Row],[Whole_weight]],NA())</f>
        <v>#N/A</v>
      </c>
      <c r="AB901" s="2">
        <f>IF(Table13[[#This Row],[Gender]]="F",Table13[[#This Row],[Whole_weight]],NA())</f>
        <v>0.496</v>
      </c>
      <c r="AC901" s="2" t="e">
        <f>IF(Table13[[#This Row],[Gender]]="I",Table13[[#This Row],[Whole_weight]],NA())</f>
        <v>#N/A</v>
      </c>
      <c r="AD901" s="2" t="e">
        <f>IF(Table13[[#This Row],[Gender]]="M",Table13[[#This Row],[Diameter]],NA())</f>
        <v>#N/A</v>
      </c>
      <c r="AE901" s="2">
        <f>IF(Table13[[#This Row],[Gender]]="F",Table13[[#This Row],[Diameter]],NA())</f>
        <v>0.34499999999999997</v>
      </c>
      <c r="AF901" s="2" t="e">
        <f>IF(Table13[[#This Row],[Gender]]="I",Table13[[#This Row],[Diameter]],NA())</f>
        <v>#N/A</v>
      </c>
    </row>
    <row r="902" spans="1:32">
      <c r="A902">
        <v>3034</v>
      </c>
      <c r="B902" t="s">
        <v>15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5</v>
      </c>
      <c r="M902" t="s">
        <v>6</v>
      </c>
      <c r="N902" t="s">
        <v>3</v>
      </c>
      <c r="O902">
        <v>4</v>
      </c>
      <c r="P902" t="s">
        <v>10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>
        <f>SUM(1,(1/3)*(Table13[[#This Row],[Length]]-0.5),(1/3)*(Table13[[#This Row],[Diameter]]-0.4),(1/3)*(Table13[[#This Row],[Height]]-0.4)*Table13[[#This Row],[Whole_weight]]*0.5)</f>
        <v>0.98310333333333344</v>
      </c>
      <c r="W902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t="e">
        <f>IF(Table13[[#This Row],[Category All]]="Category 1",Table13[[#This Row],[Base Abalone Value]]*1.5,NA())</f>
        <v>#N/A</v>
      </c>
      <c r="Y902">
        <f>IF(Table13[[#This Row],[Category All]]="Category 2",Table13[[#This Row],[Base Abalone Value]]*0.8,NA())</f>
        <v>0.78648266666666677</v>
      </c>
      <c r="Z902" t="e">
        <f>IF(Table13[[#This Row],[Category All]]="Category 3",Table13[[#This Row],[Base Abalone Value]],NA())</f>
        <v>#N/A</v>
      </c>
      <c r="AA902" s="2">
        <f>IF(Table13[[#This Row],[Gender]]="M",Table13[[#This Row],[Whole_weight]],NA())</f>
        <v>0.6835</v>
      </c>
      <c r="AB902" s="2" t="e">
        <f>IF(Table13[[#This Row],[Gender]]="F",Table13[[#This Row],[Whole_weight]],NA())</f>
        <v>#N/A</v>
      </c>
      <c r="AC902" s="2" t="e">
        <f>IF(Table13[[#This Row],[Gender]]="I",Table13[[#This Row],[Whole_weight]],NA())</f>
        <v>#N/A</v>
      </c>
      <c r="AD902" s="2">
        <f>IF(Table13[[#This Row],[Gender]]="M",Table13[[#This Row],[Diameter]],NA())</f>
        <v>0.41</v>
      </c>
      <c r="AE902" s="2" t="e">
        <f>IF(Table13[[#This Row],[Gender]]="F",Table13[[#This Row],[Diameter]],NA())</f>
        <v>#N/A</v>
      </c>
      <c r="AF902" s="2" t="e">
        <f>IF(Table13[[#This Row],[Gender]]="I",Table13[[#This Row],[Diameter]],NA())</f>
        <v>#N/A</v>
      </c>
    </row>
    <row r="903" spans="1:32">
      <c r="A903">
        <v>3786</v>
      </c>
      <c r="B903" t="s">
        <v>15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35</v>
      </c>
      <c r="M903" t="s">
        <v>36</v>
      </c>
      <c r="N903" t="s">
        <v>37</v>
      </c>
      <c r="O903">
        <v>10</v>
      </c>
      <c r="P903" t="s">
        <v>38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>
        <f>SUM(1,(1/3)*(Table13[[#This Row],[Length]]-0.5),(1/3)*(Table13[[#This Row],[Diameter]]-0.4),(1/3)*(Table13[[#This Row],[Height]]-0.4)*Table13[[#This Row],[Whole_weight]]*0.5)</f>
        <v>1.0252725</v>
      </c>
      <c r="W90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t="e">
        <f>IF(Table13[[#This Row],[Category All]]="Category 1",Table13[[#This Row],[Base Abalone Value]]*1.5,NA())</f>
        <v>#N/A</v>
      </c>
      <c r="Y903" t="e">
        <f>IF(Table13[[#This Row],[Category All]]="Category 2",Table13[[#This Row],[Base Abalone Value]]*0.8,NA())</f>
        <v>#N/A</v>
      </c>
      <c r="Z903">
        <f>IF(Table13[[#This Row],[Category All]]="Category 3",Table13[[#This Row],[Base Abalone Value]],NA())</f>
        <v>1.0252725</v>
      </c>
      <c r="AA903" s="2">
        <f>IF(Table13[[#This Row],[Gender]]="M",Table13[[#This Row],[Whole_weight]],NA())</f>
        <v>1.177</v>
      </c>
      <c r="AB903" s="2" t="e">
        <f>IF(Table13[[#This Row],[Gender]]="F",Table13[[#This Row],[Whole_weight]],NA())</f>
        <v>#N/A</v>
      </c>
      <c r="AC903" s="2" t="e">
        <f>IF(Table13[[#This Row],[Gender]]="I",Table13[[#This Row],[Whole_weight]],NA())</f>
        <v>#N/A</v>
      </c>
      <c r="AD903" s="2">
        <f>IF(Table13[[#This Row],[Gender]]="M",Table13[[#This Row],[Diameter]],NA())</f>
        <v>0.495</v>
      </c>
      <c r="AE903" s="2" t="e">
        <f>IF(Table13[[#This Row],[Gender]]="F",Table13[[#This Row],[Diameter]],NA())</f>
        <v>#N/A</v>
      </c>
      <c r="AF903" s="2" t="e">
        <f>IF(Table13[[#This Row],[Gender]]="I",Table13[[#This Row],[Diameter]],NA())</f>
        <v>#N/A</v>
      </c>
    </row>
    <row r="904" spans="1:32">
      <c r="A904">
        <v>2022</v>
      </c>
      <c r="B904" t="s">
        <v>15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23</v>
      </c>
      <c r="M904" t="s">
        <v>24</v>
      </c>
      <c r="N904" t="s">
        <v>25</v>
      </c>
      <c r="O904">
        <v>5</v>
      </c>
      <c r="P904" t="s">
        <v>14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>
        <f>SUM(1,(1/3)*(Table13[[#This Row],[Length]]-0.5),(1/3)*(Table13[[#This Row],[Diameter]]-0.4),(1/3)*(Table13[[#This Row],[Height]]-0.4)*Table13[[#This Row],[Whole_weight]]*0.5)</f>
        <v>0.98072916666666676</v>
      </c>
      <c r="W904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t="e">
        <f>IF(Table13[[#This Row],[Category All]]="Category 1",Table13[[#This Row],[Base Abalone Value]]*1.5,NA())</f>
        <v>#N/A</v>
      </c>
      <c r="Y904">
        <f>IF(Table13[[#This Row],[Category All]]="Category 2",Table13[[#This Row],[Base Abalone Value]]*0.8,NA())</f>
        <v>0.78458333333333341</v>
      </c>
      <c r="Z904" t="e">
        <f>IF(Table13[[#This Row],[Category All]]="Category 3",Table13[[#This Row],[Base Abalone Value]],NA())</f>
        <v>#N/A</v>
      </c>
      <c r="AA904" s="2">
        <f>IF(Table13[[#This Row],[Gender]]="M",Table13[[#This Row],[Whole_weight]],NA())</f>
        <v>0.6875</v>
      </c>
      <c r="AB904" s="2" t="e">
        <f>IF(Table13[[#This Row],[Gender]]="F",Table13[[#This Row],[Whole_weight]],NA())</f>
        <v>#N/A</v>
      </c>
      <c r="AC904" s="2" t="e">
        <f>IF(Table13[[#This Row],[Gender]]="I",Table13[[#This Row],[Whole_weight]],NA())</f>
        <v>#N/A</v>
      </c>
      <c r="AD904" s="2">
        <f>IF(Table13[[#This Row],[Gender]]="M",Table13[[#This Row],[Diameter]],NA())</f>
        <v>0.41</v>
      </c>
      <c r="AE904" s="2" t="e">
        <f>IF(Table13[[#This Row],[Gender]]="F",Table13[[#This Row],[Diameter]],NA())</f>
        <v>#N/A</v>
      </c>
      <c r="AF904" s="2" t="e">
        <f>IF(Table13[[#This Row],[Gender]]="I",Table13[[#This Row],[Diameter]],NA())</f>
        <v>#N/A</v>
      </c>
    </row>
    <row r="905" spans="1:32">
      <c r="A905">
        <v>2160</v>
      </c>
      <c r="B905" t="s">
        <v>0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52</v>
      </c>
      <c r="M905" t="s">
        <v>53</v>
      </c>
      <c r="N905" t="s">
        <v>54</v>
      </c>
      <c r="O905">
        <v>9</v>
      </c>
      <c r="P905" t="s">
        <v>46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>
        <f>SUM(1,(1/3)*(Table13[[#This Row],[Length]]-0.5),(1/3)*(Table13[[#This Row],[Diameter]]-0.4),(1/3)*(Table13[[#This Row],[Height]]-0.4)*Table13[[#This Row],[Whole_weight]]*0.5)</f>
        <v>1.0369833333333331</v>
      </c>
      <c r="W905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t="e">
        <f>IF(Table13[[#This Row],[Category All]]="Category 1",Table13[[#This Row],[Base Abalone Value]]*1.5,NA())</f>
        <v>#N/A</v>
      </c>
      <c r="Y905" t="e">
        <f>IF(Table13[[#This Row],[Category All]]="Category 2",Table13[[#This Row],[Base Abalone Value]]*0.8,NA())</f>
        <v>#N/A</v>
      </c>
      <c r="Z905">
        <f>IF(Table13[[#This Row],[Category All]]="Category 3",Table13[[#This Row],[Base Abalone Value]],NA())</f>
        <v>1.0369833333333331</v>
      </c>
      <c r="AA905" s="2" t="e">
        <f>IF(Table13[[#This Row],[Gender]]="M",Table13[[#This Row],[Whole_weight]],NA())</f>
        <v>#N/A</v>
      </c>
      <c r="AB905" s="2">
        <f>IF(Table13[[#This Row],[Gender]]="F",Table13[[#This Row],[Whole_weight]],NA())</f>
        <v>1.3905000000000001</v>
      </c>
      <c r="AC905" s="2" t="e">
        <f>IF(Table13[[#This Row],[Gender]]="I",Table13[[#This Row],[Whole_weight]],NA())</f>
        <v>#N/A</v>
      </c>
      <c r="AD905" s="2" t="e">
        <f>IF(Table13[[#This Row],[Gender]]="M",Table13[[#This Row],[Diameter]],NA())</f>
        <v>#N/A</v>
      </c>
      <c r="AE905" s="2">
        <f>IF(Table13[[#This Row],[Gender]]="F",Table13[[#This Row],[Diameter]],NA())</f>
        <v>0.51</v>
      </c>
      <c r="AF905" s="2" t="e">
        <f>IF(Table13[[#This Row],[Gender]]="I",Table13[[#This Row],[Diameter]],NA())</f>
        <v>#N/A</v>
      </c>
    </row>
    <row r="906" spans="1:32">
      <c r="A906">
        <v>921</v>
      </c>
      <c r="B906" t="s">
        <v>11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23</v>
      </c>
      <c r="M906" t="s">
        <v>24</v>
      </c>
      <c r="N906" t="s">
        <v>25</v>
      </c>
      <c r="O906">
        <v>8</v>
      </c>
      <c r="P906" t="s">
        <v>19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>
        <f>SUM(1,(1/3)*(Table13[[#This Row],[Length]]-0.5),(1/3)*(Table13[[#This Row],[Diameter]]-0.4),(1/3)*(Table13[[#This Row],[Height]]-0.4)*Table13[[#This Row],[Whole_weight]]*0.5)</f>
        <v>0.92975916666666669</v>
      </c>
      <c r="W906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t="e">
        <f>IF(Table13[[#This Row],[Category All]]="Category 1",Table13[[#This Row],[Base Abalone Value]]*1.5,NA())</f>
        <v>#N/A</v>
      </c>
      <c r="Y906">
        <f>IF(Table13[[#This Row],[Category All]]="Category 2",Table13[[#This Row],[Base Abalone Value]]*0.8,NA())</f>
        <v>0.74380733333333338</v>
      </c>
      <c r="Z906" t="e">
        <f>IF(Table13[[#This Row],[Category All]]="Category 3",Table13[[#This Row],[Base Abalone Value]],NA())</f>
        <v>#N/A</v>
      </c>
      <c r="AA906" s="2" t="e">
        <f>IF(Table13[[#This Row],[Gender]]="M",Table13[[#This Row],[Whole_weight]],NA())</f>
        <v>#N/A</v>
      </c>
      <c r="AB906" s="2" t="e">
        <f>IF(Table13[[#This Row],[Gender]]="F",Table13[[#This Row],[Whole_weight]],NA())</f>
        <v>#N/A</v>
      </c>
      <c r="AC906" s="2">
        <f>IF(Table13[[#This Row],[Gender]]="I",Table13[[#This Row],[Whole_weight]],NA())</f>
        <v>0.35949999999999999</v>
      </c>
      <c r="AD906" s="2" t="e">
        <f>IF(Table13[[#This Row],[Gender]]="M",Table13[[#This Row],[Diameter]],NA())</f>
        <v>#N/A</v>
      </c>
      <c r="AE906" s="2" t="e">
        <f>IF(Table13[[#This Row],[Gender]]="F",Table13[[#This Row],[Diameter]],NA())</f>
        <v>#N/A</v>
      </c>
      <c r="AF906" s="2">
        <f>IF(Table13[[#This Row],[Gender]]="I",Table13[[#This Row],[Diameter]],NA())</f>
        <v>0.33</v>
      </c>
    </row>
    <row r="907" spans="1:32">
      <c r="A907">
        <v>3540</v>
      </c>
      <c r="B907" t="s">
        <v>11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16</v>
      </c>
      <c r="M907" t="s">
        <v>17</v>
      </c>
      <c r="N907" t="s">
        <v>18</v>
      </c>
      <c r="O907">
        <v>3</v>
      </c>
      <c r="P907" t="s">
        <v>48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>
        <f>SUM(1,(1/3)*(Table13[[#This Row],[Length]]-0.5),(1/3)*(Table13[[#This Row],[Diameter]]-0.4),(1/3)*(Table13[[#This Row],[Height]]-0.4)*Table13[[#This Row],[Whole_weight]]*0.5)</f>
        <v>0.93985333333333321</v>
      </c>
      <c r="W907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t="e">
        <f>IF(Table13[[#This Row],[Category All]]="Category 1",Table13[[#This Row],[Base Abalone Value]]*1.5,NA())</f>
        <v>#N/A</v>
      </c>
      <c r="Y907">
        <f>IF(Table13[[#This Row],[Category All]]="Category 2",Table13[[#This Row],[Base Abalone Value]]*0.8,NA())</f>
        <v>0.75188266666666659</v>
      </c>
      <c r="Z907" t="e">
        <f>IF(Table13[[#This Row],[Category All]]="Category 3",Table13[[#This Row],[Base Abalone Value]],NA())</f>
        <v>#N/A</v>
      </c>
      <c r="AA907" s="2" t="e">
        <f>IF(Table13[[#This Row],[Gender]]="M",Table13[[#This Row],[Whole_weight]],NA())</f>
        <v>#N/A</v>
      </c>
      <c r="AB907" s="2" t="e">
        <f>IF(Table13[[#This Row],[Gender]]="F",Table13[[#This Row],[Whole_weight]],NA())</f>
        <v>#N/A</v>
      </c>
      <c r="AC907" s="2">
        <f>IF(Table13[[#This Row],[Gender]]="I",Table13[[#This Row],[Whole_weight]],NA())</f>
        <v>0.39600000000000002</v>
      </c>
      <c r="AD907" s="2" t="e">
        <f>IF(Table13[[#This Row],[Gender]]="M",Table13[[#This Row],[Diameter]],NA())</f>
        <v>#N/A</v>
      </c>
      <c r="AE907" s="2" t="e">
        <f>IF(Table13[[#This Row],[Gender]]="F",Table13[[#This Row],[Diameter]],NA())</f>
        <v>#N/A</v>
      </c>
      <c r="AF907" s="2">
        <f>IF(Table13[[#This Row],[Gender]]="I",Table13[[#This Row],[Diameter]],NA())</f>
        <v>0.34</v>
      </c>
    </row>
    <row r="908" spans="1:32">
      <c r="A908">
        <v>2590</v>
      </c>
      <c r="B908" t="s">
        <v>15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35</v>
      </c>
      <c r="M908" t="s">
        <v>36</v>
      </c>
      <c r="N908" t="s">
        <v>37</v>
      </c>
      <c r="O908">
        <v>10</v>
      </c>
      <c r="P908" t="s">
        <v>38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>
        <f>SUM(1,(1/3)*(Table13[[#This Row],[Length]]-0.5),(1/3)*(Table13[[#This Row],[Diameter]]-0.4),(1/3)*(Table13[[#This Row],[Height]]-0.4)*Table13[[#This Row],[Whole_weight]]*0.5)</f>
        <v>1.0029566666666665</v>
      </c>
      <c r="W908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t="e">
        <f>IF(Table13[[#This Row],[Category All]]="Category 1",Table13[[#This Row],[Base Abalone Value]]*1.5,NA())</f>
        <v>#N/A</v>
      </c>
      <c r="Y908" t="e">
        <f>IF(Table13[[#This Row],[Category All]]="Category 2",Table13[[#This Row],[Base Abalone Value]]*0.8,NA())</f>
        <v>#N/A</v>
      </c>
      <c r="Z908">
        <f>IF(Table13[[#This Row],[Category All]]="Category 3",Table13[[#This Row],[Base Abalone Value]],NA())</f>
        <v>1.0029566666666665</v>
      </c>
      <c r="AA908" s="2">
        <f>IF(Table13[[#This Row],[Gender]]="M",Table13[[#This Row],[Whole_weight]],NA())</f>
        <v>0.94799999999999995</v>
      </c>
      <c r="AB908" s="2" t="e">
        <f>IF(Table13[[#This Row],[Gender]]="F",Table13[[#This Row],[Whole_weight]],NA())</f>
        <v>#N/A</v>
      </c>
      <c r="AC908" s="2" t="e">
        <f>IF(Table13[[#This Row],[Gender]]="I",Table13[[#This Row],[Whole_weight]],NA())</f>
        <v>#N/A</v>
      </c>
      <c r="AD908" s="2">
        <f>IF(Table13[[#This Row],[Gender]]="M",Table13[[#This Row],[Diameter]],NA())</f>
        <v>0.45</v>
      </c>
      <c r="AE908" s="2" t="e">
        <f>IF(Table13[[#This Row],[Gender]]="F",Table13[[#This Row],[Diameter]],NA())</f>
        <v>#N/A</v>
      </c>
      <c r="AF908" s="2" t="e">
        <f>IF(Table13[[#This Row],[Gender]]="I",Table13[[#This Row],[Diameter]],NA())</f>
        <v>#N/A</v>
      </c>
    </row>
    <row r="909" spans="1:32">
      <c r="A909">
        <v>3936</v>
      </c>
      <c r="B909" t="s">
        <v>15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26</v>
      </c>
      <c r="M909" t="s">
        <v>27</v>
      </c>
      <c r="N909" t="s">
        <v>28</v>
      </c>
      <c r="O909">
        <v>6</v>
      </c>
      <c r="P909" t="s">
        <v>47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>
        <f>SUM(1,(1/3)*(Table13[[#This Row],[Length]]-0.5),(1/3)*(Table13[[#This Row],[Diameter]]-0.4),(1/3)*(Table13[[#This Row],[Height]]-0.4)*Table13[[#This Row],[Whole_weight]]*0.5)</f>
        <v>0.97342499999999998</v>
      </c>
      <c r="W909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t="e">
        <f>IF(Table13[[#This Row],[Category All]]="Category 1",Table13[[#This Row],[Base Abalone Value]]*1.5,NA())</f>
        <v>#N/A</v>
      </c>
      <c r="Y909">
        <f>IF(Table13[[#This Row],[Category All]]="Category 2",Table13[[#This Row],[Base Abalone Value]]*0.8,NA())</f>
        <v>0.77873999999999999</v>
      </c>
      <c r="Z909" t="e">
        <f>IF(Table13[[#This Row],[Category All]]="Category 3",Table13[[#This Row],[Base Abalone Value]],NA())</f>
        <v>#N/A</v>
      </c>
      <c r="AA909" s="2">
        <f>IF(Table13[[#This Row],[Gender]]="M",Table13[[#This Row],[Whole_weight]],NA())</f>
        <v>0.77</v>
      </c>
      <c r="AB909" s="2" t="e">
        <f>IF(Table13[[#This Row],[Gender]]="F",Table13[[#This Row],[Whole_weight]],NA())</f>
        <v>#N/A</v>
      </c>
      <c r="AC909" s="2" t="e">
        <f>IF(Table13[[#This Row],[Gender]]="I",Table13[[#This Row],[Whole_weight]],NA())</f>
        <v>#N/A</v>
      </c>
      <c r="AD909" s="2">
        <f>IF(Table13[[#This Row],[Gender]]="M",Table13[[#This Row],[Diameter]],NA())</f>
        <v>0.41</v>
      </c>
      <c r="AE909" s="2" t="e">
        <f>IF(Table13[[#This Row],[Gender]]="F",Table13[[#This Row],[Diameter]],NA())</f>
        <v>#N/A</v>
      </c>
      <c r="AF909" s="2" t="e">
        <f>IF(Table13[[#This Row],[Gender]]="I",Table13[[#This Row],[Diameter]],NA())</f>
        <v>#N/A</v>
      </c>
    </row>
    <row r="910" spans="1:32">
      <c r="A910">
        <v>3001</v>
      </c>
      <c r="B910" t="s">
        <v>15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43</v>
      </c>
      <c r="M910" t="s">
        <v>44</v>
      </c>
      <c r="N910" t="s">
        <v>45</v>
      </c>
      <c r="O910">
        <v>6</v>
      </c>
      <c r="P910" t="s">
        <v>47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>
        <f>SUM(1,(1/3)*(Table13[[#This Row],[Length]]-0.5),(1/3)*(Table13[[#This Row],[Diameter]]-0.4),(1/3)*(Table13[[#This Row],[Height]]-0.4)*Table13[[#This Row],[Whole_weight]]*0.5)</f>
        <v>1.0347599999999999</v>
      </c>
      <c r="W910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t="e">
        <f>IF(Table13[[#This Row],[Category All]]="Category 1",Table13[[#This Row],[Base Abalone Value]]*1.5,NA())</f>
        <v>#N/A</v>
      </c>
      <c r="Y910" t="e">
        <f>IF(Table13[[#This Row],[Category All]]="Category 2",Table13[[#This Row],[Base Abalone Value]]*0.8,NA())</f>
        <v>#N/A</v>
      </c>
      <c r="Z910">
        <f>IF(Table13[[#This Row],[Category All]]="Category 3",Table13[[#This Row],[Base Abalone Value]],NA())</f>
        <v>1.0347599999999999</v>
      </c>
      <c r="AA910" s="2">
        <f>IF(Table13[[#This Row],[Gender]]="M",Table13[[#This Row],[Whole_weight]],NA())</f>
        <v>1.006</v>
      </c>
      <c r="AB910" s="2" t="e">
        <f>IF(Table13[[#This Row],[Gender]]="F",Table13[[#This Row],[Whole_weight]],NA())</f>
        <v>#N/A</v>
      </c>
      <c r="AC910" s="2" t="e">
        <f>IF(Table13[[#This Row],[Gender]]="I",Table13[[#This Row],[Whole_weight]],NA())</f>
        <v>#N/A</v>
      </c>
      <c r="AD910" s="2">
        <f>IF(Table13[[#This Row],[Gender]]="M",Table13[[#This Row],[Diameter]],NA())</f>
        <v>0.48499999999999999</v>
      </c>
      <c r="AE910" s="2" t="e">
        <f>IF(Table13[[#This Row],[Gender]]="F",Table13[[#This Row],[Diameter]],NA())</f>
        <v>#N/A</v>
      </c>
      <c r="AF910" s="2" t="e">
        <f>IF(Table13[[#This Row],[Gender]]="I",Table13[[#This Row],[Diameter]],NA())</f>
        <v>#N/A</v>
      </c>
    </row>
    <row r="911" spans="1:32">
      <c r="A911">
        <v>1740</v>
      </c>
      <c r="B911" t="s">
        <v>15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39</v>
      </c>
      <c r="M911" t="s">
        <v>40</v>
      </c>
      <c r="N911" t="s">
        <v>41</v>
      </c>
      <c r="O911">
        <v>7</v>
      </c>
      <c r="P911" t="s">
        <v>42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>
        <f>SUM(1,(1/3)*(Table13[[#This Row],[Length]]-0.5),(1/3)*(Table13[[#This Row],[Diameter]]-0.4),(1/3)*(Table13[[#This Row],[Height]]-0.4)*Table13[[#This Row],[Whole_weight]]*0.5)</f>
        <v>1.0486600000000001</v>
      </c>
      <c r="W911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t="e">
        <f>IF(Table13[[#This Row],[Category All]]="Category 1",Table13[[#This Row],[Base Abalone Value]]*1.5,NA())</f>
        <v>#N/A</v>
      </c>
      <c r="Y911" t="e">
        <f>IF(Table13[[#This Row],[Category All]]="Category 2",Table13[[#This Row],[Base Abalone Value]]*0.8,NA())</f>
        <v>#N/A</v>
      </c>
      <c r="Z911">
        <f>IF(Table13[[#This Row],[Category All]]="Category 3",Table13[[#This Row],[Base Abalone Value]],NA())</f>
        <v>1.0486600000000001</v>
      </c>
      <c r="AA911" s="2">
        <f>IF(Table13[[#This Row],[Gender]]="M",Table13[[#This Row],[Whole_weight]],NA())</f>
        <v>1.2835000000000001</v>
      </c>
      <c r="AB911" s="2" t="e">
        <f>IF(Table13[[#This Row],[Gender]]="F",Table13[[#This Row],[Whole_weight]],NA())</f>
        <v>#N/A</v>
      </c>
      <c r="AC911" s="2" t="e">
        <f>IF(Table13[[#This Row],[Gender]]="I",Table13[[#This Row],[Whole_weight]],NA())</f>
        <v>#N/A</v>
      </c>
      <c r="AD911" s="2">
        <f>IF(Table13[[#This Row],[Gender]]="M",Table13[[#This Row],[Diameter]],NA())</f>
        <v>0.52500000000000002</v>
      </c>
      <c r="AE911" s="2" t="e">
        <f>IF(Table13[[#This Row],[Gender]]="F",Table13[[#This Row],[Diameter]],NA())</f>
        <v>#N/A</v>
      </c>
      <c r="AF911" s="2" t="e">
        <f>IF(Table13[[#This Row],[Gender]]="I",Table13[[#This Row],[Diameter]],NA())</f>
        <v>#N/A</v>
      </c>
    </row>
    <row r="912" spans="1:32">
      <c r="A912">
        <v>682</v>
      </c>
      <c r="B912" t="s">
        <v>15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</v>
      </c>
      <c r="M912" t="s">
        <v>2</v>
      </c>
      <c r="N912" t="s">
        <v>3</v>
      </c>
      <c r="O912">
        <v>2</v>
      </c>
      <c r="P912" t="s">
        <v>7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>
        <f>SUM(1,(1/3)*(Table13[[#This Row],[Length]]-0.5),(1/3)*(Table13[[#This Row],[Diameter]]-0.4),(1/3)*(Table13[[#This Row],[Height]]-0.4)*Table13[[#This Row],[Whole_weight]]*0.5)</f>
        <v>0.96019166666666667</v>
      </c>
      <c r="W912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t="e">
        <f>IF(Table13[[#This Row],[Category All]]="Category 1",Table13[[#This Row],[Base Abalone Value]]*1.5,NA())</f>
        <v>#N/A</v>
      </c>
      <c r="Y912">
        <f>IF(Table13[[#This Row],[Category All]]="Category 2",Table13[[#This Row],[Base Abalone Value]]*0.8,NA())</f>
        <v>0.76815333333333335</v>
      </c>
      <c r="Z912" t="e">
        <f>IF(Table13[[#This Row],[Category All]]="Category 3",Table13[[#This Row],[Base Abalone Value]],NA())</f>
        <v>#N/A</v>
      </c>
      <c r="AA912" s="2">
        <f>IF(Table13[[#This Row],[Gender]]="M",Table13[[#This Row],[Whole_weight]],NA())</f>
        <v>0.57250000000000001</v>
      </c>
      <c r="AB912" s="2" t="e">
        <f>IF(Table13[[#This Row],[Gender]]="F",Table13[[#This Row],[Whole_weight]],NA())</f>
        <v>#N/A</v>
      </c>
      <c r="AC912" s="2" t="e">
        <f>IF(Table13[[#This Row],[Gender]]="I",Table13[[#This Row],[Whole_weight]],NA())</f>
        <v>#N/A</v>
      </c>
      <c r="AD912" s="2">
        <f>IF(Table13[[#This Row],[Gender]]="M",Table13[[#This Row],[Diameter]],NA())</f>
        <v>0.37</v>
      </c>
      <c r="AE912" s="2" t="e">
        <f>IF(Table13[[#This Row],[Gender]]="F",Table13[[#This Row],[Diameter]],NA())</f>
        <v>#N/A</v>
      </c>
      <c r="AF912" s="2" t="e">
        <f>IF(Table13[[#This Row],[Gender]]="I",Table13[[#This Row],[Diameter]],NA())</f>
        <v>#N/A</v>
      </c>
    </row>
    <row r="913" spans="1:32">
      <c r="A913">
        <v>1846</v>
      </c>
      <c r="B913" t="s">
        <v>11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29</v>
      </c>
      <c r="M913" t="s">
        <v>30</v>
      </c>
      <c r="N913" t="s">
        <v>31</v>
      </c>
      <c r="O913">
        <v>9</v>
      </c>
      <c r="P913" t="s">
        <v>46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>
        <f>SUM(1,(1/3)*(Table13[[#This Row],[Length]]-0.5),(1/3)*(Table13[[#This Row],[Diameter]]-0.4),(1/3)*(Table13[[#This Row],[Height]]-0.4)*Table13[[#This Row],[Whole_weight]]*0.5)</f>
        <v>0.94103000000000003</v>
      </c>
      <c r="W91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t="e">
        <f>IF(Table13[[#This Row],[Category All]]="Category 1",Table13[[#This Row],[Base Abalone Value]]*1.5,NA())</f>
        <v>#N/A</v>
      </c>
      <c r="Y913">
        <f>IF(Table13[[#This Row],[Category All]]="Category 2",Table13[[#This Row],[Base Abalone Value]]*0.8,NA())</f>
        <v>0.75282400000000005</v>
      </c>
      <c r="Z913" t="e">
        <f>IF(Table13[[#This Row],[Category All]]="Category 3",Table13[[#This Row],[Base Abalone Value]],NA())</f>
        <v>#N/A</v>
      </c>
      <c r="AA913" s="2" t="e">
        <f>IF(Table13[[#This Row],[Gender]]="M",Table13[[#This Row],[Whole_weight]],NA())</f>
        <v>#N/A</v>
      </c>
      <c r="AB913" s="2" t="e">
        <f>IF(Table13[[#This Row],[Gender]]="F",Table13[[#This Row],[Whole_weight]],NA())</f>
        <v>#N/A</v>
      </c>
      <c r="AC913" s="2">
        <f>IF(Table13[[#This Row],[Gender]]="I",Table13[[#This Row],[Whole_weight]],NA())</f>
        <v>0.35799999999999998</v>
      </c>
      <c r="AD913" s="2" t="e">
        <f>IF(Table13[[#This Row],[Gender]]="M",Table13[[#This Row],[Diameter]],NA())</f>
        <v>#N/A</v>
      </c>
      <c r="AE913" s="2" t="e">
        <f>IF(Table13[[#This Row],[Gender]]="F",Table13[[#This Row],[Diameter]],NA())</f>
        <v>#N/A</v>
      </c>
      <c r="AF913" s="2">
        <f>IF(Table13[[#This Row],[Gender]]="I",Table13[[#This Row],[Diameter]],NA())</f>
        <v>0.33</v>
      </c>
    </row>
    <row r="914" spans="1:32">
      <c r="A914">
        <v>3038</v>
      </c>
      <c r="B914" t="s">
        <v>15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29</v>
      </c>
      <c r="M914" t="s">
        <v>30</v>
      </c>
      <c r="N914" t="s">
        <v>31</v>
      </c>
      <c r="O914">
        <v>4</v>
      </c>
      <c r="P914" t="s">
        <v>10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>
        <f>SUM(1,(1/3)*(Table13[[#This Row],[Length]]-0.5),(1/3)*(Table13[[#This Row],[Diameter]]-0.4),(1/3)*(Table13[[#This Row],[Height]]-0.4)*Table13[[#This Row],[Whole_weight]]*0.5)</f>
        <v>0.99867166666666662</v>
      </c>
      <c r="W914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t="e">
        <f>IF(Table13[[#This Row],[Category All]]="Category 1",Table13[[#This Row],[Base Abalone Value]]*1.5,NA())</f>
        <v>#N/A</v>
      </c>
      <c r="Y914">
        <f>IF(Table13[[#This Row],[Category All]]="Category 2",Table13[[#This Row],[Base Abalone Value]]*0.8,NA())</f>
        <v>0.79893733333333339</v>
      </c>
      <c r="Z914" t="e">
        <f>IF(Table13[[#This Row],[Category All]]="Category 3",Table13[[#This Row],[Base Abalone Value]],NA())</f>
        <v>#N/A</v>
      </c>
      <c r="AA914" s="2">
        <f>IF(Table13[[#This Row],[Gender]]="M",Table13[[#This Row],[Whole_weight]],NA())</f>
        <v>0.89400000000000002</v>
      </c>
      <c r="AB914" s="2" t="e">
        <f>IF(Table13[[#This Row],[Gender]]="F",Table13[[#This Row],[Whole_weight]],NA())</f>
        <v>#N/A</v>
      </c>
      <c r="AC914" s="2" t="e">
        <f>IF(Table13[[#This Row],[Gender]]="I",Table13[[#This Row],[Whole_weight]],NA())</f>
        <v>#N/A</v>
      </c>
      <c r="AD914" s="2">
        <f>IF(Table13[[#This Row],[Gender]]="M",Table13[[#This Row],[Diameter]],NA())</f>
        <v>0.45</v>
      </c>
      <c r="AE914" s="2" t="e">
        <f>IF(Table13[[#This Row],[Gender]]="F",Table13[[#This Row],[Diameter]],NA())</f>
        <v>#N/A</v>
      </c>
      <c r="AF914" s="2" t="e">
        <f>IF(Table13[[#This Row],[Gender]]="I",Table13[[#This Row],[Diameter]],NA())</f>
        <v>#N/A</v>
      </c>
    </row>
    <row r="915" spans="1:32">
      <c r="A915">
        <v>1443</v>
      </c>
      <c r="B915" t="s">
        <v>11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20</v>
      </c>
      <c r="M915" t="s">
        <v>21</v>
      </c>
      <c r="N915" t="s">
        <v>22</v>
      </c>
      <c r="O915">
        <v>7</v>
      </c>
      <c r="P915" t="s">
        <v>42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>
        <f>SUM(1,(1/3)*(Table13[[#This Row],[Length]]-0.5),(1/3)*(Table13[[#This Row],[Diameter]]-0.4),(1/3)*(Table13[[#This Row],[Height]]-0.4)*Table13[[#This Row],[Whole_weight]]*0.5)</f>
        <v>0.92856625000000004</v>
      </c>
      <c r="W915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t="e">
        <f>IF(Table13[[#This Row],[Category All]]="Category 1",Table13[[#This Row],[Base Abalone Value]]*1.5,NA())</f>
        <v>#N/A</v>
      </c>
      <c r="Y915">
        <f>IF(Table13[[#This Row],[Category All]]="Category 2",Table13[[#This Row],[Base Abalone Value]]*0.8,NA())</f>
        <v>0.7428530000000001</v>
      </c>
      <c r="Z915" t="e">
        <f>IF(Table13[[#This Row],[Category All]]="Category 3",Table13[[#This Row],[Base Abalone Value]],NA())</f>
        <v>#N/A</v>
      </c>
      <c r="AA915" s="2" t="e">
        <f>IF(Table13[[#This Row],[Gender]]="M",Table13[[#This Row],[Whole_weight]],NA())</f>
        <v>#N/A</v>
      </c>
      <c r="AB915" s="2" t="e">
        <f>IF(Table13[[#This Row],[Gender]]="F",Table13[[#This Row],[Whole_weight]],NA())</f>
        <v>#N/A</v>
      </c>
      <c r="AC915" s="2">
        <f>IF(Table13[[#This Row],[Gender]]="I",Table13[[#This Row],[Whole_weight]],NA())</f>
        <v>0.29049999999999998</v>
      </c>
      <c r="AD915" s="2" t="e">
        <f>IF(Table13[[#This Row],[Gender]]="M",Table13[[#This Row],[Diameter]],NA())</f>
        <v>#N/A</v>
      </c>
      <c r="AE915" s="2" t="e">
        <f>IF(Table13[[#This Row],[Gender]]="F",Table13[[#This Row],[Diameter]],NA())</f>
        <v>#N/A</v>
      </c>
      <c r="AF915" s="2">
        <f>IF(Table13[[#This Row],[Gender]]="I",Table13[[#This Row],[Diameter]],NA())</f>
        <v>0.32</v>
      </c>
    </row>
    <row r="916" spans="1:32">
      <c r="A916">
        <v>1778</v>
      </c>
      <c r="B916" t="s">
        <v>11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23</v>
      </c>
      <c r="M916" t="s">
        <v>24</v>
      </c>
      <c r="N916" t="s">
        <v>25</v>
      </c>
      <c r="O916">
        <v>5</v>
      </c>
      <c r="P916" t="s">
        <v>14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>
        <f>SUM(1,(1/3)*(Table13[[#This Row],[Length]]-0.5),(1/3)*(Table13[[#This Row],[Diameter]]-0.4),(1/3)*(Table13[[#This Row],[Height]]-0.4)*Table13[[#This Row],[Whole_weight]]*0.5)</f>
        <v>0.94190666666666667</v>
      </c>
      <c r="W916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t="e">
        <f>IF(Table13[[#This Row],[Category All]]="Category 1",Table13[[#This Row],[Base Abalone Value]]*1.5,NA())</f>
        <v>#N/A</v>
      </c>
      <c r="Y916">
        <f>IF(Table13[[#This Row],[Category All]]="Category 2",Table13[[#This Row],[Base Abalone Value]]*0.8,NA())</f>
        <v>0.75352533333333338</v>
      </c>
      <c r="Z916" t="e">
        <f>IF(Table13[[#This Row],[Category All]]="Category 3",Table13[[#This Row],[Base Abalone Value]],NA())</f>
        <v>#N/A</v>
      </c>
      <c r="AA916" s="2" t="e">
        <f>IF(Table13[[#This Row],[Gender]]="M",Table13[[#This Row],[Whole_weight]],NA())</f>
        <v>#N/A</v>
      </c>
      <c r="AB916" s="2" t="e">
        <f>IF(Table13[[#This Row],[Gender]]="F",Table13[[#This Row],[Whole_weight]],NA())</f>
        <v>#N/A</v>
      </c>
      <c r="AC916" s="2">
        <f>IF(Table13[[#This Row],[Gender]]="I",Table13[[#This Row],[Whole_weight]],NA())</f>
        <v>0.86899999999999999</v>
      </c>
      <c r="AD916" s="2" t="e">
        <f>IF(Table13[[#This Row],[Gender]]="M",Table13[[#This Row],[Diameter]],NA())</f>
        <v>#N/A</v>
      </c>
      <c r="AE916" s="2" t="e">
        <f>IF(Table13[[#This Row],[Gender]]="F",Table13[[#This Row],[Diameter]],NA())</f>
        <v>#N/A</v>
      </c>
      <c r="AF916" s="2">
        <f>IF(Table13[[#This Row],[Gender]]="I",Table13[[#This Row],[Diameter]],NA())</f>
        <v>0.34499999999999997</v>
      </c>
    </row>
    <row r="917" spans="1:32">
      <c r="A917">
        <v>3268</v>
      </c>
      <c r="B917" t="s">
        <v>0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52</v>
      </c>
      <c r="M917" t="s">
        <v>53</v>
      </c>
      <c r="N917" t="s">
        <v>54</v>
      </c>
      <c r="O917">
        <v>4</v>
      </c>
      <c r="P917" t="s">
        <v>10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>
        <f>SUM(1,(1/3)*(Table13[[#This Row],[Length]]-0.5),(1/3)*(Table13[[#This Row],[Diameter]]-0.4),(1/3)*(Table13[[#This Row],[Height]]-0.4)*Table13[[#This Row],[Whole_weight]]*0.5)</f>
        <v>0.92440875000000011</v>
      </c>
      <c r="W917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t="e">
        <f>IF(Table13[[#This Row],[Category All]]="Category 1",Table13[[#This Row],[Base Abalone Value]]*1.5,NA())</f>
        <v>#N/A</v>
      </c>
      <c r="Y917">
        <f>IF(Table13[[#This Row],[Category All]]="Category 2",Table13[[#This Row],[Base Abalone Value]]*0.8,NA())</f>
        <v>0.73952700000000016</v>
      </c>
      <c r="Z917" t="e">
        <f>IF(Table13[[#This Row],[Category All]]="Category 3",Table13[[#This Row],[Base Abalone Value]],NA())</f>
        <v>#N/A</v>
      </c>
      <c r="AA917" s="2" t="e">
        <f>IF(Table13[[#This Row],[Gender]]="M",Table13[[#This Row],[Whole_weight]],NA())</f>
        <v>#N/A</v>
      </c>
      <c r="AB917" s="2">
        <f>IF(Table13[[#This Row],[Gender]]="F",Table13[[#This Row],[Whole_weight]],NA())</f>
        <v>0.4335</v>
      </c>
      <c r="AC917" s="2" t="e">
        <f>IF(Table13[[#This Row],[Gender]]="I",Table13[[#This Row],[Whole_weight]],NA())</f>
        <v>#N/A</v>
      </c>
      <c r="AD917" s="2" t="e">
        <f>IF(Table13[[#This Row],[Gender]]="M",Table13[[#This Row],[Diameter]],NA())</f>
        <v>#N/A</v>
      </c>
      <c r="AE917" s="2">
        <f>IF(Table13[[#This Row],[Gender]]="F",Table13[[#This Row],[Diameter]],NA())</f>
        <v>0.33500000000000002</v>
      </c>
      <c r="AF917" s="2" t="e">
        <f>IF(Table13[[#This Row],[Gender]]="I",Table13[[#This Row],[Diameter]],NA())</f>
        <v>#N/A</v>
      </c>
    </row>
    <row r="918" spans="1:32">
      <c r="A918">
        <v>879</v>
      </c>
      <c r="B918" t="s">
        <v>0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23</v>
      </c>
      <c r="M918" t="s">
        <v>24</v>
      </c>
      <c r="N918" t="s">
        <v>25</v>
      </c>
      <c r="O918">
        <v>9</v>
      </c>
      <c r="P918" t="s">
        <v>46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>
        <f>SUM(1,(1/3)*(Table13[[#This Row],[Length]]-0.5),(1/3)*(Table13[[#This Row],[Diameter]]-0.4),(1/3)*(Table13[[#This Row],[Height]]-0.4)*Table13[[#This Row],[Whole_weight]]*0.5)</f>
        <v>1.0226320833333333</v>
      </c>
      <c r="W918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t="e">
        <f>IF(Table13[[#This Row],[Category All]]="Category 1",Table13[[#This Row],[Base Abalone Value]]*1.5,NA())</f>
        <v>#N/A</v>
      </c>
      <c r="Y918" t="e">
        <f>IF(Table13[[#This Row],[Category All]]="Category 2",Table13[[#This Row],[Base Abalone Value]]*0.8,NA())</f>
        <v>#N/A</v>
      </c>
      <c r="Z918">
        <f>IF(Table13[[#This Row],[Category All]]="Category 3",Table13[[#This Row],[Base Abalone Value]],NA())</f>
        <v>1.0226320833333333</v>
      </c>
      <c r="AA918" s="2" t="e">
        <f>IF(Table13[[#This Row],[Gender]]="M",Table13[[#This Row],[Whole_weight]],NA())</f>
        <v>#N/A</v>
      </c>
      <c r="AB918" s="2">
        <f>IF(Table13[[#This Row],[Gender]]="F",Table13[[#This Row],[Whole_weight]],NA())</f>
        <v>1.2945</v>
      </c>
      <c r="AC918" s="2" t="e">
        <f>IF(Table13[[#This Row],[Gender]]="I",Table13[[#This Row],[Whole_weight]],NA())</f>
        <v>#N/A</v>
      </c>
      <c r="AD918" s="2" t="e">
        <f>IF(Table13[[#This Row],[Gender]]="M",Table13[[#This Row],[Diameter]],NA())</f>
        <v>#N/A</v>
      </c>
      <c r="AE918" s="2">
        <f>IF(Table13[[#This Row],[Gender]]="F",Table13[[#This Row],[Diameter]],NA())</f>
        <v>0.48499999999999999</v>
      </c>
      <c r="AF918" s="2" t="e">
        <f>IF(Table13[[#This Row],[Gender]]="I",Table13[[#This Row],[Diameter]],NA())</f>
        <v>#N/A</v>
      </c>
    </row>
    <row r="919" spans="1:32">
      <c r="A919">
        <v>507</v>
      </c>
      <c r="B919" t="s">
        <v>15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8</v>
      </c>
      <c r="M919" t="s">
        <v>9</v>
      </c>
      <c r="N919" t="s">
        <v>3</v>
      </c>
      <c r="O919">
        <v>9</v>
      </c>
      <c r="P919" t="s">
        <v>46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>
        <f>SUM(1,(1/3)*(Table13[[#This Row],[Length]]-0.5),(1/3)*(Table13[[#This Row],[Diameter]]-0.4),(1/3)*(Table13[[#This Row],[Height]]-0.4)*Table13[[#This Row],[Whole_weight]]*0.5)</f>
        <v>1.0169137500000001</v>
      </c>
      <c r="W919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t="e">
        <f>IF(Table13[[#This Row],[Category All]]="Category 1",Table13[[#This Row],[Base Abalone Value]]*1.5,NA())</f>
        <v>#N/A</v>
      </c>
      <c r="Y919">
        <f>IF(Table13[[#This Row],[Category All]]="Category 2",Table13[[#This Row],[Base Abalone Value]]*0.8,NA())</f>
        <v>0.81353100000000012</v>
      </c>
      <c r="Z919" t="e">
        <f>IF(Table13[[#This Row],[Category All]]="Category 3",Table13[[#This Row],[Base Abalone Value]],NA())</f>
        <v>#N/A</v>
      </c>
      <c r="AA919" s="2">
        <f>IF(Table13[[#This Row],[Gender]]="M",Table13[[#This Row],[Whole_weight]],NA())</f>
        <v>0.83950000000000002</v>
      </c>
      <c r="AB919" s="2" t="e">
        <f>IF(Table13[[#This Row],[Gender]]="F",Table13[[#This Row],[Whole_weight]],NA())</f>
        <v>#N/A</v>
      </c>
      <c r="AC919" s="2" t="e">
        <f>IF(Table13[[#This Row],[Gender]]="I",Table13[[#This Row],[Whole_weight]],NA())</f>
        <v>#N/A</v>
      </c>
      <c r="AD919" s="2">
        <f>IF(Table13[[#This Row],[Gender]]="M",Table13[[#This Row],[Diameter]],NA())</f>
        <v>0.46</v>
      </c>
      <c r="AE919" s="2" t="e">
        <f>IF(Table13[[#This Row],[Gender]]="F",Table13[[#This Row],[Diameter]],NA())</f>
        <v>#N/A</v>
      </c>
      <c r="AF919" s="2" t="e">
        <f>IF(Table13[[#This Row],[Gender]]="I",Table13[[#This Row],[Diameter]],NA())</f>
        <v>#N/A</v>
      </c>
    </row>
    <row r="920" spans="1:32">
      <c r="A920">
        <v>496</v>
      </c>
      <c r="B920" t="s">
        <v>0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20</v>
      </c>
      <c r="M920" t="s">
        <v>21</v>
      </c>
      <c r="N920" t="s">
        <v>22</v>
      </c>
      <c r="O920">
        <v>6</v>
      </c>
      <c r="P920" t="s">
        <v>47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>
        <f>SUM(1,(1/3)*(Table13[[#This Row],[Length]]-0.5),(1/3)*(Table13[[#This Row],[Diameter]]-0.4),(1/3)*(Table13[[#This Row],[Height]]-0.4)*Table13[[#This Row],[Whole_weight]]*0.5)</f>
        <v>1.0352916666666669</v>
      </c>
      <c r="W920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t="e">
        <f>IF(Table13[[#This Row],[Category All]]="Category 1",Table13[[#This Row],[Base Abalone Value]]*1.5,NA())</f>
        <v>#N/A</v>
      </c>
      <c r="Y920">
        <f>IF(Table13[[#This Row],[Category All]]="Category 2",Table13[[#This Row],[Base Abalone Value]]*0.8,NA())</f>
        <v>0.8282333333333336</v>
      </c>
      <c r="Z920" t="e">
        <f>IF(Table13[[#This Row],[Category All]]="Category 3",Table13[[#This Row],[Base Abalone Value]],NA())</f>
        <v>#N/A</v>
      </c>
      <c r="AA920" s="2" t="e">
        <f>IF(Table13[[#This Row],[Gender]]="M",Table13[[#This Row],[Whole_weight]],NA())</f>
        <v>#N/A</v>
      </c>
      <c r="AB920" s="2">
        <f>IF(Table13[[#This Row],[Gender]]="F",Table13[[#This Row],[Whole_weight]],NA())</f>
        <v>0.95299999999999996</v>
      </c>
      <c r="AC920" s="2" t="e">
        <f>IF(Table13[[#This Row],[Gender]]="I",Table13[[#This Row],[Whole_weight]],NA())</f>
        <v>#N/A</v>
      </c>
      <c r="AD920" s="2" t="e">
        <f>IF(Table13[[#This Row],[Gender]]="M",Table13[[#This Row],[Diameter]],NA())</f>
        <v>#N/A</v>
      </c>
      <c r="AE920" s="2">
        <f>IF(Table13[[#This Row],[Gender]]="F",Table13[[#This Row],[Diameter]],NA())</f>
        <v>0.5</v>
      </c>
      <c r="AF920" s="2" t="e">
        <f>IF(Table13[[#This Row],[Gender]]="I",Table13[[#This Row],[Diameter]],NA())</f>
        <v>#N/A</v>
      </c>
    </row>
    <row r="921" spans="1:32">
      <c r="A921">
        <v>500</v>
      </c>
      <c r="B921" t="s">
        <v>15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35</v>
      </c>
      <c r="M921" t="s">
        <v>36</v>
      </c>
      <c r="N921" t="s">
        <v>37</v>
      </c>
      <c r="O921">
        <v>2</v>
      </c>
      <c r="P921" t="s">
        <v>7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>
        <f>SUM(1,(1/3)*(Table13[[#This Row],[Length]]-0.5),(1/3)*(Table13[[#This Row],[Diameter]]-0.4),(1/3)*(Table13[[#This Row],[Height]]-0.4)*Table13[[#This Row],[Whole_weight]]*0.5)</f>
        <v>1.0022249999999999</v>
      </c>
      <c r="W921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t="e">
        <f>IF(Table13[[#This Row],[Category All]]="Category 1",Table13[[#This Row],[Base Abalone Value]]*1.5,NA())</f>
        <v>#N/A</v>
      </c>
      <c r="Y921">
        <f>IF(Table13[[#This Row],[Category All]]="Category 2",Table13[[#This Row],[Base Abalone Value]]*0.8,NA())</f>
        <v>0.80177999999999994</v>
      </c>
      <c r="Z921" t="e">
        <f>IF(Table13[[#This Row],[Category All]]="Category 3",Table13[[#This Row],[Base Abalone Value]],NA())</f>
        <v>#N/A</v>
      </c>
      <c r="AA921" s="2">
        <f>IF(Table13[[#This Row],[Gender]]="M",Table13[[#This Row],[Whole_weight]],NA())</f>
        <v>0.874</v>
      </c>
      <c r="AB921" s="2" t="e">
        <f>IF(Table13[[#This Row],[Gender]]="F",Table13[[#This Row],[Whole_weight]],NA())</f>
        <v>#N/A</v>
      </c>
      <c r="AC921" s="2" t="e">
        <f>IF(Table13[[#This Row],[Gender]]="I",Table13[[#This Row],[Whole_weight]],NA())</f>
        <v>#N/A</v>
      </c>
      <c r="AD921" s="2">
        <f>IF(Table13[[#This Row],[Gender]]="M",Table13[[#This Row],[Diameter]],NA())</f>
        <v>0.45</v>
      </c>
      <c r="AE921" s="2" t="e">
        <f>IF(Table13[[#This Row],[Gender]]="F",Table13[[#This Row],[Diameter]],NA())</f>
        <v>#N/A</v>
      </c>
      <c r="AF921" s="2" t="e">
        <f>IF(Table13[[#This Row],[Gender]]="I",Table13[[#This Row],[Diameter]],NA())</f>
        <v>#N/A</v>
      </c>
    </row>
    <row r="922" spans="1:32">
      <c r="A922">
        <v>878</v>
      </c>
      <c r="B922" t="s">
        <v>0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16</v>
      </c>
      <c r="M922" t="s">
        <v>17</v>
      </c>
      <c r="N922" t="s">
        <v>18</v>
      </c>
      <c r="O922">
        <v>2</v>
      </c>
      <c r="P922" t="s">
        <v>7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>
        <f>SUM(1,(1/3)*(Table13[[#This Row],[Length]]-0.5),(1/3)*(Table13[[#This Row],[Diameter]]-0.4),(1/3)*(Table13[[#This Row],[Height]]-0.4)*Table13[[#This Row],[Whole_weight]]*0.5)</f>
        <v>1.0209999999999999</v>
      </c>
      <c r="W922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t="e">
        <f>IF(Table13[[#This Row],[Category All]]="Category 1",Table13[[#This Row],[Base Abalone Value]]*1.5,NA())</f>
        <v>#N/A</v>
      </c>
      <c r="Y922" t="e">
        <f>IF(Table13[[#This Row],[Category All]]="Category 2",Table13[[#This Row],[Base Abalone Value]]*0.8,NA())</f>
        <v>#N/A</v>
      </c>
      <c r="Z922">
        <f>IF(Table13[[#This Row],[Category All]]="Category 3",Table13[[#This Row],[Base Abalone Value]],NA())</f>
        <v>1.0209999999999999</v>
      </c>
      <c r="AA922" s="2" t="e">
        <f>IF(Table13[[#This Row],[Gender]]="M",Table13[[#This Row],[Whole_weight]],NA())</f>
        <v>#N/A</v>
      </c>
      <c r="AB922" s="2">
        <f>IF(Table13[[#This Row],[Gender]]="F",Table13[[#This Row],[Whole_weight]],NA())</f>
        <v>1.3759999999999999</v>
      </c>
      <c r="AC922" s="2" t="e">
        <f>IF(Table13[[#This Row],[Gender]]="I",Table13[[#This Row],[Whole_weight]],NA())</f>
        <v>#N/A</v>
      </c>
      <c r="AD922" s="2" t="e">
        <f>IF(Table13[[#This Row],[Gender]]="M",Table13[[#This Row],[Diameter]],NA())</f>
        <v>#N/A</v>
      </c>
      <c r="AE922" s="2">
        <f>IF(Table13[[#This Row],[Gender]]="F",Table13[[#This Row],[Diameter]],NA())</f>
        <v>0.5</v>
      </c>
      <c r="AF922" s="2" t="e">
        <f>IF(Table13[[#This Row],[Gender]]="I",Table13[[#This Row],[Diameter]],NA())</f>
        <v>#N/A</v>
      </c>
    </row>
    <row r="923" spans="1:32">
      <c r="A923">
        <v>3591</v>
      </c>
      <c r="B923" t="s">
        <v>0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39</v>
      </c>
      <c r="M923" t="s">
        <v>40</v>
      </c>
      <c r="N923" t="s">
        <v>41</v>
      </c>
      <c r="O923">
        <v>10</v>
      </c>
      <c r="P923" t="s">
        <v>38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>
        <f>SUM(1,(1/3)*(Table13[[#This Row],[Length]]-0.5),(1/3)*(Table13[[#This Row],[Diameter]]-0.4),(1/3)*(Table13[[#This Row],[Height]]-0.4)*Table13[[#This Row],[Whole_weight]]*0.5)</f>
        <v>1.03439375</v>
      </c>
      <c r="W92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t="e">
        <f>IF(Table13[[#This Row],[Category All]]="Category 1",Table13[[#This Row],[Base Abalone Value]]*1.5,NA())</f>
        <v>#N/A</v>
      </c>
      <c r="Y923" t="e">
        <f>IF(Table13[[#This Row],[Category All]]="Category 2",Table13[[#This Row],[Base Abalone Value]]*0.8,NA())</f>
        <v>#N/A</v>
      </c>
      <c r="Z923">
        <f>IF(Table13[[#This Row],[Category All]]="Category 3",Table13[[#This Row],[Base Abalone Value]],NA())</f>
        <v>1.03439375</v>
      </c>
      <c r="AA923" s="2" t="e">
        <f>IF(Table13[[#This Row],[Gender]]="M",Table13[[#This Row],[Whole_weight]],NA())</f>
        <v>#N/A</v>
      </c>
      <c r="AB923" s="2">
        <f>IF(Table13[[#This Row],[Gender]]="F",Table13[[#This Row],[Whole_weight]],NA())</f>
        <v>1.6274999999999999</v>
      </c>
      <c r="AC923" s="2" t="e">
        <f>IF(Table13[[#This Row],[Gender]]="I",Table13[[#This Row],[Whole_weight]],NA())</f>
        <v>#N/A</v>
      </c>
      <c r="AD923" s="2" t="e">
        <f>IF(Table13[[#This Row],[Gender]]="M",Table13[[#This Row],[Diameter]],NA())</f>
        <v>#N/A</v>
      </c>
      <c r="AE923" s="2">
        <f>IF(Table13[[#This Row],[Gender]]="F",Table13[[#This Row],[Diameter]],NA())</f>
        <v>0.52</v>
      </c>
      <c r="AF923" s="2" t="e">
        <f>IF(Table13[[#This Row],[Gender]]="I",Table13[[#This Row],[Diameter]],NA())</f>
        <v>#N/A</v>
      </c>
    </row>
    <row r="924" spans="1:32">
      <c r="A924">
        <v>518</v>
      </c>
      <c r="B924" t="s">
        <v>15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</v>
      </c>
      <c r="M924" t="s">
        <v>2</v>
      </c>
      <c r="N924" t="s">
        <v>3</v>
      </c>
      <c r="O924">
        <v>7</v>
      </c>
      <c r="P924" t="s">
        <v>42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>
        <f>SUM(1,(1/3)*(Table13[[#This Row],[Length]]-0.5),(1/3)*(Table13[[#This Row],[Diameter]]-0.4),(1/3)*(Table13[[#This Row],[Height]]-0.4)*Table13[[#This Row],[Whole_weight]]*0.5)</f>
        <v>0.85511999999999999</v>
      </c>
      <c r="W924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t="e">
        <f>IF(Table13[[#This Row],[Category All]]="Category 1",Table13[[#This Row],[Base Abalone Value]]*1.5,NA())</f>
        <v>#N/A</v>
      </c>
      <c r="Y924">
        <f>IF(Table13[[#This Row],[Category All]]="Category 2",Table13[[#This Row],[Base Abalone Value]]*0.8,NA())</f>
        <v>0.68409600000000004</v>
      </c>
      <c r="Z924" t="e">
        <f>IF(Table13[[#This Row],[Category All]]="Category 3",Table13[[#This Row],[Base Abalone Value]],NA())</f>
        <v>#N/A</v>
      </c>
      <c r="AA924" s="2">
        <f>IF(Table13[[#This Row],[Gender]]="M",Table13[[#This Row],[Whole_weight]],NA())</f>
        <v>9.1499999999999998E-2</v>
      </c>
      <c r="AB924" s="2" t="e">
        <f>IF(Table13[[#This Row],[Gender]]="F",Table13[[#This Row],[Whole_weight]],NA())</f>
        <v>#N/A</v>
      </c>
      <c r="AC924" s="2" t="e">
        <f>IF(Table13[[#This Row],[Gender]]="I",Table13[[#This Row],[Whole_weight]],NA())</f>
        <v>#N/A</v>
      </c>
      <c r="AD924" s="2">
        <f>IF(Table13[[#This Row],[Gender]]="M",Table13[[#This Row],[Diameter]],NA())</f>
        <v>0.2</v>
      </c>
      <c r="AE924" s="2" t="e">
        <f>IF(Table13[[#This Row],[Gender]]="F",Table13[[#This Row],[Diameter]],NA())</f>
        <v>#N/A</v>
      </c>
      <c r="AF924" s="2" t="e">
        <f>IF(Table13[[#This Row],[Gender]]="I",Table13[[#This Row],[Diameter]],NA())</f>
        <v>#N/A</v>
      </c>
    </row>
    <row r="925" spans="1:32">
      <c r="A925">
        <v>2940</v>
      </c>
      <c r="B925" t="s">
        <v>0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35</v>
      </c>
      <c r="M925" t="s">
        <v>36</v>
      </c>
      <c r="N925" t="s">
        <v>37</v>
      </c>
      <c r="O925">
        <v>1</v>
      </c>
      <c r="P925" t="s">
        <v>4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>
        <f>SUM(1,(1/3)*(Table13[[#This Row],[Length]]-0.5),(1/3)*(Table13[[#This Row],[Diameter]]-0.4),(1/3)*(Table13[[#This Row],[Height]]-0.4)*Table13[[#This Row],[Whole_weight]]*0.5)</f>
        <v>1.0325666666666669</v>
      </c>
      <c r="W925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t="e">
        <f>IF(Table13[[#This Row],[Category All]]="Category 1",Table13[[#This Row],[Base Abalone Value]]*1.5,NA())</f>
        <v>#N/A</v>
      </c>
      <c r="Y925" t="e">
        <f>IF(Table13[[#This Row],[Category All]]="Category 2",Table13[[#This Row],[Base Abalone Value]]*0.8,NA())</f>
        <v>#N/A</v>
      </c>
      <c r="Z925">
        <f>IF(Table13[[#This Row],[Category All]]="Category 3",Table13[[#This Row],[Base Abalone Value]],NA())</f>
        <v>1.0325666666666669</v>
      </c>
      <c r="AA925" s="2" t="e">
        <f>IF(Table13[[#This Row],[Gender]]="M",Table13[[#This Row],[Whole_weight]],NA())</f>
        <v>#N/A</v>
      </c>
      <c r="AB925" s="2">
        <f>IF(Table13[[#This Row],[Gender]]="F",Table13[[#This Row],[Whole_weight]],NA())</f>
        <v>0.92</v>
      </c>
      <c r="AC925" s="2" t="e">
        <f>IF(Table13[[#This Row],[Gender]]="I",Table13[[#This Row],[Whole_weight]],NA())</f>
        <v>#N/A</v>
      </c>
      <c r="AD925" s="2" t="e">
        <f>IF(Table13[[#This Row],[Gender]]="M",Table13[[#This Row],[Diameter]],NA())</f>
        <v>#N/A</v>
      </c>
      <c r="AE925" s="2">
        <f>IF(Table13[[#This Row],[Gender]]="F",Table13[[#This Row],[Diameter]],NA())</f>
        <v>0.49</v>
      </c>
      <c r="AF925" s="2" t="e">
        <f>IF(Table13[[#This Row],[Gender]]="I",Table13[[#This Row],[Diameter]],NA())</f>
        <v>#N/A</v>
      </c>
    </row>
    <row r="926" spans="1:32">
      <c r="A926">
        <v>2151</v>
      </c>
      <c r="B926" t="s">
        <v>15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52</v>
      </c>
      <c r="M926" t="s">
        <v>53</v>
      </c>
      <c r="N926" t="s">
        <v>54</v>
      </c>
      <c r="O926">
        <v>3</v>
      </c>
      <c r="P926" t="s">
        <v>48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>
        <f>SUM(1,(1/3)*(Table13[[#This Row],[Length]]-0.5),(1/3)*(Table13[[#This Row],[Diameter]]-0.4),(1/3)*(Table13[[#This Row],[Height]]-0.4)*Table13[[#This Row],[Whole_weight]]*0.5)</f>
        <v>0.94532749999999999</v>
      </c>
      <c r="W926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t="e">
        <f>IF(Table13[[#This Row],[Category All]]="Category 1",Table13[[#This Row],[Base Abalone Value]]*1.5,NA())</f>
        <v>#N/A</v>
      </c>
      <c r="Y926">
        <f>IF(Table13[[#This Row],[Category All]]="Category 2",Table13[[#This Row],[Base Abalone Value]]*0.8,NA())</f>
        <v>0.75626199999999999</v>
      </c>
      <c r="Z926" t="e">
        <f>IF(Table13[[#This Row],[Category All]]="Category 3",Table13[[#This Row],[Base Abalone Value]],NA())</f>
        <v>#N/A</v>
      </c>
      <c r="AA926" s="2">
        <f>IF(Table13[[#This Row],[Gender]]="M",Table13[[#This Row],[Whole_weight]],NA())</f>
        <v>0.4415</v>
      </c>
      <c r="AB926" s="2" t="e">
        <f>IF(Table13[[#This Row],[Gender]]="F",Table13[[#This Row],[Whole_weight]],NA())</f>
        <v>#N/A</v>
      </c>
      <c r="AC926" s="2" t="e">
        <f>IF(Table13[[#This Row],[Gender]]="I",Table13[[#This Row],[Whole_weight]],NA())</f>
        <v>#N/A</v>
      </c>
      <c r="AD926" s="2">
        <f>IF(Table13[[#This Row],[Gender]]="M",Table13[[#This Row],[Diameter]],NA())</f>
        <v>0.35499999999999998</v>
      </c>
      <c r="AE926" s="2" t="e">
        <f>IF(Table13[[#This Row],[Gender]]="F",Table13[[#This Row],[Diameter]],NA())</f>
        <v>#N/A</v>
      </c>
      <c r="AF926" s="2" t="e">
        <f>IF(Table13[[#This Row],[Gender]]="I",Table13[[#This Row],[Diameter]],NA())</f>
        <v>#N/A</v>
      </c>
    </row>
    <row r="927" spans="1:32">
      <c r="A927">
        <v>1563</v>
      </c>
      <c r="B927" t="s">
        <v>11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35</v>
      </c>
      <c r="M927" t="s">
        <v>36</v>
      </c>
      <c r="N927" t="s">
        <v>37</v>
      </c>
      <c r="O927">
        <v>2</v>
      </c>
      <c r="P927" t="s">
        <v>7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>
        <f>SUM(1,(1/3)*(Table13[[#This Row],[Length]]-0.5),(1/3)*(Table13[[#This Row],[Diameter]]-0.4),(1/3)*(Table13[[#This Row],[Height]]-0.4)*Table13[[#This Row],[Whole_weight]]*0.5)</f>
        <v>0.94139083333333329</v>
      </c>
      <c r="W927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t="e">
        <f>IF(Table13[[#This Row],[Category All]]="Category 1",Table13[[#This Row],[Base Abalone Value]]*1.5,NA())</f>
        <v>#N/A</v>
      </c>
      <c r="Y927">
        <f>IF(Table13[[#This Row],[Category All]]="Category 2",Table13[[#This Row],[Base Abalone Value]]*0.8,NA())</f>
        <v>0.75311266666666665</v>
      </c>
      <c r="Z927" t="e">
        <f>IF(Table13[[#This Row],[Category All]]="Category 3",Table13[[#This Row],[Base Abalone Value]],NA())</f>
        <v>#N/A</v>
      </c>
      <c r="AA927" s="2" t="e">
        <f>IF(Table13[[#This Row],[Gender]]="M",Table13[[#This Row],[Whole_weight]],NA())</f>
        <v>#N/A</v>
      </c>
      <c r="AB927" s="2" t="e">
        <f>IF(Table13[[#This Row],[Gender]]="F",Table13[[#This Row],[Whole_weight]],NA())</f>
        <v>#N/A</v>
      </c>
      <c r="AC927" s="2">
        <f>IF(Table13[[#This Row],[Gender]]="I",Table13[[#This Row],[Whole_weight]],NA())</f>
        <v>0.41949999999999998</v>
      </c>
      <c r="AD927" s="2" t="e">
        <f>IF(Table13[[#This Row],[Gender]]="M",Table13[[#This Row],[Diameter]],NA())</f>
        <v>#N/A</v>
      </c>
      <c r="AE927" s="2" t="e">
        <f>IF(Table13[[#This Row],[Gender]]="F",Table13[[#This Row],[Diameter]],NA())</f>
        <v>#N/A</v>
      </c>
      <c r="AF927" s="2">
        <f>IF(Table13[[#This Row],[Gender]]="I",Table13[[#This Row],[Diameter]],NA())</f>
        <v>0.33500000000000002</v>
      </c>
    </row>
    <row r="928" spans="1:32">
      <c r="A928">
        <v>366</v>
      </c>
      <c r="B928" t="s">
        <v>15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35</v>
      </c>
      <c r="M928" t="s">
        <v>36</v>
      </c>
      <c r="N928" t="s">
        <v>37</v>
      </c>
      <c r="O928">
        <v>5</v>
      </c>
      <c r="P928" t="s">
        <v>14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>
        <f>SUM(1,(1/3)*(Table13[[#This Row],[Length]]-0.5),(1/3)*(Table13[[#This Row],[Diameter]]-0.4),(1/3)*(Table13[[#This Row],[Height]]-0.4)*Table13[[#This Row],[Whole_weight]]*0.5)</f>
        <v>1.0410266666666668</v>
      </c>
      <c r="W928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t="e">
        <f>IF(Table13[[#This Row],[Category All]]="Category 1",Table13[[#This Row],[Base Abalone Value]]*1.5,NA())</f>
        <v>#N/A</v>
      </c>
      <c r="Y928">
        <f>IF(Table13[[#This Row],[Category All]]="Category 2",Table13[[#This Row],[Base Abalone Value]]*0.8,NA())</f>
        <v>0.83282133333333341</v>
      </c>
      <c r="Z928" t="e">
        <f>IF(Table13[[#This Row],[Category All]]="Category 3",Table13[[#This Row],[Base Abalone Value]],NA())</f>
        <v>#N/A</v>
      </c>
      <c r="AA928" s="2">
        <f>IF(Table13[[#This Row],[Gender]]="M",Table13[[#This Row],[Whole_weight]],NA())</f>
        <v>1.016</v>
      </c>
      <c r="AB928" s="2" t="e">
        <f>IF(Table13[[#This Row],[Gender]]="F",Table13[[#This Row],[Whole_weight]],NA())</f>
        <v>#N/A</v>
      </c>
      <c r="AC928" s="2" t="e">
        <f>IF(Table13[[#This Row],[Gender]]="I",Table13[[#This Row],[Whole_weight]],NA())</f>
        <v>#N/A</v>
      </c>
      <c r="AD928" s="2">
        <f>IF(Table13[[#This Row],[Gender]]="M",Table13[[#This Row],[Diameter]],NA())</f>
        <v>0.51500000000000001</v>
      </c>
      <c r="AE928" s="2" t="e">
        <f>IF(Table13[[#This Row],[Gender]]="F",Table13[[#This Row],[Diameter]],NA())</f>
        <v>#N/A</v>
      </c>
      <c r="AF928" s="2" t="e">
        <f>IF(Table13[[#This Row],[Gender]]="I",Table13[[#This Row],[Diameter]],NA())</f>
        <v>#N/A</v>
      </c>
    </row>
    <row r="929" spans="1:32">
      <c r="A929">
        <v>2463</v>
      </c>
      <c r="B929" t="s">
        <v>15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12</v>
      </c>
      <c r="M929" t="s">
        <v>13</v>
      </c>
      <c r="N929" t="s">
        <v>3</v>
      </c>
      <c r="O929">
        <v>6</v>
      </c>
      <c r="P929" t="s">
        <v>47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>
        <f>SUM(1,(1/3)*(Table13[[#This Row],[Length]]-0.5),(1/3)*(Table13[[#This Row],[Diameter]]-0.4),(1/3)*(Table13[[#This Row],[Height]]-0.4)*Table13[[#This Row],[Whole_weight]]*0.5)</f>
        <v>0.93297333333333332</v>
      </c>
      <c r="W929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t="e">
        <f>IF(Table13[[#This Row],[Category All]]="Category 1",Table13[[#This Row],[Base Abalone Value]]*1.5,NA())</f>
        <v>#N/A</v>
      </c>
      <c r="Y929">
        <f>IF(Table13[[#This Row],[Category All]]="Category 2",Table13[[#This Row],[Base Abalone Value]]*0.8,NA())</f>
        <v>0.74637866666666675</v>
      </c>
      <c r="Z929" t="e">
        <f>IF(Table13[[#This Row],[Category All]]="Category 3",Table13[[#This Row],[Base Abalone Value]],NA())</f>
        <v>#N/A</v>
      </c>
      <c r="AA929" s="2">
        <f>IF(Table13[[#This Row],[Gender]]="M",Table13[[#This Row],[Whole_weight]],NA())</f>
        <v>0.41299999999999998</v>
      </c>
      <c r="AB929" s="2" t="e">
        <f>IF(Table13[[#This Row],[Gender]]="F",Table13[[#This Row],[Whole_weight]],NA())</f>
        <v>#N/A</v>
      </c>
      <c r="AC929" s="2" t="e">
        <f>IF(Table13[[#This Row],[Gender]]="I",Table13[[#This Row],[Whole_weight]],NA())</f>
        <v>#N/A</v>
      </c>
      <c r="AD929" s="2">
        <f>IF(Table13[[#This Row],[Gender]]="M",Table13[[#This Row],[Diameter]],NA())</f>
        <v>0.32500000000000001</v>
      </c>
      <c r="AE929" s="2" t="e">
        <f>IF(Table13[[#This Row],[Gender]]="F",Table13[[#This Row],[Diameter]],NA())</f>
        <v>#N/A</v>
      </c>
      <c r="AF929" s="2" t="e">
        <f>IF(Table13[[#This Row],[Gender]]="I",Table13[[#This Row],[Diameter]],NA())</f>
        <v>#N/A</v>
      </c>
    </row>
    <row r="930" spans="1:32">
      <c r="A930">
        <v>414</v>
      </c>
      <c r="B930" t="s">
        <v>15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23</v>
      </c>
      <c r="M930" t="s">
        <v>24</v>
      </c>
      <c r="N930" t="s">
        <v>25</v>
      </c>
      <c r="O930">
        <v>6</v>
      </c>
      <c r="P930" t="s">
        <v>47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>
        <f>SUM(1,(1/3)*(Table13[[#This Row],[Length]]-0.5),(1/3)*(Table13[[#This Row],[Diameter]]-0.4),(1/3)*(Table13[[#This Row],[Height]]-0.4)*Table13[[#This Row],[Whole_weight]]*0.5)</f>
        <v>0.98836333333333348</v>
      </c>
      <c r="W930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t="e">
        <f>IF(Table13[[#This Row],[Category All]]="Category 1",Table13[[#This Row],[Base Abalone Value]]*1.5,NA())</f>
        <v>#N/A</v>
      </c>
      <c r="Y930">
        <f>IF(Table13[[#This Row],[Category All]]="Category 2",Table13[[#This Row],[Base Abalone Value]]*0.8,NA())</f>
        <v>0.79069066666666687</v>
      </c>
      <c r="Z930" t="e">
        <f>IF(Table13[[#This Row],[Category All]]="Category 3",Table13[[#This Row],[Base Abalone Value]],NA())</f>
        <v>#N/A</v>
      </c>
      <c r="AA930" s="2">
        <f>IF(Table13[[#This Row],[Gender]]="M",Table13[[#This Row],[Whole_weight]],NA())</f>
        <v>0.85650000000000004</v>
      </c>
      <c r="AB930" s="2" t="e">
        <f>IF(Table13[[#This Row],[Gender]]="F",Table13[[#This Row],[Whole_weight]],NA())</f>
        <v>#N/A</v>
      </c>
      <c r="AC930" s="2" t="e">
        <f>IF(Table13[[#This Row],[Gender]]="I",Table13[[#This Row],[Whole_weight]],NA())</f>
        <v>#N/A</v>
      </c>
      <c r="AD930" s="2">
        <f>IF(Table13[[#This Row],[Gender]]="M",Table13[[#This Row],[Diameter]],NA())</f>
        <v>0.44</v>
      </c>
      <c r="AE930" s="2" t="e">
        <f>IF(Table13[[#This Row],[Gender]]="F",Table13[[#This Row],[Diameter]],NA())</f>
        <v>#N/A</v>
      </c>
      <c r="AF930" s="2" t="e">
        <f>IF(Table13[[#This Row],[Gender]]="I",Table13[[#This Row],[Diameter]],NA())</f>
        <v>#N/A</v>
      </c>
    </row>
    <row r="931" spans="1:32">
      <c r="A931">
        <v>2257</v>
      </c>
      <c r="B931" t="s">
        <v>15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32</v>
      </c>
      <c r="M931" t="s">
        <v>33</v>
      </c>
      <c r="N931" t="s">
        <v>34</v>
      </c>
      <c r="O931">
        <v>1</v>
      </c>
      <c r="P931" t="s">
        <v>4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>
        <f>SUM(1,(1/3)*(Table13[[#This Row],[Length]]-0.5),(1/3)*(Table13[[#This Row],[Diameter]]-0.4),(1/3)*(Table13[[#This Row],[Height]]-0.4)*Table13[[#This Row],[Whole_weight]]*0.5)</f>
        <v>0.9742729166666666</v>
      </c>
      <c r="W931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t="e">
        <f>IF(Table13[[#This Row],[Category All]]="Category 1",Table13[[#This Row],[Base Abalone Value]]*1.5,NA())</f>
        <v>#N/A</v>
      </c>
      <c r="Y931">
        <f>IF(Table13[[#This Row],[Category All]]="Category 2",Table13[[#This Row],[Base Abalone Value]]*0.8,NA())</f>
        <v>0.77941833333333332</v>
      </c>
      <c r="Z931" t="e">
        <f>IF(Table13[[#This Row],[Category All]]="Category 3",Table13[[#This Row],[Base Abalone Value]],NA())</f>
        <v>#N/A</v>
      </c>
      <c r="AA931" s="2">
        <f>IF(Table13[[#This Row],[Gender]]="M",Table13[[#This Row],[Whole_weight]],NA())</f>
        <v>0.58250000000000002</v>
      </c>
      <c r="AB931" s="2" t="e">
        <f>IF(Table13[[#This Row],[Gender]]="F",Table13[[#This Row],[Whole_weight]],NA())</f>
        <v>#N/A</v>
      </c>
      <c r="AC931" s="2" t="e">
        <f>IF(Table13[[#This Row],[Gender]]="I",Table13[[#This Row],[Whole_weight]],NA())</f>
        <v>#N/A</v>
      </c>
      <c r="AD931" s="2">
        <f>IF(Table13[[#This Row],[Gender]]="M",Table13[[#This Row],[Diameter]],NA())</f>
        <v>0.38</v>
      </c>
      <c r="AE931" s="2" t="e">
        <f>IF(Table13[[#This Row],[Gender]]="F",Table13[[#This Row],[Diameter]],NA())</f>
        <v>#N/A</v>
      </c>
      <c r="AF931" s="2" t="e">
        <f>IF(Table13[[#This Row],[Gender]]="I",Table13[[#This Row],[Diameter]],NA())</f>
        <v>#N/A</v>
      </c>
    </row>
    <row r="932" spans="1:32">
      <c r="A932">
        <v>3212</v>
      </c>
      <c r="B932" t="s">
        <v>0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23</v>
      </c>
      <c r="M932" t="s">
        <v>24</v>
      </c>
      <c r="N932" t="s">
        <v>25</v>
      </c>
      <c r="O932">
        <v>5</v>
      </c>
      <c r="P932" t="s">
        <v>14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>
        <f>SUM(1,(1/3)*(Table13[[#This Row],[Length]]-0.5),(1/3)*(Table13[[#This Row],[Diameter]]-0.4),(1/3)*(Table13[[#This Row],[Height]]-0.4)*Table13[[#This Row],[Whole_weight]]*0.5)</f>
        <v>1.0155654166666666</v>
      </c>
      <c r="W932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t="e">
        <f>IF(Table13[[#This Row],[Category All]]="Category 1",Table13[[#This Row],[Base Abalone Value]]*1.5,NA())</f>
        <v>#N/A</v>
      </c>
      <c r="Y932" t="e">
        <f>IF(Table13[[#This Row],[Category All]]="Category 2",Table13[[#This Row],[Base Abalone Value]]*0.8,NA())</f>
        <v>#N/A</v>
      </c>
      <c r="Z932">
        <f>IF(Table13[[#This Row],[Category All]]="Category 3",Table13[[#This Row],[Base Abalone Value]],NA())</f>
        <v>1.0155654166666666</v>
      </c>
      <c r="AA932" s="2" t="e">
        <f>IF(Table13[[#This Row],[Gender]]="M",Table13[[#This Row],[Whole_weight]],NA())</f>
        <v>#N/A</v>
      </c>
      <c r="AB932" s="2">
        <f>IF(Table13[[#This Row],[Gender]]="F",Table13[[#This Row],[Whole_weight]],NA())</f>
        <v>1.1345000000000001</v>
      </c>
      <c r="AC932" s="2" t="e">
        <f>IF(Table13[[#This Row],[Gender]]="I",Table13[[#This Row],[Whole_weight]],NA())</f>
        <v>#N/A</v>
      </c>
      <c r="AD932" s="2" t="e">
        <f>IF(Table13[[#This Row],[Gender]]="M",Table13[[#This Row],[Diameter]],NA())</f>
        <v>#N/A</v>
      </c>
      <c r="AE932" s="2">
        <f>IF(Table13[[#This Row],[Gender]]="F",Table13[[#This Row],[Diameter]],NA())</f>
        <v>0.48</v>
      </c>
      <c r="AF932" s="2" t="e">
        <f>IF(Table13[[#This Row],[Gender]]="I",Table13[[#This Row],[Diameter]],NA())</f>
        <v>#N/A</v>
      </c>
    </row>
    <row r="933" spans="1:32">
      <c r="A933">
        <v>391</v>
      </c>
      <c r="B933" t="s">
        <v>11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20</v>
      </c>
      <c r="M933" t="s">
        <v>21</v>
      </c>
      <c r="N933" t="s">
        <v>22</v>
      </c>
      <c r="O933">
        <v>3</v>
      </c>
      <c r="P933" t="s">
        <v>48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>
        <f>SUM(1,(1/3)*(Table13[[#This Row],[Length]]-0.5),(1/3)*(Table13[[#This Row],[Diameter]]-0.4),(1/3)*(Table13[[#This Row],[Height]]-0.4)*Table13[[#This Row],[Whole_weight]]*0.5)</f>
        <v>0.93059166666666671</v>
      </c>
      <c r="W93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t="e">
        <f>IF(Table13[[#This Row],[Category All]]="Category 1",Table13[[#This Row],[Base Abalone Value]]*1.5,NA())</f>
        <v>#N/A</v>
      </c>
      <c r="Y933">
        <f>IF(Table13[[#This Row],[Category All]]="Category 2",Table13[[#This Row],[Base Abalone Value]]*0.8,NA())</f>
        <v>0.74447333333333343</v>
      </c>
      <c r="Z933" t="e">
        <f>IF(Table13[[#This Row],[Category All]]="Category 3",Table13[[#This Row],[Base Abalone Value]],NA())</f>
        <v>#N/A</v>
      </c>
      <c r="AA933" s="2" t="e">
        <f>IF(Table13[[#This Row],[Gender]]="M",Table13[[#This Row],[Whole_weight]],NA())</f>
        <v>#N/A</v>
      </c>
      <c r="AB933" s="2" t="e">
        <f>IF(Table13[[#This Row],[Gender]]="F",Table13[[#This Row],[Whole_weight]],NA())</f>
        <v>#N/A</v>
      </c>
      <c r="AC933" s="2">
        <f>IF(Table13[[#This Row],[Gender]]="I",Table13[[#This Row],[Whole_weight]],NA())</f>
        <v>0.32150000000000001</v>
      </c>
      <c r="AD933" s="2" t="e">
        <f>IF(Table13[[#This Row],[Gender]]="M",Table13[[#This Row],[Diameter]],NA())</f>
        <v>#N/A</v>
      </c>
      <c r="AE933" s="2" t="e">
        <f>IF(Table13[[#This Row],[Gender]]="F",Table13[[#This Row],[Diameter]],NA())</f>
        <v>#N/A</v>
      </c>
      <c r="AF933" s="2">
        <f>IF(Table13[[#This Row],[Gender]]="I",Table13[[#This Row],[Diameter]],NA())</f>
        <v>0.32500000000000001</v>
      </c>
    </row>
    <row r="934" spans="1:32">
      <c r="A934">
        <v>2573</v>
      </c>
      <c r="B934" t="s">
        <v>11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49</v>
      </c>
      <c r="M934" t="s">
        <v>50</v>
      </c>
      <c r="N934" t="s">
        <v>3</v>
      </c>
      <c r="O934">
        <v>7</v>
      </c>
      <c r="P934" t="s">
        <v>42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>
        <f>SUM(1,(1/3)*(Table13[[#This Row],[Length]]-0.5),(1/3)*(Table13[[#This Row],[Diameter]]-0.4),(1/3)*(Table13[[#This Row],[Height]]-0.4)*Table13[[#This Row],[Whole_weight]]*0.5)</f>
        <v>0.95894750000000006</v>
      </c>
      <c r="W934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t="e">
        <f>IF(Table13[[#This Row],[Category All]]="Category 1",Table13[[#This Row],[Base Abalone Value]]*1.5,NA())</f>
        <v>#N/A</v>
      </c>
      <c r="Y934">
        <f>IF(Table13[[#This Row],[Category All]]="Category 2",Table13[[#This Row],[Base Abalone Value]]*0.8,NA())</f>
        <v>0.76715800000000012</v>
      </c>
      <c r="Z934" t="e">
        <f>IF(Table13[[#This Row],[Category All]]="Category 3",Table13[[#This Row],[Base Abalone Value]],NA())</f>
        <v>#N/A</v>
      </c>
      <c r="AA934" s="2" t="e">
        <f>IF(Table13[[#This Row],[Gender]]="M",Table13[[#This Row],[Whole_weight]],NA())</f>
        <v>#N/A</v>
      </c>
      <c r="AB934" s="2" t="e">
        <f>IF(Table13[[#This Row],[Gender]]="F",Table13[[#This Row],[Whole_weight]],NA())</f>
        <v>#N/A</v>
      </c>
      <c r="AC934" s="2">
        <f>IF(Table13[[#This Row],[Gender]]="I",Table13[[#This Row],[Whole_weight]],NA())</f>
        <v>0.57350000000000001</v>
      </c>
      <c r="AD934" s="2" t="e">
        <f>IF(Table13[[#This Row],[Gender]]="M",Table13[[#This Row],[Diameter]],NA())</f>
        <v>#N/A</v>
      </c>
      <c r="AE934" s="2" t="e">
        <f>IF(Table13[[#This Row],[Gender]]="F",Table13[[#This Row],[Diameter]],NA())</f>
        <v>#N/A</v>
      </c>
      <c r="AF934" s="2">
        <f>IF(Table13[[#This Row],[Gender]]="I",Table13[[#This Row],[Diameter]],NA())</f>
        <v>0.38500000000000001</v>
      </c>
    </row>
    <row r="935" spans="1:32">
      <c r="A935">
        <v>3943</v>
      </c>
      <c r="B935" t="s">
        <v>0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35</v>
      </c>
      <c r="M935" t="s">
        <v>36</v>
      </c>
      <c r="N935" t="s">
        <v>37</v>
      </c>
      <c r="O935">
        <v>7</v>
      </c>
      <c r="P935" t="s">
        <v>42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>
        <f>SUM(1,(1/3)*(Table13[[#This Row],[Length]]-0.5),(1/3)*(Table13[[#This Row],[Diameter]]-0.4),(1/3)*(Table13[[#This Row],[Height]]-0.4)*Table13[[#This Row],[Whole_weight]]*0.5)</f>
        <v>0.97843208333333331</v>
      </c>
      <c r="W935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t="e">
        <f>IF(Table13[[#This Row],[Category All]]="Category 1",Table13[[#This Row],[Base Abalone Value]]*1.5,NA())</f>
        <v>#N/A</v>
      </c>
      <c r="Y935">
        <f>IF(Table13[[#This Row],[Category All]]="Category 2",Table13[[#This Row],[Base Abalone Value]]*0.8,NA())</f>
        <v>0.78274566666666667</v>
      </c>
      <c r="Z935" t="e">
        <f>IF(Table13[[#This Row],[Category All]]="Category 3",Table13[[#This Row],[Base Abalone Value]],NA())</f>
        <v>#N/A</v>
      </c>
      <c r="AA935" s="2" t="e">
        <f>IF(Table13[[#This Row],[Gender]]="M",Table13[[#This Row],[Whole_weight]],NA())</f>
        <v>#N/A</v>
      </c>
      <c r="AB935" s="2">
        <f>IF(Table13[[#This Row],[Gender]]="F",Table13[[#This Row],[Whole_weight]],NA())</f>
        <v>0.62949999999999995</v>
      </c>
      <c r="AC935" s="2" t="e">
        <f>IF(Table13[[#This Row],[Gender]]="I",Table13[[#This Row],[Whole_weight]],NA())</f>
        <v>#N/A</v>
      </c>
      <c r="AD935" s="2" t="e">
        <f>IF(Table13[[#This Row],[Gender]]="M",Table13[[#This Row],[Diameter]],NA())</f>
        <v>#N/A</v>
      </c>
      <c r="AE935" s="2">
        <f>IF(Table13[[#This Row],[Gender]]="F",Table13[[#This Row],[Diameter]],NA())</f>
        <v>0.4</v>
      </c>
      <c r="AF935" s="2" t="e">
        <f>IF(Table13[[#This Row],[Gender]]="I",Table13[[#This Row],[Diameter]],NA())</f>
        <v>#N/A</v>
      </c>
    </row>
    <row r="936" spans="1:32">
      <c r="A936">
        <v>3067</v>
      </c>
      <c r="B936" t="s">
        <v>0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12</v>
      </c>
      <c r="M936" t="s">
        <v>13</v>
      </c>
      <c r="N936" t="s">
        <v>3</v>
      </c>
      <c r="O936">
        <v>2</v>
      </c>
      <c r="P936" t="s">
        <v>7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>
        <f>SUM(1,(1/3)*(Table13[[#This Row],[Length]]-0.5),(1/3)*(Table13[[#This Row],[Diameter]]-0.4),(1/3)*(Table13[[#This Row],[Height]]-0.4)*Table13[[#This Row],[Whole_weight]]*0.5)</f>
        <v>1.0299375000000002</v>
      </c>
      <c r="W936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t="e">
        <f>IF(Table13[[#This Row],[Category All]]="Category 1",Table13[[#This Row],[Base Abalone Value]]*1.5,NA())</f>
        <v>#N/A</v>
      </c>
      <c r="Y936" t="e">
        <f>IF(Table13[[#This Row],[Category All]]="Category 2",Table13[[#This Row],[Base Abalone Value]]*0.8,NA())</f>
        <v>#N/A</v>
      </c>
      <c r="Z936">
        <f>IF(Table13[[#This Row],[Category All]]="Category 3",Table13[[#This Row],[Base Abalone Value]],NA())</f>
        <v>1.0299375000000002</v>
      </c>
      <c r="AA936" s="2" t="e">
        <f>IF(Table13[[#This Row],[Gender]]="M",Table13[[#This Row],[Whole_weight]],NA())</f>
        <v>#N/A</v>
      </c>
      <c r="AB936" s="2">
        <f>IF(Table13[[#This Row],[Gender]]="F",Table13[[#This Row],[Whole_weight]],NA())</f>
        <v>1.2015</v>
      </c>
      <c r="AC936" s="2" t="e">
        <f>IF(Table13[[#This Row],[Gender]]="I",Table13[[#This Row],[Whole_weight]],NA())</f>
        <v>#N/A</v>
      </c>
      <c r="AD936" s="2" t="e">
        <f>IF(Table13[[#This Row],[Gender]]="M",Table13[[#This Row],[Diameter]],NA())</f>
        <v>#N/A</v>
      </c>
      <c r="AE936" s="2">
        <f>IF(Table13[[#This Row],[Gender]]="F",Table13[[#This Row],[Diameter]],NA())</f>
        <v>0.5</v>
      </c>
      <c r="AF936" s="2" t="e">
        <f>IF(Table13[[#This Row],[Gender]]="I",Table13[[#This Row],[Diameter]],NA())</f>
        <v>#N/A</v>
      </c>
    </row>
    <row r="937" spans="1:32">
      <c r="A937">
        <v>1044</v>
      </c>
      <c r="B937" t="s">
        <v>15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5</v>
      </c>
      <c r="M937" t="s">
        <v>6</v>
      </c>
      <c r="N937" t="s">
        <v>3</v>
      </c>
      <c r="O937">
        <v>6</v>
      </c>
      <c r="P937" t="s">
        <v>47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>
        <f>SUM(1,(1/3)*(Table13[[#This Row],[Length]]-0.5),(1/3)*(Table13[[#This Row],[Diameter]]-0.4),(1/3)*(Table13[[#This Row],[Height]]-0.4)*Table13[[#This Row],[Whole_weight]]*0.5)</f>
        <v>1.0474158333333332</v>
      </c>
      <c r="W937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t="e">
        <f>IF(Table13[[#This Row],[Category All]]="Category 1",Table13[[#This Row],[Base Abalone Value]]*1.5,NA())</f>
        <v>#N/A</v>
      </c>
      <c r="Y937" t="e">
        <f>IF(Table13[[#This Row],[Category All]]="Category 2",Table13[[#This Row],[Base Abalone Value]]*0.8,NA())</f>
        <v>#N/A</v>
      </c>
      <c r="Z937">
        <f>IF(Table13[[#This Row],[Category All]]="Category 3",Table13[[#This Row],[Base Abalone Value]],NA())</f>
        <v>1.0474158333333332</v>
      </c>
      <c r="AA937" s="2">
        <f>IF(Table13[[#This Row],[Gender]]="M",Table13[[#This Row],[Whole_weight]],NA())</f>
        <v>1.607</v>
      </c>
      <c r="AB937" s="2" t="e">
        <f>IF(Table13[[#This Row],[Gender]]="F",Table13[[#This Row],[Whole_weight]],NA())</f>
        <v>#N/A</v>
      </c>
      <c r="AC937" s="2" t="e">
        <f>IF(Table13[[#This Row],[Gender]]="I",Table13[[#This Row],[Whole_weight]],NA())</f>
        <v>#N/A</v>
      </c>
      <c r="AD937" s="2">
        <f>IF(Table13[[#This Row],[Gender]]="M",Table13[[#This Row],[Diameter]],NA())</f>
        <v>0.53500000000000003</v>
      </c>
      <c r="AE937" s="2" t="e">
        <f>IF(Table13[[#This Row],[Gender]]="F",Table13[[#This Row],[Diameter]],NA())</f>
        <v>#N/A</v>
      </c>
      <c r="AF937" s="2" t="e">
        <f>IF(Table13[[#This Row],[Gender]]="I",Table13[[#This Row],[Diameter]],NA())</f>
        <v>#N/A</v>
      </c>
    </row>
    <row r="938" spans="1:32">
      <c r="A938">
        <v>3522</v>
      </c>
      <c r="B938" t="s">
        <v>11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29</v>
      </c>
      <c r="M938" t="s">
        <v>30</v>
      </c>
      <c r="N938" t="s">
        <v>31</v>
      </c>
      <c r="O938">
        <v>4</v>
      </c>
      <c r="P938" t="s">
        <v>10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>
        <f>SUM(1,(1/3)*(Table13[[#This Row],[Length]]-0.5),(1/3)*(Table13[[#This Row],[Diameter]]-0.4),(1/3)*(Table13[[#This Row],[Height]]-0.4)*Table13[[#This Row],[Whole_weight]]*0.5)</f>
        <v>0.81930916666666664</v>
      </c>
      <c r="W938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t="e">
        <f>IF(Table13[[#This Row],[Category All]]="Category 1",Table13[[#This Row],[Base Abalone Value]]*1.5,NA())</f>
        <v>#N/A</v>
      </c>
      <c r="Y938">
        <f>IF(Table13[[#This Row],[Category All]]="Category 2",Table13[[#This Row],[Base Abalone Value]]*0.8,NA())</f>
        <v>0.65544733333333338</v>
      </c>
      <c r="Z938" t="e">
        <f>IF(Table13[[#This Row],[Category All]]="Category 3",Table13[[#This Row],[Base Abalone Value]],NA())</f>
        <v>#N/A</v>
      </c>
      <c r="AA938" s="2" t="e">
        <f>IF(Table13[[#This Row],[Gender]]="M",Table13[[#This Row],[Whole_weight]],NA())</f>
        <v>#N/A</v>
      </c>
      <c r="AB938" s="2" t="e">
        <f>IF(Table13[[#This Row],[Gender]]="F",Table13[[#This Row],[Whole_weight]],NA())</f>
        <v>#N/A</v>
      </c>
      <c r="AC938" s="2">
        <f>IF(Table13[[#This Row],[Gender]]="I",Table13[[#This Row],[Whole_weight]],NA())</f>
        <v>4.1000000000000002E-2</v>
      </c>
      <c r="AD938" s="2" t="e">
        <f>IF(Table13[[#This Row],[Gender]]="M",Table13[[#This Row],[Diameter]],NA())</f>
        <v>#N/A</v>
      </c>
      <c r="AE938" s="2" t="e">
        <f>IF(Table13[[#This Row],[Gender]]="F",Table13[[#This Row],[Diameter]],NA())</f>
        <v>#N/A</v>
      </c>
      <c r="AF938" s="2">
        <f>IF(Table13[[#This Row],[Gender]]="I",Table13[[#This Row],[Diameter]],NA())</f>
        <v>0.15</v>
      </c>
    </row>
    <row r="939" spans="1:32">
      <c r="A939">
        <v>2285</v>
      </c>
      <c r="B939" t="s">
        <v>11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5</v>
      </c>
      <c r="M939" t="s">
        <v>6</v>
      </c>
      <c r="N939" t="s">
        <v>3</v>
      </c>
      <c r="O939">
        <v>6</v>
      </c>
      <c r="P939" t="s">
        <v>47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>
        <f>SUM(1,(1/3)*(Table13[[#This Row],[Length]]-0.5),(1/3)*(Table13[[#This Row],[Diameter]]-0.4),(1/3)*(Table13[[#This Row],[Height]]-0.4)*Table13[[#This Row],[Whole_weight]]*0.5)</f>
        <v>0.92293916666666675</v>
      </c>
      <c r="W939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t="e">
        <f>IF(Table13[[#This Row],[Category All]]="Category 1",Table13[[#This Row],[Base Abalone Value]]*1.5,NA())</f>
        <v>#N/A</v>
      </c>
      <c r="Y939">
        <f>IF(Table13[[#This Row],[Category All]]="Category 2",Table13[[#This Row],[Base Abalone Value]]*0.8,NA())</f>
        <v>0.73835133333333347</v>
      </c>
      <c r="Z939" t="e">
        <f>IF(Table13[[#This Row],[Category All]]="Category 3",Table13[[#This Row],[Base Abalone Value]],NA())</f>
        <v>#N/A</v>
      </c>
      <c r="AA939" s="2" t="e">
        <f>IF(Table13[[#This Row],[Gender]]="M",Table13[[#This Row],[Whole_weight]],NA())</f>
        <v>#N/A</v>
      </c>
      <c r="AB939" s="2" t="e">
        <f>IF(Table13[[#This Row],[Gender]]="F",Table13[[#This Row],[Whole_weight]],NA())</f>
        <v>#N/A</v>
      </c>
      <c r="AC939" s="2">
        <f>IF(Table13[[#This Row],[Gender]]="I",Table13[[#This Row],[Whole_weight]],NA())</f>
        <v>0.34699999999999998</v>
      </c>
      <c r="AD939" s="2" t="e">
        <f>IF(Table13[[#This Row],[Gender]]="M",Table13[[#This Row],[Diameter]],NA())</f>
        <v>#N/A</v>
      </c>
      <c r="AE939" s="2" t="e">
        <f>IF(Table13[[#This Row],[Gender]]="F",Table13[[#This Row],[Diameter]],NA())</f>
        <v>#N/A</v>
      </c>
      <c r="AF939" s="2">
        <f>IF(Table13[[#This Row],[Gender]]="I",Table13[[#This Row],[Diameter]],NA())</f>
        <v>0.315</v>
      </c>
    </row>
    <row r="940" spans="1:32">
      <c r="A940">
        <v>1980</v>
      </c>
      <c r="B940" t="s">
        <v>15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52</v>
      </c>
      <c r="M940" t="s">
        <v>53</v>
      </c>
      <c r="N940" t="s">
        <v>54</v>
      </c>
      <c r="O940">
        <v>10</v>
      </c>
      <c r="P940" t="s">
        <v>38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>
        <f>SUM(1,(1/3)*(Table13[[#This Row],[Length]]-0.5),(1/3)*(Table13[[#This Row],[Diameter]]-0.4),(1/3)*(Table13[[#This Row],[Height]]-0.4)*Table13[[#This Row],[Whole_weight]]*0.5)</f>
        <v>1.0611629166666667</v>
      </c>
      <c r="W940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t="e">
        <f>IF(Table13[[#This Row],[Category All]]="Category 1",Table13[[#This Row],[Base Abalone Value]]*1.5,NA())</f>
        <v>#N/A</v>
      </c>
      <c r="Y940" t="e">
        <f>IF(Table13[[#This Row],[Category All]]="Category 2",Table13[[#This Row],[Base Abalone Value]]*0.8,NA())</f>
        <v>#N/A</v>
      </c>
      <c r="Z940">
        <f>IF(Table13[[#This Row],[Category All]]="Category 3",Table13[[#This Row],[Base Abalone Value]],NA())</f>
        <v>1.0611629166666667</v>
      </c>
      <c r="AA940" s="2">
        <f>IF(Table13[[#This Row],[Gender]]="M",Table13[[#This Row],[Whole_weight]],NA())</f>
        <v>1.6245000000000001</v>
      </c>
      <c r="AB940" s="2" t="e">
        <f>IF(Table13[[#This Row],[Gender]]="F",Table13[[#This Row],[Whole_weight]],NA())</f>
        <v>#N/A</v>
      </c>
      <c r="AC940" s="2" t="e">
        <f>IF(Table13[[#This Row],[Gender]]="I",Table13[[#This Row],[Whole_weight]],NA())</f>
        <v>#N/A</v>
      </c>
      <c r="AD940" s="2">
        <f>IF(Table13[[#This Row],[Gender]]="M",Table13[[#This Row],[Diameter]],NA())</f>
        <v>0.55000000000000004</v>
      </c>
      <c r="AE940" s="2" t="e">
        <f>IF(Table13[[#This Row],[Gender]]="F",Table13[[#This Row],[Diameter]],NA())</f>
        <v>#N/A</v>
      </c>
      <c r="AF940" s="2" t="e">
        <f>IF(Table13[[#This Row],[Gender]]="I",Table13[[#This Row],[Diameter]],NA())</f>
        <v>#N/A</v>
      </c>
    </row>
    <row r="941" spans="1:32">
      <c r="A941">
        <v>3089</v>
      </c>
      <c r="B941" t="s">
        <v>11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32</v>
      </c>
      <c r="M941" t="s">
        <v>33</v>
      </c>
      <c r="N941" t="s">
        <v>34</v>
      </c>
      <c r="O941">
        <v>7</v>
      </c>
      <c r="P941" t="s">
        <v>42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>
        <f>SUM(1,(1/3)*(Table13[[#This Row],[Length]]-0.5),(1/3)*(Table13[[#This Row],[Diameter]]-0.4),(1/3)*(Table13[[#This Row],[Height]]-0.4)*Table13[[#This Row],[Whole_weight]]*0.5)</f>
        <v>0.93457833333333329</v>
      </c>
      <c r="W941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t="e">
        <f>IF(Table13[[#This Row],[Category All]]="Category 1",Table13[[#This Row],[Base Abalone Value]]*1.5,NA())</f>
        <v>#N/A</v>
      </c>
      <c r="Y941">
        <f>IF(Table13[[#This Row],[Category All]]="Category 2",Table13[[#This Row],[Base Abalone Value]]*0.8,NA())</f>
        <v>0.7476626666666667</v>
      </c>
      <c r="Z941" t="e">
        <f>IF(Table13[[#This Row],[Category All]]="Category 3",Table13[[#This Row],[Base Abalone Value]],NA())</f>
        <v>#N/A</v>
      </c>
      <c r="AA941" s="2" t="e">
        <f>IF(Table13[[#This Row],[Gender]]="M",Table13[[#This Row],[Whole_weight]],NA())</f>
        <v>#N/A</v>
      </c>
      <c r="AB941" s="2" t="e">
        <f>IF(Table13[[#This Row],[Gender]]="F",Table13[[#This Row],[Whole_weight]],NA())</f>
        <v>#N/A</v>
      </c>
      <c r="AC941" s="2">
        <f>IF(Table13[[#This Row],[Gender]]="I",Table13[[#This Row],[Whole_weight]],NA())</f>
        <v>0.26200000000000001</v>
      </c>
      <c r="AD941" s="2" t="e">
        <f>IF(Table13[[#This Row],[Gender]]="M",Table13[[#This Row],[Diameter]],NA())</f>
        <v>#N/A</v>
      </c>
      <c r="AE941" s="2" t="e">
        <f>IF(Table13[[#This Row],[Gender]]="F",Table13[[#This Row],[Diameter]],NA())</f>
        <v>#N/A</v>
      </c>
      <c r="AF941" s="2">
        <f>IF(Table13[[#This Row],[Gender]]="I",Table13[[#This Row],[Diameter]],NA())</f>
        <v>0.32</v>
      </c>
    </row>
    <row r="942" spans="1:32">
      <c r="A942">
        <v>3046</v>
      </c>
      <c r="B942" t="s">
        <v>0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52</v>
      </c>
      <c r="M942" t="s">
        <v>53</v>
      </c>
      <c r="N942" t="s">
        <v>54</v>
      </c>
      <c r="O942">
        <v>7</v>
      </c>
      <c r="P942" t="s">
        <v>42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>
        <f>SUM(1,(1/3)*(Table13[[#This Row],[Length]]-0.5),(1/3)*(Table13[[#This Row],[Diameter]]-0.4),(1/3)*(Table13[[#This Row],[Height]]-0.4)*Table13[[#This Row],[Whole_weight]]*0.5)</f>
        <v>1.0024612500000001</v>
      </c>
      <c r="W942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t="e">
        <f>IF(Table13[[#This Row],[Category All]]="Category 1",Table13[[#This Row],[Base Abalone Value]]*1.5,NA())</f>
        <v>#N/A</v>
      </c>
      <c r="Y942" t="e">
        <f>IF(Table13[[#This Row],[Category All]]="Category 2",Table13[[#This Row],[Base Abalone Value]]*0.8,NA())</f>
        <v>#N/A</v>
      </c>
      <c r="Z942">
        <f>IF(Table13[[#This Row],[Category All]]="Category 3",Table13[[#This Row],[Base Abalone Value]],NA())</f>
        <v>1.0024612500000001</v>
      </c>
      <c r="AA942" s="2" t="e">
        <f>IF(Table13[[#This Row],[Gender]]="M",Table13[[#This Row],[Whole_weight]],NA())</f>
        <v>#N/A</v>
      </c>
      <c r="AB942" s="2">
        <f>IF(Table13[[#This Row],[Gender]]="F",Table13[[#This Row],[Whole_weight]],NA())</f>
        <v>0.87849999999999995</v>
      </c>
      <c r="AC942" s="2" t="e">
        <f>IF(Table13[[#This Row],[Gender]]="I",Table13[[#This Row],[Whole_weight]],NA())</f>
        <v>#N/A</v>
      </c>
      <c r="AD942" s="2" t="e">
        <f>IF(Table13[[#This Row],[Gender]]="M",Table13[[#This Row],[Diameter]],NA())</f>
        <v>#N/A</v>
      </c>
      <c r="AE942" s="2">
        <f>IF(Table13[[#This Row],[Gender]]="F",Table13[[#This Row],[Diameter]],NA())</f>
        <v>0.435</v>
      </c>
      <c r="AF942" s="2" t="e">
        <f>IF(Table13[[#This Row],[Gender]]="I",Table13[[#This Row],[Diameter]],NA())</f>
        <v>#N/A</v>
      </c>
    </row>
    <row r="943" spans="1:32">
      <c r="A943">
        <v>3483</v>
      </c>
      <c r="B943" t="s">
        <v>11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20</v>
      </c>
      <c r="M943" t="s">
        <v>21</v>
      </c>
      <c r="N943" t="s">
        <v>22</v>
      </c>
      <c r="O943">
        <v>10</v>
      </c>
      <c r="P943" t="s">
        <v>38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>
        <f>SUM(1,(1/3)*(Table13[[#This Row],[Length]]-0.5),(1/3)*(Table13[[#This Row],[Diameter]]-0.4),(1/3)*(Table13[[#This Row],[Height]]-0.4)*Table13[[#This Row],[Whole_weight]]*0.5)</f>
        <v>0.95593874999999995</v>
      </c>
      <c r="W94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t="e">
        <f>IF(Table13[[#This Row],[Category All]]="Category 1",Table13[[#This Row],[Base Abalone Value]]*1.5,NA())</f>
        <v>#N/A</v>
      </c>
      <c r="Y943">
        <f>IF(Table13[[#This Row],[Category All]]="Category 2",Table13[[#This Row],[Base Abalone Value]]*0.8,NA())</f>
        <v>0.76475099999999996</v>
      </c>
      <c r="Z943" t="e">
        <f>IF(Table13[[#This Row],[Category All]]="Category 3",Table13[[#This Row],[Base Abalone Value]],NA())</f>
        <v>#N/A</v>
      </c>
      <c r="AA943" s="2" t="e">
        <f>IF(Table13[[#This Row],[Gender]]="M",Table13[[#This Row],[Whole_weight]],NA())</f>
        <v>#N/A</v>
      </c>
      <c r="AB943" s="2" t="e">
        <f>IF(Table13[[#This Row],[Gender]]="F",Table13[[#This Row],[Whole_weight]],NA())</f>
        <v>#N/A</v>
      </c>
      <c r="AC943" s="2">
        <f>IF(Table13[[#This Row],[Gender]]="I",Table13[[#This Row],[Whole_weight]],NA())</f>
        <v>0.44850000000000001</v>
      </c>
      <c r="AD943" s="2" t="e">
        <f>IF(Table13[[#This Row],[Gender]]="M",Table13[[#This Row],[Diameter]],NA())</f>
        <v>#N/A</v>
      </c>
      <c r="AE943" s="2" t="e">
        <f>IF(Table13[[#This Row],[Gender]]="F",Table13[[#This Row],[Diameter]],NA())</f>
        <v>#N/A</v>
      </c>
      <c r="AF943" s="2">
        <f>IF(Table13[[#This Row],[Gender]]="I",Table13[[#This Row],[Diameter]],NA())</f>
        <v>0.35499999999999998</v>
      </c>
    </row>
    <row r="944" spans="1:32">
      <c r="A944">
        <v>2575</v>
      </c>
      <c r="B944" t="s">
        <v>15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23</v>
      </c>
      <c r="M944" t="s">
        <v>24</v>
      </c>
      <c r="N944" t="s">
        <v>25</v>
      </c>
      <c r="O944">
        <v>9</v>
      </c>
      <c r="P944" t="s">
        <v>46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>
        <f>SUM(1,(1/3)*(Table13[[#This Row],[Length]]-0.5),(1/3)*(Table13[[#This Row],[Diameter]]-0.4),(1/3)*(Table13[[#This Row],[Height]]-0.4)*Table13[[#This Row],[Whole_weight]]*0.5)</f>
        <v>0.95765833333333328</v>
      </c>
      <c r="W944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t="e">
        <f>IF(Table13[[#This Row],[Category All]]="Category 1",Table13[[#This Row],[Base Abalone Value]]*1.5,NA())</f>
        <v>#N/A</v>
      </c>
      <c r="Y944">
        <f>IF(Table13[[#This Row],[Category All]]="Category 2",Table13[[#This Row],[Base Abalone Value]]*0.8,NA())</f>
        <v>0.76612666666666662</v>
      </c>
      <c r="Z944" t="e">
        <f>IF(Table13[[#This Row],[Category All]]="Category 3",Table13[[#This Row],[Base Abalone Value]],NA())</f>
        <v>#N/A</v>
      </c>
      <c r="AA944" s="2">
        <f>IF(Table13[[#This Row],[Gender]]="M",Table13[[#This Row],[Whole_weight]],NA())</f>
        <v>0.51349999999999996</v>
      </c>
      <c r="AB944" s="2" t="e">
        <f>IF(Table13[[#This Row],[Gender]]="F",Table13[[#This Row],[Whole_weight]],NA())</f>
        <v>#N/A</v>
      </c>
      <c r="AC944" s="2" t="e">
        <f>IF(Table13[[#This Row],[Gender]]="I",Table13[[#This Row],[Whole_weight]],NA())</f>
        <v>#N/A</v>
      </c>
      <c r="AD944" s="2">
        <f>IF(Table13[[#This Row],[Gender]]="M",Table13[[#This Row],[Diameter]],NA())</f>
        <v>0.37</v>
      </c>
      <c r="AE944" s="2" t="e">
        <f>IF(Table13[[#This Row],[Gender]]="F",Table13[[#This Row],[Diameter]],NA())</f>
        <v>#N/A</v>
      </c>
      <c r="AF944" s="2" t="e">
        <f>IF(Table13[[#This Row],[Gender]]="I",Table13[[#This Row],[Diameter]],NA())</f>
        <v>#N/A</v>
      </c>
    </row>
    <row r="945" spans="1:32">
      <c r="A945">
        <v>2562</v>
      </c>
      <c r="B945" t="s">
        <v>11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49</v>
      </c>
      <c r="M945" t="s">
        <v>50</v>
      </c>
      <c r="N945" t="s">
        <v>3</v>
      </c>
      <c r="O945">
        <v>6</v>
      </c>
      <c r="P945" t="s">
        <v>47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>
        <f>SUM(1,(1/3)*(Table13[[#This Row],[Length]]-0.5),(1/3)*(Table13[[#This Row],[Diameter]]-0.4),(1/3)*(Table13[[#This Row],[Height]]-0.4)*Table13[[#This Row],[Whole_weight]]*0.5)</f>
        <v>0.93577916666666672</v>
      </c>
      <c r="W945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t="e">
        <f>IF(Table13[[#This Row],[Category All]]="Category 1",Table13[[#This Row],[Base Abalone Value]]*1.5,NA())</f>
        <v>#N/A</v>
      </c>
      <c r="Y945">
        <f>IF(Table13[[#This Row],[Category All]]="Category 2",Table13[[#This Row],[Base Abalone Value]]*0.8,NA())</f>
        <v>0.74862333333333342</v>
      </c>
      <c r="Z945" t="e">
        <f>IF(Table13[[#This Row],[Category All]]="Category 3",Table13[[#This Row],[Base Abalone Value]],NA())</f>
        <v>#N/A</v>
      </c>
      <c r="AA945" s="2" t="e">
        <f>IF(Table13[[#This Row],[Gender]]="M",Table13[[#This Row],[Whole_weight]],NA())</f>
        <v>#N/A</v>
      </c>
      <c r="AB945" s="2" t="e">
        <f>IF(Table13[[#This Row],[Gender]]="F",Table13[[#This Row],[Whole_weight]],NA())</f>
        <v>#N/A</v>
      </c>
      <c r="AC945" s="2">
        <f>IF(Table13[[#This Row],[Gender]]="I",Table13[[#This Row],[Whole_weight]],NA())</f>
        <v>0.54500000000000004</v>
      </c>
      <c r="AD945" s="2" t="e">
        <f>IF(Table13[[#This Row],[Gender]]="M",Table13[[#This Row],[Diameter]],NA())</f>
        <v>#N/A</v>
      </c>
      <c r="AE945" s="2" t="e">
        <f>IF(Table13[[#This Row],[Gender]]="F",Table13[[#This Row],[Diameter]],NA())</f>
        <v>#N/A</v>
      </c>
      <c r="AF945" s="2">
        <f>IF(Table13[[#This Row],[Gender]]="I",Table13[[#This Row],[Diameter]],NA())</f>
        <v>0.34499999999999997</v>
      </c>
    </row>
    <row r="946" spans="1:32">
      <c r="A946">
        <v>2730</v>
      </c>
      <c r="B946" t="s">
        <v>11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39</v>
      </c>
      <c r="M946" t="s">
        <v>40</v>
      </c>
      <c r="N946" t="s">
        <v>41</v>
      </c>
      <c r="O946">
        <v>10</v>
      </c>
      <c r="P946" t="s">
        <v>38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>
        <f>SUM(1,(1/3)*(Table13[[#This Row],[Length]]-0.5),(1/3)*(Table13[[#This Row],[Diameter]]-0.4),(1/3)*(Table13[[#This Row],[Height]]-0.4)*Table13[[#This Row],[Whole_weight]]*0.5)</f>
        <v>0.92326666666666679</v>
      </c>
      <c r="W946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t="e">
        <f>IF(Table13[[#This Row],[Category All]]="Category 1",Table13[[#This Row],[Base Abalone Value]]*1.5,NA())</f>
        <v>#N/A</v>
      </c>
      <c r="Y946">
        <f>IF(Table13[[#This Row],[Category All]]="Category 2",Table13[[#This Row],[Base Abalone Value]]*0.8,NA())</f>
        <v>0.73861333333333345</v>
      </c>
      <c r="Z946" t="e">
        <f>IF(Table13[[#This Row],[Category All]]="Category 3",Table13[[#This Row],[Base Abalone Value]],NA())</f>
        <v>#N/A</v>
      </c>
      <c r="AA946" s="2" t="e">
        <f>IF(Table13[[#This Row],[Gender]]="M",Table13[[#This Row],[Whole_weight]],NA())</f>
        <v>#N/A</v>
      </c>
      <c r="AB946" s="2" t="e">
        <f>IF(Table13[[#This Row],[Gender]]="F",Table13[[#This Row],[Whole_weight]],NA())</f>
        <v>#N/A</v>
      </c>
      <c r="AC946" s="2">
        <f>IF(Table13[[#This Row],[Gender]]="I",Table13[[#This Row],[Whole_weight]],NA())</f>
        <v>0.26800000000000002</v>
      </c>
      <c r="AD946" s="2" t="e">
        <f>IF(Table13[[#This Row],[Gender]]="M",Table13[[#This Row],[Diameter]],NA())</f>
        <v>#N/A</v>
      </c>
      <c r="AE946" s="2" t="e">
        <f>IF(Table13[[#This Row],[Gender]]="F",Table13[[#This Row],[Diameter]],NA())</f>
        <v>#N/A</v>
      </c>
      <c r="AF946" s="2">
        <f>IF(Table13[[#This Row],[Gender]]="I",Table13[[#This Row],[Diameter]],NA())</f>
        <v>0.30499999999999999</v>
      </c>
    </row>
    <row r="947" spans="1:32">
      <c r="A947">
        <v>3325</v>
      </c>
      <c r="B947" t="s">
        <v>11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23</v>
      </c>
      <c r="M947" t="s">
        <v>24</v>
      </c>
      <c r="N947" t="s">
        <v>25</v>
      </c>
      <c r="O947">
        <v>3</v>
      </c>
      <c r="P947" t="s">
        <v>48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>
        <f>SUM(1,(1/3)*(Table13[[#This Row],[Length]]-0.5),(1/3)*(Table13[[#This Row],[Diameter]]-0.4),(1/3)*(Table13[[#This Row],[Height]]-0.4)*Table13[[#This Row],[Whole_weight]]*0.5)</f>
        <v>0.90550833333333336</v>
      </c>
      <c r="W947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t="e">
        <f>IF(Table13[[#This Row],[Category All]]="Category 1",Table13[[#This Row],[Base Abalone Value]]*1.5,NA())</f>
        <v>#N/A</v>
      </c>
      <c r="Y947">
        <f>IF(Table13[[#This Row],[Category All]]="Category 2",Table13[[#This Row],[Base Abalone Value]]*0.8,NA())</f>
        <v>0.72440666666666675</v>
      </c>
      <c r="Z947" t="e">
        <f>IF(Table13[[#This Row],[Category All]]="Category 3",Table13[[#This Row],[Base Abalone Value]],NA())</f>
        <v>#N/A</v>
      </c>
      <c r="AA947" s="2" t="e">
        <f>IF(Table13[[#This Row],[Gender]]="M",Table13[[#This Row],[Whole_weight]],NA())</f>
        <v>#N/A</v>
      </c>
      <c r="AB947" s="2" t="e">
        <f>IF(Table13[[#This Row],[Gender]]="F",Table13[[#This Row],[Whole_weight]],NA())</f>
        <v>#N/A</v>
      </c>
      <c r="AC947" s="2">
        <f>IF(Table13[[#This Row],[Gender]]="I",Table13[[#This Row],[Whole_weight]],NA())</f>
        <v>0.25650000000000001</v>
      </c>
      <c r="AD947" s="2" t="e">
        <f>IF(Table13[[#This Row],[Gender]]="M",Table13[[#This Row],[Diameter]],NA())</f>
        <v>#N/A</v>
      </c>
      <c r="AE947" s="2" t="e">
        <f>IF(Table13[[#This Row],[Gender]]="F",Table13[[#This Row],[Diameter]],NA())</f>
        <v>#N/A</v>
      </c>
      <c r="AF947" s="2">
        <f>IF(Table13[[#This Row],[Gender]]="I",Table13[[#This Row],[Diameter]],NA())</f>
        <v>0.28000000000000003</v>
      </c>
    </row>
    <row r="948" spans="1:32">
      <c r="A948">
        <v>3292</v>
      </c>
      <c r="B948" t="s">
        <v>15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12</v>
      </c>
      <c r="M948" t="s">
        <v>13</v>
      </c>
      <c r="N948" t="s">
        <v>3</v>
      </c>
      <c r="O948">
        <v>3</v>
      </c>
      <c r="P948" t="s">
        <v>48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>
        <f>SUM(1,(1/3)*(Table13[[#This Row],[Length]]-0.5),(1/3)*(Table13[[#This Row],[Diameter]]-0.4),(1/3)*(Table13[[#This Row],[Height]]-0.4)*Table13[[#This Row],[Whole_weight]]*0.5)</f>
        <v>0.97845666666666675</v>
      </c>
      <c r="W948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t="e">
        <f>IF(Table13[[#This Row],[Category All]]="Category 1",Table13[[#This Row],[Base Abalone Value]]*1.5,NA())</f>
        <v>#N/A</v>
      </c>
      <c r="Y948">
        <f>IF(Table13[[#This Row],[Category All]]="Category 2",Table13[[#This Row],[Base Abalone Value]]*0.8,NA())</f>
        <v>0.78276533333333342</v>
      </c>
      <c r="Z948" t="e">
        <f>IF(Table13[[#This Row],[Category All]]="Category 3",Table13[[#This Row],[Base Abalone Value]],NA())</f>
        <v>#N/A</v>
      </c>
      <c r="AA948" s="2">
        <f>IF(Table13[[#This Row],[Gender]]="M",Table13[[#This Row],[Whole_weight]],NA())</f>
        <v>0.73799999999999999</v>
      </c>
      <c r="AB948" s="2" t="e">
        <f>IF(Table13[[#This Row],[Gender]]="F",Table13[[#This Row],[Whole_weight]],NA())</f>
        <v>#N/A</v>
      </c>
      <c r="AC948" s="2" t="e">
        <f>IF(Table13[[#This Row],[Gender]]="I",Table13[[#This Row],[Whole_weight]],NA())</f>
        <v>#N/A</v>
      </c>
      <c r="AD948" s="2">
        <f>IF(Table13[[#This Row],[Gender]]="M",Table13[[#This Row],[Diameter]],NA())</f>
        <v>0.40500000000000003</v>
      </c>
      <c r="AE948" s="2" t="e">
        <f>IF(Table13[[#This Row],[Gender]]="F",Table13[[#This Row],[Diameter]],NA())</f>
        <v>#N/A</v>
      </c>
      <c r="AF948" s="2" t="e">
        <f>IF(Table13[[#This Row],[Gender]]="I",Table13[[#This Row],[Diameter]],NA())</f>
        <v>#N/A</v>
      </c>
    </row>
    <row r="949" spans="1:32">
      <c r="A949">
        <v>3594</v>
      </c>
      <c r="B949" t="s">
        <v>0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35</v>
      </c>
      <c r="M949" t="s">
        <v>36</v>
      </c>
      <c r="N949" t="s">
        <v>37</v>
      </c>
      <c r="O949">
        <v>1</v>
      </c>
      <c r="P949" t="s">
        <v>4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>
        <f>SUM(1,(1/3)*(Table13[[#This Row],[Length]]-0.5),(1/3)*(Table13[[#This Row],[Diameter]]-0.4),(1/3)*(Table13[[#This Row],[Height]]-0.4)*Table13[[#This Row],[Whole_weight]]*0.5)</f>
        <v>1.0447295833333334</v>
      </c>
      <c r="W949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t="e">
        <f>IF(Table13[[#This Row],[Category All]]="Category 1",Table13[[#This Row],[Base Abalone Value]]*1.5,NA())</f>
        <v>#N/A</v>
      </c>
      <c r="Y949" t="e">
        <f>IF(Table13[[#This Row],[Category All]]="Category 2",Table13[[#This Row],[Base Abalone Value]]*0.8,NA())</f>
        <v>#N/A</v>
      </c>
      <c r="Z949">
        <f>IF(Table13[[#This Row],[Category All]]="Category 3",Table13[[#This Row],[Base Abalone Value]],NA())</f>
        <v>1.0447295833333334</v>
      </c>
      <c r="AA949" s="2" t="e">
        <f>IF(Table13[[#This Row],[Gender]]="M",Table13[[#This Row],[Whole_weight]],NA())</f>
        <v>#N/A</v>
      </c>
      <c r="AB949" s="2">
        <f>IF(Table13[[#This Row],[Gender]]="F",Table13[[#This Row],[Whole_weight]],NA())</f>
        <v>1.2835000000000001</v>
      </c>
      <c r="AC949" s="2" t="e">
        <f>IF(Table13[[#This Row],[Gender]]="I",Table13[[#This Row],[Whole_weight]],NA())</f>
        <v>#N/A</v>
      </c>
      <c r="AD949" s="2" t="e">
        <f>IF(Table13[[#This Row],[Gender]]="M",Table13[[#This Row],[Diameter]],NA())</f>
        <v>#N/A</v>
      </c>
      <c r="AE949" s="2">
        <f>IF(Table13[[#This Row],[Gender]]="F",Table13[[#This Row],[Diameter]],NA())</f>
        <v>0.53</v>
      </c>
      <c r="AF949" s="2" t="e">
        <f>IF(Table13[[#This Row],[Gender]]="I",Table13[[#This Row],[Diameter]],NA())</f>
        <v>#N/A</v>
      </c>
    </row>
    <row r="950" spans="1:32">
      <c r="A950">
        <v>3278</v>
      </c>
      <c r="B950" t="s">
        <v>0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35</v>
      </c>
      <c r="M950" t="s">
        <v>36</v>
      </c>
      <c r="N950" t="s">
        <v>37</v>
      </c>
      <c r="O950">
        <v>6</v>
      </c>
      <c r="P950" t="s">
        <v>47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>
        <f>SUM(1,(1/3)*(Table13[[#This Row],[Length]]-0.5),(1/3)*(Table13[[#This Row],[Diameter]]-0.4),(1/3)*(Table13[[#This Row],[Height]]-0.4)*Table13[[#This Row],[Whole_weight]]*0.5)</f>
        <v>0.96092833333333327</v>
      </c>
      <c r="W950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t="e">
        <f>IF(Table13[[#This Row],[Category All]]="Category 1",Table13[[#This Row],[Base Abalone Value]]*1.5,NA())</f>
        <v>#N/A</v>
      </c>
      <c r="Y950">
        <f>IF(Table13[[#This Row],[Category All]]="Category 2",Table13[[#This Row],[Base Abalone Value]]*0.8,NA())</f>
        <v>0.76874266666666669</v>
      </c>
      <c r="Z950" t="e">
        <f>IF(Table13[[#This Row],[Category All]]="Category 3",Table13[[#This Row],[Base Abalone Value]],NA())</f>
        <v>#N/A</v>
      </c>
      <c r="AA950" s="2" t="e">
        <f>IF(Table13[[#This Row],[Gender]]="M",Table13[[#This Row],[Whole_weight]],NA())</f>
        <v>#N/A</v>
      </c>
      <c r="AB950" s="2">
        <f>IF(Table13[[#This Row],[Gender]]="F",Table13[[#This Row],[Whole_weight]],NA())</f>
        <v>0.55549999999999999</v>
      </c>
      <c r="AC950" s="2" t="e">
        <f>IF(Table13[[#This Row],[Gender]]="I",Table13[[#This Row],[Whole_weight]],NA())</f>
        <v>#N/A</v>
      </c>
      <c r="AD950" s="2" t="e">
        <f>IF(Table13[[#This Row],[Gender]]="M",Table13[[#This Row],[Diameter]],NA())</f>
        <v>#N/A</v>
      </c>
      <c r="AE950" s="2">
        <f>IF(Table13[[#This Row],[Gender]]="F",Table13[[#This Row],[Diameter]],NA())</f>
        <v>0.39</v>
      </c>
      <c r="AF950" s="2" t="e">
        <f>IF(Table13[[#This Row],[Gender]]="I",Table13[[#This Row],[Diameter]],NA())</f>
        <v>#N/A</v>
      </c>
    </row>
    <row r="951" spans="1:32">
      <c r="A951">
        <v>3385</v>
      </c>
      <c r="B951" t="s">
        <v>0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16</v>
      </c>
      <c r="M951" t="s">
        <v>17</v>
      </c>
      <c r="N951" t="s">
        <v>18</v>
      </c>
      <c r="O951">
        <v>8</v>
      </c>
      <c r="P951" t="s">
        <v>19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>
        <f>SUM(1,(1/3)*(Table13[[#This Row],[Length]]-0.5),(1/3)*(Table13[[#This Row],[Diameter]]-0.4),(1/3)*(Table13[[#This Row],[Height]]-0.4)*Table13[[#This Row],[Whole_weight]]*0.5)</f>
        <v>0.86849916666666671</v>
      </c>
      <c r="W951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t="e">
        <f>IF(Table13[[#This Row],[Category All]]="Category 1",Table13[[#This Row],[Base Abalone Value]]*1.5,NA())</f>
        <v>#N/A</v>
      </c>
      <c r="Y951">
        <f>IF(Table13[[#This Row],[Category All]]="Category 2",Table13[[#This Row],[Base Abalone Value]]*0.8,NA())</f>
        <v>0.69479933333333344</v>
      </c>
      <c r="Z951" t="e">
        <f>IF(Table13[[#This Row],[Category All]]="Category 3",Table13[[#This Row],[Base Abalone Value]],NA())</f>
        <v>#N/A</v>
      </c>
      <c r="AA951" s="2" t="e">
        <f>IF(Table13[[#This Row],[Gender]]="M",Table13[[#This Row],[Whole_weight]],NA())</f>
        <v>#N/A</v>
      </c>
      <c r="AB951" s="2">
        <f>IF(Table13[[#This Row],[Gender]]="F",Table13[[#This Row],[Whole_weight]],NA())</f>
        <v>0.14849999999999999</v>
      </c>
      <c r="AC951" s="2" t="e">
        <f>IF(Table13[[#This Row],[Gender]]="I",Table13[[#This Row],[Whole_weight]],NA())</f>
        <v>#N/A</v>
      </c>
      <c r="AD951" s="2" t="e">
        <f>IF(Table13[[#This Row],[Gender]]="M",Table13[[#This Row],[Diameter]],NA())</f>
        <v>#N/A</v>
      </c>
      <c r="AE951" s="2">
        <f>IF(Table13[[#This Row],[Gender]]="F",Table13[[#This Row],[Diameter]],NA())</f>
        <v>0.22500000000000001</v>
      </c>
      <c r="AF951" s="2" t="e">
        <f>IF(Table13[[#This Row],[Gender]]="I",Table13[[#This Row],[Diameter]],NA())</f>
        <v>#N/A</v>
      </c>
    </row>
    <row r="952" spans="1:32">
      <c r="A952">
        <v>1859</v>
      </c>
      <c r="B952" t="s">
        <v>0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32</v>
      </c>
      <c r="M952" t="s">
        <v>33</v>
      </c>
      <c r="N952" t="s">
        <v>34</v>
      </c>
      <c r="O952">
        <v>8</v>
      </c>
      <c r="P952" t="s">
        <v>19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>
        <f>SUM(1,(1/3)*(Table13[[#This Row],[Length]]-0.5),(1/3)*(Table13[[#This Row],[Diameter]]-0.4),(1/3)*(Table13[[#This Row],[Height]]-0.4)*Table13[[#This Row],[Whole_weight]]*0.5)</f>
        <v>0.97064333333333341</v>
      </c>
      <c r="W952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t="e">
        <f>IF(Table13[[#This Row],[Category All]]="Category 1",Table13[[#This Row],[Base Abalone Value]]*1.5,NA())</f>
        <v>#N/A</v>
      </c>
      <c r="Y952">
        <f>IF(Table13[[#This Row],[Category All]]="Category 2",Table13[[#This Row],[Base Abalone Value]]*0.8,NA())</f>
        <v>0.7765146666666668</v>
      </c>
      <c r="Z952" t="e">
        <f>IF(Table13[[#This Row],[Category All]]="Category 3",Table13[[#This Row],[Base Abalone Value]],NA())</f>
        <v>#N/A</v>
      </c>
      <c r="AA952" s="2" t="e">
        <f>IF(Table13[[#This Row],[Gender]]="M",Table13[[#This Row],[Whole_weight]],NA())</f>
        <v>#N/A</v>
      </c>
      <c r="AB952" s="2">
        <f>IF(Table13[[#This Row],[Gender]]="F",Table13[[#This Row],[Whole_weight]],NA())</f>
        <v>0.70050000000000001</v>
      </c>
      <c r="AC952" s="2" t="e">
        <f>IF(Table13[[#This Row],[Gender]]="I",Table13[[#This Row],[Whole_weight]],NA())</f>
        <v>#N/A</v>
      </c>
      <c r="AD952" s="2" t="e">
        <f>IF(Table13[[#This Row],[Gender]]="M",Table13[[#This Row],[Diameter]],NA())</f>
        <v>#N/A</v>
      </c>
      <c r="AE952" s="2">
        <f>IF(Table13[[#This Row],[Gender]]="F",Table13[[#This Row],[Diameter]],NA())</f>
        <v>0.4</v>
      </c>
      <c r="AF952" s="2" t="e">
        <f>IF(Table13[[#This Row],[Gender]]="I",Table13[[#This Row],[Diameter]],NA())</f>
        <v>#N/A</v>
      </c>
    </row>
    <row r="953" spans="1:32">
      <c r="A953">
        <v>3671</v>
      </c>
      <c r="B953" t="s">
        <v>15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29</v>
      </c>
      <c r="M953" t="s">
        <v>30</v>
      </c>
      <c r="N953" t="s">
        <v>31</v>
      </c>
      <c r="O953">
        <v>4</v>
      </c>
      <c r="P953" t="s">
        <v>10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>
        <f>SUM(1,(1/3)*(Table13[[#This Row],[Length]]-0.5),(1/3)*(Table13[[#This Row],[Diameter]]-0.4),(1/3)*(Table13[[#This Row],[Height]]-0.4)*Table13[[#This Row],[Whole_weight]]*0.5)</f>
        <v>1.00796375</v>
      </c>
      <c r="W95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t="e">
        <f>IF(Table13[[#This Row],[Category All]]="Category 1",Table13[[#This Row],[Base Abalone Value]]*1.5,NA())</f>
        <v>#N/A</v>
      </c>
      <c r="Y953" t="e">
        <f>IF(Table13[[#This Row],[Category All]]="Category 2",Table13[[#This Row],[Base Abalone Value]]*0.8,NA())</f>
        <v>#N/A</v>
      </c>
      <c r="Z953">
        <f>IF(Table13[[#This Row],[Category All]]="Category 3",Table13[[#This Row],[Base Abalone Value]],NA())</f>
        <v>1.00796375</v>
      </c>
      <c r="AA953" s="2">
        <f>IF(Table13[[#This Row],[Gender]]="M",Table13[[#This Row],[Whole_weight]],NA())</f>
        <v>0.98950000000000005</v>
      </c>
      <c r="AB953" s="2" t="e">
        <f>IF(Table13[[#This Row],[Gender]]="F",Table13[[#This Row],[Whole_weight]],NA())</f>
        <v>#N/A</v>
      </c>
      <c r="AC953" s="2" t="e">
        <f>IF(Table13[[#This Row],[Gender]]="I",Table13[[#This Row],[Whole_weight]],NA())</f>
        <v>#N/A</v>
      </c>
      <c r="AD953" s="2">
        <f>IF(Table13[[#This Row],[Gender]]="M",Table13[[#This Row],[Diameter]],NA())</f>
        <v>0.46500000000000002</v>
      </c>
      <c r="AE953" s="2" t="e">
        <f>IF(Table13[[#This Row],[Gender]]="F",Table13[[#This Row],[Diameter]],NA())</f>
        <v>#N/A</v>
      </c>
      <c r="AF953" s="2" t="e">
        <f>IF(Table13[[#This Row],[Gender]]="I",Table13[[#This Row],[Diameter]],NA())</f>
        <v>#N/A</v>
      </c>
    </row>
    <row r="954" spans="1:32">
      <c r="A954">
        <v>1162</v>
      </c>
      <c r="B954" t="s">
        <v>15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16</v>
      </c>
      <c r="M954" t="s">
        <v>17</v>
      </c>
      <c r="N954" t="s">
        <v>18</v>
      </c>
      <c r="O954">
        <v>9</v>
      </c>
      <c r="P954" t="s">
        <v>46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>
        <f>SUM(1,(1/3)*(Table13[[#This Row],[Length]]-0.5),(1/3)*(Table13[[#This Row],[Diameter]]-0.4),(1/3)*(Table13[[#This Row],[Height]]-0.4)*Table13[[#This Row],[Whole_weight]]*0.5)</f>
        <v>1.0244199999999999</v>
      </c>
      <c r="W954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t="e">
        <f>IF(Table13[[#This Row],[Category All]]="Category 1",Table13[[#This Row],[Base Abalone Value]]*1.5,NA())</f>
        <v>#N/A</v>
      </c>
      <c r="Y954" t="e">
        <f>IF(Table13[[#This Row],[Category All]]="Category 2",Table13[[#This Row],[Base Abalone Value]]*0.8,NA())</f>
        <v>#N/A</v>
      </c>
      <c r="Z954">
        <f>IF(Table13[[#This Row],[Category All]]="Category 3",Table13[[#This Row],[Base Abalone Value]],NA())</f>
        <v>1.0244199999999999</v>
      </c>
      <c r="AA954" s="2">
        <f>IF(Table13[[#This Row],[Gender]]="M",Table13[[#This Row],[Whole_weight]],NA())</f>
        <v>1.0145</v>
      </c>
      <c r="AB954" s="2" t="e">
        <f>IF(Table13[[#This Row],[Gender]]="F",Table13[[#This Row],[Whole_weight]],NA())</f>
        <v>#N/A</v>
      </c>
      <c r="AC954" s="2" t="e">
        <f>IF(Table13[[#This Row],[Gender]]="I",Table13[[#This Row],[Whole_weight]],NA())</f>
        <v>#N/A</v>
      </c>
      <c r="AD954" s="2">
        <f>IF(Table13[[#This Row],[Gender]]="M",Table13[[#This Row],[Diameter]],NA())</f>
        <v>0.48499999999999999</v>
      </c>
      <c r="AE954" s="2" t="e">
        <f>IF(Table13[[#This Row],[Gender]]="F",Table13[[#This Row],[Diameter]],NA())</f>
        <v>#N/A</v>
      </c>
      <c r="AF954" s="2" t="e">
        <f>IF(Table13[[#This Row],[Gender]]="I",Table13[[#This Row],[Diameter]],NA())</f>
        <v>#N/A</v>
      </c>
    </row>
    <row r="955" spans="1:32">
      <c r="A955">
        <v>3328</v>
      </c>
      <c r="B955" t="s">
        <v>11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39</v>
      </c>
      <c r="M955" t="s">
        <v>40</v>
      </c>
      <c r="N955" t="s">
        <v>41</v>
      </c>
      <c r="O955">
        <v>3</v>
      </c>
      <c r="P955" t="s">
        <v>48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>
        <f>SUM(1,(1/3)*(Table13[[#This Row],[Length]]-0.5),(1/3)*(Table13[[#This Row],[Diameter]]-0.4),(1/3)*(Table13[[#This Row],[Height]]-0.4)*Table13[[#This Row],[Whole_weight]]*0.5)</f>
        <v>1.0261499999999999</v>
      </c>
      <c r="W955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>
        <f>IF(Table13[[#This Row],[Category All]]="Category 1",Table13[[#This Row],[Base Abalone Value]]*1.5,NA())</f>
        <v>1.5392249999999998</v>
      </c>
      <c r="Y955" t="e">
        <f>IF(Table13[[#This Row],[Category All]]="Category 2",Table13[[#This Row],[Base Abalone Value]]*0.8,NA())</f>
        <v>#N/A</v>
      </c>
      <c r="Z955" t="e">
        <f>IF(Table13[[#This Row],[Category All]]="Category 3",Table13[[#This Row],[Base Abalone Value]],NA())</f>
        <v>#N/A</v>
      </c>
      <c r="AA955" s="2" t="e">
        <f>IF(Table13[[#This Row],[Gender]]="M",Table13[[#This Row],[Whole_weight]],NA())</f>
        <v>#N/A</v>
      </c>
      <c r="AB955" s="2" t="e">
        <f>IF(Table13[[#This Row],[Gender]]="F",Table13[[#This Row],[Whole_weight]],NA())</f>
        <v>#N/A</v>
      </c>
      <c r="AC955" s="2">
        <f>IF(Table13[[#This Row],[Gender]]="I",Table13[[#This Row],[Whole_weight]],NA())</f>
        <v>1.3654999999999999</v>
      </c>
      <c r="AD955" s="2" t="e">
        <f>IF(Table13[[#This Row],[Gender]]="M",Table13[[#This Row],[Diameter]],NA())</f>
        <v>#N/A</v>
      </c>
      <c r="AE955" s="2" t="e">
        <f>IF(Table13[[#This Row],[Gender]]="F",Table13[[#This Row],[Diameter]],NA())</f>
        <v>#N/A</v>
      </c>
      <c r="AF955" s="2">
        <f>IF(Table13[[#This Row],[Gender]]="I",Table13[[#This Row],[Diameter]],NA())</f>
        <v>0.48</v>
      </c>
    </row>
    <row r="956" spans="1:32">
      <c r="A956">
        <v>2577</v>
      </c>
      <c r="B956" t="s">
        <v>11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49</v>
      </c>
      <c r="M956" t="s">
        <v>50</v>
      </c>
      <c r="N956" t="s">
        <v>3</v>
      </c>
      <c r="O956">
        <v>5</v>
      </c>
      <c r="P956" t="s">
        <v>14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>
        <f>SUM(1,(1/3)*(Table13[[#This Row],[Length]]-0.5),(1/3)*(Table13[[#This Row],[Diameter]]-0.4),(1/3)*(Table13[[#This Row],[Height]]-0.4)*Table13[[#This Row],[Whole_weight]]*0.5)</f>
        <v>0.96945666666666663</v>
      </c>
      <c r="W956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t="e">
        <f>IF(Table13[[#This Row],[Category All]]="Category 1",Table13[[#This Row],[Base Abalone Value]]*1.5,NA())</f>
        <v>#N/A</v>
      </c>
      <c r="Y956">
        <f>IF(Table13[[#This Row],[Category All]]="Category 2",Table13[[#This Row],[Base Abalone Value]]*0.8,NA())</f>
        <v>0.77556533333333333</v>
      </c>
      <c r="Z956" t="e">
        <f>IF(Table13[[#This Row],[Category All]]="Category 3",Table13[[#This Row],[Base Abalone Value]],NA())</f>
        <v>#N/A</v>
      </c>
      <c r="AA956" s="2" t="e">
        <f>IF(Table13[[#This Row],[Gender]]="M",Table13[[#This Row],[Whole_weight]],NA())</f>
        <v>#N/A</v>
      </c>
      <c r="AB956" s="2" t="e">
        <f>IF(Table13[[#This Row],[Gender]]="F",Table13[[#This Row],[Whole_weight]],NA())</f>
        <v>#N/A</v>
      </c>
      <c r="AC956" s="2">
        <f>IF(Table13[[#This Row],[Gender]]="I",Table13[[#This Row],[Whole_weight]],NA())</f>
        <v>0.49399999999999999</v>
      </c>
      <c r="AD956" s="2" t="e">
        <f>IF(Table13[[#This Row],[Gender]]="M",Table13[[#This Row],[Diameter]],NA())</f>
        <v>#N/A</v>
      </c>
      <c r="AE956" s="2" t="e">
        <f>IF(Table13[[#This Row],[Gender]]="F",Table13[[#This Row],[Diameter]],NA())</f>
        <v>#N/A</v>
      </c>
      <c r="AF956" s="2">
        <f>IF(Table13[[#This Row],[Gender]]="I",Table13[[#This Row],[Diameter]],NA())</f>
        <v>0.38</v>
      </c>
    </row>
    <row r="957" spans="1:32">
      <c r="A957">
        <v>3668</v>
      </c>
      <c r="B957" t="s">
        <v>0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49</v>
      </c>
      <c r="M957" t="s">
        <v>50</v>
      </c>
      <c r="N957" t="s">
        <v>3</v>
      </c>
      <c r="O957">
        <v>3</v>
      </c>
      <c r="P957" t="s">
        <v>48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>
        <f>SUM(1,(1/3)*(Table13[[#This Row],[Length]]-0.5),(1/3)*(Table13[[#This Row],[Diameter]]-0.4),(1/3)*(Table13[[#This Row],[Height]]-0.4)*Table13[[#This Row],[Whole_weight]]*0.5)</f>
        <v>0.99277833333333321</v>
      </c>
      <c r="W957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t="e">
        <f>IF(Table13[[#This Row],[Category All]]="Category 1",Table13[[#This Row],[Base Abalone Value]]*1.5,NA())</f>
        <v>#N/A</v>
      </c>
      <c r="Y957" t="e">
        <f>IF(Table13[[#This Row],[Category All]]="Category 2",Table13[[#This Row],[Base Abalone Value]]*0.8,NA())</f>
        <v>#N/A</v>
      </c>
      <c r="Z957">
        <f>IF(Table13[[#This Row],[Category All]]="Category 3",Table13[[#This Row],[Base Abalone Value]],NA())</f>
        <v>0.99277833333333321</v>
      </c>
      <c r="AA957" s="2" t="e">
        <f>IF(Table13[[#This Row],[Gender]]="M",Table13[[#This Row],[Whole_weight]],NA())</f>
        <v>#N/A</v>
      </c>
      <c r="AB957" s="2">
        <f>IF(Table13[[#This Row],[Gender]]="F",Table13[[#This Row],[Whole_weight]],NA())</f>
        <v>1.034</v>
      </c>
      <c r="AC957" s="2" t="e">
        <f>IF(Table13[[#This Row],[Gender]]="I",Table13[[#This Row],[Whole_weight]],NA())</f>
        <v>#N/A</v>
      </c>
      <c r="AD957" s="2" t="e">
        <f>IF(Table13[[#This Row],[Gender]]="M",Table13[[#This Row],[Diameter]],NA())</f>
        <v>#N/A</v>
      </c>
      <c r="AE957" s="2">
        <f>IF(Table13[[#This Row],[Gender]]="F",Table13[[#This Row],[Diameter]],NA())</f>
        <v>0.42</v>
      </c>
      <c r="AF957" s="2" t="e">
        <f>IF(Table13[[#This Row],[Gender]]="I",Table13[[#This Row],[Diameter]],NA())</f>
        <v>#N/A</v>
      </c>
    </row>
    <row r="958" spans="1:32">
      <c r="A958">
        <v>2566</v>
      </c>
      <c r="B958" t="s">
        <v>11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26</v>
      </c>
      <c r="M958" t="s">
        <v>27</v>
      </c>
      <c r="N958" t="s">
        <v>28</v>
      </c>
      <c r="O958">
        <v>10</v>
      </c>
      <c r="P958" t="s">
        <v>38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>
        <f>SUM(1,(1/3)*(Table13[[#This Row],[Length]]-0.5),(1/3)*(Table13[[#This Row],[Diameter]]-0.4),(1/3)*(Table13[[#This Row],[Height]]-0.4)*Table13[[#This Row],[Whole_weight]]*0.5)</f>
        <v>0.9448266666666667</v>
      </c>
      <c r="W958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t="e">
        <f>IF(Table13[[#This Row],[Category All]]="Category 1",Table13[[#This Row],[Base Abalone Value]]*1.5,NA())</f>
        <v>#N/A</v>
      </c>
      <c r="Y958">
        <f>IF(Table13[[#This Row],[Category All]]="Category 2",Table13[[#This Row],[Base Abalone Value]]*0.8,NA())</f>
        <v>0.75586133333333339</v>
      </c>
      <c r="Z958" t="e">
        <f>IF(Table13[[#This Row],[Category All]]="Category 3",Table13[[#This Row],[Base Abalone Value]],NA())</f>
        <v>#N/A</v>
      </c>
      <c r="AA958" s="2" t="e">
        <f>IF(Table13[[#This Row],[Gender]]="M",Table13[[#This Row],[Whole_weight]],NA())</f>
        <v>#N/A</v>
      </c>
      <c r="AB958" s="2" t="e">
        <f>IF(Table13[[#This Row],[Gender]]="F",Table13[[#This Row],[Whole_weight]],NA())</f>
        <v>#N/A</v>
      </c>
      <c r="AC958" s="2">
        <f>IF(Table13[[#This Row],[Gender]]="I",Table13[[#This Row],[Whole_weight]],NA())</f>
        <v>0.46800000000000003</v>
      </c>
      <c r="AD958" s="2" t="e">
        <f>IF(Table13[[#This Row],[Gender]]="M",Table13[[#This Row],[Diameter]],NA())</f>
        <v>#N/A</v>
      </c>
      <c r="AE958" s="2" t="e">
        <f>IF(Table13[[#This Row],[Gender]]="F",Table13[[#This Row],[Diameter]],NA())</f>
        <v>#N/A</v>
      </c>
      <c r="AF958" s="2">
        <f>IF(Table13[[#This Row],[Gender]]="I",Table13[[#This Row],[Diameter]],NA())</f>
        <v>0.35</v>
      </c>
    </row>
    <row r="959" spans="1:32">
      <c r="A959">
        <v>1282</v>
      </c>
      <c r="B959" t="s">
        <v>11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29</v>
      </c>
      <c r="M959" t="s">
        <v>30</v>
      </c>
      <c r="N959" t="s">
        <v>31</v>
      </c>
      <c r="O959">
        <v>6</v>
      </c>
      <c r="P959" t="s">
        <v>47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>
        <f>SUM(1,(1/3)*(Table13[[#This Row],[Length]]-0.5),(1/3)*(Table13[[#This Row],[Diameter]]-0.4),(1/3)*(Table13[[#This Row],[Height]]-0.4)*Table13[[#This Row],[Whole_weight]]*0.5)</f>
        <v>0.96709833333333328</v>
      </c>
      <c r="W959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t="e">
        <f>IF(Table13[[#This Row],[Category All]]="Category 1",Table13[[#This Row],[Base Abalone Value]]*1.5,NA())</f>
        <v>#N/A</v>
      </c>
      <c r="Y959">
        <f>IF(Table13[[#This Row],[Category All]]="Category 2",Table13[[#This Row],[Base Abalone Value]]*0.8,NA())</f>
        <v>0.77367866666666663</v>
      </c>
      <c r="Z959" t="e">
        <f>IF(Table13[[#This Row],[Category All]]="Category 3",Table13[[#This Row],[Base Abalone Value]],NA())</f>
        <v>#N/A</v>
      </c>
      <c r="AA959" s="2" t="e">
        <f>IF(Table13[[#This Row],[Gender]]="M",Table13[[#This Row],[Whole_weight]],NA())</f>
        <v>#N/A</v>
      </c>
      <c r="AB959" s="2" t="e">
        <f>IF(Table13[[#This Row],[Gender]]="F",Table13[[#This Row],[Whole_weight]],NA())</f>
        <v>#N/A</v>
      </c>
      <c r="AC959" s="2">
        <f>IF(Table13[[#This Row],[Gender]]="I",Table13[[#This Row],[Whole_weight]],NA())</f>
        <v>0.59399999999999997</v>
      </c>
      <c r="AD959" s="2" t="e">
        <f>IF(Table13[[#This Row],[Gender]]="M",Table13[[#This Row],[Diameter]],NA())</f>
        <v>#N/A</v>
      </c>
      <c r="AE959" s="2" t="e">
        <f>IF(Table13[[#This Row],[Gender]]="F",Table13[[#This Row],[Diameter]],NA())</f>
        <v>#N/A</v>
      </c>
      <c r="AF959" s="2">
        <f>IF(Table13[[#This Row],[Gender]]="I",Table13[[#This Row],[Diameter]],NA())</f>
        <v>0.38</v>
      </c>
    </row>
    <row r="960" spans="1:32">
      <c r="A960">
        <v>2552</v>
      </c>
      <c r="B960" t="s">
        <v>11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5</v>
      </c>
      <c r="M960" t="s">
        <v>6</v>
      </c>
      <c r="N960" t="s">
        <v>3</v>
      </c>
      <c r="O960">
        <v>7</v>
      </c>
      <c r="P960" t="s">
        <v>42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>
        <f>SUM(1,(1/3)*(Table13[[#This Row],[Length]]-0.5),(1/3)*(Table13[[#This Row],[Diameter]]-0.4),(1/3)*(Table13[[#This Row],[Height]]-0.4)*Table13[[#This Row],[Whole_weight]]*0.5)</f>
        <v>0.8647366666666666</v>
      </c>
      <c r="W960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t="e">
        <f>IF(Table13[[#This Row],[Category All]]="Category 1",Table13[[#This Row],[Base Abalone Value]]*1.5,NA())</f>
        <v>#N/A</v>
      </c>
      <c r="Y960">
        <f>IF(Table13[[#This Row],[Category All]]="Category 2",Table13[[#This Row],[Base Abalone Value]]*0.8,NA())</f>
        <v>0.69178933333333337</v>
      </c>
      <c r="Z960" t="e">
        <f>IF(Table13[[#This Row],[Category All]]="Category 3",Table13[[#This Row],[Base Abalone Value]],NA())</f>
        <v>#N/A</v>
      </c>
      <c r="AA960" s="2" t="e">
        <f>IF(Table13[[#This Row],[Gender]]="M",Table13[[#This Row],[Whole_weight]],NA())</f>
        <v>#N/A</v>
      </c>
      <c r="AB960" s="2" t="e">
        <f>IF(Table13[[#This Row],[Gender]]="F",Table13[[#This Row],[Whole_weight]],NA())</f>
        <v>#N/A</v>
      </c>
      <c r="AC960" s="2">
        <f>IF(Table13[[#This Row],[Gender]]="I",Table13[[#This Row],[Whole_weight]],NA())</f>
        <v>0.126</v>
      </c>
      <c r="AD960" s="2" t="e">
        <f>IF(Table13[[#This Row],[Gender]]="M",Table13[[#This Row],[Diameter]],NA())</f>
        <v>#N/A</v>
      </c>
      <c r="AE960" s="2" t="e">
        <f>IF(Table13[[#This Row],[Gender]]="F",Table13[[#This Row],[Diameter]],NA())</f>
        <v>#N/A</v>
      </c>
      <c r="AF960" s="2">
        <f>IF(Table13[[#This Row],[Gender]]="I",Table13[[#This Row],[Diameter]],NA())</f>
        <v>0.22</v>
      </c>
    </row>
    <row r="961" spans="1:32">
      <c r="A961">
        <v>3013</v>
      </c>
      <c r="B961" t="s">
        <v>11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8</v>
      </c>
      <c r="M961" t="s">
        <v>9</v>
      </c>
      <c r="N961" t="s">
        <v>3</v>
      </c>
      <c r="O961">
        <v>9</v>
      </c>
      <c r="P961" t="s">
        <v>46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>
        <f>SUM(1,(1/3)*(Table13[[#This Row],[Length]]-0.5),(1/3)*(Table13[[#This Row],[Diameter]]-0.4),(1/3)*(Table13[[#This Row],[Height]]-0.4)*Table13[[#This Row],[Whole_weight]]*0.5)</f>
        <v>0.91667500000000002</v>
      </c>
      <c r="W961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t="e">
        <f>IF(Table13[[#This Row],[Category All]]="Category 1",Table13[[#This Row],[Base Abalone Value]]*1.5,NA())</f>
        <v>#N/A</v>
      </c>
      <c r="Y961">
        <f>IF(Table13[[#This Row],[Category All]]="Category 2",Table13[[#This Row],[Base Abalone Value]]*0.8,NA())</f>
        <v>0.7333400000000001</v>
      </c>
      <c r="Z961" t="e">
        <f>IF(Table13[[#This Row],[Category All]]="Category 3",Table13[[#This Row],[Base Abalone Value]],NA())</f>
        <v>#N/A</v>
      </c>
      <c r="AA961" s="2" t="e">
        <f>IF(Table13[[#This Row],[Gender]]="M",Table13[[#This Row],[Whole_weight]],NA())</f>
        <v>#N/A</v>
      </c>
      <c r="AB961" s="2" t="e">
        <f>IF(Table13[[#This Row],[Gender]]="F",Table13[[#This Row],[Whole_weight]],NA())</f>
        <v>#N/A</v>
      </c>
      <c r="AC961" s="2">
        <f>IF(Table13[[#This Row],[Gender]]="I",Table13[[#This Row],[Whole_weight]],NA())</f>
        <v>0.26650000000000001</v>
      </c>
      <c r="AD961" s="2" t="e">
        <f>IF(Table13[[#This Row],[Gender]]="M",Table13[[#This Row],[Diameter]],NA())</f>
        <v>#N/A</v>
      </c>
      <c r="AE961" s="2" t="e">
        <f>IF(Table13[[#This Row],[Gender]]="F",Table13[[#This Row],[Diameter]],NA())</f>
        <v>#N/A</v>
      </c>
      <c r="AF961" s="2">
        <f>IF(Table13[[#This Row],[Gender]]="I",Table13[[#This Row],[Diameter]],NA())</f>
        <v>0.3</v>
      </c>
    </row>
    <row r="962" spans="1:32">
      <c r="A962">
        <v>1646</v>
      </c>
      <c r="B962" t="s">
        <v>15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52</v>
      </c>
      <c r="M962" t="s">
        <v>53</v>
      </c>
      <c r="N962" t="s">
        <v>54</v>
      </c>
      <c r="O962">
        <v>1</v>
      </c>
      <c r="P962" t="s">
        <v>4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>
        <f>SUM(1,(1/3)*(Table13[[#This Row],[Length]]-0.5),(1/3)*(Table13[[#This Row],[Diameter]]-0.4),(1/3)*(Table13[[#This Row],[Height]]-0.4)*Table13[[#This Row],[Whole_weight]]*0.5)</f>
        <v>1.0007566666666667</v>
      </c>
      <c r="W962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t="e">
        <f>IF(Table13[[#This Row],[Category All]]="Category 1",Table13[[#This Row],[Base Abalone Value]]*1.5,NA())</f>
        <v>#N/A</v>
      </c>
      <c r="Y962">
        <f>IF(Table13[[#This Row],[Category All]]="Category 2",Table13[[#This Row],[Base Abalone Value]]*0.8,NA())</f>
        <v>0.80060533333333339</v>
      </c>
      <c r="Z962" t="e">
        <f>IF(Table13[[#This Row],[Category All]]="Category 3",Table13[[#This Row],[Base Abalone Value]],NA())</f>
        <v>#N/A</v>
      </c>
      <c r="AA962" s="2">
        <f>IF(Table13[[#This Row],[Gender]]="M",Table13[[#This Row],[Whole_weight]],NA())</f>
        <v>0.79800000000000004</v>
      </c>
      <c r="AB962" s="2" t="e">
        <f>IF(Table13[[#This Row],[Gender]]="F",Table13[[#This Row],[Whole_weight]],NA())</f>
        <v>#N/A</v>
      </c>
      <c r="AC962" s="2" t="e">
        <f>IF(Table13[[#This Row],[Gender]]="I",Table13[[#This Row],[Whole_weight]],NA())</f>
        <v>#N/A</v>
      </c>
      <c r="AD962" s="2">
        <f>IF(Table13[[#This Row],[Gender]]="M",Table13[[#This Row],[Diameter]],NA())</f>
        <v>0.43</v>
      </c>
      <c r="AE962" s="2" t="e">
        <f>IF(Table13[[#This Row],[Gender]]="F",Table13[[#This Row],[Diameter]],NA())</f>
        <v>#N/A</v>
      </c>
      <c r="AF962" s="2" t="e">
        <f>IF(Table13[[#This Row],[Gender]]="I",Table13[[#This Row],[Diameter]],NA())</f>
        <v>#N/A</v>
      </c>
    </row>
    <row r="963" spans="1:32">
      <c r="A963">
        <v>685</v>
      </c>
      <c r="B963" t="s">
        <v>15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23</v>
      </c>
      <c r="M963" t="s">
        <v>24</v>
      </c>
      <c r="N963" t="s">
        <v>25</v>
      </c>
      <c r="O963">
        <v>8</v>
      </c>
      <c r="P963" t="s">
        <v>19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>
        <f>SUM(1,(1/3)*(Table13[[#This Row],[Length]]-0.5),(1/3)*(Table13[[#This Row],[Diameter]]-0.4),(1/3)*(Table13[[#This Row],[Height]]-0.4)*Table13[[#This Row],[Whole_weight]]*0.5)</f>
        <v>0.97510166666666676</v>
      </c>
      <c r="W96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t="e">
        <f>IF(Table13[[#This Row],[Category All]]="Category 1",Table13[[#This Row],[Base Abalone Value]]*1.5,NA())</f>
        <v>#N/A</v>
      </c>
      <c r="Y963">
        <f>IF(Table13[[#This Row],[Category All]]="Category 2",Table13[[#This Row],[Base Abalone Value]]*0.8,NA())</f>
        <v>0.7800813333333334</v>
      </c>
      <c r="Z963" t="e">
        <f>IF(Table13[[#This Row],[Category All]]="Category 3",Table13[[#This Row],[Base Abalone Value]],NA())</f>
        <v>#N/A</v>
      </c>
      <c r="AA963" s="2">
        <f>IF(Table13[[#This Row],[Gender]]="M",Table13[[#This Row],[Whole_weight]],NA())</f>
        <v>0.65149999999999997</v>
      </c>
      <c r="AB963" s="2" t="e">
        <f>IF(Table13[[#This Row],[Gender]]="F",Table13[[#This Row],[Whole_weight]],NA())</f>
        <v>#N/A</v>
      </c>
      <c r="AC963" s="2" t="e">
        <f>IF(Table13[[#This Row],[Gender]]="I",Table13[[#This Row],[Whole_weight]],NA())</f>
        <v>#N/A</v>
      </c>
      <c r="AD963" s="2">
        <f>IF(Table13[[#This Row],[Gender]]="M",Table13[[#This Row],[Diameter]],NA())</f>
        <v>0.4</v>
      </c>
      <c r="AE963" s="2" t="e">
        <f>IF(Table13[[#This Row],[Gender]]="F",Table13[[#This Row],[Diameter]],NA())</f>
        <v>#N/A</v>
      </c>
      <c r="AF963" s="2" t="e">
        <f>IF(Table13[[#This Row],[Gender]]="I",Table13[[#This Row],[Diameter]],NA())</f>
        <v>#N/A</v>
      </c>
    </row>
    <row r="964" spans="1:32">
      <c r="A964">
        <v>1461</v>
      </c>
      <c r="B964" t="s">
        <v>15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12</v>
      </c>
      <c r="M964" t="s">
        <v>13</v>
      </c>
      <c r="N964" t="s">
        <v>3</v>
      </c>
      <c r="O964">
        <v>9</v>
      </c>
      <c r="P964" t="s">
        <v>46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>
        <f>SUM(1,(1/3)*(Table13[[#This Row],[Length]]-0.5),(1/3)*(Table13[[#This Row],[Diameter]]-0.4),(1/3)*(Table13[[#This Row],[Height]]-0.4)*Table13[[#This Row],[Whole_weight]]*0.5)</f>
        <v>0.95788291666666669</v>
      </c>
      <c r="W964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t="e">
        <f>IF(Table13[[#This Row],[Category All]]="Category 1",Table13[[#This Row],[Base Abalone Value]]*1.5,NA())</f>
        <v>#N/A</v>
      </c>
      <c r="Y964">
        <f>IF(Table13[[#This Row],[Category All]]="Category 2",Table13[[#This Row],[Base Abalone Value]]*0.8,NA())</f>
        <v>0.76630633333333342</v>
      </c>
      <c r="Z964" t="e">
        <f>IF(Table13[[#This Row],[Category All]]="Category 3",Table13[[#This Row],[Base Abalone Value]],NA())</f>
        <v>#N/A</v>
      </c>
      <c r="AA964" s="2">
        <f>IF(Table13[[#This Row],[Gender]]="M",Table13[[#This Row],[Whole_weight]],NA())</f>
        <v>0.64349999999999996</v>
      </c>
      <c r="AB964" s="2" t="e">
        <f>IF(Table13[[#This Row],[Gender]]="F",Table13[[#This Row],[Whole_weight]],NA())</f>
        <v>#N/A</v>
      </c>
      <c r="AC964" s="2" t="e">
        <f>IF(Table13[[#This Row],[Gender]]="I",Table13[[#This Row],[Whole_weight]],NA())</f>
        <v>#N/A</v>
      </c>
      <c r="AD964" s="2">
        <f>IF(Table13[[#This Row],[Gender]]="M",Table13[[#This Row],[Diameter]],NA())</f>
        <v>0.39</v>
      </c>
      <c r="AE964" s="2" t="e">
        <f>IF(Table13[[#This Row],[Gender]]="F",Table13[[#This Row],[Diameter]],NA())</f>
        <v>#N/A</v>
      </c>
      <c r="AF964" s="2" t="e">
        <f>IF(Table13[[#This Row],[Gender]]="I",Table13[[#This Row],[Diameter]],NA())</f>
        <v>#N/A</v>
      </c>
    </row>
    <row r="965" spans="1:32">
      <c r="A965">
        <v>3293</v>
      </c>
      <c r="B965" t="s">
        <v>0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49</v>
      </c>
      <c r="M965" t="s">
        <v>50</v>
      </c>
      <c r="N965" t="s">
        <v>3</v>
      </c>
      <c r="O965">
        <v>4</v>
      </c>
      <c r="P965" t="s">
        <v>10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>
        <f>SUM(1,(1/3)*(Table13[[#This Row],[Length]]-0.5),(1/3)*(Table13[[#This Row],[Diameter]]-0.4),(1/3)*(Table13[[#This Row],[Height]]-0.4)*Table13[[#This Row],[Whole_weight]]*0.5)</f>
        <v>0.96512500000000001</v>
      </c>
      <c r="W965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t="e">
        <f>IF(Table13[[#This Row],[Category All]]="Category 1",Table13[[#This Row],[Base Abalone Value]]*1.5,NA())</f>
        <v>#N/A</v>
      </c>
      <c r="Y965">
        <f>IF(Table13[[#This Row],[Category All]]="Category 2",Table13[[#This Row],[Base Abalone Value]]*0.8,NA())</f>
        <v>0.77210000000000001</v>
      </c>
      <c r="Z965" t="e">
        <f>IF(Table13[[#This Row],[Category All]]="Category 3",Table13[[#This Row],[Base Abalone Value]],NA())</f>
        <v>#N/A</v>
      </c>
      <c r="AA965" s="2" t="e">
        <f>IF(Table13[[#This Row],[Gender]]="M",Table13[[#This Row],[Whole_weight]],NA())</f>
        <v>#N/A</v>
      </c>
      <c r="AB965" s="2">
        <f>IF(Table13[[#This Row],[Gender]]="F",Table13[[#This Row],[Whole_weight]],NA())</f>
        <v>0.59699999999999998</v>
      </c>
      <c r="AC965" s="2" t="e">
        <f>IF(Table13[[#This Row],[Gender]]="I",Table13[[#This Row],[Whole_weight]],NA())</f>
        <v>#N/A</v>
      </c>
      <c r="AD965" s="2" t="e">
        <f>IF(Table13[[#This Row],[Gender]]="M",Table13[[#This Row],[Diameter]],NA())</f>
        <v>#N/A</v>
      </c>
      <c r="AE965" s="2">
        <f>IF(Table13[[#This Row],[Gender]]="F",Table13[[#This Row],[Diameter]],NA())</f>
        <v>0.375</v>
      </c>
      <c r="AF965" s="2" t="e">
        <f>IF(Table13[[#This Row],[Gender]]="I",Table13[[#This Row],[Diameter]],NA())</f>
        <v>#N/A</v>
      </c>
    </row>
    <row r="966" spans="1:32">
      <c r="A966">
        <v>2986</v>
      </c>
      <c r="B966" t="s">
        <v>11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</v>
      </c>
      <c r="M966" t="s">
        <v>2</v>
      </c>
      <c r="N966" t="s">
        <v>3</v>
      </c>
      <c r="O966">
        <v>6</v>
      </c>
      <c r="P966" t="s">
        <v>47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>
        <f>SUM(1,(1/3)*(Table13[[#This Row],[Length]]-0.5),(1/3)*(Table13[[#This Row],[Diameter]]-0.4),(1/3)*(Table13[[#This Row],[Height]]-0.4)*Table13[[#This Row],[Whole_weight]]*0.5)</f>
        <v>0.97743750000000007</v>
      </c>
      <c r="W966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t="e">
        <f>IF(Table13[[#This Row],[Category All]]="Category 1",Table13[[#This Row],[Base Abalone Value]]*1.5,NA())</f>
        <v>#N/A</v>
      </c>
      <c r="Y966">
        <f>IF(Table13[[#This Row],[Category All]]="Category 2",Table13[[#This Row],[Base Abalone Value]]*0.8,NA())</f>
        <v>0.78195000000000014</v>
      </c>
      <c r="Z966" t="e">
        <f>IF(Table13[[#This Row],[Category All]]="Category 3",Table13[[#This Row],[Base Abalone Value]],NA())</f>
        <v>#N/A</v>
      </c>
      <c r="AA966" s="2" t="e">
        <f>IF(Table13[[#This Row],[Gender]]="M",Table13[[#This Row],[Whole_weight]],NA())</f>
        <v>#N/A</v>
      </c>
      <c r="AB966" s="2" t="e">
        <f>IF(Table13[[#This Row],[Gender]]="F",Table13[[#This Row],[Whole_weight]],NA())</f>
        <v>#N/A</v>
      </c>
      <c r="AC966" s="2">
        <f>IF(Table13[[#This Row],[Gender]]="I",Table13[[#This Row],[Whole_weight]],NA())</f>
        <v>0.77500000000000002</v>
      </c>
      <c r="AD966" s="2" t="e">
        <f>IF(Table13[[#This Row],[Gender]]="M",Table13[[#This Row],[Diameter]],NA())</f>
        <v>#N/A</v>
      </c>
      <c r="AE966" s="2" t="e">
        <f>IF(Table13[[#This Row],[Gender]]="F",Table13[[#This Row],[Diameter]],NA())</f>
        <v>#N/A</v>
      </c>
      <c r="AF966" s="2">
        <f>IF(Table13[[#This Row],[Gender]]="I",Table13[[#This Row],[Diameter]],NA())</f>
        <v>0.4</v>
      </c>
    </row>
    <row r="967" spans="1:32">
      <c r="A967">
        <v>348</v>
      </c>
      <c r="B967" t="s">
        <v>11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12</v>
      </c>
      <c r="M967" t="s">
        <v>13</v>
      </c>
      <c r="N967" t="s">
        <v>3</v>
      </c>
      <c r="O967">
        <v>5</v>
      </c>
      <c r="P967" t="s">
        <v>14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>
        <f>SUM(1,(1/3)*(Table13[[#This Row],[Length]]-0.5),(1/3)*(Table13[[#This Row],[Diameter]]-0.4),(1/3)*(Table13[[#This Row],[Height]]-0.4)*Table13[[#This Row],[Whole_weight]]*0.5)</f>
        <v>0.88933333333333331</v>
      </c>
      <c r="W967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t="e">
        <f>IF(Table13[[#This Row],[Category All]]="Category 1",Table13[[#This Row],[Base Abalone Value]]*1.5,NA())</f>
        <v>#N/A</v>
      </c>
      <c r="Y967">
        <f>IF(Table13[[#This Row],[Category All]]="Category 2",Table13[[#This Row],[Base Abalone Value]]*0.8,NA())</f>
        <v>0.71146666666666669</v>
      </c>
      <c r="Z967" t="e">
        <f>IF(Table13[[#This Row],[Category All]]="Category 3",Table13[[#This Row],[Base Abalone Value]],NA())</f>
        <v>#N/A</v>
      </c>
      <c r="AA967" s="2" t="e">
        <f>IF(Table13[[#This Row],[Gender]]="M",Table13[[#This Row],[Whole_weight]],NA())</f>
        <v>#N/A</v>
      </c>
      <c r="AB967" s="2" t="e">
        <f>IF(Table13[[#This Row],[Gender]]="F",Table13[[#This Row],[Whole_weight]],NA())</f>
        <v>#N/A</v>
      </c>
      <c r="AC967" s="2">
        <f>IF(Table13[[#This Row],[Gender]]="I",Table13[[#This Row],[Whole_weight]],NA())</f>
        <v>0.2</v>
      </c>
      <c r="AD967" s="2" t="e">
        <f>IF(Table13[[#This Row],[Gender]]="M",Table13[[#This Row],[Diameter]],NA())</f>
        <v>#N/A</v>
      </c>
      <c r="AE967" s="2" t="e">
        <f>IF(Table13[[#This Row],[Gender]]="F",Table13[[#This Row],[Diameter]],NA())</f>
        <v>#N/A</v>
      </c>
      <c r="AF967" s="2">
        <f>IF(Table13[[#This Row],[Gender]]="I",Table13[[#This Row],[Diameter]],NA())</f>
        <v>0.26</v>
      </c>
    </row>
    <row r="968" spans="1:32">
      <c r="A968">
        <v>3232</v>
      </c>
      <c r="B968" t="s">
        <v>15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</v>
      </c>
      <c r="M968" t="s">
        <v>2</v>
      </c>
      <c r="N968" t="s">
        <v>3</v>
      </c>
      <c r="O968">
        <v>8</v>
      </c>
      <c r="P968" t="s">
        <v>19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>
        <f>SUM(1,(1/3)*(Table13[[#This Row],[Length]]-0.5),(1/3)*(Table13[[#This Row],[Diameter]]-0.4),(1/3)*(Table13[[#This Row],[Height]]-0.4)*Table13[[#This Row],[Whole_weight]]*0.5)</f>
        <v>0.92752333333333326</v>
      </c>
      <c r="W968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t="e">
        <f>IF(Table13[[#This Row],[Category All]]="Category 1",Table13[[#This Row],[Base Abalone Value]]*1.5,NA())</f>
        <v>#N/A</v>
      </c>
      <c r="Y968">
        <f>IF(Table13[[#This Row],[Category All]]="Category 2",Table13[[#This Row],[Base Abalone Value]]*0.8,NA())</f>
        <v>0.7420186666666666</v>
      </c>
      <c r="Z968" t="e">
        <f>IF(Table13[[#This Row],[Category All]]="Category 3",Table13[[#This Row],[Base Abalone Value]],NA())</f>
        <v>#N/A</v>
      </c>
      <c r="AA968" s="2">
        <f>IF(Table13[[#This Row],[Gender]]="M",Table13[[#This Row],[Whole_weight]],NA())</f>
        <v>0.3745</v>
      </c>
      <c r="AB968" s="2" t="e">
        <f>IF(Table13[[#This Row],[Gender]]="F",Table13[[#This Row],[Whole_weight]],NA())</f>
        <v>#N/A</v>
      </c>
      <c r="AC968" s="2" t="e">
        <f>IF(Table13[[#This Row],[Gender]]="I",Table13[[#This Row],[Whole_weight]],NA())</f>
        <v>#N/A</v>
      </c>
      <c r="AD968" s="2">
        <f>IF(Table13[[#This Row],[Gender]]="M",Table13[[#This Row],[Diameter]],NA())</f>
        <v>0.32500000000000001</v>
      </c>
      <c r="AE968" s="2" t="e">
        <f>IF(Table13[[#This Row],[Gender]]="F",Table13[[#This Row],[Diameter]],NA())</f>
        <v>#N/A</v>
      </c>
      <c r="AF968" s="2" t="e">
        <f>IF(Table13[[#This Row],[Gender]]="I",Table13[[#This Row],[Diameter]],NA())</f>
        <v>#N/A</v>
      </c>
    </row>
    <row r="969" spans="1:32">
      <c r="A969">
        <v>697</v>
      </c>
      <c r="B969" t="s">
        <v>11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43</v>
      </c>
      <c r="M969" t="s">
        <v>44</v>
      </c>
      <c r="N969" t="s">
        <v>45</v>
      </c>
      <c r="O969">
        <v>6</v>
      </c>
      <c r="P969" t="s">
        <v>47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>
        <f>SUM(1,(1/3)*(Table13[[#This Row],[Length]]-0.5),(1/3)*(Table13[[#This Row],[Diameter]]-0.4),(1/3)*(Table13[[#This Row],[Height]]-0.4)*Table13[[#This Row],[Whole_weight]]*0.5)</f>
        <v>0.78564583333333327</v>
      </c>
      <c r="W969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t="e">
        <f>IF(Table13[[#This Row],[Category All]]="Category 1",Table13[[#This Row],[Base Abalone Value]]*1.5,NA())</f>
        <v>#N/A</v>
      </c>
      <c r="Y969">
        <f>IF(Table13[[#This Row],[Category All]]="Category 2",Table13[[#This Row],[Base Abalone Value]]*0.8,NA())</f>
        <v>0.62851666666666661</v>
      </c>
      <c r="Z969" t="e">
        <f>IF(Table13[[#This Row],[Category All]]="Category 3",Table13[[#This Row],[Base Abalone Value]],NA())</f>
        <v>#N/A</v>
      </c>
      <c r="AA969" s="2" t="e">
        <f>IF(Table13[[#This Row],[Gender]]="M",Table13[[#This Row],[Whole_weight]],NA())</f>
        <v>#N/A</v>
      </c>
      <c r="AB969" s="2" t="e">
        <f>IF(Table13[[#This Row],[Gender]]="F",Table13[[#This Row],[Whole_weight]],NA())</f>
        <v>#N/A</v>
      </c>
      <c r="AC969" s="2">
        <f>IF(Table13[[#This Row],[Gender]]="I",Table13[[#This Row],[Whole_weight]],NA())</f>
        <v>1.7500000000000002E-2</v>
      </c>
      <c r="AD969" s="2" t="e">
        <f>IF(Table13[[#This Row],[Gender]]="M",Table13[[#This Row],[Diameter]],NA())</f>
        <v>#N/A</v>
      </c>
      <c r="AE969" s="2" t="e">
        <f>IF(Table13[[#This Row],[Gender]]="F",Table13[[#This Row],[Diameter]],NA())</f>
        <v>#N/A</v>
      </c>
      <c r="AF969" s="2">
        <f>IF(Table13[[#This Row],[Gender]]="I",Table13[[#This Row],[Diameter]],NA())</f>
        <v>0.105</v>
      </c>
    </row>
    <row r="970" spans="1:32">
      <c r="A970">
        <v>1281</v>
      </c>
      <c r="B970" t="s">
        <v>15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49</v>
      </c>
      <c r="M970" t="s">
        <v>50</v>
      </c>
      <c r="N970" t="s">
        <v>3</v>
      </c>
      <c r="O970">
        <v>6</v>
      </c>
      <c r="P970" t="s">
        <v>47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>
        <f>SUM(1,(1/3)*(Table13[[#This Row],[Length]]-0.5),(1/3)*(Table13[[#This Row],[Diameter]]-0.4),(1/3)*(Table13[[#This Row],[Height]]-0.4)*Table13[[#This Row],[Whole_weight]]*0.5)</f>
        <v>0.97085999999999995</v>
      </c>
      <c r="W970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t="e">
        <f>IF(Table13[[#This Row],[Category All]]="Category 1",Table13[[#This Row],[Base Abalone Value]]*1.5,NA())</f>
        <v>#N/A</v>
      </c>
      <c r="Y970">
        <f>IF(Table13[[#This Row],[Category All]]="Category 2",Table13[[#This Row],[Base Abalone Value]]*0.8,NA())</f>
        <v>0.77668800000000005</v>
      </c>
      <c r="Z970" t="e">
        <f>IF(Table13[[#This Row],[Category All]]="Category 3",Table13[[#This Row],[Base Abalone Value]],NA())</f>
        <v>#N/A</v>
      </c>
      <c r="AA970" s="2">
        <f>IF(Table13[[#This Row],[Gender]]="M",Table13[[#This Row],[Whole_weight]],NA())</f>
        <v>0.55300000000000005</v>
      </c>
      <c r="AB970" s="2" t="e">
        <f>IF(Table13[[#This Row],[Gender]]="F",Table13[[#This Row],[Whole_weight]],NA())</f>
        <v>#N/A</v>
      </c>
      <c r="AC970" s="2" t="e">
        <f>IF(Table13[[#This Row],[Gender]]="I",Table13[[#This Row],[Whole_weight]],NA())</f>
        <v>#N/A</v>
      </c>
      <c r="AD970" s="2">
        <f>IF(Table13[[#This Row],[Gender]]="M",Table13[[#This Row],[Diameter]],NA())</f>
        <v>0.39500000000000002</v>
      </c>
      <c r="AE970" s="2" t="e">
        <f>IF(Table13[[#This Row],[Gender]]="F",Table13[[#This Row],[Diameter]],NA())</f>
        <v>#N/A</v>
      </c>
      <c r="AF970" s="2" t="e">
        <f>IF(Table13[[#This Row],[Gender]]="I",Table13[[#This Row],[Diameter]],NA())</f>
        <v>#N/A</v>
      </c>
    </row>
    <row r="971" spans="1:32">
      <c r="A971">
        <v>2531</v>
      </c>
      <c r="B971" t="s">
        <v>0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</v>
      </c>
      <c r="M971" t="s">
        <v>2</v>
      </c>
      <c r="N971" t="s">
        <v>3</v>
      </c>
      <c r="O971">
        <v>8</v>
      </c>
      <c r="P971" t="s">
        <v>19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>
        <f>SUM(1,(1/3)*(Table13[[#This Row],[Length]]-0.5),(1/3)*(Table13[[#This Row],[Diameter]]-0.4),(1/3)*(Table13[[#This Row],[Height]]-0.4)*Table13[[#This Row],[Whole_weight]]*0.5)</f>
        <v>1.0169970833333333</v>
      </c>
      <c r="W971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t="e">
        <f>IF(Table13[[#This Row],[Category All]]="Category 1",Table13[[#This Row],[Base Abalone Value]]*1.5,NA())</f>
        <v>#N/A</v>
      </c>
      <c r="Y971" t="e">
        <f>IF(Table13[[#This Row],[Category All]]="Category 2",Table13[[#This Row],[Base Abalone Value]]*0.8,NA())</f>
        <v>#N/A</v>
      </c>
      <c r="Z971">
        <f>IF(Table13[[#This Row],[Category All]]="Category 3",Table13[[#This Row],[Base Abalone Value]],NA())</f>
        <v>1.0169970833333333</v>
      </c>
      <c r="AA971" s="2" t="e">
        <f>IF(Table13[[#This Row],[Gender]]="M",Table13[[#This Row],[Whole_weight]],NA())</f>
        <v>#N/A</v>
      </c>
      <c r="AB971" s="2">
        <f>IF(Table13[[#This Row],[Gender]]="F",Table13[[#This Row],[Whole_weight]],NA())</f>
        <v>1.1405000000000001</v>
      </c>
      <c r="AC971" s="2" t="e">
        <f>IF(Table13[[#This Row],[Gender]]="I",Table13[[#This Row],[Whole_weight]],NA())</f>
        <v>#N/A</v>
      </c>
      <c r="AD971" s="2" t="e">
        <f>IF(Table13[[#This Row],[Gender]]="M",Table13[[#This Row],[Diameter]],NA())</f>
        <v>#N/A</v>
      </c>
      <c r="AE971" s="2">
        <f>IF(Table13[[#This Row],[Gender]]="F",Table13[[#This Row],[Diameter]],NA())</f>
        <v>0.48499999999999999</v>
      </c>
      <c r="AF971" s="2" t="e">
        <f>IF(Table13[[#This Row],[Gender]]="I",Table13[[#This Row],[Diameter]],NA())</f>
        <v>#N/A</v>
      </c>
    </row>
    <row r="972" spans="1:32">
      <c r="A972">
        <v>2704</v>
      </c>
      <c r="B972" t="s">
        <v>15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20</v>
      </c>
      <c r="M972" t="s">
        <v>21</v>
      </c>
      <c r="N972" t="s">
        <v>22</v>
      </c>
      <c r="O972">
        <v>6</v>
      </c>
      <c r="P972" t="s">
        <v>47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>
        <f>SUM(1,(1/3)*(Table13[[#This Row],[Length]]-0.5),(1/3)*(Table13[[#This Row],[Diameter]]-0.4),(1/3)*(Table13[[#This Row],[Height]]-0.4)*Table13[[#This Row],[Whole_weight]]*0.5)</f>
        <v>1.0472700000000001</v>
      </c>
      <c r="W972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t="e">
        <f>IF(Table13[[#This Row],[Category All]]="Category 1",Table13[[#This Row],[Base Abalone Value]]*1.5,NA())</f>
        <v>#N/A</v>
      </c>
      <c r="Y972" t="e">
        <f>IF(Table13[[#This Row],[Category All]]="Category 2",Table13[[#This Row],[Base Abalone Value]]*0.8,NA())</f>
        <v>#N/A</v>
      </c>
      <c r="Z972">
        <f>IF(Table13[[#This Row],[Category All]]="Category 3",Table13[[#This Row],[Base Abalone Value]],NA())</f>
        <v>1.0472700000000001</v>
      </c>
      <c r="AA972" s="2">
        <f>IF(Table13[[#This Row],[Gender]]="M",Table13[[#This Row],[Whole_weight]],NA())</f>
        <v>1.5289999999999999</v>
      </c>
      <c r="AB972" s="2" t="e">
        <f>IF(Table13[[#This Row],[Gender]]="F",Table13[[#This Row],[Whole_weight]],NA())</f>
        <v>#N/A</v>
      </c>
      <c r="AC972" s="2" t="e">
        <f>IF(Table13[[#This Row],[Gender]]="I",Table13[[#This Row],[Whole_weight]],NA())</f>
        <v>#N/A</v>
      </c>
      <c r="AD972" s="2">
        <f>IF(Table13[[#This Row],[Gender]]="M",Table13[[#This Row],[Diameter]],NA())</f>
        <v>0.53</v>
      </c>
      <c r="AE972" s="2" t="e">
        <f>IF(Table13[[#This Row],[Gender]]="F",Table13[[#This Row],[Diameter]],NA())</f>
        <v>#N/A</v>
      </c>
      <c r="AF972" s="2" t="e">
        <f>IF(Table13[[#This Row],[Gender]]="I",Table13[[#This Row],[Diameter]],NA())</f>
        <v>#N/A</v>
      </c>
    </row>
    <row r="973" spans="1:32">
      <c r="A973">
        <v>2104</v>
      </c>
      <c r="B973" t="s">
        <v>15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43</v>
      </c>
      <c r="M973" t="s">
        <v>44</v>
      </c>
      <c r="N973" t="s">
        <v>45</v>
      </c>
      <c r="O973">
        <v>2</v>
      </c>
      <c r="P973" t="s">
        <v>7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>
        <f>SUM(1,(1/3)*(Table13[[#This Row],[Length]]-0.5),(1/3)*(Table13[[#This Row],[Diameter]]-0.4),(1/3)*(Table13[[#This Row],[Height]]-0.4)*Table13[[#This Row],[Whole_weight]]*0.5)</f>
        <v>0.9078666666666666</v>
      </c>
      <c r="W97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t="e">
        <f>IF(Table13[[#This Row],[Category All]]="Category 1",Table13[[#This Row],[Base Abalone Value]]*1.5,NA())</f>
        <v>#N/A</v>
      </c>
      <c r="Y973">
        <f>IF(Table13[[#This Row],[Category All]]="Category 2",Table13[[#This Row],[Base Abalone Value]]*0.8,NA())</f>
        <v>0.72629333333333335</v>
      </c>
      <c r="Z973" t="e">
        <f>IF(Table13[[#This Row],[Category All]]="Category 3",Table13[[#This Row],[Base Abalone Value]],NA())</f>
        <v>#N/A</v>
      </c>
      <c r="AA973" s="2">
        <f>IF(Table13[[#This Row],[Gender]]="M",Table13[[#This Row],[Whole_weight]],NA())</f>
        <v>0.27600000000000002</v>
      </c>
      <c r="AB973" s="2" t="e">
        <f>IF(Table13[[#This Row],[Gender]]="F",Table13[[#This Row],[Whole_weight]],NA())</f>
        <v>#N/A</v>
      </c>
      <c r="AC973" s="2" t="e">
        <f>IF(Table13[[#This Row],[Gender]]="I",Table13[[#This Row],[Whole_weight]],NA())</f>
        <v>#N/A</v>
      </c>
      <c r="AD973" s="2">
        <f>IF(Table13[[#This Row],[Gender]]="M",Table13[[#This Row],[Diameter]],NA())</f>
        <v>0.28999999999999998</v>
      </c>
      <c r="AE973" s="2" t="e">
        <f>IF(Table13[[#This Row],[Gender]]="F",Table13[[#This Row],[Diameter]],NA())</f>
        <v>#N/A</v>
      </c>
      <c r="AF973" s="2" t="e">
        <f>IF(Table13[[#This Row],[Gender]]="I",Table13[[#This Row],[Diameter]],NA())</f>
        <v>#N/A</v>
      </c>
    </row>
    <row r="974" spans="1:32">
      <c r="A974">
        <v>1171</v>
      </c>
      <c r="B974" t="s">
        <v>0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23</v>
      </c>
      <c r="M974" t="s">
        <v>24</v>
      </c>
      <c r="N974" t="s">
        <v>25</v>
      </c>
      <c r="O974">
        <v>7</v>
      </c>
      <c r="P974" t="s">
        <v>42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>
        <f>SUM(1,(1/3)*(Table13[[#This Row],[Length]]-0.5),(1/3)*(Table13[[#This Row],[Diameter]]-0.4),(1/3)*(Table13[[#This Row],[Height]]-0.4)*Table13[[#This Row],[Whole_weight]]*0.5)</f>
        <v>1.0184562500000001</v>
      </c>
      <c r="W974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t="e">
        <f>IF(Table13[[#This Row],[Category All]]="Category 1",Table13[[#This Row],[Base Abalone Value]]*1.5,NA())</f>
        <v>#N/A</v>
      </c>
      <c r="Y974" t="e">
        <f>IF(Table13[[#This Row],[Category All]]="Category 2",Table13[[#This Row],[Base Abalone Value]]*0.8,NA())</f>
        <v>#N/A</v>
      </c>
      <c r="Z974">
        <f>IF(Table13[[#This Row],[Category All]]="Category 3",Table13[[#This Row],[Base Abalone Value]],NA())</f>
        <v>1.0184562500000001</v>
      </c>
      <c r="AA974" s="2" t="e">
        <f>IF(Table13[[#This Row],[Gender]]="M",Table13[[#This Row],[Whole_weight]],NA())</f>
        <v>#N/A</v>
      </c>
      <c r="AB974" s="2">
        <f>IF(Table13[[#This Row],[Gender]]="F",Table13[[#This Row],[Whole_weight]],NA())</f>
        <v>1.3745000000000001</v>
      </c>
      <c r="AC974" s="2" t="e">
        <f>IF(Table13[[#This Row],[Gender]]="I",Table13[[#This Row],[Whole_weight]],NA())</f>
        <v>#N/A</v>
      </c>
      <c r="AD974" s="2" t="e">
        <f>IF(Table13[[#This Row],[Gender]]="M",Table13[[#This Row],[Diameter]],NA())</f>
        <v>#N/A</v>
      </c>
      <c r="AE974" s="2">
        <f>IF(Table13[[#This Row],[Gender]]="F",Table13[[#This Row],[Diameter]],NA())</f>
        <v>0.48499999999999999</v>
      </c>
      <c r="AF974" s="2" t="e">
        <f>IF(Table13[[#This Row],[Gender]]="I",Table13[[#This Row],[Diameter]],NA())</f>
        <v>#N/A</v>
      </c>
    </row>
    <row r="975" spans="1:32">
      <c r="A975">
        <v>3248</v>
      </c>
      <c r="B975" t="s">
        <v>0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5</v>
      </c>
      <c r="M975" t="s">
        <v>6</v>
      </c>
      <c r="N975" t="s">
        <v>3</v>
      </c>
      <c r="O975">
        <v>6</v>
      </c>
      <c r="P975" t="s">
        <v>47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>
        <f>SUM(1,(1/3)*(Table13[[#This Row],[Length]]-0.5),(1/3)*(Table13[[#This Row],[Diameter]]-0.4),(1/3)*(Table13[[#This Row],[Height]]-0.4)*Table13[[#This Row],[Whole_weight]]*0.5)</f>
        <v>1.0258783333333334</v>
      </c>
      <c r="W975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t="e">
        <f>IF(Table13[[#This Row],[Category All]]="Category 1",Table13[[#This Row],[Base Abalone Value]]*1.5,NA())</f>
        <v>#N/A</v>
      </c>
      <c r="Y975" t="e">
        <f>IF(Table13[[#This Row],[Category All]]="Category 2",Table13[[#This Row],[Base Abalone Value]]*0.8,NA())</f>
        <v>#N/A</v>
      </c>
      <c r="Z975">
        <f>IF(Table13[[#This Row],[Category All]]="Category 3",Table13[[#This Row],[Base Abalone Value]],NA())</f>
        <v>1.0258783333333334</v>
      </c>
      <c r="AA975" s="2" t="e">
        <f>IF(Table13[[#This Row],[Gender]]="M",Table13[[#This Row],[Whole_weight]],NA())</f>
        <v>#N/A</v>
      </c>
      <c r="AB975" s="2">
        <f>IF(Table13[[#This Row],[Gender]]="F",Table13[[#This Row],[Whole_weight]],NA())</f>
        <v>1.2130000000000001</v>
      </c>
      <c r="AC975" s="2" t="e">
        <f>IF(Table13[[#This Row],[Gender]]="I",Table13[[#This Row],[Whole_weight]],NA())</f>
        <v>#N/A</v>
      </c>
      <c r="AD975" s="2" t="e">
        <f>IF(Table13[[#This Row],[Gender]]="M",Table13[[#This Row],[Diameter]],NA())</f>
        <v>#N/A</v>
      </c>
      <c r="AE975" s="2">
        <f>IF(Table13[[#This Row],[Gender]]="F",Table13[[#This Row],[Diameter]],NA())</f>
        <v>0.495</v>
      </c>
      <c r="AF975" s="2" t="e">
        <f>IF(Table13[[#This Row],[Gender]]="I",Table13[[#This Row],[Diameter]],NA())</f>
        <v>#N/A</v>
      </c>
    </row>
    <row r="976" spans="1:32">
      <c r="A976">
        <v>3470</v>
      </c>
      <c r="B976" t="s">
        <v>0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39</v>
      </c>
      <c r="M976" t="s">
        <v>40</v>
      </c>
      <c r="N976" t="s">
        <v>41</v>
      </c>
      <c r="O976">
        <v>6</v>
      </c>
      <c r="P976" t="s">
        <v>47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>
        <f>SUM(1,(1/3)*(Table13[[#This Row],[Length]]-0.5),(1/3)*(Table13[[#This Row],[Diameter]]-0.4),(1/3)*(Table13[[#This Row],[Height]]-0.4)*Table13[[#This Row],[Whole_weight]]*0.5)</f>
        <v>1.0746125</v>
      </c>
      <c r="W976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t="e">
        <f>IF(Table13[[#This Row],[Category All]]="Category 1",Table13[[#This Row],[Base Abalone Value]]*1.5,NA())</f>
        <v>#N/A</v>
      </c>
      <c r="Y976" t="e">
        <f>IF(Table13[[#This Row],[Category All]]="Category 2",Table13[[#This Row],[Base Abalone Value]]*0.8,NA())</f>
        <v>#N/A</v>
      </c>
      <c r="Z976">
        <f>IF(Table13[[#This Row],[Category All]]="Category 3",Table13[[#This Row],[Base Abalone Value]],NA())</f>
        <v>1.0746125</v>
      </c>
      <c r="AA976" s="2" t="e">
        <f>IF(Table13[[#This Row],[Gender]]="M",Table13[[#This Row],[Whole_weight]],NA())</f>
        <v>#N/A</v>
      </c>
      <c r="AB976" s="2">
        <f>IF(Table13[[#This Row],[Gender]]="F",Table13[[#This Row],[Whole_weight]],NA())</f>
        <v>2.0724999999999998</v>
      </c>
      <c r="AC976" s="2" t="e">
        <f>IF(Table13[[#This Row],[Gender]]="I",Table13[[#This Row],[Whole_weight]],NA())</f>
        <v>#N/A</v>
      </c>
      <c r="AD976" s="2" t="e">
        <f>IF(Table13[[#This Row],[Gender]]="M",Table13[[#This Row],[Diameter]],NA())</f>
        <v>#N/A</v>
      </c>
      <c r="AE976" s="2">
        <f>IF(Table13[[#This Row],[Gender]]="F",Table13[[#This Row],[Diameter]],NA())</f>
        <v>0.58499999999999996</v>
      </c>
      <c r="AF976" s="2" t="e">
        <f>IF(Table13[[#This Row],[Gender]]="I",Table13[[#This Row],[Diameter]],NA())</f>
        <v>#N/A</v>
      </c>
    </row>
    <row r="977" spans="1:32">
      <c r="A977">
        <v>4107</v>
      </c>
      <c r="B977" t="s">
        <v>0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16</v>
      </c>
      <c r="M977" t="s">
        <v>17</v>
      </c>
      <c r="N977" t="s">
        <v>18</v>
      </c>
      <c r="O977">
        <v>2</v>
      </c>
      <c r="P977" t="s">
        <v>7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>
        <f>SUM(1,(1/3)*(Table13[[#This Row],[Length]]-0.5),(1/3)*(Table13[[#This Row],[Diameter]]-0.4),(1/3)*(Table13[[#This Row],[Height]]-0.4)*Table13[[#This Row],[Whole_weight]]*0.5)</f>
        <v>1.0798079166666665</v>
      </c>
      <c r="W977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t="e">
        <f>IF(Table13[[#This Row],[Category All]]="Category 1",Table13[[#This Row],[Base Abalone Value]]*1.5,NA())</f>
        <v>#N/A</v>
      </c>
      <c r="Y977" t="e">
        <f>IF(Table13[[#This Row],[Category All]]="Category 2",Table13[[#This Row],[Base Abalone Value]]*0.8,NA())</f>
        <v>#N/A</v>
      </c>
      <c r="Z977">
        <f>IF(Table13[[#This Row],[Category All]]="Category 3",Table13[[#This Row],[Base Abalone Value]],NA())</f>
        <v>1.0798079166666665</v>
      </c>
      <c r="AA977" s="2" t="e">
        <f>IF(Table13[[#This Row],[Gender]]="M",Table13[[#This Row],[Whole_weight]],NA())</f>
        <v>#N/A</v>
      </c>
      <c r="AB977" s="2">
        <f>IF(Table13[[#This Row],[Gender]]="F",Table13[[#This Row],[Whole_weight]],NA())</f>
        <v>1.7495000000000001</v>
      </c>
      <c r="AC977" s="2" t="e">
        <f>IF(Table13[[#This Row],[Gender]]="I",Table13[[#This Row],[Whole_weight]],NA())</f>
        <v>#N/A</v>
      </c>
      <c r="AD977" s="2" t="e">
        <f>IF(Table13[[#This Row],[Gender]]="M",Table13[[#This Row],[Diameter]],NA())</f>
        <v>#N/A</v>
      </c>
      <c r="AE977" s="2">
        <f>IF(Table13[[#This Row],[Gender]]="F",Table13[[#This Row],[Diameter]],NA())</f>
        <v>0.59</v>
      </c>
      <c r="AF977" s="2" t="e">
        <f>IF(Table13[[#This Row],[Gender]]="I",Table13[[#This Row],[Diameter]],NA())</f>
        <v>#N/A</v>
      </c>
    </row>
    <row r="978" spans="1:32">
      <c r="A978">
        <v>1111</v>
      </c>
      <c r="B978" t="s">
        <v>11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49</v>
      </c>
      <c r="M978" t="s">
        <v>50</v>
      </c>
      <c r="N978" t="s">
        <v>3</v>
      </c>
      <c r="O978">
        <v>5</v>
      </c>
      <c r="P978" t="s">
        <v>14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>
        <f>SUM(1,(1/3)*(Table13[[#This Row],[Length]]-0.5),(1/3)*(Table13[[#This Row],[Diameter]]-0.4),(1/3)*(Table13[[#This Row],[Height]]-0.4)*Table13[[#This Row],[Whole_weight]]*0.5)</f>
        <v>0.97617208333333327</v>
      </c>
      <c r="W978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t="e">
        <f>IF(Table13[[#This Row],[Category All]]="Category 1",Table13[[#This Row],[Base Abalone Value]]*1.5,NA())</f>
        <v>#N/A</v>
      </c>
      <c r="Y978">
        <f>IF(Table13[[#This Row],[Category All]]="Category 2",Table13[[#This Row],[Base Abalone Value]]*0.8,NA())</f>
        <v>0.78093766666666664</v>
      </c>
      <c r="Z978" t="e">
        <f>IF(Table13[[#This Row],[Category All]]="Category 3",Table13[[#This Row],[Base Abalone Value]],NA())</f>
        <v>#N/A</v>
      </c>
      <c r="AA978" s="2" t="e">
        <f>IF(Table13[[#This Row],[Gender]]="M",Table13[[#This Row],[Whole_weight]],NA())</f>
        <v>#N/A</v>
      </c>
      <c r="AB978" s="2" t="e">
        <f>IF(Table13[[#This Row],[Gender]]="F",Table13[[#This Row],[Whole_weight]],NA())</f>
        <v>#N/A</v>
      </c>
      <c r="AC978" s="2">
        <f>IF(Table13[[#This Row],[Gender]]="I",Table13[[#This Row],[Whole_weight]],NA())</f>
        <v>0.53949999999999998</v>
      </c>
      <c r="AD978" s="2" t="e">
        <f>IF(Table13[[#This Row],[Gender]]="M",Table13[[#This Row],[Diameter]],NA())</f>
        <v>#N/A</v>
      </c>
      <c r="AE978" s="2" t="e">
        <f>IF(Table13[[#This Row],[Gender]]="F",Table13[[#This Row],[Diameter]],NA())</f>
        <v>#N/A</v>
      </c>
      <c r="AF978" s="2">
        <f>IF(Table13[[#This Row],[Gender]]="I",Table13[[#This Row],[Diameter]],NA())</f>
        <v>0.38</v>
      </c>
    </row>
    <row r="979" spans="1:32">
      <c r="A979">
        <v>1944</v>
      </c>
      <c r="B979" t="s">
        <v>0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20</v>
      </c>
      <c r="M979" t="s">
        <v>21</v>
      </c>
      <c r="N979" t="s">
        <v>22</v>
      </c>
      <c r="O979">
        <v>9</v>
      </c>
      <c r="P979" t="s">
        <v>46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>
        <f>SUM(1,(1/3)*(Table13[[#This Row],[Length]]-0.5),(1/3)*(Table13[[#This Row],[Diameter]]-0.4),(1/3)*(Table13[[#This Row],[Height]]-0.4)*Table13[[#This Row],[Whole_weight]]*0.5)</f>
        <v>1.0236112499999999</v>
      </c>
      <c r="W979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t="e">
        <f>IF(Table13[[#This Row],[Category All]]="Category 1",Table13[[#This Row],[Base Abalone Value]]*1.5,NA())</f>
        <v>#N/A</v>
      </c>
      <c r="Y979" t="e">
        <f>IF(Table13[[#This Row],[Category All]]="Category 2",Table13[[#This Row],[Base Abalone Value]]*0.8,NA())</f>
        <v>#N/A</v>
      </c>
      <c r="Z979">
        <f>IF(Table13[[#This Row],[Category All]]="Category 3",Table13[[#This Row],[Base Abalone Value]],NA())</f>
        <v>1.0236112499999999</v>
      </c>
      <c r="AA979" s="2" t="e">
        <f>IF(Table13[[#This Row],[Gender]]="M",Table13[[#This Row],[Whole_weight]],NA())</f>
        <v>#N/A</v>
      </c>
      <c r="AB979" s="2">
        <f>IF(Table13[[#This Row],[Gender]]="F",Table13[[#This Row],[Whole_weight]],NA())</f>
        <v>1.2695000000000001</v>
      </c>
      <c r="AC979" s="2" t="e">
        <f>IF(Table13[[#This Row],[Gender]]="I",Table13[[#This Row],[Whole_weight]],NA())</f>
        <v>#N/A</v>
      </c>
      <c r="AD979" s="2" t="e">
        <f>IF(Table13[[#This Row],[Gender]]="M",Table13[[#This Row],[Diameter]],NA())</f>
        <v>#N/A</v>
      </c>
      <c r="AE979" s="2">
        <f>IF(Table13[[#This Row],[Gender]]="F",Table13[[#This Row],[Diameter]],NA())</f>
        <v>0.48499999999999999</v>
      </c>
      <c r="AF979" s="2" t="e">
        <f>IF(Table13[[#This Row],[Gender]]="I",Table13[[#This Row],[Diameter]],NA())</f>
        <v>#N/A</v>
      </c>
    </row>
    <row r="980" spans="1:32">
      <c r="A980">
        <v>2240</v>
      </c>
      <c r="B980" t="s">
        <v>0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32</v>
      </c>
      <c r="M980" t="s">
        <v>33</v>
      </c>
      <c r="N980" t="s">
        <v>34</v>
      </c>
      <c r="O980">
        <v>10</v>
      </c>
      <c r="P980" t="s">
        <v>38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>
        <f>SUM(1,(1/3)*(Table13[[#This Row],[Length]]-0.5),(1/3)*(Table13[[#This Row],[Diameter]]-0.4),(1/3)*(Table13[[#This Row],[Height]]-0.4)*Table13[[#This Row],[Whole_weight]]*0.5)</f>
        <v>0.95074708333333335</v>
      </c>
      <c r="W980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t="e">
        <f>IF(Table13[[#This Row],[Category All]]="Category 1",Table13[[#This Row],[Base Abalone Value]]*1.5,NA())</f>
        <v>#N/A</v>
      </c>
      <c r="Y980">
        <f>IF(Table13[[#This Row],[Category All]]="Category 2",Table13[[#This Row],[Base Abalone Value]]*0.8,NA())</f>
        <v>0.76059766666666673</v>
      </c>
      <c r="Z980" t="e">
        <f>IF(Table13[[#This Row],[Category All]]="Category 3",Table13[[#This Row],[Base Abalone Value]],NA())</f>
        <v>#N/A</v>
      </c>
      <c r="AA980" s="2" t="e">
        <f>IF(Table13[[#This Row],[Gender]]="M",Table13[[#This Row],[Whole_weight]],NA())</f>
        <v>#N/A</v>
      </c>
      <c r="AB980" s="2">
        <f>IF(Table13[[#This Row],[Gender]]="F",Table13[[#This Row],[Whole_weight]],NA())</f>
        <v>0.47549999999999998</v>
      </c>
      <c r="AC980" s="2" t="e">
        <f>IF(Table13[[#This Row],[Gender]]="I",Table13[[#This Row],[Whole_weight]],NA())</f>
        <v>#N/A</v>
      </c>
      <c r="AD980" s="2" t="e">
        <f>IF(Table13[[#This Row],[Gender]]="M",Table13[[#This Row],[Diameter]],NA())</f>
        <v>#N/A</v>
      </c>
      <c r="AE980" s="2">
        <f>IF(Table13[[#This Row],[Gender]]="F",Table13[[#This Row],[Diameter]],NA())</f>
        <v>0.36</v>
      </c>
      <c r="AF980" s="2" t="e">
        <f>IF(Table13[[#This Row],[Gender]]="I",Table13[[#This Row],[Diameter]],NA())</f>
        <v>#N/A</v>
      </c>
    </row>
    <row r="981" spans="1:32">
      <c r="A981">
        <v>221</v>
      </c>
      <c r="B981" t="s">
        <v>0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</v>
      </c>
      <c r="M981" t="s">
        <v>2</v>
      </c>
      <c r="N981" t="s">
        <v>3</v>
      </c>
      <c r="O981">
        <v>6</v>
      </c>
      <c r="P981" t="s">
        <v>47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>
        <f>SUM(1,(1/3)*(Table13[[#This Row],[Length]]-0.5),(1/3)*(Table13[[#This Row],[Diameter]]-0.4),(1/3)*(Table13[[#This Row],[Height]]-0.4)*Table13[[#This Row],[Whole_weight]]*0.5)</f>
        <v>0.93581250000000005</v>
      </c>
      <c r="W981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t="e">
        <f>IF(Table13[[#This Row],[Category All]]="Category 1",Table13[[#This Row],[Base Abalone Value]]*1.5,NA())</f>
        <v>#N/A</v>
      </c>
      <c r="Y981">
        <f>IF(Table13[[#This Row],[Category All]]="Category 2",Table13[[#This Row],[Base Abalone Value]]*0.8,NA())</f>
        <v>0.74865000000000004</v>
      </c>
      <c r="Z981" t="e">
        <f>IF(Table13[[#This Row],[Category All]]="Category 3",Table13[[#This Row],[Base Abalone Value]],NA())</f>
        <v>#N/A</v>
      </c>
      <c r="AA981" s="2" t="e">
        <f>IF(Table13[[#This Row],[Gender]]="M",Table13[[#This Row],[Whole_weight]],NA())</f>
        <v>#N/A</v>
      </c>
      <c r="AB981" s="2">
        <f>IF(Table13[[#This Row],[Gender]]="F",Table13[[#This Row],[Whole_weight]],NA())</f>
        <v>0.45500000000000002</v>
      </c>
      <c r="AC981" s="2" t="e">
        <f>IF(Table13[[#This Row],[Gender]]="I",Table13[[#This Row],[Whole_weight]],NA())</f>
        <v>#N/A</v>
      </c>
      <c r="AD981" s="2" t="e">
        <f>IF(Table13[[#This Row],[Gender]]="M",Table13[[#This Row],[Diameter]],NA())</f>
        <v>#N/A</v>
      </c>
      <c r="AE981" s="2">
        <f>IF(Table13[[#This Row],[Gender]]="F",Table13[[#This Row],[Diameter]],NA())</f>
        <v>0.32500000000000001</v>
      </c>
      <c r="AF981" s="2" t="e">
        <f>IF(Table13[[#This Row],[Gender]]="I",Table13[[#This Row],[Diameter]],NA())</f>
        <v>#N/A</v>
      </c>
    </row>
    <row r="982" spans="1:32">
      <c r="A982">
        <v>728</v>
      </c>
      <c r="B982" t="s">
        <v>0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16</v>
      </c>
      <c r="M982" t="s">
        <v>17</v>
      </c>
      <c r="N982" t="s">
        <v>18</v>
      </c>
      <c r="O982">
        <v>7</v>
      </c>
      <c r="P982" t="s">
        <v>42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>
        <f>SUM(1,(1/3)*(Table13[[#This Row],[Length]]-0.5),(1/3)*(Table13[[#This Row],[Diameter]]-0.4),(1/3)*(Table13[[#This Row],[Height]]-0.4)*Table13[[#This Row],[Whole_weight]]*0.5)</f>
        <v>0.95918749999999997</v>
      </c>
      <c r="W982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t="e">
        <f>IF(Table13[[#This Row],[Category All]]="Category 1",Table13[[#This Row],[Base Abalone Value]]*1.5,NA())</f>
        <v>#N/A</v>
      </c>
      <c r="Y982">
        <f>IF(Table13[[#This Row],[Category All]]="Category 2",Table13[[#This Row],[Base Abalone Value]]*0.8,NA())</f>
        <v>0.76734999999999998</v>
      </c>
      <c r="Z982" t="e">
        <f>IF(Table13[[#This Row],[Category All]]="Category 3",Table13[[#This Row],[Base Abalone Value]],NA())</f>
        <v>#N/A</v>
      </c>
      <c r="AA982" s="2" t="e">
        <f>IF(Table13[[#This Row],[Gender]]="M",Table13[[#This Row],[Whole_weight]],NA())</f>
        <v>#N/A</v>
      </c>
      <c r="AB982" s="2">
        <f>IF(Table13[[#This Row],[Gender]]="F",Table13[[#This Row],[Whole_weight]],NA())</f>
        <v>0.52500000000000002</v>
      </c>
      <c r="AC982" s="2" t="e">
        <f>IF(Table13[[#This Row],[Gender]]="I",Table13[[#This Row],[Whole_weight]],NA())</f>
        <v>#N/A</v>
      </c>
      <c r="AD982" s="2" t="e">
        <f>IF(Table13[[#This Row],[Gender]]="M",Table13[[#This Row],[Diameter]],NA())</f>
        <v>#N/A</v>
      </c>
      <c r="AE982" s="2">
        <f>IF(Table13[[#This Row],[Gender]]="F",Table13[[#This Row],[Diameter]],NA())</f>
        <v>0.375</v>
      </c>
      <c r="AF982" s="2" t="e">
        <f>IF(Table13[[#This Row],[Gender]]="I",Table13[[#This Row],[Diameter]],NA())</f>
        <v>#N/A</v>
      </c>
    </row>
    <row r="983" spans="1:32">
      <c r="A983">
        <v>3741</v>
      </c>
      <c r="B983" t="s">
        <v>0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35</v>
      </c>
      <c r="M983" t="s">
        <v>36</v>
      </c>
      <c r="N983" t="s">
        <v>37</v>
      </c>
      <c r="O983">
        <v>4</v>
      </c>
      <c r="P983" t="s">
        <v>10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>
        <f>SUM(1,(1/3)*(Table13[[#This Row],[Length]]-0.5),(1/3)*(Table13[[#This Row],[Diameter]]-0.4),(1/3)*(Table13[[#This Row],[Height]]-0.4)*Table13[[#This Row],[Whole_weight]]*0.5)</f>
        <v>1.0294941666666668</v>
      </c>
      <c r="W98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t="e">
        <f>IF(Table13[[#This Row],[Category All]]="Category 1",Table13[[#This Row],[Base Abalone Value]]*1.5,NA())</f>
        <v>#N/A</v>
      </c>
      <c r="Y983" t="e">
        <f>IF(Table13[[#This Row],[Category All]]="Category 2",Table13[[#This Row],[Base Abalone Value]]*0.8,NA())</f>
        <v>#N/A</v>
      </c>
      <c r="Z983">
        <f>IF(Table13[[#This Row],[Category All]]="Category 3",Table13[[#This Row],[Base Abalone Value]],NA())</f>
        <v>1.0294941666666668</v>
      </c>
      <c r="AA983" s="2" t="e">
        <f>IF(Table13[[#This Row],[Gender]]="M",Table13[[#This Row],[Whole_weight]],NA())</f>
        <v>#N/A</v>
      </c>
      <c r="AB983" s="2">
        <f>IF(Table13[[#This Row],[Gender]]="F",Table13[[#This Row],[Whole_weight]],NA())</f>
        <v>1.4045000000000001</v>
      </c>
      <c r="AC983" s="2" t="e">
        <f>IF(Table13[[#This Row],[Gender]]="I",Table13[[#This Row],[Whole_weight]],NA())</f>
        <v>#N/A</v>
      </c>
      <c r="AD983" s="2" t="e">
        <f>IF(Table13[[#This Row],[Gender]]="M",Table13[[#This Row],[Diameter]],NA())</f>
        <v>#N/A</v>
      </c>
      <c r="AE983" s="2">
        <f>IF(Table13[[#This Row],[Gender]]="F",Table13[[#This Row],[Diameter]],NA())</f>
        <v>0.5</v>
      </c>
      <c r="AF983" s="2" t="e">
        <f>IF(Table13[[#This Row],[Gender]]="I",Table13[[#This Row],[Diameter]],NA())</f>
        <v>#N/A</v>
      </c>
    </row>
    <row r="984" spans="1:32">
      <c r="A984">
        <v>1077</v>
      </c>
      <c r="B984" t="s">
        <v>11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32</v>
      </c>
      <c r="M984" t="s">
        <v>33</v>
      </c>
      <c r="N984" t="s">
        <v>34</v>
      </c>
      <c r="O984">
        <v>3</v>
      </c>
      <c r="P984" t="s">
        <v>48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>
        <f>SUM(1,(1/3)*(Table13[[#This Row],[Length]]-0.5),(1/3)*(Table13[[#This Row],[Diameter]]-0.4),(1/3)*(Table13[[#This Row],[Height]]-0.4)*Table13[[#This Row],[Whole_weight]]*0.5)</f>
        <v>0.92446333333333341</v>
      </c>
      <c r="W984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t="e">
        <f>IF(Table13[[#This Row],[Category All]]="Category 1",Table13[[#This Row],[Base Abalone Value]]*1.5,NA())</f>
        <v>#N/A</v>
      </c>
      <c r="Y984">
        <f>IF(Table13[[#This Row],[Category All]]="Category 2",Table13[[#This Row],[Base Abalone Value]]*0.8,NA())</f>
        <v>0.73957066666666682</v>
      </c>
      <c r="Z984" t="e">
        <f>IF(Table13[[#This Row],[Category All]]="Category 3",Table13[[#This Row],[Base Abalone Value]],NA())</f>
        <v>#N/A</v>
      </c>
      <c r="AA984" s="2" t="e">
        <f>IF(Table13[[#This Row],[Gender]]="M",Table13[[#This Row],[Whole_weight]],NA())</f>
        <v>#N/A</v>
      </c>
      <c r="AB984" s="2" t="e">
        <f>IF(Table13[[#This Row],[Gender]]="F",Table13[[#This Row],[Whole_weight]],NA())</f>
        <v>#N/A</v>
      </c>
      <c r="AC984" s="2">
        <f>IF(Table13[[#This Row],[Gender]]="I",Table13[[#This Row],[Whole_weight]],NA())</f>
        <v>0.316</v>
      </c>
      <c r="AD984" s="2" t="e">
        <f>IF(Table13[[#This Row],[Gender]]="M",Table13[[#This Row],[Diameter]],NA())</f>
        <v>#N/A</v>
      </c>
      <c r="AE984" s="2" t="e">
        <f>IF(Table13[[#This Row],[Gender]]="F",Table13[[#This Row],[Diameter]],NA())</f>
        <v>#N/A</v>
      </c>
      <c r="AF984" s="2">
        <f>IF(Table13[[#This Row],[Gender]]="I",Table13[[#This Row],[Diameter]],NA())</f>
        <v>0.3</v>
      </c>
    </row>
    <row r="985" spans="1:32">
      <c r="A985">
        <v>2829</v>
      </c>
      <c r="B985" t="s">
        <v>15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39</v>
      </c>
      <c r="M985" t="s">
        <v>40</v>
      </c>
      <c r="N985" t="s">
        <v>41</v>
      </c>
      <c r="O985">
        <v>10</v>
      </c>
      <c r="P985" t="s">
        <v>38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>
        <f>SUM(1,(1/3)*(Table13[[#This Row],[Length]]-0.5),(1/3)*(Table13[[#This Row],[Diameter]]-0.4),(1/3)*(Table13[[#This Row],[Height]]-0.4)*Table13[[#This Row],[Whole_weight]]*0.5)</f>
        <v>0.96379333333333328</v>
      </c>
      <c r="W985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t="e">
        <f>IF(Table13[[#This Row],[Category All]]="Category 1",Table13[[#This Row],[Base Abalone Value]]*1.5,NA())</f>
        <v>#N/A</v>
      </c>
      <c r="Y985" t="e">
        <f>IF(Table13[[#This Row],[Category All]]="Category 2",Table13[[#This Row],[Base Abalone Value]]*0.8,NA())</f>
        <v>#N/A</v>
      </c>
      <c r="Z985">
        <f>IF(Table13[[#This Row],[Category All]]="Category 3",Table13[[#This Row],[Base Abalone Value]],NA())</f>
        <v>0.96379333333333328</v>
      </c>
      <c r="AA985" s="2">
        <f>IF(Table13[[#This Row],[Gender]]="M",Table13[[#This Row],[Whole_weight]],NA())</f>
        <v>0.872</v>
      </c>
      <c r="AB985" s="2" t="e">
        <f>IF(Table13[[#This Row],[Gender]]="F",Table13[[#This Row],[Whole_weight]],NA())</f>
        <v>#N/A</v>
      </c>
      <c r="AC985" s="2" t="e">
        <f>IF(Table13[[#This Row],[Gender]]="I",Table13[[#This Row],[Whole_weight]],NA())</f>
        <v>#N/A</v>
      </c>
      <c r="AD985" s="2">
        <f>IF(Table13[[#This Row],[Gender]]="M",Table13[[#This Row],[Diameter]],NA())</f>
        <v>0.4</v>
      </c>
      <c r="AE985" s="2" t="e">
        <f>IF(Table13[[#This Row],[Gender]]="F",Table13[[#This Row],[Diameter]],NA())</f>
        <v>#N/A</v>
      </c>
      <c r="AF985" s="2" t="e">
        <f>IF(Table13[[#This Row],[Gender]]="I",Table13[[#This Row],[Diameter]],NA())</f>
        <v>#N/A</v>
      </c>
    </row>
    <row r="986" spans="1:32">
      <c r="A986">
        <v>3231</v>
      </c>
      <c r="B986" t="s">
        <v>15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23</v>
      </c>
      <c r="M986" t="s">
        <v>24</v>
      </c>
      <c r="N986" t="s">
        <v>25</v>
      </c>
      <c r="O986">
        <v>6</v>
      </c>
      <c r="P986" t="s">
        <v>47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>
        <f>SUM(1,(1/3)*(Table13[[#This Row],[Length]]-0.5),(1/3)*(Table13[[#This Row],[Diameter]]-0.4),(1/3)*(Table13[[#This Row],[Height]]-0.4)*Table13[[#This Row],[Whole_weight]]*0.5)</f>
        <v>1.0016666666666667</v>
      </c>
      <c r="W986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t="e">
        <f>IF(Table13[[#This Row],[Category All]]="Category 1",Table13[[#This Row],[Base Abalone Value]]*1.5,NA())</f>
        <v>#N/A</v>
      </c>
      <c r="Y986">
        <f>IF(Table13[[#This Row],[Category All]]="Category 2",Table13[[#This Row],[Base Abalone Value]]*0.8,NA())</f>
        <v>0.80133333333333345</v>
      </c>
      <c r="Z986" t="e">
        <f>IF(Table13[[#This Row],[Category All]]="Category 3",Table13[[#This Row],[Base Abalone Value]],NA())</f>
        <v>#N/A</v>
      </c>
      <c r="AA986" s="2">
        <f>IF(Table13[[#This Row],[Gender]]="M",Table13[[#This Row],[Whole_weight]],NA())</f>
        <v>0.96</v>
      </c>
      <c r="AB986" s="2" t="e">
        <f>IF(Table13[[#This Row],[Gender]]="F",Table13[[#This Row],[Whole_weight]],NA())</f>
        <v>#N/A</v>
      </c>
      <c r="AC986" s="2" t="e">
        <f>IF(Table13[[#This Row],[Gender]]="I",Table13[[#This Row],[Whole_weight]],NA())</f>
        <v>#N/A</v>
      </c>
      <c r="AD986" s="2">
        <f>IF(Table13[[#This Row],[Gender]]="M",Table13[[#This Row],[Diameter]],NA())</f>
        <v>0.45500000000000002</v>
      </c>
      <c r="AE986" s="2" t="e">
        <f>IF(Table13[[#This Row],[Gender]]="F",Table13[[#This Row],[Diameter]],NA())</f>
        <v>#N/A</v>
      </c>
      <c r="AF986" s="2" t="e">
        <f>IF(Table13[[#This Row],[Gender]]="I",Table13[[#This Row],[Diameter]],NA())</f>
        <v>#N/A</v>
      </c>
    </row>
    <row r="987" spans="1:32">
      <c r="A987">
        <v>3704</v>
      </c>
      <c r="B987" t="s">
        <v>0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</v>
      </c>
      <c r="M987" t="s">
        <v>2</v>
      </c>
      <c r="N987" t="s">
        <v>3</v>
      </c>
      <c r="O987">
        <v>8</v>
      </c>
      <c r="P987" t="s">
        <v>19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>
        <f>SUM(1,(1/3)*(Table13[[#This Row],[Length]]-0.5),(1/3)*(Table13[[#This Row],[Diameter]]-0.4),(1/3)*(Table13[[#This Row],[Height]]-0.4)*Table13[[#This Row],[Whole_weight]]*0.5)</f>
        <v>1.0411483333333333</v>
      </c>
      <c r="W987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t="e">
        <f>IF(Table13[[#This Row],[Category All]]="Category 1",Table13[[#This Row],[Base Abalone Value]]*1.5,NA())</f>
        <v>#N/A</v>
      </c>
      <c r="Y987" t="e">
        <f>IF(Table13[[#This Row],[Category All]]="Category 2",Table13[[#This Row],[Base Abalone Value]]*0.8,NA())</f>
        <v>#N/A</v>
      </c>
      <c r="Z987">
        <f>IF(Table13[[#This Row],[Category All]]="Category 3",Table13[[#This Row],[Base Abalone Value]],NA())</f>
        <v>1.0411483333333333</v>
      </c>
      <c r="AA987" s="2" t="e">
        <f>IF(Table13[[#This Row],[Gender]]="M",Table13[[#This Row],[Whole_weight]],NA())</f>
        <v>#N/A</v>
      </c>
      <c r="AB987" s="2">
        <f>IF(Table13[[#This Row],[Gender]]="F",Table13[[#This Row],[Whole_weight]],NA())</f>
        <v>1.278</v>
      </c>
      <c r="AC987" s="2" t="e">
        <f>IF(Table13[[#This Row],[Gender]]="I",Table13[[#This Row],[Whole_weight]],NA())</f>
        <v>#N/A</v>
      </c>
      <c r="AD987" s="2" t="e">
        <f>IF(Table13[[#This Row],[Gender]]="M",Table13[[#This Row],[Diameter]],NA())</f>
        <v>#N/A</v>
      </c>
      <c r="AE987" s="2">
        <f>IF(Table13[[#This Row],[Gender]]="F",Table13[[#This Row],[Diameter]],NA())</f>
        <v>0.51</v>
      </c>
      <c r="AF987" s="2" t="e">
        <f>IF(Table13[[#This Row],[Gender]]="I",Table13[[#This Row],[Diameter]],NA())</f>
        <v>#N/A</v>
      </c>
    </row>
    <row r="988" spans="1:32">
      <c r="A988">
        <v>2163</v>
      </c>
      <c r="B988" t="s">
        <v>0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39</v>
      </c>
      <c r="M988" t="s">
        <v>40</v>
      </c>
      <c r="N988" t="s">
        <v>41</v>
      </c>
      <c r="O988">
        <v>9</v>
      </c>
      <c r="P988" t="s">
        <v>46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>
        <f>SUM(1,(1/3)*(Table13[[#This Row],[Length]]-0.5),(1/3)*(Table13[[#This Row],[Diameter]]-0.4),(1/3)*(Table13[[#This Row],[Height]]-0.4)*Table13[[#This Row],[Whole_weight]]*0.5)</f>
        <v>1.0629191666666666</v>
      </c>
      <c r="W988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t="e">
        <f>IF(Table13[[#This Row],[Category All]]="Category 1",Table13[[#This Row],[Base Abalone Value]]*1.5,NA())</f>
        <v>#N/A</v>
      </c>
      <c r="Y988" t="e">
        <f>IF(Table13[[#This Row],[Category All]]="Category 2",Table13[[#This Row],[Base Abalone Value]]*0.8,NA())</f>
        <v>#N/A</v>
      </c>
      <c r="Z988">
        <f>IF(Table13[[#This Row],[Category All]]="Category 3",Table13[[#This Row],[Base Abalone Value]],NA())</f>
        <v>1.0629191666666666</v>
      </c>
      <c r="AA988" s="2" t="e">
        <f>IF(Table13[[#This Row],[Gender]]="M",Table13[[#This Row],[Whole_weight]],NA())</f>
        <v>#N/A</v>
      </c>
      <c r="AB988" s="2">
        <f>IF(Table13[[#This Row],[Gender]]="F",Table13[[#This Row],[Whole_weight]],NA())</f>
        <v>1.8169999999999999</v>
      </c>
      <c r="AC988" s="2" t="e">
        <f>IF(Table13[[#This Row],[Gender]]="I",Table13[[#This Row],[Whole_weight]],NA())</f>
        <v>#N/A</v>
      </c>
      <c r="AD988" s="2" t="e">
        <f>IF(Table13[[#This Row],[Gender]]="M",Table13[[#This Row],[Diameter]],NA())</f>
        <v>#N/A</v>
      </c>
      <c r="AE988" s="2">
        <f>IF(Table13[[#This Row],[Gender]]="F",Table13[[#This Row],[Diameter]],NA())</f>
        <v>0.56499999999999995</v>
      </c>
      <c r="AF988" s="2" t="e">
        <f>IF(Table13[[#This Row],[Gender]]="I",Table13[[#This Row],[Diameter]],NA())</f>
        <v>#N/A</v>
      </c>
    </row>
    <row r="989" spans="1:32">
      <c r="A989">
        <v>3736</v>
      </c>
      <c r="B989" t="s">
        <v>15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12</v>
      </c>
      <c r="M989" t="s">
        <v>13</v>
      </c>
      <c r="N989" t="s">
        <v>3</v>
      </c>
      <c r="O989">
        <v>5</v>
      </c>
      <c r="P989" t="s">
        <v>14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>
        <f>SUM(1,(1/3)*(Table13[[#This Row],[Length]]-0.5),(1/3)*(Table13[[#This Row],[Diameter]]-0.4),(1/3)*(Table13[[#This Row],[Height]]-0.4)*Table13[[#This Row],[Whole_weight]]*0.5)</f>
        <v>1.0201041666666666</v>
      </c>
      <c r="W989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t="e">
        <f>IF(Table13[[#This Row],[Category All]]="Category 1",Table13[[#This Row],[Base Abalone Value]]*1.5,NA())</f>
        <v>#N/A</v>
      </c>
      <c r="Y989" t="e">
        <f>IF(Table13[[#This Row],[Category All]]="Category 2",Table13[[#This Row],[Base Abalone Value]]*0.8,NA())</f>
        <v>#N/A</v>
      </c>
      <c r="Z989">
        <f>IF(Table13[[#This Row],[Category All]]="Category 3",Table13[[#This Row],[Base Abalone Value]],NA())</f>
        <v>1.0201041666666666</v>
      </c>
      <c r="AA989" s="2">
        <f>IF(Table13[[#This Row],[Gender]]="M",Table13[[#This Row],[Whole_weight]],NA())</f>
        <v>1.0375000000000001</v>
      </c>
      <c r="AB989" s="2" t="e">
        <f>IF(Table13[[#This Row],[Gender]]="F",Table13[[#This Row],[Whole_weight]],NA())</f>
        <v>#N/A</v>
      </c>
      <c r="AC989" s="2" t="e">
        <f>IF(Table13[[#This Row],[Gender]]="I",Table13[[#This Row],[Whole_weight]],NA())</f>
        <v>#N/A</v>
      </c>
      <c r="AD989" s="2">
        <f>IF(Table13[[#This Row],[Gender]]="M",Table13[[#This Row],[Diameter]],NA())</f>
        <v>0.47499999999999998</v>
      </c>
      <c r="AE989" s="2" t="e">
        <f>IF(Table13[[#This Row],[Gender]]="F",Table13[[#This Row],[Diameter]],NA())</f>
        <v>#N/A</v>
      </c>
      <c r="AF989" s="2" t="e">
        <f>IF(Table13[[#This Row],[Gender]]="I",Table13[[#This Row],[Diameter]],NA())</f>
        <v>#N/A</v>
      </c>
    </row>
    <row r="990" spans="1:32">
      <c r="A990">
        <v>3035</v>
      </c>
      <c r="B990" t="s">
        <v>15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52</v>
      </c>
      <c r="M990" t="s">
        <v>53</v>
      </c>
      <c r="N990" t="s">
        <v>54</v>
      </c>
      <c r="O990">
        <v>8</v>
      </c>
      <c r="P990" t="s">
        <v>19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>
        <f>SUM(1,(1/3)*(Table13[[#This Row],[Length]]-0.5),(1/3)*(Table13[[#This Row],[Diameter]]-0.4),(1/3)*(Table13[[#This Row],[Height]]-0.4)*Table13[[#This Row],[Whole_weight]]*0.5)</f>
        <v>0.99600750000000005</v>
      </c>
      <c r="W990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t="e">
        <f>IF(Table13[[#This Row],[Category All]]="Category 1",Table13[[#This Row],[Base Abalone Value]]*1.5,NA())</f>
        <v>#N/A</v>
      </c>
      <c r="Y990">
        <f>IF(Table13[[#This Row],[Category All]]="Category 2",Table13[[#This Row],[Base Abalone Value]]*0.8,NA())</f>
        <v>0.79680600000000013</v>
      </c>
      <c r="Z990" t="e">
        <f>IF(Table13[[#This Row],[Category All]]="Category 3",Table13[[#This Row],[Base Abalone Value]],NA())</f>
        <v>#N/A</v>
      </c>
      <c r="AA990" s="2">
        <f>IF(Table13[[#This Row],[Gender]]="M",Table13[[#This Row],[Whole_weight]],NA())</f>
        <v>0.6855</v>
      </c>
      <c r="AB990" s="2" t="e">
        <f>IF(Table13[[#This Row],[Gender]]="F",Table13[[#This Row],[Whole_weight]],NA())</f>
        <v>#N/A</v>
      </c>
      <c r="AC990" s="2" t="e">
        <f>IF(Table13[[#This Row],[Gender]]="I",Table13[[#This Row],[Whole_weight]],NA())</f>
        <v>#N/A</v>
      </c>
      <c r="AD990" s="2">
        <f>IF(Table13[[#This Row],[Gender]]="M",Table13[[#This Row],[Diameter]],NA())</f>
        <v>0.42</v>
      </c>
      <c r="AE990" s="2" t="e">
        <f>IF(Table13[[#This Row],[Gender]]="F",Table13[[#This Row],[Diameter]],NA())</f>
        <v>#N/A</v>
      </c>
      <c r="AF990" s="2" t="e">
        <f>IF(Table13[[#This Row],[Gender]]="I",Table13[[#This Row],[Diameter]],NA())</f>
        <v>#N/A</v>
      </c>
    </row>
    <row r="991" spans="1:32">
      <c r="A991">
        <v>2288</v>
      </c>
      <c r="B991" t="s">
        <v>0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23</v>
      </c>
      <c r="M991" t="s">
        <v>24</v>
      </c>
      <c r="N991" t="s">
        <v>25</v>
      </c>
      <c r="O991">
        <v>6</v>
      </c>
      <c r="P991" t="s">
        <v>47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>
        <f>SUM(1,(1/3)*(Table13[[#This Row],[Length]]-0.5),(1/3)*(Table13[[#This Row],[Diameter]]-0.4),(1/3)*(Table13[[#This Row],[Height]]-0.4)*Table13[[#This Row],[Whole_weight]]*0.5)</f>
        <v>0.91370124999999991</v>
      </c>
      <c r="W991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t="e">
        <f>IF(Table13[[#This Row],[Category All]]="Category 1",Table13[[#This Row],[Base Abalone Value]]*1.5,NA())</f>
        <v>#N/A</v>
      </c>
      <c r="Y991">
        <f>IF(Table13[[#This Row],[Category All]]="Category 2",Table13[[#This Row],[Base Abalone Value]]*0.8,NA())</f>
        <v>0.73096099999999997</v>
      </c>
      <c r="Z991" t="e">
        <f>IF(Table13[[#This Row],[Category All]]="Category 3",Table13[[#This Row],[Base Abalone Value]],NA())</f>
        <v>#N/A</v>
      </c>
      <c r="AA991" s="2" t="e">
        <f>IF(Table13[[#This Row],[Gender]]="M",Table13[[#This Row],[Whole_weight]],NA())</f>
        <v>#N/A</v>
      </c>
      <c r="AB991" s="2">
        <f>IF(Table13[[#This Row],[Gender]]="F",Table13[[#This Row],[Whole_weight]],NA())</f>
        <v>0.33150000000000002</v>
      </c>
      <c r="AC991" s="2" t="e">
        <f>IF(Table13[[#This Row],[Gender]]="I",Table13[[#This Row],[Whole_weight]],NA())</f>
        <v>#N/A</v>
      </c>
      <c r="AD991" s="2" t="e">
        <f>IF(Table13[[#This Row],[Gender]]="M",Table13[[#This Row],[Diameter]],NA())</f>
        <v>#N/A</v>
      </c>
      <c r="AE991" s="2">
        <f>IF(Table13[[#This Row],[Gender]]="F",Table13[[#This Row],[Diameter]],NA())</f>
        <v>0.30499999999999999</v>
      </c>
      <c r="AF991" s="2" t="e">
        <f>IF(Table13[[#This Row],[Gender]]="I",Table13[[#This Row],[Diameter]],NA())</f>
        <v>#N/A</v>
      </c>
    </row>
    <row r="992" spans="1:32">
      <c r="A992">
        <v>3220</v>
      </c>
      <c r="B992" t="s">
        <v>15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32</v>
      </c>
      <c r="M992" t="s">
        <v>33</v>
      </c>
      <c r="N992" t="s">
        <v>34</v>
      </c>
      <c r="O992">
        <v>1</v>
      </c>
      <c r="P992" t="s">
        <v>4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>
        <f>SUM(1,(1/3)*(Table13[[#This Row],[Length]]-0.5),(1/3)*(Table13[[#This Row],[Diameter]]-0.4),(1/3)*(Table13[[#This Row],[Height]]-0.4)*Table13[[#This Row],[Whole_weight]]*0.5)</f>
        <v>1.0474250000000001</v>
      </c>
      <c r="W992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t="e">
        <f>IF(Table13[[#This Row],[Category All]]="Category 1",Table13[[#This Row],[Base Abalone Value]]*1.5,NA())</f>
        <v>#N/A</v>
      </c>
      <c r="Y992">
        <f>IF(Table13[[#This Row],[Category All]]="Category 2",Table13[[#This Row],[Base Abalone Value]]*0.8,NA())</f>
        <v>0.83794000000000013</v>
      </c>
      <c r="Z992" t="e">
        <f>IF(Table13[[#This Row],[Category All]]="Category 3",Table13[[#This Row],[Base Abalone Value]],NA())</f>
        <v>#N/A</v>
      </c>
      <c r="AA992" s="2">
        <f>IF(Table13[[#This Row],[Gender]]="M",Table13[[#This Row],[Whole_weight]],NA())</f>
        <v>1.4019999999999999</v>
      </c>
      <c r="AB992" s="2" t="e">
        <f>IF(Table13[[#This Row],[Gender]]="F",Table13[[#This Row],[Whole_weight]],NA())</f>
        <v>#N/A</v>
      </c>
      <c r="AC992" s="2" t="e">
        <f>IF(Table13[[#This Row],[Gender]]="I",Table13[[#This Row],[Whole_weight]],NA())</f>
        <v>#N/A</v>
      </c>
      <c r="AD992" s="2">
        <f>IF(Table13[[#This Row],[Gender]]="M",Table13[[#This Row],[Diameter]],NA())</f>
        <v>0.52500000000000002</v>
      </c>
      <c r="AE992" s="2" t="e">
        <f>IF(Table13[[#This Row],[Gender]]="F",Table13[[#This Row],[Diameter]],NA())</f>
        <v>#N/A</v>
      </c>
      <c r="AF992" s="2" t="e">
        <f>IF(Table13[[#This Row],[Gender]]="I",Table13[[#This Row],[Diameter]],NA())</f>
        <v>#N/A</v>
      </c>
    </row>
    <row r="993" spans="1:32">
      <c r="A993">
        <v>1539</v>
      </c>
      <c r="B993" t="s">
        <v>11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43</v>
      </c>
      <c r="M993" t="s">
        <v>44</v>
      </c>
      <c r="N993" t="s">
        <v>45</v>
      </c>
      <c r="O993">
        <v>3</v>
      </c>
      <c r="P993" t="s">
        <v>48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>
        <f>SUM(1,(1/3)*(Table13[[#This Row],[Length]]-0.5),(1/3)*(Table13[[#This Row],[Diameter]]-0.4),(1/3)*(Table13[[#This Row],[Height]]-0.4)*Table13[[#This Row],[Whole_weight]]*0.5)</f>
        <v>0.89871875000000001</v>
      </c>
      <c r="W99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t="e">
        <f>IF(Table13[[#This Row],[Category All]]="Category 1",Table13[[#This Row],[Base Abalone Value]]*1.5,NA())</f>
        <v>#N/A</v>
      </c>
      <c r="Y993">
        <f>IF(Table13[[#This Row],[Category All]]="Category 2",Table13[[#This Row],[Base Abalone Value]]*0.8,NA())</f>
        <v>0.71897500000000003</v>
      </c>
      <c r="Z993" t="e">
        <f>IF(Table13[[#This Row],[Category All]]="Category 3",Table13[[#This Row],[Base Abalone Value]],NA())</f>
        <v>#N/A</v>
      </c>
      <c r="AA993" s="2" t="e">
        <f>IF(Table13[[#This Row],[Gender]]="M",Table13[[#This Row],[Whole_weight]],NA())</f>
        <v>#N/A</v>
      </c>
      <c r="AB993" s="2" t="e">
        <f>IF(Table13[[#This Row],[Gender]]="F",Table13[[#This Row],[Whole_weight]],NA())</f>
        <v>#N/A</v>
      </c>
      <c r="AC993" s="2">
        <f>IF(Table13[[#This Row],[Gender]]="I",Table13[[#This Row],[Whole_weight]],NA())</f>
        <v>0.17749999999999999</v>
      </c>
      <c r="AD993" s="2" t="e">
        <f>IF(Table13[[#This Row],[Gender]]="M",Table13[[#This Row],[Diameter]],NA())</f>
        <v>#N/A</v>
      </c>
      <c r="AE993" s="2" t="e">
        <f>IF(Table13[[#This Row],[Gender]]="F",Table13[[#This Row],[Diameter]],NA())</f>
        <v>#N/A</v>
      </c>
      <c r="AF993" s="2">
        <f>IF(Table13[[#This Row],[Gender]]="I",Table13[[#This Row],[Diameter]],NA())</f>
        <v>0.27</v>
      </c>
    </row>
    <row r="994" spans="1:32">
      <c r="A994">
        <v>2207</v>
      </c>
      <c r="B994" t="s">
        <v>0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43</v>
      </c>
      <c r="M994" t="s">
        <v>44</v>
      </c>
      <c r="N994" t="s">
        <v>45</v>
      </c>
      <c r="O994">
        <v>5</v>
      </c>
      <c r="P994" t="s">
        <v>14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>
        <f>SUM(1,(1/3)*(Table13[[#This Row],[Length]]-0.5),(1/3)*(Table13[[#This Row],[Diameter]]-0.4),(1/3)*(Table13[[#This Row],[Height]]-0.4)*Table13[[#This Row],[Whole_weight]]*0.5)</f>
        <v>0.8640833333333332</v>
      </c>
      <c r="W994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t="e">
        <f>IF(Table13[[#This Row],[Category All]]="Category 1",Table13[[#This Row],[Base Abalone Value]]*1.5,NA())</f>
        <v>#N/A</v>
      </c>
      <c r="Y994">
        <f>IF(Table13[[#This Row],[Category All]]="Category 2",Table13[[#This Row],[Base Abalone Value]]*0.8,NA())</f>
        <v>0.69126666666666658</v>
      </c>
      <c r="Z994" t="e">
        <f>IF(Table13[[#This Row],[Category All]]="Category 3",Table13[[#This Row],[Base Abalone Value]],NA())</f>
        <v>#N/A</v>
      </c>
      <c r="AA994" s="2" t="e">
        <f>IF(Table13[[#This Row],[Gender]]="M",Table13[[#This Row],[Whole_weight]],NA())</f>
        <v>#N/A</v>
      </c>
      <c r="AB994" s="2">
        <f>IF(Table13[[#This Row],[Gender]]="F",Table13[[#This Row],[Whole_weight]],NA())</f>
        <v>0.14000000000000001</v>
      </c>
      <c r="AC994" s="2" t="e">
        <f>IF(Table13[[#This Row],[Gender]]="I",Table13[[#This Row],[Whole_weight]],NA())</f>
        <v>#N/A</v>
      </c>
      <c r="AD994" s="2" t="e">
        <f>IF(Table13[[#This Row],[Gender]]="M",Table13[[#This Row],[Diameter]],NA())</f>
        <v>#N/A</v>
      </c>
      <c r="AE994" s="2">
        <f>IF(Table13[[#This Row],[Gender]]="F",Table13[[#This Row],[Diameter]],NA())</f>
        <v>0.22500000000000001</v>
      </c>
      <c r="AF994" s="2" t="e">
        <f>IF(Table13[[#This Row],[Gender]]="I",Table13[[#This Row],[Diameter]],NA())</f>
        <v>#N/A</v>
      </c>
    </row>
    <row r="995" spans="1:32">
      <c r="A995">
        <v>3578</v>
      </c>
      <c r="B995" t="s">
        <v>15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35</v>
      </c>
      <c r="M995" t="s">
        <v>36</v>
      </c>
      <c r="N995" t="s">
        <v>37</v>
      </c>
      <c r="O995">
        <v>9</v>
      </c>
      <c r="P995" t="s">
        <v>46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>
        <f>SUM(1,(1/3)*(Table13[[#This Row],[Length]]-0.5),(1/3)*(Table13[[#This Row],[Diameter]]-0.4),(1/3)*(Table13[[#This Row],[Height]]-0.4)*Table13[[#This Row],[Whole_weight]]*0.5)</f>
        <v>1.0255516666666664</v>
      </c>
      <c r="W995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t="e">
        <f>IF(Table13[[#This Row],[Category All]]="Category 1",Table13[[#This Row],[Base Abalone Value]]*1.5,NA())</f>
        <v>#N/A</v>
      </c>
      <c r="Y995" t="e">
        <f>IF(Table13[[#This Row],[Category All]]="Category 2",Table13[[#This Row],[Base Abalone Value]]*0.8,NA())</f>
        <v>#N/A</v>
      </c>
      <c r="Z995">
        <f>IF(Table13[[#This Row],[Category All]]="Category 3",Table13[[#This Row],[Base Abalone Value]],NA())</f>
        <v>1.0255516666666664</v>
      </c>
      <c r="AA995" s="2">
        <f>IF(Table13[[#This Row],[Gender]]="M",Table13[[#This Row],[Whole_weight]],NA())</f>
        <v>1.157</v>
      </c>
      <c r="AB995" s="2" t="e">
        <f>IF(Table13[[#This Row],[Gender]]="F",Table13[[#This Row],[Whole_weight]],NA())</f>
        <v>#N/A</v>
      </c>
      <c r="AC995" s="2" t="e">
        <f>IF(Table13[[#This Row],[Gender]]="I",Table13[[#This Row],[Whole_weight]],NA())</f>
        <v>#N/A</v>
      </c>
      <c r="AD995" s="2">
        <f>IF(Table13[[#This Row],[Gender]]="M",Table13[[#This Row],[Diameter]],NA())</f>
        <v>0.47499999999999998</v>
      </c>
      <c r="AE995" s="2" t="e">
        <f>IF(Table13[[#This Row],[Gender]]="F",Table13[[#This Row],[Diameter]],NA())</f>
        <v>#N/A</v>
      </c>
      <c r="AF995" s="2" t="e">
        <f>IF(Table13[[#This Row],[Gender]]="I",Table13[[#This Row],[Diameter]],NA())</f>
        <v>#N/A</v>
      </c>
    </row>
    <row r="996" spans="1:32">
      <c r="A996">
        <v>226</v>
      </c>
      <c r="B996" t="s">
        <v>0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35</v>
      </c>
      <c r="M996" t="s">
        <v>36</v>
      </c>
      <c r="N996" t="s">
        <v>37</v>
      </c>
      <c r="O996">
        <v>10</v>
      </c>
      <c r="P996" t="s">
        <v>38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>
        <f>SUM(1,(1/3)*(Table13[[#This Row],[Length]]-0.5),(1/3)*(Table13[[#This Row],[Diameter]]-0.4),(1/3)*(Table13[[#This Row],[Height]]-0.4)*Table13[[#This Row],[Whole_weight]]*0.5)</f>
        <v>0.97012500000000002</v>
      </c>
      <c r="W996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t="e">
        <f>IF(Table13[[#This Row],[Category All]]="Category 1",Table13[[#This Row],[Base Abalone Value]]*1.5,NA())</f>
        <v>#N/A</v>
      </c>
      <c r="Y996">
        <f>IF(Table13[[#This Row],[Category All]]="Category 2",Table13[[#This Row],[Base Abalone Value]]*0.8,NA())</f>
        <v>0.77610000000000001</v>
      </c>
      <c r="Z996" t="e">
        <f>IF(Table13[[#This Row],[Category All]]="Category 3",Table13[[#This Row],[Base Abalone Value]],NA())</f>
        <v>#N/A</v>
      </c>
      <c r="AA996" s="2" t="e">
        <f>IF(Table13[[#This Row],[Gender]]="M",Table13[[#This Row],[Whole_weight]],NA())</f>
        <v>#N/A</v>
      </c>
      <c r="AB996" s="2">
        <f>IF(Table13[[#This Row],[Gender]]="F",Table13[[#This Row],[Whole_weight]],NA())</f>
        <v>0.45</v>
      </c>
      <c r="AC996" s="2" t="e">
        <f>IF(Table13[[#This Row],[Gender]]="I",Table13[[#This Row],[Whole_weight]],NA())</f>
        <v>#N/A</v>
      </c>
      <c r="AD996" s="2" t="e">
        <f>IF(Table13[[#This Row],[Gender]]="M",Table13[[#This Row],[Diameter]],NA())</f>
        <v>#N/A</v>
      </c>
      <c r="AE996" s="2">
        <f>IF(Table13[[#This Row],[Gender]]="F",Table13[[#This Row],[Diameter]],NA())</f>
        <v>0.37</v>
      </c>
      <c r="AF996" s="2" t="e">
        <f>IF(Table13[[#This Row],[Gender]]="I",Table13[[#This Row],[Diameter]],NA())</f>
        <v>#N/A</v>
      </c>
    </row>
    <row r="997" spans="1:32">
      <c r="A997">
        <v>2684</v>
      </c>
      <c r="B997" t="s">
        <v>15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</v>
      </c>
      <c r="M997" t="s">
        <v>2</v>
      </c>
      <c r="N997" t="s">
        <v>3</v>
      </c>
      <c r="O997">
        <v>3</v>
      </c>
      <c r="P997" t="s">
        <v>48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>
        <f>SUM(1,(1/3)*(Table13[[#This Row],[Length]]-0.5),(1/3)*(Table13[[#This Row],[Diameter]]-0.4),(1/3)*(Table13[[#This Row],[Height]]-0.4)*Table13[[#This Row],[Whole_weight]]*0.5)</f>
        <v>1.0237579166666668</v>
      </c>
      <c r="W997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t="e">
        <f>IF(Table13[[#This Row],[Category All]]="Category 1",Table13[[#This Row],[Base Abalone Value]]*1.5,NA())</f>
        <v>#N/A</v>
      </c>
      <c r="Y997" t="e">
        <f>IF(Table13[[#This Row],[Category All]]="Category 2",Table13[[#This Row],[Base Abalone Value]]*0.8,NA())</f>
        <v>#N/A</v>
      </c>
      <c r="Z997">
        <f>IF(Table13[[#This Row],[Category All]]="Category 3",Table13[[#This Row],[Base Abalone Value]],NA())</f>
        <v>1.0237579166666668</v>
      </c>
      <c r="AA997" s="2">
        <f>IF(Table13[[#This Row],[Gender]]="M",Table13[[#This Row],[Whole_weight]],NA())</f>
        <v>1.3835</v>
      </c>
      <c r="AB997" s="2" t="e">
        <f>IF(Table13[[#This Row],[Gender]]="F",Table13[[#This Row],[Whole_weight]],NA())</f>
        <v>#N/A</v>
      </c>
      <c r="AC997" s="2" t="e">
        <f>IF(Table13[[#This Row],[Gender]]="I",Table13[[#This Row],[Whole_weight]],NA())</f>
        <v>#N/A</v>
      </c>
      <c r="AD997" s="2">
        <f>IF(Table13[[#This Row],[Gender]]="M",Table13[[#This Row],[Diameter]],NA())</f>
        <v>0.495</v>
      </c>
      <c r="AE997" s="2" t="e">
        <f>IF(Table13[[#This Row],[Gender]]="F",Table13[[#This Row],[Diameter]],NA())</f>
        <v>#N/A</v>
      </c>
      <c r="AF997" s="2" t="e">
        <f>IF(Table13[[#This Row],[Gender]]="I",Table13[[#This Row],[Diameter]],NA())</f>
        <v>#N/A</v>
      </c>
    </row>
    <row r="998" spans="1:32">
      <c r="A998">
        <v>1776</v>
      </c>
      <c r="B998" t="s">
        <v>11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49</v>
      </c>
      <c r="M998" t="s">
        <v>50</v>
      </c>
      <c r="N998" t="s">
        <v>3</v>
      </c>
      <c r="O998">
        <v>9</v>
      </c>
      <c r="P998" t="s">
        <v>46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>
        <f>SUM(1,(1/3)*(Table13[[#This Row],[Length]]-0.5),(1/3)*(Table13[[#This Row],[Diameter]]-0.4),(1/3)*(Table13[[#This Row],[Height]]-0.4)*Table13[[#This Row],[Whole_weight]]*0.5)</f>
        <v>0.95774208333333333</v>
      </c>
      <c r="W998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t="e">
        <f>IF(Table13[[#This Row],[Category All]]="Category 1",Table13[[#This Row],[Base Abalone Value]]*1.5,NA())</f>
        <v>#N/A</v>
      </c>
      <c r="Y998">
        <f>IF(Table13[[#This Row],[Category All]]="Category 2",Table13[[#This Row],[Base Abalone Value]]*0.8,NA())</f>
        <v>0.76619366666666666</v>
      </c>
      <c r="Z998" t="e">
        <f>IF(Table13[[#This Row],[Category All]]="Category 3",Table13[[#This Row],[Base Abalone Value]],NA())</f>
        <v>#N/A</v>
      </c>
      <c r="AA998" s="2" t="e">
        <f>IF(Table13[[#This Row],[Gender]]="M",Table13[[#This Row],[Whole_weight]],NA())</f>
        <v>#N/A</v>
      </c>
      <c r="AB998" s="2" t="e">
        <f>IF(Table13[[#This Row],[Gender]]="F",Table13[[#This Row],[Whole_weight]],NA())</f>
        <v>#N/A</v>
      </c>
      <c r="AC998" s="2">
        <f>IF(Table13[[#This Row],[Gender]]="I",Table13[[#This Row],[Whole_weight]],NA())</f>
        <v>0.52049999999999996</v>
      </c>
      <c r="AD998" s="2" t="e">
        <f>IF(Table13[[#This Row],[Gender]]="M",Table13[[#This Row],[Diameter]],NA())</f>
        <v>#N/A</v>
      </c>
      <c r="AE998" s="2" t="e">
        <f>IF(Table13[[#This Row],[Gender]]="F",Table13[[#This Row],[Diameter]],NA())</f>
        <v>#N/A</v>
      </c>
      <c r="AF998" s="2">
        <f>IF(Table13[[#This Row],[Gender]]="I",Table13[[#This Row],[Diameter]],NA())</f>
        <v>0.36499999999999999</v>
      </c>
    </row>
    <row r="999" spans="1:32">
      <c r="A999">
        <v>827</v>
      </c>
      <c r="B999" t="s">
        <v>11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43</v>
      </c>
      <c r="M999" t="s">
        <v>44</v>
      </c>
      <c r="N999" t="s">
        <v>45</v>
      </c>
      <c r="O999">
        <v>4</v>
      </c>
      <c r="P999" t="s">
        <v>10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>
        <f>SUM(1,(1/3)*(Table13[[#This Row],[Length]]-0.5),(1/3)*(Table13[[#This Row],[Diameter]]-0.4),(1/3)*(Table13[[#This Row],[Height]]-0.4)*Table13[[#This Row],[Whole_weight]]*0.5)</f>
        <v>0.91287999999999991</v>
      </c>
      <c r="W999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t="e">
        <f>IF(Table13[[#This Row],[Category All]]="Category 1",Table13[[#This Row],[Base Abalone Value]]*1.5,NA())</f>
        <v>#N/A</v>
      </c>
      <c r="Y999">
        <f>IF(Table13[[#This Row],[Category All]]="Category 2",Table13[[#This Row],[Base Abalone Value]]*0.8,NA())</f>
        <v>0.73030399999999995</v>
      </c>
      <c r="Z999" t="e">
        <f>IF(Table13[[#This Row],[Category All]]="Category 3",Table13[[#This Row],[Base Abalone Value]],NA())</f>
        <v>#N/A</v>
      </c>
      <c r="AA999" s="2" t="e">
        <f>IF(Table13[[#This Row],[Gender]]="M",Table13[[#This Row],[Whole_weight]],NA())</f>
        <v>#N/A</v>
      </c>
      <c r="AB999" s="2" t="e">
        <f>IF(Table13[[#This Row],[Gender]]="F",Table13[[#This Row],[Whole_weight]],NA())</f>
        <v>#N/A</v>
      </c>
      <c r="AC999" s="2">
        <f>IF(Table13[[#This Row],[Gender]]="I",Table13[[#This Row],[Whole_weight]],NA())</f>
        <v>0.30399999999999999</v>
      </c>
      <c r="AD999" s="2" t="e">
        <f>IF(Table13[[#This Row],[Gender]]="M",Table13[[#This Row],[Diameter]],NA())</f>
        <v>#N/A</v>
      </c>
      <c r="AE999" s="2" t="e">
        <f>IF(Table13[[#This Row],[Gender]]="F",Table13[[#This Row],[Diameter]],NA())</f>
        <v>#N/A</v>
      </c>
      <c r="AF999" s="2">
        <f>IF(Table13[[#This Row],[Gender]]="I",Table13[[#This Row],[Diameter]],NA())</f>
        <v>0.28999999999999998</v>
      </c>
    </row>
    <row r="1000" spans="1:32">
      <c r="A1000">
        <v>1594</v>
      </c>
      <c r="B1000" t="s">
        <v>11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20</v>
      </c>
      <c r="M1000" t="s">
        <v>21</v>
      </c>
      <c r="N1000" t="s">
        <v>22</v>
      </c>
      <c r="O1000">
        <v>8</v>
      </c>
      <c r="P1000" t="s">
        <v>19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>
        <f>SUM(1,(1/3)*(Table13[[#This Row],[Length]]-0.5),(1/3)*(Table13[[#This Row],[Diameter]]-0.4),(1/3)*(Table13[[#This Row],[Height]]-0.4)*Table13[[#This Row],[Whole_weight]]*0.5)</f>
        <v>0.97450416666666673</v>
      </c>
      <c r="W1000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t="e">
        <f>IF(Table13[[#This Row],[Category All]]="Category 1",Table13[[#This Row],[Base Abalone Value]]*1.5,NA())</f>
        <v>#N/A</v>
      </c>
      <c r="Y1000">
        <f>IF(Table13[[#This Row],[Category All]]="Category 2",Table13[[#This Row],[Base Abalone Value]]*0.8,NA())</f>
        <v>0.77960333333333343</v>
      </c>
      <c r="Z1000" t="e">
        <f>IF(Table13[[#This Row],[Category All]]="Category 3",Table13[[#This Row],[Base Abalone Value]],NA())</f>
        <v>#N/A</v>
      </c>
      <c r="AA1000" s="2" t="e">
        <f>IF(Table13[[#This Row],[Gender]]="M",Table13[[#This Row],[Whole_weight]],NA())</f>
        <v>#N/A</v>
      </c>
      <c r="AB1000" s="2" t="e">
        <f>IF(Table13[[#This Row],[Gender]]="F",Table13[[#This Row],[Whole_weight]],NA())</f>
        <v>#N/A</v>
      </c>
      <c r="AC1000" s="2">
        <f>IF(Table13[[#This Row],[Gender]]="I",Table13[[#This Row],[Whole_weight]],NA())</f>
        <v>0.61499999999999999</v>
      </c>
      <c r="AD1000" s="2" t="e">
        <f>IF(Table13[[#This Row],[Gender]]="M",Table13[[#This Row],[Diameter]],NA())</f>
        <v>#N/A</v>
      </c>
      <c r="AE1000" s="2" t="e">
        <f>IF(Table13[[#This Row],[Gender]]="F",Table13[[#This Row],[Diameter]],NA())</f>
        <v>#N/A</v>
      </c>
      <c r="AF1000" s="2">
        <f>IF(Table13[[#This Row],[Gender]]="I",Table13[[#This Row],[Diameter]],NA())</f>
        <v>0.38</v>
      </c>
    </row>
    <row r="1001" spans="1:32">
      <c r="A1001">
        <v>3672</v>
      </c>
      <c r="B1001" t="s">
        <v>11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43</v>
      </c>
      <c r="M1001" t="s">
        <v>44</v>
      </c>
      <c r="N1001" t="s">
        <v>45</v>
      </c>
      <c r="O1001">
        <v>9</v>
      </c>
      <c r="P1001" t="s">
        <v>46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>
        <f>SUM(1,(1/3)*(Table13[[#This Row],[Length]]-0.5),(1/3)*(Table13[[#This Row],[Diameter]]-0.4),(1/3)*(Table13[[#This Row],[Height]]-0.4)*Table13[[#This Row],[Whole_weight]]*0.5)</f>
        <v>1.0136379166666669</v>
      </c>
      <c r="W1001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t="e">
        <f>IF(Table13[[#This Row],[Category All]]="Category 1",Table13[[#This Row],[Base Abalone Value]]*1.5,NA())</f>
        <v>#N/A</v>
      </c>
      <c r="Y1001" t="e">
        <f>IF(Table13[[#This Row],[Category All]]="Category 2",Table13[[#This Row],[Base Abalone Value]]*0.8,NA())</f>
        <v>#N/A</v>
      </c>
      <c r="Z1001">
        <f>IF(Table13[[#This Row],[Category All]]="Category 3",Table13[[#This Row],[Base Abalone Value]],NA())</f>
        <v>1.0136379166666669</v>
      </c>
      <c r="AA1001" s="2" t="e">
        <f>IF(Table13[[#This Row],[Gender]]="M",Table13[[#This Row],[Whole_weight]],NA())</f>
        <v>#N/A</v>
      </c>
      <c r="AB1001" s="2" t="e">
        <f>IF(Table13[[#This Row],[Gender]]="F",Table13[[#This Row],[Whole_weight]],NA())</f>
        <v>#N/A</v>
      </c>
      <c r="AC1001" s="2">
        <f>IF(Table13[[#This Row],[Gender]]="I",Table13[[#This Row],[Whole_weight]],NA())</f>
        <v>0.9365</v>
      </c>
      <c r="AD1001" s="2" t="e">
        <f>IF(Table13[[#This Row],[Gender]]="M",Table13[[#This Row],[Diameter]],NA())</f>
        <v>#N/A</v>
      </c>
      <c r="AE1001" s="2" t="e">
        <f>IF(Table13[[#This Row],[Gender]]="F",Table13[[#This Row],[Diameter]],NA())</f>
        <v>#N/A</v>
      </c>
      <c r="AF1001" s="2">
        <f>IF(Table13[[#This Row],[Gender]]="I",Table13[[#This Row],[Diameter]],NA())</f>
        <v>0.47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zoomScale="37" zoomScaleNormal="55" workbookViewId="0">
      <selection activeCell="I77" sqref="I77"/>
    </sheetView>
  </sheetViews>
  <sheetFormatPr baseColWidth="10" defaultColWidth="8.83203125" defaultRowHeight="15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4" bestFit="1" customWidth="1"/>
    <col min="23" max="23" width="12.33203125" bestFit="1" customWidth="1"/>
    <col min="24" max="24" width="22.5" bestFit="1" customWidth="1"/>
    <col min="25" max="25" width="19.5" bestFit="1" customWidth="1"/>
    <col min="26" max="26" width="13.6640625" bestFit="1" customWidth="1"/>
    <col min="27" max="27" width="16" bestFit="1" customWidth="1"/>
  </cols>
  <sheetData>
    <row r="1" spans="1:6">
      <c r="A1" s="1" t="s">
        <v>63</v>
      </c>
      <c r="B1" t="s">
        <v>58</v>
      </c>
      <c r="C1" t="s">
        <v>62</v>
      </c>
      <c r="D1" t="s">
        <v>61</v>
      </c>
      <c r="E1" t="s">
        <v>60</v>
      </c>
      <c r="F1" t="s">
        <v>59</v>
      </c>
    </row>
    <row r="2" spans="1:6">
      <c r="A2" s="3" t="s">
        <v>55</v>
      </c>
      <c r="B2" s="2">
        <v>168</v>
      </c>
      <c r="C2" s="2">
        <v>7.3704999999999998</v>
      </c>
      <c r="D2" s="2">
        <v>4.6400000000000006</v>
      </c>
      <c r="E2" s="2">
        <v>6.8350000000000009</v>
      </c>
      <c r="F2" s="2">
        <v>11</v>
      </c>
    </row>
    <row r="3" spans="1:6">
      <c r="A3" s="3" t="s">
        <v>64</v>
      </c>
      <c r="B3" s="2">
        <v>168</v>
      </c>
      <c r="C3" s="2">
        <v>7.3704999999999998</v>
      </c>
      <c r="D3" s="2">
        <v>4.6400000000000006</v>
      </c>
      <c r="E3" s="2">
        <v>6.8350000000000009</v>
      </c>
      <c r="F3" s="2">
        <v>11</v>
      </c>
    </row>
    <row r="38" spans="1:6">
      <c r="A38" s="1" t="s">
        <v>63</v>
      </c>
      <c r="B38" t="s">
        <v>58</v>
      </c>
      <c r="C38" t="s">
        <v>62</v>
      </c>
      <c r="D38" t="s">
        <v>61</v>
      </c>
      <c r="E38" t="s">
        <v>60</v>
      </c>
      <c r="F38" t="s">
        <v>59</v>
      </c>
    </row>
    <row r="39" spans="1:6">
      <c r="A39" s="3" t="s">
        <v>56</v>
      </c>
      <c r="B39" s="2">
        <v>6089</v>
      </c>
      <c r="C39" s="2">
        <v>146.12249999999997</v>
      </c>
      <c r="D39" s="2">
        <v>109.75500000000001</v>
      </c>
      <c r="E39" s="2">
        <v>294.75499999999982</v>
      </c>
      <c r="F39" s="2">
        <v>632</v>
      </c>
    </row>
    <row r="40" spans="1:6">
      <c r="A40" s="3" t="s">
        <v>64</v>
      </c>
      <c r="B40" s="2">
        <v>6089</v>
      </c>
      <c r="C40" s="2">
        <v>146.12249999999997</v>
      </c>
      <c r="D40" s="2">
        <v>109.75500000000001</v>
      </c>
      <c r="E40" s="2">
        <v>294.75499999999982</v>
      </c>
      <c r="F40" s="2">
        <v>632</v>
      </c>
    </row>
    <row r="76" spans="1:6">
      <c r="A76" s="1" t="s">
        <v>63</v>
      </c>
      <c r="B76" t="s">
        <v>58</v>
      </c>
      <c r="C76" t="s">
        <v>62</v>
      </c>
      <c r="D76" t="s">
        <v>61</v>
      </c>
      <c r="E76" t="s">
        <v>60</v>
      </c>
      <c r="F76" t="s">
        <v>59</v>
      </c>
    </row>
    <row r="77" spans="1:6">
      <c r="A77" s="3" t="s">
        <v>57</v>
      </c>
      <c r="B77" s="2">
        <v>3782</v>
      </c>
      <c r="C77" s="2">
        <v>205.91649999999987</v>
      </c>
      <c r="D77" s="2">
        <v>126.98299999999998</v>
      </c>
      <c r="E77" s="2">
        <v>225.42499999999998</v>
      </c>
      <c r="F77" s="2">
        <v>357</v>
      </c>
    </row>
    <row r="78" spans="1:6">
      <c r="A78" s="3" t="s">
        <v>64</v>
      </c>
      <c r="B78" s="2">
        <v>3782</v>
      </c>
      <c r="C78" s="2">
        <v>205.91649999999987</v>
      </c>
      <c r="D78" s="2">
        <v>126.98299999999998</v>
      </c>
      <c r="E78" s="2">
        <v>225.42499999999998</v>
      </c>
      <c r="F78" s="2">
        <v>357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EEC-0944-3B48-8506-8B8B4CED0B04}">
  <dimension ref="A1:AA631"/>
  <sheetViews>
    <sheetView topLeftCell="F20" zoomScale="50" zoomScaleNormal="130" workbookViewId="0">
      <selection activeCell="U8" sqref="U8"/>
    </sheetView>
  </sheetViews>
  <sheetFormatPr baseColWidth="10" defaultColWidth="11.5" defaultRowHeight="15"/>
  <cols>
    <col min="1" max="1" width="16.1640625" bestFit="1" customWidth="1"/>
    <col min="2" max="2" width="15.83203125" bestFit="1" customWidth="1"/>
    <col min="3" max="3" width="13.6640625" bestFit="1" customWidth="1"/>
    <col min="4" max="4" width="16" bestFit="1" customWidth="1"/>
    <col min="5" max="5" width="13.5" bestFit="1" customWidth="1"/>
    <col min="6" max="6" width="21" bestFit="1" customWidth="1"/>
    <col min="7" max="7" width="33.5" bestFit="1" customWidth="1"/>
    <col min="8" max="11" width="7.83203125" bestFit="1" customWidth="1"/>
    <col min="12" max="12" width="21" bestFit="1" customWidth="1"/>
    <col min="13" max="13" width="23.5" bestFit="1" customWidth="1"/>
    <col min="14" max="14" width="20.6640625" bestFit="1" customWidth="1"/>
    <col min="15" max="15" width="24" bestFit="1" customWidth="1"/>
    <col min="16" max="16" width="20.5" bestFit="1" customWidth="1"/>
    <col min="17" max="17" width="29.83203125" bestFit="1" customWidth="1"/>
    <col min="18" max="21" width="19.1640625" bestFit="1" customWidth="1"/>
    <col min="22" max="22" width="17.6640625" bestFit="1" customWidth="1"/>
    <col min="23" max="23" width="20.33203125" bestFit="1" customWidth="1"/>
    <col min="24" max="24" width="18" bestFit="1" customWidth="1"/>
    <col min="25" max="25" width="20" bestFit="1" customWidth="1"/>
    <col min="26" max="26" width="17.5" customWidth="1"/>
    <col min="27" max="27" width="25.83203125" bestFit="1" customWidth="1"/>
    <col min="28" max="29" width="19.1640625" bestFit="1" customWidth="1"/>
    <col min="30" max="30" width="11.5" bestFit="1" customWidth="1"/>
    <col min="31" max="31" width="17.6640625" bestFit="1" customWidth="1"/>
    <col min="32" max="33" width="19.1640625" bestFit="1" customWidth="1"/>
    <col min="34" max="34" width="13" bestFit="1" customWidth="1"/>
    <col min="35" max="35" width="19.1640625" bestFit="1" customWidth="1"/>
    <col min="36" max="36" width="15.83203125" bestFit="1" customWidth="1"/>
    <col min="37" max="38" width="19.1640625" bestFit="1" customWidth="1"/>
    <col min="39" max="39" width="17.6640625" bestFit="1" customWidth="1"/>
    <col min="40" max="42" width="19.1640625" bestFit="1" customWidth="1"/>
    <col min="43" max="43" width="15.83203125" bestFit="1" customWidth="1"/>
    <col min="44" max="44" width="19.1640625" bestFit="1" customWidth="1"/>
    <col min="45" max="45" width="14.5" bestFit="1" customWidth="1"/>
    <col min="46" max="48" width="19.1640625" bestFit="1" customWidth="1"/>
    <col min="49" max="49" width="15.83203125" bestFit="1" customWidth="1"/>
    <col min="50" max="54" width="19.1640625" bestFit="1" customWidth="1"/>
    <col min="55" max="55" width="14.5" bestFit="1" customWidth="1"/>
    <col min="56" max="56" width="19.1640625" bestFit="1" customWidth="1"/>
    <col min="57" max="57" width="17.6640625" bestFit="1" customWidth="1"/>
    <col min="58" max="59" width="19.1640625" bestFit="1" customWidth="1"/>
    <col min="60" max="60" width="17.6640625" bestFit="1" customWidth="1"/>
    <col min="61" max="64" width="19.1640625" bestFit="1" customWidth="1"/>
    <col min="65" max="65" width="13" bestFit="1" customWidth="1"/>
    <col min="66" max="66" width="15.83203125" bestFit="1" customWidth="1"/>
    <col min="67" max="67" width="13" bestFit="1" customWidth="1"/>
    <col min="68" max="69" width="19.1640625" bestFit="1" customWidth="1"/>
    <col min="70" max="70" width="13" bestFit="1" customWidth="1"/>
    <col min="71" max="76" width="19.1640625" bestFit="1" customWidth="1"/>
    <col min="77" max="77" width="17.6640625" bestFit="1" customWidth="1"/>
    <col min="78" max="79" width="19.1640625" bestFit="1" customWidth="1"/>
    <col min="80" max="81" width="17.6640625" bestFit="1" customWidth="1"/>
    <col min="82" max="83" width="19.1640625" bestFit="1" customWidth="1"/>
    <col min="84" max="84" width="13" bestFit="1" customWidth="1"/>
    <col min="85" max="85" width="14.5" bestFit="1" customWidth="1"/>
    <col min="86" max="89" width="13" bestFit="1" customWidth="1"/>
    <col min="90" max="90" width="19.1640625" bestFit="1" customWidth="1"/>
    <col min="91" max="91" width="14.5" bestFit="1" customWidth="1"/>
    <col min="92" max="93" width="19.1640625" bestFit="1" customWidth="1"/>
    <col min="94" max="94" width="14.5" bestFit="1" customWidth="1"/>
    <col min="95" max="96" width="19.1640625" bestFit="1" customWidth="1"/>
    <col min="97" max="97" width="11.5" bestFit="1" customWidth="1"/>
    <col min="98" max="100" width="19.1640625" bestFit="1" customWidth="1"/>
    <col min="101" max="101" width="15.83203125" bestFit="1" customWidth="1"/>
    <col min="102" max="108" width="19.1640625" bestFit="1" customWidth="1"/>
    <col min="109" max="109" width="15.83203125" bestFit="1" customWidth="1"/>
    <col min="110" max="113" width="19.1640625" bestFit="1" customWidth="1"/>
    <col min="114" max="114" width="17.6640625" bestFit="1" customWidth="1"/>
    <col min="115" max="116" width="15.83203125" bestFit="1" customWidth="1"/>
    <col min="117" max="117" width="13" bestFit="1" customWidth="1"/>
    <col min="118" max="118" width="15.83203125" bestFit="1" customWidth="1"/>
    <col min="119" max="119" width="19.1640625" bestFit="1" customWidth="1"/>
    <col min="120" max="120" width="13" bestFit="1" customWidth="1"/>
    <col min="121" max="121" width="10" bestFit="1" customWidth="1"/>
    <col min="122" max="122" width="19.1640625" bestFit="1" customWidth="1"/>
    <col min="123" max="123" width="17.6640625" bestFit="1" customWidth="1"/>
    <col min="124" max="124" width="13" bestFit="1" customWidth="1"/>
    <col min="125" max="128" width="19.1640625" bestFit="1" customWidth="1"/>
    <col min="129" max="129" width="15.83203125" bestFit="1" customWidth="1"/>
    <col min="130" max="134" width="19.1640625" bestFit="1" customWidth="1"/>
    <col min="135" max="135" width="10" bestFit="1" customWidth="1"/>
    <col min="136" max="136" width="19.1640625" bestFit="1" customWidth="1"/>
    <col min="137" max="138" width="17.6640625" bestFit="1" customWidth="1"/>
    <col min="139" max="139" width="19.1640625" bestFit="1" customWidth="1"/>
    <col min="140" max="141" width="13" bestFit="1" customWidth="1"/>
    <col min="142" max="142" width="19.1640625" bestFit="1" customWidth="1"/>
    <col min="143" max="143" width="13" bestFit="1" customWidth="1"/>
    <col min="144" max="145" width="19.1640625" bestFit="1" customWidth="1"/>
    <col min="146" max="146" width="14.5" bestFit="1" customWidth="1"/>
    <col min="147" max="149" width="19.1640625" bestFit="1" customWidth="1"/>
    <col min="150" max="150" width="17.6640625" bestFit="1" customWidth="1"/>
    <col min="151" max="151" width="19.1640625" bestFit="1" customWidth="1"/>
    <col min="152" max="152" width="13" bestFit="1" customWidth="1"/>
    <col min="153" max="153" width="17.6640625" bestFit="1" customWidth="1"/>
    <col min="154" max="155" width="19.1640625" bestFit="1" customWidth="1"/>
    <col min="156" max="156" width="10" bestFit="1" customWidth="1"/>
    <col min="157" max="158" width="15.83203125" bestFit="1" customWidth="1"/>
    <col min="159" max="162" width="19.1640625" bestFit="1" customWidth="1"/>
    <col min="163" max="163" width="15.83203125" bestFit="1" customWidth="1"/>
    <col min="164" max="164" width="19.1640625" bestFit="1" customWidth="1"/>
    <col min="165" max="165" width="14.5" bestFit="1" customWidth="1"/>
    <col min="166" max="166" width="19.1640625" bestFit="1" customWidth="1"/>
    <col min="167" max="167" width="15.83203125" bestFit="1" customWidth="1"/>
    <col min="168" max="171" width="19.1640625" bestFit="1" customWidth="1"/>
    <col min="172" max="172" width="15.83203125" bestFit="1" customWidth="1"/>
    <col min="173" max="173" width="17.6640625" bestFit="1" customWidth="1"/>
    <col min="174" max="175" width="19.1640625" bestFit="1" customWidth="1"/>
    <col min="176" max="176" width="10" bestFit="1" customWidth="1"/>
    <col min="177" max="178" width="17.6640625" bestFit="1" customWidth="1"/>
    <col min="179" max="180" width="19.1640625" bestFit="1" customWidth="1"/>
    <col min="181" max="181" width="13" bestFit="1" customWidth="1"/>
    <col min="182" max="185" width="19.1640625" bestFit="1" customWidth="1"/>
    <col min="186" max="186" width="15.83203125" bestFit="1" customWidth="1"/>
    <col min="187" max="190" width="19.1640625" bestFit="1" customWidth="1"/>
    <col min="191" max="191" width="15.83203125" bestFit="1" customWidth="1"/>
    <col min="192" max="193" width="17.6640625" bestFit="1" customWidth="1"/>
    <col min="194" max="194" width="19.1640625" bestFit="1" customWidth="1"/>
    <col min="195" max="195" width="15.83203125" bestFit="1" customWidth="1"/>
    <col min="196" max="196" width="19.1640625" bestFit="1" customWidth="1"/>
    <col min="197" max="197" width="13" bestFit="1" customWidth="1"/>
    <col min="198" max="198" width="17.6640625" bestFit="1" customWidth="1"/>
    <col min="199" max="201" width="19.1640625" bestFit="1" customWidth="1"/>
    <col min="202" max="202" width="17.6640625" bestFit="1" customWidth="1"/>
    <col min="203" max="211" width="19.1640625" bestFit="1" customWidth="1"/>
    <col min="212" max="212" width="17.6640625" bestFit="1" customWidth="1"/>
    <col min="213" max="213" width="11.5" bestFit="1" customWidth="1"/>
    <col min="214" max="214" width="19.1640625" bestFit="1" customWidth="1"/>
    <col min="215" max="216" width="15.83203125" bestFit="1" customWidth="1"/>
    <col min="217" max="219" width="19.1640625" bestFit="1" customWidth="1"/>
    <col min="220" max="220" width="15.83203125" bestFit="1" customWidth="1"/>
    <col min="221" max="222" width="19.1640625" bestFit="1" customWidth="1"/>
    <col min="223" max="223" width="11.5" bestFit="1" customWidth="1"/>
    <col min="224" max="224" width="19.1640625" bestFit="1" customWidth="1"/>
    <col min="225" max="225" width="11.5" bestFit="1" customWidth="1"/>
    <col min="226" max="231" width="19.1640625" bestFit="1" customWidth="1"/>
    <col min="232" max="232" width="17.6640625" bestFit="1" customWidth="1"/>
    <col min="233" max="233" width="14.5" bestFit="1" customWidth="1"/>
    <col min="234" max="234" width="15.83203125" bestFit="1" customWidth="1"/>
    <col min="235" max="237" width="19.1640625" bestFit="1" customWidth="1"/>
    <col min="238" max="238" width="13" bestFit="1" customWidth="1"/>
    <col min="239" max="239" width="14.5" bestFit="1" customWidth="1"/>
    <col min="240" max="240" width="19.1640625" bestFit="1" customWidth="1"/>
    <col min="241" max="241" width="17.6640625" bestFit="1" customWidth="1"/>
    <col min="242" max="243" width="19.1640625" bestFit="1" customWidth="1"/>
    <col min="244" max="245" width="13" bestFit="1" customWidth="1"/>
    <col min="246" max="252" width="19.1640625" bestFit="1" customWidth="1"/>
    <col min="253" max="253" width="17.6640625" bestFit="1" customWidth="1"/>
    <col min="254" max="257" width="19.1640625" bestFit="1" customWidth="1"/>
    <col min="258" max="258" width="13" bestFit="1" customWidth="1"/>
    <col min="259" max="261" width="19.1640625" bestFit="1" customWidth="1"/>
    <col min="262" max="262" width="13" bestFit="1" customWidth="1"/>
    <col min="263" max="270" width="19.1640625" bestFit="1" customWidth="1"/>
    <col min="271" max="271" width="15.83203125" bestFit="1" customWidth="1"/>
    <col min="272" max="274" width="19.1640625" bestFit="1" customWidth="1"/>
    <col min="275" max="275" width="17.6640625" bestFit="1" customWidth="1"/>
    <col min="276" max="277" width="19.1640625" bestFit="1" customWidth="1"/>
    <col min="278" max="278" width="14.5" bestFit="1" customWidth="1"/>
    <col min="279" max="279" width="19.1640625" bestFit="1" customWidth="1"/>
    <col min="280" max="280" width="15.83203125" bestFit="1" customWidth="1"/>
    <col min="281" max="283" width="19.1640625" bestFit="1" customWidth="1"/>
    <col min="284" max="284" width="15.83203125" bestFit="1" customWidth="1"/>
    <col min="285" max="285" width="17.6640625" bestFit="1" customWidth="1"/>
    <col min="286" max="286" width="19.1640625" bestFit="1" customWidth="1"/>
    <col min="287" max="288" width="17.6640625" bestFit="1" customWidth="1"/>
    <col min="289" max="291" width="19.1640625" bestFit="1" customWidth="1"/>
    <col min="292" max="292" width="14.5" bestFit="1" customWidth="1"/>
    <col min="293" max="296" width="19.1640625" bestFit="1" customWidth="1"/>
    <col min="297" max="297" width="13" bestFit="1" customWidth="1"/>
    <col min="298" max="301" width="19.1640625" bestFit="1" customWidth="1"/>
    <col min="302" max="302" width="11.5" bestFit="1" customWidth="1"/>
    <col min="303" max="303" width="19.1640625" bestFit="1" customWidth="1"/>
    <col min="304" max="304" width="13" bestFit="1" customWidth="1"/>
    <col min="305" max="309" width="19.1640625" bestFit="1" customWidth="1"/>
    <col min="310" max="310" width="17.6640625" bestFit="1" customWidth="1"/>
    <col min="311" max="311" width="19.1640625" bestFit="1" customWidth="1"/>
    <col min="312" max="312" width="17.6640625" bestFit="1" customWidth="1"/>
    <col min="313" max="313" width="19.1640625" bestFit="1" customWidth="1"/>
    <col min="314" max="314" width="14.5" bestFit="1" customWidth="1"/>
    <col min="315" max="315" width="19.1640625" bestFit="1" customWidth="1"/>
    <col min="316" max="316" width="17.6640625" bestFit="1" customWidth="1"/>
    <col min="317" max="318" width="19.1640625" bestFit="1" customWidth="1"/>
    <col min="319" max="319" width="13" bestFit="1" customWidth="1"/>
    <col min="320" max="321" width="19.1640625" bestFit="1" customWidth="1"/>
    <col min="322" max="322" width="15.83203125" bestFit="1" customWidth="1"/>
    <col min="323" max="325" width="19.1640625" bestFit="1" customWidth="1"/>
    <col min="326" max="326" width="15.83203125" bestFit="1" customWidth="1"/>
    <col min="327" max="327" width="19.1640625" bestFit="1" customWidth="1"/>
    <col min="328" max="328" width="13" bestFit="1" customWidth="1"/>
    <col min="329" max="334" width="19.1640625" bestFit="1" customWidth="1"/>
    <col min="335" max="336" width="13" bestFit="1" customWidth="1"/>
    <col min="337" max="340" width="19.1640625" bestFit="1" customWidth="1"/>
    <col min="341" max="341" width="15.83203125" bestFit="1" customWidth="1"/>
    <col min="342" max="342" width="19.1640625" bestFit="1" customWidth="1"/>
    <col min="343" max="343" width="15.83203125" bestFit="1" customWidth="1"/>
    <col min="344" max="346" width="19.1640625" bestFit="1" customWidth="1"/>
    <col min="347" max="347" width="13" bestFit="1" customWidth="1"/>
    <col min="348" max="349" width="19.1640625" bestFit="1" customWidth="1"/>
    <col min="350" max="350" width="11.5" bestFit="1" customWidth="1"/>
    <col min="351" max="352" width="19.1640625" bestFit="1" customWidth="1"/>
    <col min="353" max="353" width="17.6640625" bestFit="1" customWidth="1"/>
    <col min="354" max="354" width="15.83203125" bestFit="1" customWidth="1"/>
    <col min="355" max="356" width="19.1640625" bestFit="1" customWidth="1"/>
    <col min="357" max="357" width="14.5" bestFit="1" customWidth="1"/>
    <col min="358" max="358" width="19.1640625" bestFit="1" customWidth="1"/>
    <col min="359" max="359" width="15.83203125" bestFit="1" customWidth="1"/>
    <col min="360" max="361" width="19.1640625" bestFit="1" customWidth="1"/>
    <col min="362" max="362" width="15.83203125" bestFit="1" customWidth="1"/>
    <col min="363" max="368" width="19.1640625" bestFit="1" customWidth="1"/>
    <col min="369" max="369" width="17.5" bestFit="1" customWidth="1"/>
    <col min="370" max="539" width="7.83203125" bestFit="1" customWidth="1"/>
    <col min="540" max="573" width="7.5" bestFit="1" customWidth="1"/>
    <col min="574" max="607" width="7.83203125" bestFit="1" customWidth="1"/>
    <col min="608" max="608" width="17.5" bestFit="1" customWidth="1"/>
    <col min="609" max="2136" width="19.5" bestFit="1" customWidth="1"/>
    <col min="2137" max="2137" width="18.1640625" bestFit="1" customWidth="1"/>
    <col min="2138" max="2138" width="16.33203125" bestFit="1" customWidth="1"/>
    <col min="2139" max="2139" width="18.33203125" bestFit="1" customWidth="1"/>
    <col min="2140" max="2140" width="16" bestFit="1" customWidth="1"/>
    <col min="2141" max="2141" width="22.5" bestFit="1" customWidth="1"/>
    <col min="2142" max="2142" width="23.83203125" bestFit="1" customWidth="1"/>
    <col min="2143" max="2994" width="14.83203125" bestFit="1" customWidth="1"/>
    <col min="2995" max="2997" width="18.1640625" bestFit="1" customWidth="1"/>
    <col min="2998" max="3000" width="12.1640625" bestFit="1" customWidth="1"/>
    <col min="3001" max="3001" width="7.1640625" bestFit="1" customWidth="1"/>
    <col min="3002" max="3002" width="12.1640625" bestFit="1" customWidth="1"/>
    <col min="3003" max="3004" width="10.1640625" bestFit="1" customWidth="1"/>
    <col min="3005" max="3011" width="12.1640625" bestFit="1" customWidth="1"/>
    <col min="3012" max="3012" width="10.1640625" bestFit="1" customWidth="1"/>
    <col min="3013" max="3013" width="12.1640625" bestFit="1" customWidth="1"/>
    <col min="3014" max="3014" width="9.1640625" bestFit="1" customWidth="1"/>
    <col min="3015" max="3015" width="8.1640625" bestFit="1" customWidth="1"/>
    <col min="3016" max="3017" width="12.1640625" bestFit="1" customWidth="1"/>
    <col min="3018" max="3018" width="9.1640625" bestFit="1" customWidth="1"/>
    <col min="3019" max="3021" width="12.1640625" bestFit="1" customWidth="1"/>
    <col min="3022" max="3022" width="10.1640625" bestFit="1" customWidth="1"/>
    <col min="3023" max="3026" width="12.1640625" bestFit="1" customWidth="1"/>
    <col min="3027" max="3027" width="9.1640625" bestFit="1" customWidth="1"/>
    <col min="3028" max="3028" width="12.1640625" bestFit="1" customWidth="1"/>
    <col min="3029" max="3029" width="9.1640625" bestFit="1" customWidth="1"/>
    <col min="3030" max="3037" width="12.1640625" bestFit="1" customWidth="1"/>
    <col min="3038" max="3038" width="10.1640625" bestFit="1" customWidth="1"/>
    <col min="3039" max="3043" width="12.1640625" bestFit="1" customWidth="1"/>
    <col min="3044" max="3044" width="10.1640625" bestFit="1" customWidth="1"/>
    <col min="3045" max="3046" width="12.1640625" bestFit="1" customWidth="1"/>
    <col min="3047" max="3047" width="10.1640625" bestFit="1" customWidth="1"/>
    <col min="3048" max="3048" width="8.1640625" bestFit="1" customWidth="1"/>
    <col min="3049" max="3052" width="12.1640625" bestFit="1" customWidth="1"/>
    <col min="3053" max="3053" width="8.1640625" bestFit="1" customWidth="1"/>
    <col min="3054" max="3054" width="7.1640625" bestFit="1" customWidth="1"/>
    <col min="3055" max="3055" width="10.1640625" bestFit="1" customWidth="1"/>
    <col min="3056" max="3062" width="12.1640625" bestFit="1" customWidth="1"/>
    <col min="3063" max="3063" width="8.1640625" bestFit="1" customWidth="1"/>
    <col min="3064" max="3067" width="12.1640625" bestFit="1" customWidth="1"/>
    <col min="3068" max="3068" width="8.1640625" bestFit="1" customWidth="1"/>
    <col min="3069" max="3069" width="12.1640625" bestFit="1" customWidth="1"/>
    <col min="3070" max="3070" width="11.1640625" bestFit="1" customWidth="1"/>
    <col min="3071" max="3072" width="12.1640625" bestFit="1" customWidth="1"/>
    <col min="3073" max="3073" width="6.1640625" bestFit="1" customWidth="1"/>
    <col min="3074" max="3074" width="9.1640625" bestFit="1" customWidth="1"/>
    <col min="3075" max="3077" width="12.1640625" bestFit="1" customWidth="1"/>
    <col min="3078" max="3078" width="10.1640625" bestFit="1" customWidth="1"/>
    <col min="3079" max="3081" width="12.1640625" bestFit="1" customWidth="1"/>
    <col min="3082" max="3082" width="11.1640625" bestFit="1" customWidth="1"/>
    <col min="3083" max="3083" width="12.1640625" bestFit="1" customWidth="1"/>
    <col min="3084" max="3084" width="9.1640625" bestFit="1" customWidth="1"/>
    <col min="3085" max="3085" width="11.1640625" bestFit="1" customWidth="1"/>
    <col min="3086" max="3091" width="12.1640625" bestFit="1" customWidth="1"/>
    <col min="3092" max="3092" width="8.1640625" bestFit="1" customWidth="1"/>
    <col min="3093" max="3093" width="10.1640625" bestFit="1" customWidth="1"/>
    <col min="3094" max="3096" width="12.1640625" bestFit="1" customWidth="1"/>
    <col min="3097" max="3097" width="8.1640625" bestFit="1" customWidth="1"/>
    <col min="3098" max="3100" width="12.1640625" bestFit="1" customWidth="1"/>
    <col min="3101" max="3102" width="10.1640625" bestFit="1" customWidth="1"/>
    <col min="3103" max="3103" width="12.1640625" bestFit="1" customWidth="1"/>
    <col min="3104" max="3105" width="8.1640625" bestFit="1" customWidth="1"/>
    <col min="3106" max="3109" width="12.1640625" bestFit="1" customWidth="1"/>
    <col min="3110" max="3110" width="9.1640625" bestFit="1" customWidth="1"/>
    <col min="3111" max="3112" width="10.1640625" bestFit="1" customWidth="1"/>
    <col min="3113" max="3113" width="8.1640625" bestFit="1" customWidth="1"/>
    <col min="3114" max="3118" width="12.1640625" bestFit="1" customWidth="1"/>
    <col min="3119" max="3119" width="9.1640625" bestFit="1" customWidth="1"/>
    <col min="3120" max="3120" width="11.1640625" bestFit="1" customWidth="1"/>
    <col min="3121" max="3123" width="12.1640625" bestFit="1" customWidth="1"/>
    <col min="3124" max="3124" width="7.1640625" bestFit="1" customWidth="1"/>
    <col min="3125" max="3127" width="12.1640625" bestFit="1" customWidth="1"/>
    <col min="3128" max="3128" width="8.1640625" bestFit="1" customWidth="1"/>
    <col min="3129" max="3131" width="12.1640625" bestFit="1" customWidth="1"/>
    <col min="3132" max="3132" width="10.1640625" bestFit="1" customWidth="1"/>
    <col min="3133" max="3135" width="12.1640625" bestFit="1" customWidth="1"/>
    <col min="3136" max="3136" width="10.1640625" bestFit="1" customWidth="1"/>
    <col min="3137" max="3137" width="12.1640625" bestFit="1" customWidth="1"/>
    <col min="3138" max="3138" width="11.1640625" bestFit="1" customWidth="1"/>
    <col min="3139" max="3141" width="12.1640625" bestFit="1" customWidth="1"/>
    <col min="3142" max="3142" width="8.1640625" bestFit="1" customWidth="1"/>
    <col min="3143" max="3147" width="12.1640625" bestFit="1" customWidth="1"/>
    <col min="3148" max="3148" width="9.1640625" bestFit="1" customWidth="1"/>
    <col min="3149" max="3150" width="12.1640625" bestFit="1" customWidth="1"/>
    <col min="3151" max="3151" width="9.1640625" bestFit="1" customWidth="1"/>
    <col min="3152" max="3152" width="8.1640625" bestFit="1" customWidth="1"/>
    <col min="3153" max="3153" width="12.1640625" bestFit="1" customWidth="1"/>
    <col min="3154" max="3154" width="8.1640625" bestFit="1" customWidth="1"/>
    <col min="3155" max="3155" width="12.1640625" bestFit="1" customWidth="1"/>
    <col min="3156" max="3156" width="8.1640625" bestFit="1" customWidth="1"/>
    <col min="3157" max="3157" width="16.83203125" bestFit="1" customWidth="1"/>
    <col min="3158" max="3158" width="16.33203125" bestFit="1" customWidth="1"/>
    <col min="3159" max="3159" width="18.33203125" bestFit="1" customWidth="1"/>
    <col min="3160" max="3160" width="16.1640625" bestFit="1" customWidth="1"/>
    <col min="3161" max="3161" width="22.5" bestFit="1" customWidth="1"/>
  </cols>
  <sheetData>
    <row r="1" spans="1:27">
      <c r="A1" s="20" t="s">
        <v>68</v>
      </c>
      <c r="V1" s="1" t="s">
        <v>63</v>
      </c>
      <c r="W1" t="s">
        <v>59</v>
      </c>
      <c r="X1" t="s">
        <v>60</v>
      </c>
      <c r="Y1" t="s">
        <v>65</v>
      </c>
      <c r="Z1" t="s">
        <v>66</v>
      </c>
      <c r="AA1" t="s">
        <v>67</v>
      </c>
    </row>
    <row r="2" spans="1:27">
      <c r="A2" s="18" t="s">
        <v>69</v>
      </c>
      <c r="V2" s="14">
        <v>0.94131583333333324</v>
      </c>
      <c r="W2" s="15">
        <v>1</v>
      </c>
      <c r="X2" s="15">
        <v>0.48499999999999999</v>
      </c>
      <c r="Y2" s="15">
        <v>0.36499999999999999</v>
      </c>
      <c r="Z2" s="15">
        <v>0.155</v>
      </c>
      <c r="AA2" s="15">
        <v>1.0289999999999999</v>
      </c>
    </row>
    <row r="3" spans="1:27">
      <c r="A3" s="19" t="s">
        <v>70</v>
      </c>
      <c r="V3" s="3">
        <v>0.96379333333333328</v>
      </c>
      <c r="W3" s="2">
        <v>1</v>
      </c>
      <c r="X3" s="2">
        <v>0.52</v>
      </c>
      <c r="Y3" s="2">
        <v>0.4</v>
      </c>
      <c r="Z3" s="2">
        <v>0.105</v>
      </c>
      <c r="AA3" s="2">
        <v>0.872</v>
      </c>
    </row>
    <row r="4" spans="1:27">
      <c r="V4" s="3">
        <v>0.96563499999999991</v>
      </c>
      <c r="W4" s="2">
        <v>1</v>
      </c>
      <c r="X4" s="2">
        <v>0.56000000000000005</v>
      </c>
      <c r="Y4" s="2">
        <v>0.42</v>
      </c>
      <c r="Z4" s="2">
        <v>0.18</v>
      </c>
      <c r="AA4" s="2">
        <v>1.6645000000000001</v>
      </c>
    </row>
    <row r="5" spans="1:27">
      <c r="V5" s="3">
        <v>0.96693833333333346</v>
      </c>
      <c r="W5" s="2">
        <v>1</v>
      </c>
      <c r="X5" s="2">
        <v>0.53500000000000003</v>
      </c>
      <c r="Y5" s="2">
        <v>0.38500000000000001</v>
      </c>
      <c r="Z5" s="2">
        <v>0.18</v>
      </c>
      <c r="AA5" s="2">
        <v>1.0834999999999999</v>
      </c>
    </row>
    <row r="6" spans="1:27">
      <c r="V6" s="3">
        <v>0.96971333333333321</v>
      </c>
      <c r="W6" s="2">
        <v>1</v>
      </c>
      <c r="X6" s="2">
        <v>0.55000000000000004</v>
      </c>
      <c r="Y6" s="2">
        <v>0.42</v>
      </c>
      <c r="Z6" s="2">
        <v>0.16</v>
      </c>
      <c r="AA6" s="2">
        <v>1.3405</v>
      </c>
    </row>
    <row r="7" spans="1:27">
      <c r="V7" s="3">
        <v>0.97473333333333334</v>
      </c>
      <c r="W7" s="2">
        <v>1</v>
      </c>
      <c r="X7" s="2">
        <v>0.54500000000000004</v>
      </c>
      <c r="Y7" s="2">
        <v>0.41499999999999998</v>
      </c>
      <c r="Z7" s="2">
        <v>0.2</v>
      </c>
      <c r="AA7" s="2">
        <v>1.3580000000000001</v>
      </c>
    </row>
    <row r="8" spans="1:27">
      <c r="V8" s="3">
        <v>0.97706208333333333</v>
      </c>
      <c r="W8" s="2">
        <v>1</v>
      </c>
      <c r="X8" s="2">
        <v>0.54500000000000004</v>
      </c>
      <c r="Y8" s="2">
        <v>0.39</v>
      </c>
      <c r="Z8" s="2">
        <v>0.13500000000000001</v>
      </c>
      <c r="AA8" s="2">
        <v>0.78349999999999997</v>
      </c>
    </row>
    <row r="9" spans="1:27">
      <c r="A9" s="1" t="s">
        <v>63</v>
      </c>
      <c r="B9" t="s">
        <v>60</v>
      </c>
      <c r="C9" t="s">
        <v>65</v>
      </c>
      <c r="D9" t="s">
        <v>66</v>
      </c>
      <c r="E9" t="s">
        <v>67</v>
      </c>
      <c r="F9" t="s">
        <v>59</v>
      </c>
      <c r="V9" s="3">
        <v>0.97764583333333333</v>
      </c>
      <c r="W9" s="2">
        <v>1</v>
      </c>
      <c r="X9" s="2">
        <v>0.58499999999999996</v>
      </c>
      <c r="Y9" s="2">
        <v>0.40500000000000003</v>
      </c>
      <c r="Z9" s="2">
        <v>0.15</v>
      </c>
      <c r="AA9" s="2">
        <v>1.2565</v>
      </c>
    </row>
    <row r="10" spans="1:27">
      <c r="A10" s="14">
        <v>1.4004174999999999</v>
      </c>
      <c r="B10" s="15">
        <v>0.44</v>
      </c>
      <c r="C10" s="15">
        <v>0.33</v>
      </c>
      <c r="D10" s="15">
        <v>0.13500000000000001</v>
      </c>
      <c r="E10" s="15">
        <v>0.52200000000000002</v>
      </c>
      <c r="F10" s="15">
        <v>1</v>
      </c>
      <c r="V10" s="3">
        <v>0.98420833333333324</v>
      </c>
      <c r="W10" s="2">
        <v>1</v>
      </c>
      <c r="X10" s="2">
        <v>0.52</v>
      </c>
      <c r="Y10" s="2">
        <v>0.46</v>
      </c>
      <c r="Z10" s="2">
        <v>0.15</v>
      </c>
      <c r="AA10" s="2">
        <v>1.0189999999999999</v>
      </c>
    </row>
    <row r="11" spans="1:27">
      <c r="A11" s="3">
        <v>1.4219437499999998</v>
      </c>
      <c r="B11" s="2">
        <v>0.44</v>
      </c>
      <c r="C11" s="2">
        <v>0.35499999999999998</v>
      </c>
      <c r="D11" s="2">
        <v>0.16500000000000001</v>
      </c>
      <c r="E11" s="2">
        <v>0.435</v>
      </c>
      <c r="F11" s="2">
        <v>1</v>
      </c>
      <c r="V11" s="3">
        <v>0.98492666666666662</v>
      </c>
      <c r="W11" s="2">
        <v>1</v>
      </c>
      <c r="X11" s="2">
        <v>0.53</v>
      </c>
      <c r="Y11" s="2">
        <v>0.42</v>
      </c>
      <c r="Z11" s="2">
        <v>0.17</v>
      </c>
      <c r="AA11" s="2">
        <v>0.82799999999999996</v>
      </c>
    </row>
    <row r="12" spans="1:27">
      <c r="A12" s="3">
        <v>1.4496718749999999</v>
      </c>
      <c r="B12" s="2">
        <v>0.495</v>
      </c>
      <c r="C12" s="2">
        <v>0.37</v>
      </c>
      <c r="D12" s="2">
        <v>0.125</v>
      </c>
      <c r="E12" s="2">
        <v>0.47749999999999998</v>
      </c>
      <c r="F12" s="2">
        <v>1</v>
      </c>
      <c r="V12" s="3">
        <v>0.98496333333333341</v>
      </c>
      <c r="W12" s="2">
        <v>1</v>
      </c>
      <c r="X12" s="2">
        <v>0.54500000000000004</v>
      </c>
      <c r="Y12" s="2">
        <v>0.42</v>
      </c>
      <c r="Z12" s="2">
        <v>0.12</v>
      </c>
      <c r="AA12" s="2">
        <v>0.78649999999999998</v>
      </c>
    </row>
    <row r="13" spans="1:27">
      <c r="A13" s="3">
        <v>1.4756625000000003</v>
      </c>
      <c r="B13" s="2">
        <v>0.54</v>
      </c>
      <c r="C13" s="2">
        <v>0.435</v>
      </c>
      <c r="D13" s="2">
        <v>0.14499999999999999</v>
      </c>
      <c r="E13" s="2">
        <v>0.97</v>
      </c>
      <c r="F13" s="2">
        <v>1</v>
      </c>
      <c r="V13" s="3">
        <v>0.98616666666666675</v>
      </c>
      <c r="W13" s="2">
        <v>1</v>
      </c>
      <c r="X13" s="2">
        <v>0.55500000000000005</v>
      </c>
      <c r="Y13" s="2">
        <v>0.44</v>
      </c>
      <c r="Z13" s="2">
        <v>0.15</v>
      </c>
      <c r="AA13" s="2">
        <v>1.0920000000000001</v>
      </c>
    </row>
    <row r="14" spans="1:27">
      <c r="A14" s="3">
        <v>1.498998125</v>
      </c>
      <c r="B14" s="2">
        <v>0.56000000000000005</v>
      </c>
      <c r="C14" s="2">
        <v>0.44500000000000001</v>
      </c>
      <c r="D14" s="2">
        <v>0.155</v>
      </c>
      <c r="E14" s="2">
        <v>0.87350000000000005</v>
      </c>
      <c r="F14" s="2">
        <v>1</v>
      </c>
      <c r="V14" s="3">
        <v>0.9878870833333333</v>
      </c>
      <c r="W14" s="2">
        <v>1</v>
      </c>
      <c r="X14" s="2">
        <v>0.57999999999999996</v>
      </c>
      <c r="Y14" s="2">
        <v>0.46</v>
      </c>
      <c r="Z14" s="2">
        <v>0.155</v>
      </c>
      <c r="AA14" s="2">
        <v>1.4395</v>
      </c>
    </row>
    <row r="15" spans="1:27">
      <c r="A15" s="3">
        <v>1.5392249999999998</v>
      </c>
      <c r="B15" s="2">
        <v>0.63500000000000001</v>
      </c>
      <c r="C15" s="2">
        <v>0.48</v>
      </c>
      <c r="D15" s="2">
        <v>0.2</v>
      </c>
      <c r="E15" s="2">
        <v>1.3654999999999999</v>
      </c>
      <c r="F15" s="2">
        <v>1</v>
      </c>
      <c r="V15" s="3">
        <v>0.98883874999999999</v>
      </c>
      <c r="W15" s="2">
        <v>1</v>
      </c>
      <c r="X15" s="2">
        <v>0.55500000000000005</v>
      </c>
      <c r="Y15" s="2">
        <v>0.435</v>
      </c>
      <c r="Z15" s="2">
        <v>0.14499999999999999</v>
      </c>
      <c r="AA15" s="2">
        <v>0.96850000000000003</v>
      </c>
    </row>
    <row r="16" spans="1:27">
      <c r="A16" s="3">
        <v>1.5751487499999999</v>
      </c>
      <c r="B16" s="2">
        <v>0.72499999999999998</v>
      </c>
      <c r="C16" s="2">
        <v>0.56999999999999995</v>
      </c>
      <c r="D16" s="2">
        <v>0.19</v>
      </c>
      <c r="E16" s="2">
        <v>2.3304999999999998</v>
      </c>
      <c r="F16" s="2">
        <v>1</v>
      </c>
      <c r="V16" s="3">
        <v>0.9893729166666666</v>
      </c>
      <c r="W16" s="2">
        <v>1</v>
      </c>
      <c r="X16" s="2">
        <v>0.55000000000000004</v>
      </c>
      <c r="Y16" s="2">
        <v>0.42499999999999999</v>
      </c>
      <c r="Z16" s="2">
        <v>0.155</v>
      </c>
      <c r="AA16" s="2">
        <v>0.87250000000000005</v>
      </c>
    </row>
    <row r="17" spans="1:27">
      <c r="A17" s="3">
        <v>1.5924162499999999</v>
      </c>
      <c r="B17" s="2">
        <v>0.73</v>
      </c>
      <c r="C17" s="2">
        <v>0.59499999999999997</v>
      </c>
      <c r="D17" s="2">
        <v>0.23</v>
      </c>
      <c r="E17" s="2">
        <v>2.8254999999999999</v>
      </c>
      <c r="F17" s="2">
        <v>1</v>
      </c>
      <c r="V17" s="3">
        <v>0.9902291666666666</v>
      </c>
      <c r="W17" s="2">
        <v>1</v>
      </c>
      <c r="X17" s="2">
        <v>0.55000000000000004</v>
      </c>
      <c r="Y17" s="2">
        <v>0.43</v>
      </c>
      <c r="Z17" s="2">
        <v>0.15</v>
      </c>
      <c r="AA17" s="2">
        <v>0.87450000000000006</v>
      </c>
    </row>
    <row r="18" spans="1:27">
      <c r="A18" s="3">
        <v>1.5931099999999998</v>
      </c>
      <c r="B18" s="2">
        <v>0.76500000000000001</v>
      </c>
      <c r="C18" s="2">
        <v>0.58499999999999996</v>
      </c>
      <c r="D18" s="2">
        <v>0.18</v>
      </c>
      <c r="E18" s="2">
        <v>2.3980000000000001</v>
      </c>
      <c r="F18" s="2">
        <v>1</v>
      </c>
      <c r="V18" s="3">
        <v>0.99029166666666657</v>
      </c>
      <c r="W18" s="2">
        <v>1</v>
      </c>
      <c r="X18" s="2">
        <v>0.55500000000000005</v>
      </c>
      <c r="Y18" s="2">
        <v>0.42499999999999999</v>
      </c>
      <c r="Z18" s="2">
        <v>0.15</v>
      </c>
      <c r="AA18" s="2">
        <v>0.873</v>
      </c>
    </row>
    <row r="19" spans="1:27">
      <c r="A19" s="3">
        <v>1.6099156249999997</v>
      </c>
      <c r="B19" s="2">
        <v>0.73</v>
      </c>
      <c r="C19" s="2">
        <v>0.58499999999999996</v>
      </c>
      <c r="D19" s="2">
        <v>0.22500000000000001</v>
      </c>
      <c r="E19" s="2">
        <v>2.2305000000000001</v>
      </c>
      <c r="F19" s="2">
        <v>1</v>
      </c>
      <c r="V19" s="3">
        <v>0.99060000000000004</v>
      </c>
      <c r="W19" s="2">
        <v>1</v>
      </c>
      <c r="X19" s="2">
        <v>0.55000000000000004</v>
      </c>
      <c r="Y19" s="2">
        <v>0.44</v>
      </c>
      <c r="Z19" s="2">
        <v>0.16</v>
      </c>
      <c r="AA19" s="2">
        <v>0.98499999999999999</v>
      </c>
    </row>
    <row r="20" spans="1:27">
      <c r="A20" s="10">
        <v>1.6310600000000002</v>
      </c>
      <c r="B20" s="11">
        <v>0.77500000000000002</v>
      </c>
      <c r="C20" s="11">
        <v>0.56999999999999995</v>
      </c>
      <c r="D20" s="11">
        <v>0.22</v>
      </c>
      <c r="E20" s="11">
        <v>2.032</v>
      </c>
      <c r="F20" s="11">
        <v>1</v>
      </c>
      <c r="V20" s="3">
        <v>0.99087875000000003</v>
      </c>
      <c r="W20" s="2">
        <v>1</v>
      </c>
      <c r="X20" s="2">
        <v>0.55500000000000005</v>
      </c>
      <c r="Y20" s="2">
        <v>0.435</v>
      </c>
      <c r="Z20" s="2">
        <v>0.14499999999999999</v>
      </c>
      <c r="AA20" s="2">
        <v>0.92049999999999998</v>
      </c>
    </row>
    <row r="21" spans="1:27">
      <c r="A21" s="3" t="s">
        <v>64</v>
      </c>
      <c r="B21" s="2">
        <v>6.8350000000000009</v>
      </c>
      <c r="C21" s="2">
        <v>5.32</v>
      </c>
      <c r="D21" s="2">
        <v>1.97</v>
      </c>
      <c r="E21" s="2">
        <v>16.459999999999997</v>
      </c>
      <c r="F21" s="2">
        <v>11</v>
      </c>
      <c r="V21" s="3">
        <v>0.99196458333333337</v>
      </c>
      <c r="W21" s="2">
        <v>1</v>
      </c>
      <c r="X21" s="2">
        <v>0.56499999999999995</v>
      </c>
      <c r="Y21" s="2">
        <v>0.45</v>
      </c>
      <c r="Z21" s="2">
        <v>0.17499999999999999</v>
      </c>
      <c r="AA21" s="2">
        <v>1.2364999999999999</v>
      </c>
    </row>
    <row r="22" spans="1:27">
      <c r="V22" s="3">
        <v>0.99219041666666685</v>
      </c>
      <c r="W22" s="2">
        <v>1</v>
      </c>
      <c r="X22" s="2">
        <v>0.54500000000000004</v>
      </c>
      <c r="Y22" s="2">
        <v>0.43</v>
      </c>
      <c r="Z22" s="2">
        <v>0.155</v>
      </c>
      <c r="AA22" s="2">
        <v>0.80349999999999999</v>
      </c>
    </row>
    <row r="23" spans="1:27">
      <c r="V23" s="3">
        <v>0.99246999999999996</v>
      </c>
      <c r="W23" s="2">
        <v>1</v>
      </c>
      <c r="X23" s="2">
        <v>0.55500000000000005</v>
      </c>
      <c r="Y23" s="2">
        <v>0.43</v>
      </c>
      <c r="Z23" s="2">
        <v>0.13500000000000001</v>
      </c>
      <c r="AA23" s="2">
        <v>0.81200000000000006</v>
      </c>
    </row>
    <row r="24" spans="1:27">
      <c r="A24" s="6" t="s">
        <v>63</v>
      </c>
      <c r="B24" s="5" t="s">
        <v>59</v>
      </c>
      <c r="C24" s="5" t="s">
        <v>60</v>
      </c>
      <c r="D24" s="5" t="s">
        <v>65</v>
      </c>
      <c r="E24" s="5" t="s">
        <v>66</v>
      </c>
      <c r="F24" s="5" t="s">
        <v>67</v>
      </c>
      <c r="V24" s="3">
        <v>0.99277833333333321</v>
      </c>
      <c r="W24" s="2">
        <v>1</v>
      </c>
      <c r="X24" s="2">
        <v>0.58499999999999996</v>
      </c>
      <c r="Y24" s="2">
        <v>0.42</v>
      </c>
      <c r="Z24" s="2">
        <v>0.155</v>
      </c>
      <c r="AA24" s="2">
        <v>1.034</v>
      </c>
    </row>
    <row r="25" spans="1:27">
      <c r="A25" s="16">
        <v>0.61948900000000007</v>
      </c>
      <c r="B25" s="17">
        <v>1</v>
      </c>
      <c r="C25" s="17">
        <v>0.13</v>
      </c>
      <c r="D25" s="17">
        <v>9.5000000000000001E-2</v>
      </c>
      <c r="E25" s="17">
        <v>3.5000000000000003E-2</v>
      </c>
      <c r="F25" s="17">
        <v>1.0500000000000001E-2</v>
      </c>
      <c r="V25" s="3">
        <v>0.99356250000000002</v>
      </c>
      <c r="W25" s="2">
        <v>1</v>
      </c>
      <c r="X25" s="2">
        <v>0.56000000000000005</v>
      </c>
      <c r="Y25" s="2">
        <v>0.43</v>
      </c>
      <c r="Z25" s="2">
        <v>0.15</v>
      </c>
      <c r="AA25" s="2">
        <v>0.87450000000000006</v>
      </c>
    </row>
    <row r="26" spans="1:27">
      <c r="A26" s="9">
        <v>0.62069200000000002</v>
      </c>
      <c r="B26" s="4">
        <v>1</v>
      </c>
      <c r="C26" s="4">
        <v>0.13</v>
      </c>
      <c r="D26" s="4">
        <v>0.1</v>
      </c>
      <c r="E26" s="4">
        <v>0.03</v>
      </c>
      <c r="F26" s="4">
        <v>1.2999999999999999E-2</v>
      </c>
      <c r="V26" s="3">
        <v>0.99370458333333345</v>
      </c>
      <c r="W26" s="2">
        <v>1</v>
      </c>
      <c r="X26" s="2">
        <v>0.56000000000000005</v>
      </c>
      <c r="Y26" s="2">
        <v>0.44</v>
      </c>
      <c r="Z26" s="2">
        <v>0.155</v>
      </c>
      <c r="AA26" s="2">
        <v>0.97050000000000003</v>
      </c>
    </row>
    <row r="27" spans="1:27">
      <c r="A27" s="9">
        <v>0.62851666666666661</v>
      </c>
      <c r="B27" s="4">
        <v>1</v>
      </c>
      <c r="C27" s="4">
        <v>0.155</v>
      </c>
      <c r="D27" s="4">
        <v>0.105</v>
      </c>
      <c r="E27" s="4">
        <v>0.05</v>
      </c>
      <c r="F27" s="4">
        <v>1.7500000000000002E-2</v>
      </c>
      <c r="V27" s="3">
        <v>0.99381583333333312</v>
      </c>
      <c r="W27" s="2">
        <v>1</v>
      </c>
      <c r="X27" s="2">
        <v>0.57499999999999996</v>
      </c>
      <c r="Y27" s="2">
        <v>0.42</v>
      </c>
      <c r="Z27" s="2">
        <v>0.13500000000000001</v>
      </c>
      <c r="AA27" s="2">
        <v>0.85699999999999998</v>
      </c>
    </row>
    <row r="28" spans="1:27">
      <c r="A28" s="9">
        <v>0.63080000000000014</v>
      </c>
      <c r="B28" s="4">
        <v>1</v>
      </c>
      <c r="C28" s="4">
        <v>0.155</v>
      </c>
      <c r="D28" s="4">
        <v>0.115</v>
      </c>
      <c r="E28" s="4">
        <v>2.5000000000000001E-2</v>
      </c>
      <c r="F28" s="4">
        <v>2.4E-2</v>
      </c>
      <c r="V28" s="3">
        <v>0.99404375</v>
      </c>
      <c r="W28" s="2">
        <v>1</v>
      </c>
      <c r="X28" s="2">
        <v>0.57999999999999996</v>
      </c>
      <c r="Y28" s="2">
        <v>0.44</v>
      </c>
      <c r="Z28" s="2">
        <v>0.17499999999999999</v>
      </c>
      <c r="AA28" s="2">
        <v>1.2255</v>
      </c>
    </row>
    <row r="29" spans="1:27">
      <c r="A29" s="9">
        <v>0.63109999999999999</v>
      </c>
      <c r="B29" s="4">
        <v>1</v>
      </c>
      <c r="C29" s="4">
        <v>0.16</v>
      </c>
      <c r="D29" s="4">
        <v>0.11</v>
      </c>
      <c r="E29" s="4">
        <v>2.5000000000000001E-2</v>
      </c>
      <c r="F29" s="4">
        <v>1.7999999999999999E-2</v>
      </c>
      <c r="V29" s="3">
        <v>0.99420291666666671</v>
      </c>
      <c r="W29" s="2">
        <v>1</v>
      </c>
      <c r="X29" s="2">
        <v>0.55500000000000005</v>
      </c>
      <c r="Y29" s="2">
        <v>0.44</v>
      </c>
      <c r="Z29" s="2">
        <v>0.14499999999999999</v>
      </c>
      <c r="AA29" s="2">
        <v>0.88149999999999995</v>
      </c>
    </row>
    <row r="30" spans="1:27">
      <c r="A30" s="9">
        <v>0.6349393333333333</v>
      </c>
      <c r="B30" s="4">
        <v>1</v>
      </c>
      <c r="C30" s="4">
        <v>0.16500000000000001</v>
      </c>
      <c r="D30" s="4">
        <v>0.12</v>
      </c>
      <c r="E30" s="4">
        <v>0.03</v>
      </c>
      <c r="F30" s="4">
        <v>2.1499999999999998E-2</v>
      </c>
      <c r="V30" s="3">
        <v>0.99457708333333339</v>
      </c>
      <c r="W30" s="2">
        <v>1</v>
      </c>
      <c r="X30" s="2">
        <v>0.56000000000000005</v>
      </c>
      <c r="Y30" s="2">
        <v>0.43</v>
      </c>
      <c r="Z30" s="2">
        <v>0.155</v>
      </c>
      <c r="AA30" s="2">
        <v>0.86750000000000005</v>
      </c>
    </row>
    <row r="31" spans="1:27">
      <c r="A31" s="9">
        <v>0.63615733333333335</v>
      </c>
      <c r="B31" s="4">
        <v>1</v>
      </c>
      <c r="C31" s="4">
        <v>0.16500000000000001</v>
      </c>
      <c r="D31" s="4">
        <v>0.125</v>
      </c>
      <c r="E31" s="4">
        <v>0.04</v>
      </c>
      <c r="F31" s="4">
        <v>2.4500000000000001E-2</v>
      </c>
      <c r="V31" s="3">
        <v>0.99554166666666677</v>
      </c>
      <c r="W31" s="2">
        <v>1</v>
      </c>
      <c r="X31" s="2">
        <v>0.56999999999999995</v>
      </c>
      <c r="Y31" s="2">
        <v>0.45500000000000002</v>
      </c>
      <c r="Z31" s="2">
        <v>0.15</v>
      </c>
      <c r="AA31" s="2">
        <v>1.107</v>
      </c>
    </row>
    <row r="32" spans="1:27">
      <c r="A32" s="9">
        <v>0.638656</v>
      </c>
      <c r="B32" s="4">
        <v>1</v>
      </c>
      <c r="C32" s="4">
        <v>0.17499999999999999</v>
      </c>
      <c r="D32" s="4">
        <v>0.125</v>
      </c>
      <c r="E32" s="4">
        <v>0.04</v>
      </c>
      <c r="F32" s="4">
        <v>2.8000000000000001E-2</v>
      </c>
      <c r="V32" s="3">
        <v>0.99611249999999996</v>
      </c>
      <c r="W32" s="2">
        <v>1</v>
      </c>
      <c r="X32" s="2">
        <v>0.55500000000000005</v>
      </c>
      <c r="Y32" s="2">
        <v>0.45</v>
      </c>
      <c r="Z32" s="2">
        <v>0.14499999999999999</v>
      </c>
      <c r="AA32" s="2">
        <v>0.91500000000000004</v>
      </c>
    </row>
    <row r="33" spans="1:27">
      <c r="A33" s="9">
        <v>0.63878000000000013</v>
      </c>
      <c r="B33" s="4">
        <v>1</v>
      </c>
      <c r="C33" s="4">
        <v>0.17</v>
      </c>
      <c r="D33" s="4">
        <v>0.13</v>
      </c>
      <c r="E33" s="4">
        <v>9.5000000000000001E-2</v>
      </c>
      <c r="F33" s="4">
        <v>0.03</v>
      </c>
      <c r="V33" s="3">
        <v>0.99663708333333345</v>
      </c>
      <c r="W33" s="2">
        <v>1</v>
      </c>
      <c r="X33" s="2">
        <v>0.56499999999999995</v>
      </c>
      <c r="Y33" s="2">
        <v>0.44</v>
      </c>
      <c r="Z33" s="2">
        <v>0.155</v>
      </c>
      <c r="AA33" s="2">
        <v>0.9395</v>
      </c>
    </row>
    <row r="34" spans="1:27">
      <c r="A34" s="9">
        <v>0.63884799999999997</v>
      </c>
      <c r="B34" s="4">
        <v>1</v>
      </c>
      <c r="C34" s="4">
        <v>0.17499999999999999</v>
      </c>
      <c r="D34" s="4">
        <v>0.125</v>
      </c>
      <c r="E34" s="4">
        <v>0.04</v>
      </c>
      <c r="F34" s="4">
        <v>2.4E-2</v>
      </c>
      <c r="V34" s="3">
        <v>0.99737500000000001</v>
      </c>
      <c r="W34" s="2">
        <v>1</v>
      </c>
      <c r="X34" s="2">
        <v>0.57499999999999996</v>
      </c>
      <c r="Y34" s="2">
        <v>0.44</v>
      </c>
      <c r="Z34" s="2">
        <v>0.15</v>
      </c>
      <c r="AA34" s="2">
        <v>0.98299999999999998</v>
      </c>
    </row>
    <row r="35" spans="1:27">
      <c r="A35" s="9">
        <v>0.64403733333333335</v>
      </c>
      <c r="B35" s="4">
        <v>1</v>
      </c>
      <c r="C35" s="4">
        <v>0.185</v>
      </c>
      <c r="D35" s="4">
        <v>0.13500000000000001</v>
      </c>
      <c r="E35" s="4">
        <v>0.04</v>
      </c>
      <c r="F35" s="4">
        <v>2.7E-2</v>
      </c>
      <c r="V35" s="3">
        <v>0.99751666666666683</v>
      </c>
      <c r="W35" s="2">
        <v>1</v>
      </c>
      <c r="X35" s="2">
        <v>0.56999999999999995</v>
      </c>
      <c r="Y35" s="2">
        <v>0.46500000000000002</v>
      </c>
      <c r="Z35" s="2">
        <v>0.18</v>
      </c>
      <c r="AA35" s="2">
        <v>1.2949999999999999</v>
      </c>
    </row>
    <row r="36" spans="1:27">
      <c r="A36" s="9">
        <v>0.65022499999999994</v>
      </c>
      <c r="B36" s="4">
        <v>1</v>
      </c>
      <c r="C36" s="4">
        <v>0.19500000000000001</v>
      </c>
      <c r="D36" s="4">
        <v>0.15</v>
      </c>
      <c r="E36" s="4">
        <v>4.4999999999999998E-2</v>
      </c>
      <c r="F36" s="4">
        <v>3.7499999999999999E-2</v>
      </c>
      <c r="V36" s="3">
        <v>0.99766666666666659</v>
      </c>
      <c r="W36" s="2">
        <v>1</v>
      </c>
      <c r="X36" s="2">
        <v>0.56000000000000005</v>
      </c>
      <c r="Y36" s="2">
        <v>0.45</v>
      </c>
      <c r="Z36" s="2">
        <v>0.14000000000000001</v>
      </c>
      <c r="AA36" s="2">
        <v>0.9</v>
      </c>
    </row>
    <row r="37" spans="1:27">
      <c r="A37" s="9">
        <v>0.65046500000000007</v>
      </c>
      <c r="B37" s="4">
        <v>1</v>
      </c>
      <c r="C37" s="4">
        <v>0.23499999999999999</v>
      </c>
      <c r="D37" s="4">
        <v>0.13</v>
      </c>
      <c r="E37" s="4">
        <v>7.4999999999999997E-2</v>
      </c>
      <c r="F37" s="4">
        <v>0.1585</v>
      </c>
      <c r="V37" s="3">
        <v>0.99987333333333328</v>
      </c>
      <c r="W37" s="2">
        <v>1</v>
      </c>
      <c r="X37" s="2">
        <v>0.57499999999999996</v>
      </c>
      <c r="Y37" s="2">
        <v>0.44</v>
      </c>
      <c r="Z37" s="2">
        <v>0.16</v>
      </c>
      <c r="AA37" s="2">
        <v>0.96150000000000002</v>
      </c>
    </row>
    <row r="38" spans="1:27">
      <c r="A38" s="9">
        <v>0.65273466666666669</v>
      </c>
      <c r="B38" s="4">
        <v>1</v>
      </c>
      <c r="C38" s="4">
        <v>0.20499999999999999</v>
      </c>
      <c r="D38" s="4">
        <v>0.15</v>
      </c>
      <c r="E38" s="4">
        <v>5.5E-2</v>
      </c>
      <c r="F38" s="4">
        <v>4.2000000000000003E-2</v>
      </c>
      <c r="V38" s="3">
        <v>1.0004024999999999</v>
      </c>
      <c r="W38" s="2">
        <v>1</v>
      </c>
      <c r="X38" s="2">
        <v>0.58499999999999996</v>
      </c>
      <c r="Y38" s="2">
        <v>0.45500000000000002</v>
      </c>
      <c r="Z38" s="2">
        <v>0.155</v>
      </c>
      <c r="AA38" s="2">
        <v>1.133</v>
      </c>
    </row>
    <row r="39" spans="1:27">
      <c r="A39" s="9">
        <v>0.65543400000000007</v>
      </c>
      <c r="B39" s="4">
        <v>1</v>
      </c>
      <c r="C39" s="4">
        <v>0.215</v>
      </c>
      <c r="D39" s="4">
        <v>0.15</v>
      </c>
      <c r="E39" s="4">
        <v>0.03</v>
      </c>
      <c r="F39" s="4">
        <v>3.85E-2</v>
      </c>
      <c r="V39" s="3">
        <v>1.0004770833333334</v>
      </c>
      <c r="W39" s="2">
        <v>1</v>
      </c>
      <c r="X39" s="2">
        <v>0.56499999999999995</v>
      </c>
      <c r="Y39" s="2">
        <v>0.45</v>
      </c>
      <c r="Z39" s="2">
        <v>0.17499999999999999</v>
      </c>
      <c r="AA39" s="2">
        <v>1.0095000000000001</v>
      </c>
    </row>
    <row r="40" spans="1:27">
      <c r="A40" s="9">
        <v>0.65544733333333338</v>
      </c>
      <c r="B40" s="4">
        <v>1</v>
      </c>
      <c r="C40" s="4">
        <v>0.215</v>
      </c>
      <c r="D40" s="4">
        <v>0.15</v>
      </c>
      <c r="E40" s="4">
        <v>5.5E-2</v>
      </c>
      <c r="F40" s="4">
        <v>4.1000000000000002E-2</v>
      </c>
      <c r="V40" s="3">
        <v>1.0010366666666668</v>
      </c>
      <c r="W40" s="2">
        <v>1</v>
      </c>
      <c r="X40" s="2">
        <v>0.56999999999999995</v>
      </c>
      <c r="Y40" s="2">
        <v>0.44</v>
      </c>
      <c r="Z40" s="2">
        <v>0.19</v>
      </c>
      <c r="AA40" s="2">
        <v>1.018</v>
      </c>
    </row>
    <row r="41" spans="1:27">
      <c r="A41" s="9">
        <v>0.65988366666666676</v>
      </c>
      <c r="B41" s="4">
        <v>1</v>
      </c>
      <c r="C41" s="4">
        <v>0.215</v>
      </c>
      <c r="D41" s="4">
        <v>0.17</v>
      </c>
      <c r="E41" s="4">
        <v>5.5E-2</v>
      </c>
      <c r="F41" s="4">
        <v>6.0499999999999998E-2</v>
      </c>
      <c r="V41" s="3">
        <v>1.0010395833333334</v>
      </c>
      <c r="W41" s="2">
        <v>1</v>
      </c>
      <c r="X41" s="2">
        <v>0.56999999999999995</v>
      </c>
      <c r="Y41" s="2">
        <v>0.44500000000000001</v>
      </c>
      <c r="Z41" s="2">
        <v>0.14499999999999999</v>
      </c>
      <c r="AA41" s="2">
        <v>0.87749999999999995</v>
      </c>
    </row>
    <row r="42" spans="1:27">
      <c r="A42" s="9">
        <v>0.66299866666666674</v>
      </c>
      <c r="B42" s="4">
        <v>1</v>
      </c>
      <c r="C42" s="4">
        <v>0.23</v>
      </c>
      <c r="D42" s="4">
        <v>0.16500000000000001</v>
      </c>
      <c r="E42" s="4">
        <v>0.06</v>
      </c>
      <c r="F42" s="4">
        <v>5.1499999999999997E-2</v>
      </c>
      <c r="V42" s="3">
        <v>1.0011666666666668</v>
      </c>
      <c r="W42" s="2">
        <v>1</v>
      </c>
      <c r="X42" s="2">
        <v>0.56999999999999995</v>
      </c>
      <c r="Y42" s="2">
        <v>0.46</v>
      </c>
      <c r="Z42" s="2">
        <v>0.17</v>
      </c>
      <c r="AA42" s="2">
        <v>1.1000000000000001</v>
      </c>
    </row>
    <row r="43" spans="1:27">
      <c r="A43" s="9">
        <v>0.66769633333333345</v>
      </c>
      <c r="B43" s="4">
        <v>1</v>
      </c>
      <c r="C43" s="4">
        <v>0.24</v>
      </c>
      <c r="D43" s="4">
        <v>0.17499999999999999</v>
      </c>
      <c r="E43" s="4">
        <v>6.5000000000000002E-2</v>
      </c>
      <c r="F43" s="4">
        <v>6.6500000000000004E-2</v>
      </c>
      <c r="V43" s="3">
        <v>1.0016041666666666</v>
      </c>
      <c r="W43" s="2">
        <v>1</v>
      </c>
      <c r="X43" s="2">
        <v>0.57499999999999996</v>
      </c>
      <c r="Y43" s="2">
        <v>0.44</v>
      </c>
      <c r="Z43" s="2">
        <v>0.185</v>
      </c>
      <c r="AA43" s="2">
        <v>1.0249999999999999</v>
      </c>
    </row>
    <row r="44" spans="1:27">
      <c r="A44" s="9">
        <v>0.67302666666666677</v>
      </c>
      <c r="B44" s="4">
        <v>1</v>
      </c>
      <c r="C44" s="4">
        <v>0.245</v>
      </c>
      <c r="D44" s="4">
        <v>0.19500000000000001</v>
      </c>
      <c r="E44" s="4">
        <v>0.06</v>
      </c>
      <c r="F44" s="4">
        <v>9.5000000000000001E-2</v>
      </c>
      <c r="V44" s="3">
        <v>1.0020150000000001</v>
      </c>
      <c r="W44" s="2">
        <v>1</v>
      </c>
      <c r="X44" s="2">
        <v>0.56999999999999995</v>
      </c>
      <c r="Y44" s="2">
        <v>0.46</v>
      </c>
      <c r="Z44" s="2">
        <v>0.14000000000000001</v>
      </c>
      <c r="AA44" s="2">
        <v>0.95350000000000001</v>
      </c>
    </row>
    <row r="45" spans="1:27">
      <c r="A45" s="9">
        <v>0.679512</v>
      </c>
      <c r="B45" s="4">
        <v>1</v>
      </c>
      <c r="C45" s="4">
        <v>0.27</v>
      </c>
      <c r="D45" s="4">
        <v>0.19500000000000001</v>
      </c>
      <c r="E45" s="4">
        <v>7.0000000000000007E-2</v>
      </c>
      <c r="F45" s="4">
        <v>0.10199999999999999</v>
      </c>
      <c r="V45" s="3">
        <v>1.0023066666666665</v>
      </c>
      <c r="W45" s="2">
        <v>1</v>
      </c>
      <c r="X45" s="2">
        <v>0.57999999999999996</v>
      </c>
      <c r="Y45" s="2">
        <v>0.44500000000000001</v>
      </c>
      <c r="Z45" s="2">
        <v>0.16</v>
      </c>
      <c r="AA45" s="2">
        <v>0.98399999999999999</v>
      </c>
    </row>
    <row r="46" spans="1:27">
      <c r="A46" s="9">
        <v>0.68204366666666683</v>
      </c>
      <c r="B46" s="4">
        <v>1</v>
      </c>
      <c r="C46" s="4">
        <v>0.27500000000000002</v>
      </c>
      <c r="D46" s="4">
        <v>0.2</v>
      </c>
      <c r="E46" s="4">
        <v>6.5000000000000002E-2</v>
      </c>
      <c r="F46" s="4">
        <v>0.10349999999999999</v>
      </c>
      <c r="V46" s="3">
        <v>1.0024612500000001</v>
      </c>
      <c r="W46" s="2">
        <v>1</v>
      </c>
      <c r="X46" s="2">
        <v>0.57999999999999996</v>
      </c>
      <c r="Y46" s="2">
        <v>0.435</v>
      </c>
      <c r="Z46" s="2">
        <v>0.155</v>
      </c>
      <c r="AA46" s="2">
        <v>0.87849999999999995</v>
      </c>
    </row>
    <row r="47" spans="1:27">
      <c r="A47" s="9">
        <v>0.68229200000000001</v>
      </c>
      <c r="B47" s="4">
        <v>1</v>
      </c>
      <c r="C47" s="4">
        <v>0.26500000000000001</v>
      </c>
      <c r="D47" s="4">
        <v>0.21</v>
      </c>
      <c r="E47" s="4">
        <v>0.06</v>
      </c>
      <c r="F47" s="4">
        <v>9.6500000000000002E-2</v>
      </c>
      <c r="V47" s="3">
        <v>1.0024795833333335</v>
      </c>
      <c r="W47" s="2">
        <v>1</v>
      </c>
      <c r="X47" s="2">
        <v>0.56999999999999995</v>
      </c>
      <c r="Y47" s="2">
        <v>0.46</v>
      </c>
      <c r="Z47" s="2">
        <v>0.155</v>
      </c>
      <c r="AA47" s="2">
        <v>1.0004999999999999</v>
      </c>
    </row>
    <row r="48" spans="1:27">
      <c r="A48" s="9">
        <v>0.68241166666666675</v>
      </c>
      <c r="B48" s="4">
        <v>1</v>
      </c>
      <c r="C48" s="4">
        <v>0.27500000000000002</v>
      </c>
      <c r="D48" s="4">
        <v>0.2</v>
      </c>
      <c r="E48" s="4">
        <v>5.5E-2</v>
      </c>
      <c r="F48" s="4">
        <v>9.2499999999999999E-2</v>
      </c>
      <c r="V48" s="3">
        <v>1.0025333333333333</v>
      </c>
      <c r="W48" s="2">
        <v>1</v>
      </c>
      <c r="X48" s="2">
        <v>0.56499999999999995</v>
      </c>
      <c r="Y48" s="2">
        <v>0.45</v>
      </c>
      <c r="Z48" s="2">
        <v>0.16</v>
      </c>
      <c r="AA48" s="2">
        <v>0.89500000000000002</v>
      </c>
    </row>
    <row r="49" spans="1:27">
      <c r="A49" s="9">
        <v>0.68321166666666677</v>
      </c>
      <c r="B49" s="4">
        <v>1</v>
      </c>
      <c r="C49" s="4">
        <v>0.27500000000000002</v>
      </c>
      <c r="D49" s="4">
        <v>0.20499999999999999</v>
      </c>
      <c r="E49" s="4">
        <v>7.4999999999999997E-2</v>
      </c>
      <c r="F49" s="4">
        <v>0.1105</v>
      </c>
      <c r="V49" s="3">
        <v>1.0027187499999999</v>
      </c>
      <c r="W49" s="2">
        <v>1</v>
      </c>
      <c r="X49" s="2">
        <v>0.58499999999999996</v>
      </c>
      <c r="Y49" s="2">
        <v>0.45</v>
      </c>
      <c r="Z49" s="2">
        <v>0.17499999999999999</v>
      </c>
      <c r="AA49" s="2">
        <v>1.1274999999999999</v>
      </c>
    </row>
    <row r="50" spans="1:27">
      <c r="A50" s="9">
        <v>0.68348866666666686</v>
      </c>
      <c r="B50" s="4">
        <v>1</v>
      </c>
      <c r="C50" s="4">
        <v>0.27500000000000002</v>
      </c>
      <c r="D50" s="4">
        <v>0.20499999999999999</v>
      </c>
      <c r="E50" s="4">
        <v>6.5000000000000002E-2</v>
      </c>
      <c r="F50" s="4">
        <v>0.10100000000000001</v>
      </c>
      <c r="V50" s="3">
        <v>1.0028333333333332</v>
      </c>
      <c r="W50" s="2">
        <v>1</v>
      </c>
      <c r="X50" s="2">
        <v>0.57999999999999996</v>
      </c>
      <c r="Y50" s="2">
        <v>0.45500000000000002</v>
      </c>
      <c r="Z50" s="2">
        <v>0.15</v>
      </c>
      <c r="AA50" s="2">
        <v>1.012</v>
      </c>
    </row>
    <row r="51" spans="1:27">
      <c r="A51" s="9">
        <v>0.68409600000000004</v>
      </c>
      <c r="B51" s="4">
        <v>1</v>
      </c>
      <c r="C51" s="4">
        <v>0.28000000000000003</v>
      </c>
      <c r="D51" s="4">
        <v>0.2</v>
      </c>
      <c r="E51" s="4">
        <v>0.08</v>
      </c>
      <c r="F51" s="4">
        <v>9.1499999999999998E-2</v>
      </c>
      <c r="V51" s="3">
        <v>1.0029566666666665</v>
      </c>
      <c r="W51" s="2">
        <v>1</v>
      </c>
      <c r="X51" s="2">
        <v>0.57499999999999996</v>
      </c>
      <c r="Y51" s="2">
        <v>0.45</v>
      </c>
      <c r="Z51" s="2">
        <v>0.155</v>
      </c>
      <c r="AA51" s="2">
        <v>0.94799999999999995</v>
      </c>
    </row>
    <row r="52" spans="1:27">
      <c r="A52" s="9">
        <v>0.68411233333333332</v>
      </c>
      <c r="B52" s="4">
        <v>1</v>
      </c>
      <c r="C52" s="4">
        <v>0.28000000000000003</v>
      </c>
      <c r="D52" s="4">
        <v>0.20499999999999999</v>
      </c>
      <c r="E52" s="4">
        <v>5.5E-2</v>
      </c>
      <c r="F52" s="4">
        <v>0.1135</v>
      </c>
      <c r="V52" s="3">
        <v>1.0032833333333333</v>
      </c>
      <c r="W52" s="2">
        <v>1</v>
      </c>
      <c r="X52" s="2">
        <v>0.57999999999999996</v>
      </c>
      <c r="Y52" s="2">
        <v>0.45</v>
      </c>
      <c r="Z52" s="2">
        <v>0.17499999999999999</v>
      </c>
      <c r="AA52" s="2">
        <v>1.0680000000000001</v>
      </c>
    </row>
    <row r="53" spans="1:27">
      <c r="A53" s="9">
        <v>0.68570866666666674</v>
      </c>
      <c r="B53" s="4">
        <v>1</v>
      </c>
      <c r="C53" s="4">
        <v>0.28000000000000003</v>
      </c>
      <c r="D53" s="4">
        <v>0.21</v>
      </c>
      <c r="E53" s="4">
        <v>6.5000000000000002E-2</v>
      </c>
      <c r="F53" s="4">
        <v>0.111</v>
      </c>
      <c r="V53" s="3">
        <v>1.0034583333333333</v>
      </c>
      <c r="W53" s="2">
        <v>1</v>
      </c>
      <c r="X53" s="2">
        <v>0.58499999999999996</v>
      </c>
      <c r="Y53" s="2">
        <v>0.45</v>
      </c>
      <c r="Z53" s="2">
        <v>0.15</v>
      </c>
      <c r="AA53" s="2">
        <v>0.997</v>
      </c>
    </row>
    <row r="54" spans="1:27">
      <c r="A54" s="9">
        <v>0.68636799999999998</v>
      </c>
      <c r="B54" s="4">
        <v>1</v>
      </c>
      <c r="C54" s="4">
        <v>0.28000000000000003</v>
      </c>
      <c r="D54" s="4">
        <v>0.215</v>
      </c>
      <c r="E54" s="4">
        <v>0.08</v>
      </c>
      <c r="F54" s="4">
        <v>0.13200000000000001</v>
      </c>
      <c r="V54" s="3">
        <v>1.0037699999999998</v>
      </c>
      <c r="W54" s="2">
        <v>1</v>
      </c>
      <c r="X54" s="2">
        <v>0.58499999999999996</v>
      </c>
      <c r="Y54" s="2">
        <v>0.44500000000000001</v>
      </c>
      <c r="Z54" s="2">
        <v>0.14000000000000001</v>
      </c>
      <c r="AA54" s="2">
        <v>0.91300000000000003</v>
      </c>
    </row>
    <row r="55" spans="1:27">
      <c r="A55" s="9">
        <v>0.68771000000000004</v>
      </c>
      <c r="B55" s="4">
        <v>1</v>
      </c>
      <c r="C55" s="4">
        <v>0.28999999999999998</v>
      </c>
      <c r="D55" s="4">
        <v>0.20499999999999999</v>
      </c>
      <c r="E55" s="4">
        <v>7.0000000000000007E-2</v>
      </c>
      <c r="F55" s="4">
        <v>9.7500000000000003E-2</v>
      </c>
      <c r="V55" s="3">
        <v>1.0040024999999999</v>
      </c>
      <c r="W55" s="2">
        <v>1</v>
      </c>
      <c r="X55" s="2">
        <v>0.57499999999999996</v>
      </c>
      <c r="Y55" s="2">
        <v>0.44500000000000001</v>
      </c>
      <c r="Z55" s="2">
        <v>0.14499999999999999</v>
      </c>
      <c r="AA55" s="2">
        <v>0.84699999999999998</v>
      </c>
    </row>
    <row r="56" spans="1:27">
      <c r="A56" s="9">
        <v>0.689612</v>
      </c>
      <c r="B56" s="4">
        <v>1</v>
      </c>
      <c r="C56" s="4">
        <v>0.28999999999999998</v>
      </c>
      <c r="D56" s="4">
        <v>0.215</v>
      </c>
      <c r="E56" s="4">
        <v>0.06</v>
      </c>
      <c r="F56" s="4">
        <v>0.1115</v>
      </c>
      <c r="V56" s="3">
        <v>1.0043199999999999</v>
      </c>
      <c r="W56" s="2">
        <v>1</v>
      </c>
      <c r="X56" s="2">
        <v>0.6</v>
      </c>
      <c r="Y56" s="2">
        <v>0.45</v>
      </c>
      <c r="Z56" s="2">
        <v>0.16</v>
      </c>
      <c r="AA56" s="2">
        <v>1.1419999999999999</v>
      </c>
    </row>
    <row r="57" spans="1:27">
      <c r="A57" s="9">
        <v>0.69040000000000001</v>
      </c>
      <c r="B57" s="4">
        <v>1</v>
      </c>
      <c r="C57" s="4">
        <v>0.29499999999999998</v>
      </c>
      <c r="D57" s="4">
        <v>0.21</v>
      </c>
      <c r="E57" s="4">
        <v>0.08</v>
      </c>
      <c r="F57" s="4">
        <v>0.1</v>
      </c>
      <c r="V57" s="3">
        <v>1.0051033333333335</v>
      </c>
      <c r="W57" s="2">
        <v>1</v>
      </c>
      <c r="X57" s="2">
        <v>0.59499999999999997</v>
      </c>
      <c r="Y57" s="2">
        <v>0.46500000000000002</v>
      </c>
      <c r="Z57" s="2">
        <v>0.14000000000000001</v>
      </c>
      <c r="AA57" s="2">
        <v>1.113</v>
      </c>
    </row>
    <row r="58" spans="1:27">
      <c r="A58" s="9">
        <v>0.69062400000000013</v>
      </c>
      <c r="B58" s="4">
        <v>1</v>
      </c>
      <c r="C58" s="4">
        <v>0.29499999999999998</v>
      </c>
      <c r="D58" s="4">
        <v>0.215</v>
      </c>
      <c r="E58" s="4">
        <v>8.5000000000000006E-2</v>
      </c>
      <c r="F58" s="4">
        <v>0.128</v>
      </c>
      <c r="V58" s="3">
        <v>1.0051533333333333</v>
      </c>
      <c r="W58" s="2">
        <v>1</v>
      </c>
      <c r="X58" s="2">
        <v>0.57499999999999996</v>
      </c>
      <c r="Y58" s="2">
        <v>0.46500000000000002</v>
      </c>
      <c r="Z58" s="2">
        <v>0.14000000000000001</v>
      </c>
      <c r="AA58" s="2">
        <v>0.95799999999999996</v>
      </c>
    </row>
    <row r="59" spans="1:27">
      <c r="A59" s="9">
        <v>0.69097333333333344</v>
      </c>
      <c r="B59" s="4">
        <v>1</v>
      </c>
      <c r="C59" s="4">
        <v>0.29499999999999998</v>
      </c>
      <c r="D59" s="4">
        <v>0.215</v>
      </c>
      <c r="E59" s="4">
        <v>7.4999999999999997E-2</v>
      </c>
      <c r="F59" s="4">
        <v>0.11600000000000001</v>
      </c>
      <c r="V59" s="3">
        <v>1.0054399999999999</v>
      </c>
      <c r="W59" s="2">
        <v>1</v>
      </c>
      <c r="X59" s="2">
        <v>0.57499999999999996</v>
      </c>
      <c r="Y59" s="2">
        <v>0.47499999999999998</v>
      </c>
      <c r="Z59" s="2">
        <v>0.16</v>
      </c>
      <c r="AA59" s="2">
        <v>1.1140000000000001</v>
      </c>
    </row>
    <row r="60" spans="1:27">
      <c r="A60" s="9">
        <v>0.69126666666666658</v>
      </c>
      <c r="B60" s="4">
        <v>1</v>
      </c>
      <c r="C60" s="4">
        <v>0.28999999999999998</v>
      </c>
      <c r="D60" s="4">
        <v>0.22500000000000001</v>
      </c>
      <c r="E60" s="4">
        <v>7.4999999999999997E-2</v>
      </c>
      <c r="F60" s="4">
        <v>0.14000000000000001</v>
      </c>
      <c r="V60" s="3">
        <v>1.0056591666666665</v>
      </c>
      <c r="W60" s="2">
        <v>1</v>
      </c>
      <c r="X60" s="2">
        <v>0.57999999999999996</v>
      </c>
      <c r="Y60" s="2">
        <v>0.49</v>
      </c>
      <c r="Z60" s="2">
        <v>0.13</v>
      </c>
      <c r="AA60" s="2">
        <v>1.1335</v>
      </c>
    </row>
    <row r="61" spans="1:27">
      <c r="A61" s="9">
        <v>0.69178933333333337</v>
      </c>
      <c r="B61" s="4">
        <v>1</v>
      </c>
      <c r="C61" s="4">
        <v>0.29499999999999998</v>
      </c>
      <c r="D61" s="4">
        <v>0.22</v>
      </c>
      <c r="E61" s="4">
        <v>7.0000000000000007E-2</v>
      </c>
      <c r="F61" s="4">
        <v>0.126</v>
      </c>
      <c r="V61" s="3">
        <v>1.0057683333333334</v>
      </c>
      <c r="W61" s="2">
        <v>1</v>
      </c>
      <c r="X61" s="2">
        <v>0.57999999999999996</v>
      </c>
      <c r="Y61" s="2">
        <v>0.46</v>
      </c>
      <c r="Z61" s="2">
        <v>0.13500000000000001</v>
      </c>
      <c r="AA61" s="2">
        <v>0.92600000000000005</v>
      </c>
    </row>
    <row r="62" spans="1:27">
      <c r="A62" s="9">
        <v>0.69227733333333341</v>
      </c>
      <c r="B62" s="4">
        <v>1</v>
      </c>
      <c r="C62" s="4">
        <v>0.32</v>
      </c>
      <c r="D62" s="4">
        <v>0.20499999999999999</v>
      </c>
      <c r="E62" s="4">
        <v>0.08</v>
      </c>
      <c r="F62" s="4">
        <v>0.18099999999999999</v>
      </c>
      <c r="V62" s="3">
        <v>1.0058333333333334</v>
      </c>
      <c r="W62" s="2">
        <v>1</v>
      </c>
      <c r="X62" s="2">
        <v>0.59499999999999997</v>
      </c>
      <c r="Y62" s="2">
        <v>0.435</v>
      </c>
      <c r="Z62" s="2">
        <v>0.15</v>
      </c>
      <c r="AA62" s="2">
        <v>0.9</v>
      </c>
    </row>
    <row r="63" spans="1:27">
      <c r="A63" s="9">
        <v>0.69331200000000004</v>
      </c>
      <c r="B63" s="4">
        <v>1</v>
      </c>
      <c r="C63" s="4">
        <v>0.3</v>
      </c>
      <c r="D63" s="4">
        <v>0.22</v>
      </c>
      <c r="E63" s="4">
        <v>0.08</v>
      </c>
      <c r="F63" s="4">
        <v>0.1255</v>
      </c>
      <c r="V63" s="3">
        <v>1.0059166666666666</v>
      </c>
      <c r="W63" s="2">
        <v>2</v>
      </c>
      <c r="X63" s="2">
        <v>1.1599999999999999</v>
      </c>
      <c r="Y63" s="2">
        <v>0.9</v>
      </c>
      <c r="Z63" s="2">
        <v>0.3</v>
      </c>
      <c r="AA63" s="2">
        <v>1.7959999999999998</v>
      </c>
    </row>
    <row r="64" spans="1:27">
      <c r="A64" s="9">
        <v>0.69379600000000008</v>
      </c>
      <c r="B64" s="4">
        <v>1</v>
      </c>
      <c r="C64" s="4">
        <v>0.30499999999999999</v>
      </c>
      <c r="D64" s="4">
        <v>0.22</v>
      </c>
      <c r="E64" s="4">
        <v>7.0000000000000007E-2</v>
      </c>
      <c r="F64" s="4">
        <v>0.14099999999999999</v>
      </c>
      <c r="V64" s="3">
        <v>1.0065183333333334</v>
      </c>
      <c r="W64" s="2">
        <v>1</v>
      </c>
      <c r="X64" s="2">
        <v>0.57999999999999996</v>
      </c>
      <c r="Y64" s="2">
        <v>0.46</v>
      </c>
      <c r="Z64" s="2">
        <v>0.14000000000000001</v>
      </c>
      <c r="AA64" s="2">
        <v>0.92649999999999999</v>
      </c>
    </row>
    <row r="65" spans="1:27">
      <c r="A65" s="9">
        <v>0.6940993333333334</v>
      </c>
      <c r="B65" s="4">
        <v>1</v>
      </c>
      <c r="C65" s="4">
        <v>0.29499999999999998</v>
      </c>
      <c r="D65" s="4">
        <v>0.22500000000000001</v>
      </c>
      <c r="E65" s="4">
        <v>0.09</v>
      </c>
      <c r="F65" s="4">
        <v>0.1105</v>
      </c>
      <c r="V65" s="3">
        <v>1.0067066666666666</v>
      </c>
      <c r="W65" s="2">
        <v>1</v>
      </c>
      <c r="X65" s="2">
        <v>0.56999999999999995</v>
      </c>
      <c r="Y65" s="2">
        <v>0.45</v>
      </c>
      <c r="Z65" s="2">
        <v>0.18</v>
      </c>
      <c r="AA65" s="2">
        <v>0.90800000000000003</v>
      </c>
    </row>
    <row r="66" spans="1:27">
      <c r="A66" s="9">
        <v>0.69479933333333344</v>
      </c>
      <c r="B66" s="4">
        <v>1</v>
      </c>
      <c r="C66" s="4">
        <v>0.30499999999999999</v>
      </c>
      <c r="D66" s="4">
        <v>0.22500000000000001</v>
      </c>
      <c r="E66" s="4">
        <v>7.0000000000000007E-2</v>
      </c>
      <c r="F66" s="4">
        <v>0.14849999999999999</v>
      </c>
      <c r="V66" s="3">
        <v>1.0068112500000002</v>
      </c>
      <c r="W66" s="2">
        <v>1</v>
      </c>
      <c r="X66" s="2">
        <v>0.59499999999999997</v>
      </c>
      <c r="Y66" s="2">
        <v>0.48499999999999999</v>
      </c>
      <c r="Z66" s="2">
        <v>0.14499999999999999</v>
      </c>
      <c r="AA66" s="2">
        <v>1.2515000000000001</v>
      </c>
    </row>
    <row r="67" spans="1:27">
      <c r="A67" s="9">
        <v>0.69531900000000002</v>
      </c>
      <c r="B67" s="4">
        <v>1</v>
      </c>
      <c r="C67" s="4">
        <v>0.31</v>
      </c>
      <c r="D67" s="4">
        <v>0.24</v>
      </c>
      <c r="E67" s="4">
        <v>0.105</v>
      </c>
      <c r="F67" s="4">
        <v>0.28849999999999998</v>
      </c>
      <c r="V67" s="3">
        <v>1.0076466666666668</v>
      </c>
      <c r="W67" s="2">
        <v>1</v>
      </c>
      <c r="X67" s="2">
        <v>0.59</v>
      </c>
      <c r="Y67" s="2">
        <v>0.46500000000000002</v>
      </c>
      <c r="Z67" s="2">
        <v>0.16</v>
      </c>
      <c r="AA67" s="2">
        <v>1.1005</v>
      </c>
    </row>
    <row r="68" spans="1:27">
      <c r="A68" s="9">
        <v>0.69592333333333334</v>
      </c>
      <c r="B68" s="4">
        <v>1</v>
      </c>
      <c r="C68" s="4">
        <v>0.31</v>
      </c>
      <c r="D68" s="4">
        <v>0.22500000000000001</v>
      </c>
      <c r="E68" s="4">
        <v>0.05</v>
      </c>
      <c r="F68" s="4">
        <v>0.14449999999999999</v>
      </c>
      <c r="V68" s="3">
        <v>1.0076779166666665</v>
      </c>
      <c r="W68" s="2">
        <v>1</v>
      </c>
      <c r="X68" s="2">
        <v>0.6</v>
      </c>
      <c r="Y68" s="2">
        <v>0.44500000000000001</v>
      </c>
      <c r="Z68" s="2">
        <v>0.13500000000000001</v>
      </c>
      <c r="AA68" s="2">
        <v>0.92049999999999998</v>
      </c>
    </row>
    <row r="69" spans="1:27">
      <c r="A69" s="9">
        <v>0.69705499999999998</v>
      </c>
      <c r="B69" s="4">
        <v>1</v>
      </c>
      <c r="C69" s="4">
        <v>0.31</v>
      </c>
      <c r="D69" s="4">
        <v>0.22500000000000001</v>
      </c>
      <c r="E69" s="4">
        <v>7.4999999999999997E-2</v>
      </c>
      <c r="F69" s="4">
        <v>0.1295</v>
      </c>
      <c r="V69" s="3">
        <v>1.0079037500000001</v>
      </c>
      <c r="W69" s="2">
        <v>1</v>
      </c>
      <c r="X69" s="2">
        <v>0.59</v>
      </c>
      <c r="Y69" s="2">
        <v>0.46</v>
      </c>
      <c r="Z69" s="2">
        <v>0.14499999999999999</v>
      </c>
      <c r="AA69" s="2">
        <v>0.99050000000000005</v>
      </c>
    </row>
    <row r="70" spans="1:27">
      <c r="A70" s="9">
        <v>0.69818666666666673</v>
      </c>
      <c r="B70" s="4">
        <v>1</v>
      </c>
      <c r="C70" s="4">
        <v>0.315</v>
      </c>
      <c r="D70" s="4">
        <v>0.23</v>
      </c>
      <c r="E70" s="4">
        <v>0</v>
      </c>
      <c r="F70" s="4">
        <v>0.13400000000000001</v>
      </c>
      <c r="V70" s="3">
        <v>1.00796375</v>
      </c>
      <c r="W70" s="2">
        <v>1</v>
      </c>
      <c r="X70" s="2">
        <v>0.59</v>
      </c>
      <c r="Y70" s="2">
        <v>0.46500000000000002</v>
      </c>
      <c r="Z70" s="2">
        <v>0.13500000000000001</v>
      </c>
      <c r="AA70" s="2">
        <v>0.98950000000000005</v>
      </c>
    </row>
    <row r="71" spans="1:27">
      <c r="A71" s="9">
        <v>0.69946666666666679</v>
      </c>
      <c r="B71" s="4">
        <v>1</v>
      </c>
      <c r="C71" s="4">
        <v>0.315</v>
      </c>
      <c r="D71" s="4">
        <v>0.23</v>
      </c>
      <c r="E71" s="4">
        <v>0.08</v>
      </c>
      <c r="F71" s="4">
        <v>0.13750000000000001</v>
      </c>
      <c r="V71" s="3">
        <v>1.0089066666666666</v>
      </c>
      <c r="W71" s="2">
        <v>1</v>
      </c>
      <c r="X71" s="2">
        <v>0.6</v>
      </c>
      <c r="Y71" s="2">
        <v>0.47</v>
      </c>
      <c r="Z71" s="2">
        <v>0.16</v>
      </c>
      <c r="AA71" s="2">
        <v>1.194</v>
      </c>
    </row>
    <row r="72" spans="1:27">
      <c r="A72" s="9">
        <v>0.69989666666666672</v>
      </c>
      <c r="B72" s="4">
        <v>1</v>
      </c>
      <c r="C72" s="4">
        <v>0.33</v>
      </c>
      <c r="D72" s="4">
        <v>0.22500000000000001</v>
      </c>
      <c r="E72" s="4">
        <v>7.4999999999999997E-2</v>
      </c>
      <c r="F72" s="4">
        <v>0.187</v>
      </c>
      <c r="V72" s="3">
        <v>1.0089166666666667</v>
      </c>
      <c r="W72" s="2">
        <v>1</v>
      </c>
      <c r="X72" s="2">
        <v>0.58499999999999996</v>
      </c>
      <c r="Y72" s="2">
        <v>0.45500000000000002</v>
      </c>
      <c r="Z72" s="2">
        <v>0.15</v>
      </c>
      <c r="AA72" s="2">
        <v>0.90600000000000003</v>
      </c>
    </row>
    <row r="73" spans="1:27">
      <c r="A73" s="9">
        <v>0.70002200000000014</v>
      </c>
      <c r="B73" s="4">
        <v>1</v>
      </c>
      <c r="C73" s="4">
        <v>0.315</v>
      </c>
      <c r="D73" s="4">
        <v>0.23</v>
      </c>
      <c r="E73" s="4">
        <v>0.09</v>
      </c>
      <c r="F73" s="4">
        <v>0.1285</v>
      </c>
      <c r="V73" s="3">
        <v>1.00935</v>
      </c>
      <c r="W73" s="2">
        <v>1</v>
      </c>
      <c r="X73" s="2">
        <v>0.57999999999999996</v>
      </c>
      <c r="Y73" s="2">
        <v>0.45500000000000002</v>
      </c>
      <c r="Z73" s="2">
        <v>0.17</v>
      </c>
      <c r="AA73" s="2">
        <v>0.93</v>
      </c>
    </row>
    <row r="74" spans="1:27">
      <c r="A74" s="9">
        <v>0.7002316666666667</v>
      </c>
      <c r="B74" s="4">
        <v>1</v>
      </c>
      <c r="C74" s="4">
        <v>0.315</v>
      </c>
      <c r="D74" s="4">
        <v>0.23499999999999999</v>
      </c>
      <c r="E74" s="4">
        <v>7.4999999999999997E-2</v>
      </c>
      <c r="F74" s="4">
        <v>0.14849999999999999</v>
      </c>
      <c r="V74" s="3">
        <v>1.0094449999999999</v>
      </c>
      <c r="W74" s="2">
        <v>1</v>
      </c>
      <c r="X74" s="2">
        <v>0.57499999999999996</v>
      </c>
      <c r="Y74" s="2">
        <v>0.48</v>
      </c>
      <c r="Z74" s="2">
        <v>0.16500000000000001</v>
      </c>
      <c r="AA74" s="2">
        <v>1.0780000000000001</v>
      </c>
    </row>
    <row r="75" spans="1:27">
      <c r="A75" s="9">
        <v>0.70052000000000003</v>
      </c>
      <c r="B75" s="4">
        <v>1</v>
      </c>
      <c r="C75" s="4">
        <v>0.33500000000000002</v>
      </c>
      <c r="D75" s="4">
        <v>0.22</v>
      </c>
      <c r="E75" s="4">
        <v>7.0000000000000007E-2</v>
      </c>
      <c r="F75" s="4">
        <v>0.17</v>
      </c>
      <c r="V75" s="3">
        <v>1.0095400000000001</v>
      </c>
      <c r="W75" s="2">
        <v>1</v>
      </c>
      <c r="X75" s="2">
        <v>0.59</v>
      </c>
      <c r="Y75" s="2">
        <v>0.46</v>
      </c>
      <c r="Z75" s="2">
        <v>0.16</v>
      </c>
      <c r="AA75" s="2">
        <v>1.0115000000000001</v>
      </c>
    </row>
    <row r="76" spans="1:27">
      <c r="A76" s="9">
        <v>0.70109833333333338</v>
      </c>
      <c r="B76" s="4">
        <v>1</v>
      </c>
      <c r="C76" s="4">
        <v>0.315</v>
      </c>
      <c r="D76" s="4">
        <v>0.23499999999999999</v>
      </c>
      <c r="E76" s="4">
        <v>7.4999999999999997E-2</v>
      </c>
      <c r="F76" s="4">
        <v>0.1285</v>
      </c>
      <c r="V76" s="3">
        <v>1.0096799999999999</v>
      </c>
      <c r="W76" s="2">
        <v>1</v>
      </c>
      <c r="X76" s="2">
        <v>0.6</v>
      </c>
      <c r="Y76" s="2">
        <v>0.46500000000000002</v>
      </c>
      <c r="Z76" s="2">
        <v>0.16</v>
      </c>
      <c r="AA76" s="2">
        <v>1.133</v>
      </c>
    </row>
    <row r="77" spans="1:27">
      <c r="A77" s="9">
        <v>0.70166399999999995</v>
      </c>
      <c r="B77" s="4">
        <v>1</v>
      </c>
      <c r="C77" s="4">
        <v>0.32</v>
      </c>
      <c r="D77" s="4">
        <v>0.23499999999999999</v>
      </c>
      <c r="E77" s="4">
        <v>0.08</v>
      </c>
      <c r="F77" s="4">
        <v>0.14849999999999999</v>
      </c>
      <c r="V77" s="3">
        <v>1.0109399999999999</v>
      </c>
      <c r="W77" s="2">
        <v>1</v>
      </c>
      <c r="X77" s="2">
        <v>0.59</v>
      </c>
      <c r="Y77" s="2">
        <v>0.47499999999999998</v>
      </c>
      <c r="Z77" s="2">
        <v>0.16</v>
      </c>
      <c r="AA77" s="2">
        <v>1.1014999999999999</v>
      </c>
    </row>
    <row r="78" spans="1:27">
      <c r="A78" s="9">
        <v>0.70219333333333334</v>
      </c>
      <c r="B78" s="4">
        <v>1</v>
      </c>
      <c r="C78" s="4">
        <v>0.32</v>
      </c>
      <c r="D78" s="4">
        <v>0.24</v>
      </c>
      <c r="E78" s="4">
        <v>8.5000000000000006E-2</v>
      </c>
      <c r="F78" s="4">
        <v>0.17</v>
      </c>
      <c r="V78" s="3">
        <v>1.0113400000000001</v>
      </c>
      <c r="W78" s="2">
        <v>1</v>
      </c>
      <c r="X78" s="2">
        <v>0.56999999999999995</v>
      </c>
      <c r="Y78" s="2">
        <v>0.495</v>
      </c>
      <c r="Z78" s="2">
        <v>0.16</v>
      </c>
      <c r="AA78" s="2">
        <v>1.0914999999999999</v>
      </c>
    </row>
    <row r="79" spans="1:27">
      <c r="A79" s="9">
        <v>0.70256333333333343</v>
      </c>
      <c r="B79" s="4">
        <v>1</v>
      </c>
      <c r="C79" s="4">
        <v>0.32500000000000001</v>
      </c>
      <c r="D79" s="4">
        <v>0.24</v>
      </c>
      <c r="E79" s="4">
        <v>7.4999999999999997E-2</v>
      </c>
      <c r="F79" s="4">
        <v>0.187</v>
      </c>
      <c r="V79" s="3">
        <v>1.0115208333333334</v>
      </c>
      <c r="W79" s="2">
        <v>1</v>
      </c>
      <c r="X79" s="2">
        <v>0.59499999999999997</v>
      </c>
      <c r="Y79" s="2">
        <v>0.46500000000000002</v>
      </c>
      <c r="Z79" s="2">
        <v>0.17499999999999999</v>
      </c>
      <c r="AA79" s="2">
        <v>1.115</v>
      </c>
    </row>
    <row r="80" spans="1:27">
      <c r="A80" s="9">
        <v>0.70330633333333337</v>
      </c>
      <c r="B80" s="4">
        <v>1</v>
      </c>
      <c r="C80" s="4">
        <v>0.315</v>
      </c>
      <c r="D80" s="4">
        <v>0.245</v>
      </c>
      <c r="E80" s="4">
        <v>8.5000000000000006E-2</v>
      </c>
      <c r="F80" s="4">
        <v>0.14349999999999999</v>
      </c>
      <c r="V80" s="3">
        <v>1.0115749999999999</v>
      </c>
      <c r="W80" s="2">
        <v>1</v>
      </c>
      <c r="X80" s="2">
        <v>0.60499999999999998</v>
      </c>
      <c r="Y80" s="2">
        <v>0.47499999999999998</v>
      </c>
      <c r="Z80" s="2">
        <v>0.14000000000000001</v>
      </c>
      <c r="AA80" s="2">
        <v>1.1174999999999999</v>
      </c>
    </row>
    <row r="81" spans="1:27">
      <c r="A81" s="9">
        <v>0.70383133333333336</v>
      </c>
      <c r="B81" s="4">
        <v>1</v>
      </c>
      <c r="C81" s="4">
        <v>0.32</v>
      </c>
      <c r="D81" s="4">
        <v>0.24</v>
      </c>
      <c r="E81" s="4">
        <v>8.5000000000000006E-2</v>
      </c>
      <c r="F81" s="4">
        <v>0.13100000000000001</v>
      </c>
      <c r="V81" s="3">
        <v>1.0118445833333332</v>
      </c>
      <c r="W81" s="2">
        <v>1</v>
      </c>
      <c r="X81" s="2">
        <v>0.6</v>
      </c>
      <c r="Y81" s="2">
        <v>0.47499999999999998</v>
      </c>
      <c r="Z81" s="2">
        <v>0.155</v>
      </c>
      <c r="AA81" s="2">
        <v>1.1385000000000001</v>
      </c>
    </row>
    <row r="82" spans="1:27">
      <c r="A82" s="9">
        <v>0.70390400000000009</v>
      </c>
      <c r="B82" s="4">
        <v>1</v>
      </c>
      <c r="C82" s="4">
        <v>0.32</v>
      </c>
      <c r="D82" s="4">
        <v>0.245</v>
      </c>
      <c r="E82" s="4">
        <v>0.08</v>
      </c>
      <c r="F82" s="4">
        <v>0.1585</v>
      </c>
      <c r="V82" s="3">
        <v>1.0118541666666665</v>
      </c>
      <c r="W82" s="2">
        <v>1</v>
      </c>
      <c r="X82" s="2">
        <v>0.59</v>
      </c>
      <c r="Y82" s="2">
        <v>0.47</v>
      </c>
      <c r="Z82" s="2">
        <v>0.15</v>
      </c>
      <c r="AA82" s="2">
        <v>0.99550000000000005</v>
      </c>
    </row>
    <row r="83" spans="1:27">
      <c r="A83" s="9">
        <v>0.70394000000000001</v>
      </c>
      <c r="B83" s="4">
        <v>1</v>
      </c>
      <c r="C83" s="4">
        <v>0.35</v>
      </c>
      <c r="D83" s="4">
        <v>0.25</v>
      </c>
      <c r="E83" s="4">
        <v>0.1</v>
      </c>
      <c r="F83" s="4">
        <v>0.40150000000000002</v>
      </c>
      <c r="V83" s="3">
        <v>1.0118949999999998</v>
      </c>
      <c r="W83" s="2">
        <v>1</v>
      </c>
      <c r="X83" s="2">
        <v>0.57999999999999996</v>
      </c>
      <c r="Y83" s="2">
        <v>0.47499999999999998</v>
      </c>
      <c r="Z83" s="2">
        <v>0.155</v>
      </c>
      <c r="AA83" s="2">
        <v>0.97399999999999998</v>
      </c>
    </row>
    <row r="84" spans="1:27">
      <c r="A84" s="9">
        <v>0.70397866666666664</v>
      </c>
      <c r="B84" s="4">
        <v>1</v>
      </c>
      <c r="C84" s="4">
        <v>0.32500000000000001</v>
      </c>
      <c r="D84" s="4">
        <v>0.24</v>
      </c>
      <c r="E84" s="4">
        <v>7.0000000000000007E-2</v>
      </c>
      <c r="F84" s="4">
        <v>0.152</v>
      </c>
      <c r="V84" s="3">
        <v>1.0119066666666667</v>
      </c>
      <c r="W84" s="2">
        <v>1</v>
      </c>
      <c r="X84" s="2">
        <v>0.65500000000000003</v>
      </c>
      <c r="Y84" s="2">
        <v>0.46</v>
      </c>
      <c r="Z84" s="2">
        <v>0.16</v>
      </c>
      <c r="AA84" s="2">
        <v>1.494</v>
      </c>
    </row>
    <row r="85" spans="1:27">
      <c r="A85" s="9">
        <v>0.70405833333333334</v>
      </c>
      <c r="B85" s="4">
        <v>1</v>
      </c>
      <c r="C85" s="4">
        <v>0.32500000000000001</v>
      </c>
      <c r="D85" s="4">
        <v>0.24</v>
      </c>
      <c r="E85" s="4">
        <v>7.4999999999999997E-2</v>
      </c>
      <c r="F85" s="4">
        <v>0.1525</v>
      </c>
      <c r="V85" s="3">
        <v>1.0120908333333332</v>
      </c>
      <c r="W85" s="2">
        <v>1</v>
      </c>
      <c r="X85" s="2">
        <v>0.58499999999999996</v>
      </c>
      <c r="Y85" s="2">
        <v>0.47499999999999998</v>
      </c>
      <c r="Z85" s="2">
        <v>0.16500000000000001</v>
      </c>
      <c r="AA85" s="2">
        <v>1.0529999999999999</v>
      </c>
    </row>
    <row r="86" spans="1:27">
      <c r="A86" s="9">
        <v>0.70615133333333346</v>
      </c>
      <c r="B86" s="4">
        <v>1</v>
      </c>
      <c r="C86" s="4">
        <v>0.33</v>
      </c>
      <c r="D86" s="4">
        <v>0.245</v>
      </c>
      <c r="E86" s="4">
        <v>8.5000000000000006E-2</v>
      </c>
      <c r="F86" s="4">
        <v>0.17100000000000001</v>
      </c>
      <c r="V86" s="3">
        <v>1.0125000000000002</v>
      </c>
      <c r="W86" s="2">
        <v>1</v>
      </c>
      <c r="X86" s="2">
        <v>0.59499999999999997</v>
      </c>
      <c r="Y86" s="2">
        <v>0.46500000000000002</v>
      </c>
      <c r="Z86" s="2">
        <v>0.15</v>
      </c>
      <c r="AA86" s="2">
        <v>0.98</v>
      </c>
    </row>
    <row r="87" spans="1:27">
      <c r="A87" s="9">
        <v>0.70646500000000001</v>
      </c>
      <c r="B87" s="4">
        <v>1</v>
      </c>
      <c r="C87" s="4">
        <v>0.32500000000000001</v>
      </c>
      <c r="D87" s="4">
        <v>0.25</v>
      </c>
      <c r="E87" s="4">
        <v>7.4999999999999997E-2</v>
      </c>
      <c r="F87" s="4">
        <v>0.1585</v>
      </c>
      <c r="V87" s="3">
        <v>1.0125333333333333</v>
      </c>
      <c r="W87" s="2">
        <v>1</v>
      </c>
      <c r="X87" s="2">
        <v>0.6</v>
      </c>
      <c r="Y87" s="2">
        <v>0.46500000000000002</v>
      </c>
      <c r="Z87" s="2">
        <v>0.155</v>
      </c>
      <c r="AA87" s="2">
        <v>1.04</v>
      </c>
    </row>
    <row r="88" spans="1:27">
      <c r="A88" s="9">
        <v>0.70874666666666664</v>
      </c>
      <c r="B88" s="4">
        <v>1</v>
      </c>
      <c r="C88" s="4">
        <v>0.35</v>
      </c>
      <c r="D88" s="4">
        <v>0.23499999999999999</v>
      </c>
      <c r="E88" s="4">
        <v>0.08</v>
      </c>
      <c r="F88" s="4">
        <v>0.17</v>
      </c>
      <c r="V88" s="3">
        <v>1.0126633333333332</v>
      </c>
      <c r="W88" s="2">
        <v>1</v>
      </c>
      <c r="X88" s="2">
        <v>0.59</v>
      </c>
      <c r="Y88" s="2">
        <v>0.47499999999999998</v>
      </c>
      <c r="Z88" s="2">
        <v>0.14000000000000001</v>
      </c>
      <c r="AA88" s="2">
        <v>0.97699999999999998</v>
      </c>
    </row>
    <row r="89" spans="1:27">
      <c r="A89" s="9">
        <v>0.71098666666666677</v>
      </c>
      <c r="B89" s="4">
        <v>1</v>
      </c>
      <c r="C89" s="4">
        <v>0.33500000000000002</v>
      </c>
      <c r="D89" s="4">
        <v>0.26</v>
      </c>
      <c r="E89" s="4">
        <v>0.1</v>
      </c>
      <c r="F89" s="4">
        <v>0.192</v>
      </c>
      <c r="V89" s="3">
        <v>1.0126666666666666</v>
      </c>
      <c r="W89" s="2">
        <v>1</v>
      </c>
      <c r="X89" s="2">
        <v>0.61499999999999999</v>
      </c>
      <c r="Y89" s="2">
        <v>0.47</v>
      </c>
      <c r="Z89" s="2">
        <v>0.155</v>
      </c>
      <c r="AA89" s="2">
        <v>1.2</v>
      </c>
    </row>
    <row r="90" spans="1:27">
      <c r="A90" s="9">
        <v>0.71146666666666669</v>
      </c>
      <c r="B90" s="4">
        <v>1</v>
      </c>
      <c r="C90" s="4">
        <v>0.34</v>
      </c>
      <c r="D90" s="4">
        <v>0.26</v>
      </c>
      <c r="E90" s="4">
        <v>0.08</v>
      </c>
      <c r="F90" s="4">
        <v>0.2</v>
      </c>
      <c r="V90" s="3">
        <v>1.0128174999999999</v>
      </c>
      <c r="W90" s="2">
        <v>1</v>
      </c>
      <c r="X90" s="2">
        <v>0.59</v>
      </c>
      <c r="Y90" s="2">
        <v>0.47499999999999998</v>
      </c>
      <c r="Z90" s="2">
        <v>0.16500000000000001</v>
      </c>
      <c r="AA90" s="2">
        <v>1.077</v>
      </c>
    </row>
    <row r="91" spans="1:27">
      <c r="A91" s="9">
        <v>0.71209033333333338</v>
      </c>
      <c r="B91" s="4">
        <v>1</v>
      </c>
      <c r="C91" s="4">
        <v>0.34499999999999997</v>
      </c>
      <c r="D91" s="4">
        <v>0.255</v>
      </c>
      <c r="E91" s="4">
        <v>9.5000000000000001E-2</v>
      </c>
      <c r="F91" s="4">
        <v>0.19450000000000001</v>
      </c>
      <c r="V91" s="3">
        <v>1.0129729166666666</v>
      </c>
      <c r="W91" s="2">
        <v>1</v>
      </c>
      <c r="X91" s="2">
        <v>0.61499999999999999</v>
      </c>
      <c r="Y91" s="2">
        <v>0.47</v>
      </c>
      <c r="Z91" s="2">
        <v>0.17499999999999999</v>
      </c>
      <c r="AA91" s="2">
        <v>1.2985</v>
      </c>
    </row>
    <row r="92" spans="1:27">
      <c r="A92" s="9">
        <v>0.71367933333333333</v>
      </c>
      <c r="B92" s="4">
        <v>1</v>
      </c>
      <c r="C92" s="4">
        <v>0.35</v>
      </c>
      <c r="D92" s="4">
        <v>0.26</v>
      </c>
      <c r="E92" s="4">
        <v>9.5000000000000001E-2</v>
      </c>
      <c r="F92" s="4">
        <v>0.221</v>
      </c>
      <c r="V92" s="3">
        <v>1.0133595833333333</v>
      </c>
      <c r="W92" s="2">
        <v>1</v>
      </c>
      <c r="X92" s="2">
        <v>0.58499999999999996</v>
      </c>
      <c r="Y92" s="2">
        <v>0.46500000000000002</v>
      </c>
      <c r="Z92" s="2">
        <v>0.16500000000000001</v>
      </c>
      <c r="AA92" s="2">
        <v>0.9355</v>
      </c>
    </row>
    <row r="93" spans="1:27">
      <c r="A93" s="9">
        <v>0.71395533333333328</v>
      </c>
      <c r="B93" s="4">
        <v>1</v>
      </c>
      <c r="C93" s="4">
        <v>0.35</v>
      </c>
      <c r="D93" s="4">
        <v>0.255</v>
      </c>
      <c r="E93" s="4">
        <v>0.09</v>
      </c>
      <c r="F93" s="4">
        <v>0.17849999999999999</v>
      </c>
      <c r="V93" s="3">
        <v>1.0136379166666669</v>
      </c>
      <c r="W93" s="2">
        <v>1</v>
      </c>
      <c r="X93" s="2">
        <v>0.59499999999999997</v>
      </c>
      <c r="Y93" s="2">
        <v>0.47</v>
      </c>
      <c r="Z93" s="2">
        <v>0.13500000000000001</v>
      </c>
      <c r="AA93" s="2">
        <v>0.9365</v>
      </c>
    </row>
    <row r="94" spans="1:27">
      <c r="A94" s="9">
        <v>0.7153586666666667</v>
      </c>
      <c r="B94" s="4">
        <v>1</v>
      </c>
      <c r="C94" s="4">
        <v>0.35</v>
      </c>
      <c r="D94" s="4">
        <v>0.26</v>
      </c>
      <c r="E94" s="4">
        <v>8.5000000000000006E-2</v>
      </c>
      <c r="F94" s="4">
        <v>0.17399999999999999</v>
      </c>
      <c r="V94" s="3">
        <v>1.0139166666666666</v>
      </c>
      <c r="W94" s="2">
        <v>1</v>
      </c>
      <c r="X94" s="2">
        <v>0.62</v>
      </c>
      <c r="Y94" s="2">
        <v>0.48</v>
      </c>
      <c r="Z94" s="2">
        <v>0.15</v>
      </c>
      <c r="AA94" s="2">
        <v>1.266</v>
      </c>
    </row>
    <row r="95" spans="1:27">
      <c r="A95" s="9">
        <v>0.71585733333333335</v>
      </c>
      <c r="B95" s="4">
        <v>1</v>
      </c>
      <c r="C95" s="4">
        <v>0.35</v>
      </c>
      <c r="D95" s="4">
        <v>0.26500000000000001</v>
      </c>
      <c r="E95" s="4">
        <v>0.09</v>
      </c>
      <c r="F95" s="4">
        <v>0.19700000000000001</v>
      </c>
      <c r="V95" s="3">
        <v>1.0140845833333332</v>
      </c>
      <c r="W95" s="2">
        <v>1</v>
      </c>
      <c r="X95" s="2">
        <v>0.59</v>
      </c>
      <c r="Y95" s="2">
        <v>0.47</v>
      </c>
      <c r="Z95" s="2">
        <v>0.14499999999999999</v>
      </c>
      <c r="AA95" s="2">
        <v>0.92349999999999999</v>
      </c>
    </row>
    <row r="96" spans="1:27">
      <c r="A96" s="9">
        <v>0.71591866666666659</v>
      </c>
      <c r="B96" s="4">
        <v>1</v>
      </c>
      <c r="C96" s="4">
        <v>0.35</v>
      </c>
      <c r="D96" s="4">
        <v>0.26500000000000001</v>
      </c>
      <c r="E96" s="4">
        <v>0.11</v>
      </c>
      <c r="F96" s="4">
        <v>0.20899999999999999</v>
      </c>
      <c r="V96" s="3">
        <v>1.0141516666666666</v>
      </c>
      <c r="W96" s="2">
        <v>1</v>
      </c>
      <c r="X96" s="2">
        <v>0.60499999999999998</v>
      </c>
      <c r="Y96" s="2">
        <v>0.45</v>
      </c>
      <c r="Z96" s="2">
        <v>0.19500000000000001</v>
      </c>
      <c r="AA96" s="2">
        <v>1.0980000000000001</v>
      </c>
    </row>
    <row r="97" spans="1:27">
      <c r="A97" s="9">
        <v>0.71598866666666672</v>
      </c>
      <c r="B97" s="4">
        <v>1</v>
      </c>
      <c r="C97" s="4">
        <v>0.34499999999999997</v>
      </c>
      <c r="D97" s="4">
        <v>0.27</v>
      </c>
      <c r="E97" s="4">
        <v>9.5000000000000001E-2</v>
      </c>
      <c r="F97" s="4">
        <v>0.19700000000000001</v>
      </c>
      <c r="V97" s="3">
        <v>1.0148266666666668</v>
      </c>
      <c r="W97" s="2">
        <v>1</v>
      </c>
      <c r="X97" s="2">
        <v>0.59499999999999997</v>
      </c>
      <c r="Y97" s="2">
        <v>0.46</v>
      </c>
      <c r="Z97" s="2">
        <v>0.16</v>
      </c>
      <c r="AA97" s="2">
        <v>0.92100000000000004</v>
      </c>
    </row>
    <row r="98" spans="1:27">
      <c r="A98" s="9">
        <v>0.71633266666666673</v>
      </c>
      <c r="B98" s="4">
        <v>1</v>
      </c>
      <c r="C98" s="4">
        <v>0.35</v>
      </c>
      <c r="D98" s="4">
        <v>0.26500000000000001</v>
      </c>
      <c r="E98" s="4">
        <v>0.09</v>
      </c>
      <c r="F98" s="4">
        <v>0.1855</v>
      </c>
      <c r="V98" s="3">
        <v>1.0149624999999998</v>
      </c>
      <c r="W98" s="2">
        <v>1</v>
      </c>
      <c r="X98" s="2">
        <v>0.60499999999999998</v>
      </c>
      <c r="Y98" s="2">
        <v>0.47499999999999998</v>
      </c>
      <c r="Z98" s="2">
        <v>0.17499999999999999</v>
      </c>
      <c r="AA98" s="2">
        <v>1.2010000000000001</v>
      </c>
    </row>
    <row r="99" spans="1:27">
      <c r="A99" s="9">
        <v>0.71666333333333332</v>
      </c>
      <c r="B99" s="4">
        <v>1</v>
      </c>
      <c r="C99" s="4">
        <v>0.35</v>
      </c>
      <c r="D99" s="4">
        <v>0.26500000000000001</v>
      </c>
      <c r="E99" s="4">
        <v>0.09</v>
      </c>
      <c r="F99" s="4">
        <v>0.17749999999999999</v>
      </c>
      <c r="V99" s="3">
        <v>1.0150416666666668</v>
      </c>
      <c r="W99" s="2">
        <v>1</v>
      </c>
      <c r="X99" s="2">
        <v>0.59499999999999997</v>
      </c>
      <c r="Y99" s="2">
        <v>0.46500000000000002</v>
      </c>
      <c r="Z99" s="2">
        <v>0.15</v>
      </c>
      <c r="AA99" s="2">
        <v>0.91900000000000004</v>
      </c>
    </row>
    <row r="100" spans="1:27">
      <c r="A100" s="9">
        <v>0.71671299999999993</v>
      </c>
      <c r="B100" s="4">
        <v>1</v>
      </c>
      <c r="C100" s="4">
        <v>0.35</v>
      </c>
      <c r="D100" s="4">
        <v>0.26500000000000001</v>
      </c>
      <c r="E100" s="4">
        <v>8.5000000000000006E-2</v>
      </c>
      <c r="F100" s="4">
        <v>0.17349999999999999</v>
      </c>
      <c r="V100" s="3">
        <v>1.0150908333333331</v>
      </c>
      <c r="W100" s="2">
        <v>1</v>
      </c>
      <c r="X100" s="2">
        <v>0.6</v>
      </c>
      <c r="Y100" s="2">
        <v>0.47499999999999998</v>
      </c>
      <c r="Z100" s="2">
        <v>0.155</v>
      </c>
      <c r="AA100" s="2">
        <v>1.0589999999999999</v>
      </c>
    </row>
    <row r="101" spans="1:27">
      <c r="A101" s="9">
        <v>0.71683933333333338</v>
      </c>
      <c r="B101" s="4">
        <v>1</v>
      </c>
      <c r="C101" s="4">
        <v>0.35</v>
      </c>
      <c r="D101" s="4">
        <v>0.27</v>
      </c>
      <c r="E101" s="4">
        <v>0.09</v>
      </c>
      <c r="F101" s="4">
        <v>0.20549999999999999</v>
      </c>
      <c r="V101" s="3">
        <v>1.0150916666666665</v>
      </c>
      <c r="W101" s="2">
        <v>1</v>
      </c>
      <c r="X101" s="2">
        <v>0.61499999999999999</v>
      </c>
      <c r="Y101" s="2">
        <v>0.47</v>
      </c>
      <c r="Z101" s="2">
        <v>0.17499999999999999</v>
      </c>
      <c r="AA101" s="2">
        <v>1.242</v>
      </c>
    </row>
    <row r="102" spans="1:27">
      <c r="A102" s="9">
        <v>0.71846333333333334</v>
      </c>
      <c r="B102" s="4">
        <v>1</v>
      </c>
      <c r="C102" s="4">
        <v>0.35499999999999998</v>
      </c>
      <c r="D102" s="4">
        <v>0.28999999999999998</v>
      </c>
      <c r="E102" s="4">
        <v>0.09</v>
      </c>
      <c r="F102" s="4">
        <v>0.32750000000000001</v>
      </c>
      <c r="V102" s="3">
        <v>1.0151891666666666</v>
      </c>
      <c r="W102" s="2">
        <v>1</v>
      </c>
      <c r="X102" s="2">
        <v>0.6</v>
      </c>
      <c r="Y102" s="2">
        <v>0.47</v>
      </c>
      <c r="Z102" s="2">
        <v>0.16500000000000001</v>
      </c>
      <c r="AA102" s="2">
        <v>1.0589999999999999</v>
      </c>
    </row>
    <row r="103" spans="1:27">
      <c r="A103" s="9">
        <v>0.71870766666666674</v>
      </c>
      <c r="B103" s="4">
        <v>1</v>
      </c>
      <c r="C103" s="4">
        <v>0.36</v>
      </c>
      <c r="D103" s="4">
        <v>0.26500000000000001</v>
      </c>
      <c r="E103" s="4">
        <v>8.5000000000000006E-2</v>
      </c>
      <c r="F103" s="4">
        <v>0.1895</v>
      </c>
      <c r="V103" s="3">
        <v>1.0152262500000002</v>
      </c>
      <c r="W103" s="2">
        <v>1</v>
      </c>
      <c r="X103" s="2">
        <v>0.59499999999999997</v>
      </c>
      <c r="Y103" s="2">
        <v>0.47</v>
      </c>
      <c r="Z103" s="2">
        <v>0.16500000000000001</v>
      </c>
      <c r="AA103" s="2">
        <v>1.0155000000000001</v>
      </c>
    </row>
    <row r="104" spans="1:27">
      <c r="A104" s="9">
        <v>0.71897500000000003</v>
      </c>
      <c r="B104" s="4">
        <v>1</v>
      </c>
      <c r="C104" s="4">
        <v>0.35499999999999998</v>
      </c>
      <c r="D104" s="4">
        <v>0.27</v>
      </c>
      <c r="E104" s="4">
        <v>7.4999999999999997E-2</v>
      </c>
      <c r="F104" s="4">
        <v>0.17749999999999999</v>
      </c>
      <c r="V104" s="3">
        <v>1.0152475000000001</v>
      </c>
      <c r="W104" s="2">
        <v>1</v>
      </c>
      <c r="X104" s="2">
        <v>0.6</v>
      </c>
      <c r="Y104" s="2">
        <v>0.47</v>
      </c>
      <c r="Z104" s="2">
        <v>0.17</v>
      </c>
      <c r="AA104" s="2">
        <v>1.0805</v>
      </c>
    </row>
    <row r="105" spans="1:27">
      <c r="A105" s="9">
        <v>0.71910000000000007</v>
      </c>
      <c r="B105" s="4">
        <v>1</v>
      </c>
      <c r="C105" s="4">
        <v>0.34499999999999997</v>
      </c>
      <c r="D105" s="4">
        <v>0.28499999999999998</v>
      </c>
      <c r="E105" s="4">
        <v>0.1</v>
      </c>
      <c r="F105" s="4">
        <v>0.2225</v>
      </c>
      <c r="V105" s="3">
        <v>1.0153375</v>
      </c>
      <c r="W105" s="2">
        <v>1</v>
      </c>
      <c r="X105" s="2">
        <v>0.58499999999999996</v>
      </c>
      <c r="Y105" s="2">
        <v>0.46500000000000002</v>
      </c>
      <c r="Z105" s="2">
        <v>0.16500000000000001</v>
      </c>
      <c r="AA105" s="2">
        <v>0.88500000000000001</v>
      </c>
    </row>
    <row r="106" spans="1:27">
      <c r="A106" s="9">
        <v>0.71942333333333341</v>
      </c>
      <c r="B106" s="4">
        <v>1</v>
      </c>
      <c r="C106" s="4">
        <v>0.36</v>
      </c>
      <c r="D106" s="4">
        <v>0.27</v>
      </c>
      <c r="E106" s="4">
        <v>0.09</v>
      </c>
      <c r="F106" s="4">
        <v>0.20749999999999999</v>
      </c>
      <c r="V106" s="3">
        <v>1.0154800000000002</v>
      </c>
      <c r="W106" s="2">
        <v>1</v>
      </c>
      <c r="X106" s="2">
        <v>0.59</v>
      </c>
      <c r="Y106" s="2">
        <v>0.49</v>
      </c>
      <c r="Z106" s="2">
        <v>0.13500000000000001</v>
      </c>
      <c r="AA106" s="2">
        <v>1.008</v>
      </c>
    </row>
    <row r="107" spans="1:27">
      <c r="A107" s="9">
        <v>0.71973500000000001</v>
      </c>
      <c r="B107" s="4">
        <v>1</v>
      </c>
      <c r="C107" s="4">
        <v>0.36499999999999999</v>
      </c>
      <c r="D107" s="4">
        <v>0.27</v>
      </c>
      <c r="E107" s="4">
        <v>7.4999999999999997E-2</v>
      </c>
      <c r="F107" s="4">
        <v>0.2215</v>
      </c>
      <c r="V107" s="3">
        <v>1.0155624999999999</v>
      </c>
      <c r="W107" s="2">
        <v>1</v>
      </c>
      <c r="X107" s="2">
        <v>0.61499999999999999</v>
      </c>
      <c r="Y107" s="2">
        <v>0.46</v>
      </c>
      <c r="Z107" s="2">
        <v>0.15</v>
      </c>
      <c r="AA107" s="2">
        <v>1.0265</v>
      </c>
    </row>
    <row r="108" spans="1:27">
      <c r="A108" s="9">
        <v>0.71986666666666677</v>
      </c>
      <c r="B108" s="4">
        <v>1</v>
      </c>
      <c r="C108" s="4">
        <v>0.36</v>
      </c>
      <c r="D108" s="4">
        <v>0.27</v>
      </c>
      <c r="E108" s="4">
        <v>9.5000000000000001E-2</v>
      </c>
      <c r="F108" s="4">
        <v>0.2</v>
      </c>
      <c r="V108" s="3">
        <v>1.0155654166666666</v>
      </c>
      <c r="W108" s="2">
        <v>1</v>
      </c>
      <c r="X108" s="2">
        <v>0.6</v>
      </c>
      <c r="Y108" s="2">
        <v>0.48</v>
      </c>
      <c r="Z108" s="2">
        <v>0.16500000000000001</v>
      </c>
      <c r="AA108" s="2">
        <v>1.1345000000000001</v>
      </c>
    </row>
    <row r="109" spans="1:27">
      <c r="A109" s="9">
        <v>0.72020866666666672</v>
      </c>
      <c r="B109" s="4">
        <v>1</v>
      </c>
      <c r="C109" s="4">
        <v>0.36</v>
      </c>
      <c r="D109" s="4">
        <v>0.27</v>
      </c>
      <c r="E109" s="4">
        <v>0.09</v>
      </c>
      <c r="F109" s="4">
        <v>0.1885</v>
      </c>
      <c r="V109" s="3">
        <v>1.0157500000000002</v>
      </c>
      <c r="W109" s="2">
        <v>1</v>
      </c>
      <c r="X109" s="2">
        <v>0.59</v>
      </c>
      <c r="Y109" s="2">
        <v>0.5</v>
      </c>
      <c r="Z109" s="2">
        <v>0.15</v>
      </c>
      <c r="AA109" s="2">
        <v>1.1419999999999999</v>
      </c>
    </row>
    <row r="110" spans="1:27">
      <c r="A110" s="9">
        <v>0.72048000000000012</v>
      </c>
      <c r="B110" s="4">
        <v>1</v>
      </c>
      <c r="C110" s="4">
        <v>0.375</v>
      </c>
      <c r="D110" s="4">
        <v>0.26</v>
      </c>
      <c r="E110" s="4">
        <v>0.08</v>
      </c>
      <c r="F110" s="4">
        <v>0.20749999999999999</v>
      </c>
      <c r="V110" s="3">
        <v>1.016</v>
      </c>
      <c r="W110" s="2">
        <v>1</v>
      </c>
      <c r="X110" s="2">
        <v>0.62</v>
      </c>
      <c r="Y110" s="2">
        <v>0.51</v>
      </c>
      <c r="Z110" s="2">
        <v>0.15</v>
      </c>
      <c r="AA110" s="2">
        <v>1.456</v>
      </c>
    </row>
    <row r="111" spans="1:27">
      <c r="A111" s="9">
        <v>0.72072333333333338</v>
      </c>
      <c r="B111" s="4">
        <v>1</v>
      </c>
      <c r="C111" s="4">
        <v>0.36499999999999999</v>
      </c>
      <c r="D111" s="4">
        <v>0.27</v>
      </c>
      <c r="E111" s="4">
        <v>8.5000000000000006E-2</v>
      </c>
      <c r="F111" s="4">
        <v>0.20499999999999999</v>
      </c>
      <c r="V111" s="3">
        <v>1.0162441666666666</v>
      </c>
      <c r="W111" s="2">
        <v>1</v>
      </c>
      <c r="X111" s="2">
        <v>0.56499999999999995</v>
      </c>
      <c r="Y111" s="2">
        <v>0.505</v>
      </c>
      <c r="Z111" s="2">
        <v>0.21</v>
      </c>
      <c r="AA111" s="2">
        <v>1.2765</v>
      </c>
    </row>
    <row r="112" spans="1:27">
      <c r="A112" s="9">
        <v>0.720974</v>
      </c>
      <c r="B112" s="4">
        <v>1</v>
      </c>
      <c r="C112" s="4">
        <v>0.36499999999999999</v>
      </c>
      <c r="D112" s="4">
        <v>0.27500000000000002</v>
      </c>
      <c r="E112" s="4">
        <v>0.09</v>
      </c>
      <c r="F112" s="4">
        <v>0.23449999999999999</v>
      </c>
      <c r="V112" s="3">
        <v>1.0167137499999999</v>
      </c>
      <c r="W112" s="2">
        <v>1</v>
      </c>
      <c r="X112" s="2">
        <v>0.60499999999999998</v>
      </c>
      <c r="Y112" s="2">
        <v>0.47499999999999998</v>
      </c>
      <c r="Z112" s="2">
        <v>0.14499999999999999</v>
      </c>
      <c r="AA112" s="2">
        <v>1.0185</v>
      </c>
    </row>
    <row r="113" spans="1:27">
      <c r="A113" s="9">
        <v>0.72168233333333331</v>
      </c>
      <c r="B113" s="4">
        <v>1</v>
      </c>
      <c r="C113" s="4">
        <v>0.37</v>
      </c>
      <c r="D113" s="4">
        <v>0.28000000000000003</v>
      </c>
      <c r="E113" s="4">
        <v>9.5000000000000001E-2</v>
      </c>
      <c r="F113" s="4">
        <v>0.28649999999999998</v>
      </c>
      <c r="V113" s="3">
        <v>1.0167600000000001</v>
      </c>
      <c r="W113" s="2">
        <v>1</v>
      </c>
      <c r="X113" s="2">
        <v>0.625</v>
      </c>
      <c r="Y113" s="2">
        <v>0.49</v>
      </c>
      <c r="Z113" s="2">
        <v>0.11</v>
      </c>
      <c r="AA113" s="2">
        <v>1.1359999999999999</v>
      </c>
    </row>
    <row r="114" spans="1:27">
      <c r="A114" s="9">
        <v>0.72273133333333339</v>
      </c>
      <c r="B114" s="4">
        <v>1</v>
      </c>
      <c r="C114" s="4">
        <v>0.37</v>
      </c>
      <c r="D114" s="4">
        <v>0.28000000000000003</v>
      </c>
      <c r="E114" s="4">
        <v>0.09</v>
      </c>
      <c r="F114" s="4">
        <v>0.25650000000000001</v>
      </c>
      <c r="V114" s="3">
        <v>1.0167983333333335</v>
      </c>
      <c r="W114" s="2">
        <v>1</v>
      </c>
      <c r="X114" s="2">
        <v>0.62</v>
      </c>
      <c r="Y114" s="2">
        <v>0.46</v>
      </c>
      <c r="Z114" s="2">
        <v>0.17</v>
      </c>
      <c r="AA114" s="2">
        <v>1.127</v>
      </c>
    </row>
    <row r="115" spans="1:27">
      <c r="A115" s="9">
        <v>0.72278333333333344</v>
      </c>
      <c r="B115" s="4">
        <v>1</v>
      </c>
      <c r="C115" s="4">
        <v>0.40500000000000003</v>
      </c>
      <c r="D115" s="4">
        <v>0.25</v>
      </c>
      <c r="E115" s="4">
        <v>0.09</v>
      </c>
      <c r="F115" s="4">
        <v>0.28749999999999998</v>
      </c>
      <c r="V115" s="3">
        <v>1.0169970833333333</v>
      </c>
      <c r="W115" s="2">
        <v>1</v>
      </c>
      <c r="X115" s="2">
        <v>0.6</v>
      </c>
      <c r="Y115" s="2">
        <v>0.48499999999999999</v>
      </c>
      <c r="Z115" s="2">
        <v>0.16500000000000001</v>
      </c>
      <c r="AA115" s="2">
        <v>1.1405000000000001</v>
      </c>
    </row>
    <row r="116" spans="1:27">
      <c r="A116" s="9">
        <v>0.72299933333333344</v>
      </c>
      <c r="B116" s="4">
        <v>1</v>
      </c>
      <c r="C116" s="4">
        <v>0.37</v>
      </c>
      <c r="D116" s="4">
        <v>0.27</v>
      </c>
      <c r="E116" s="4">
        <v>0.09</v>
      </c>
      <c r="F116" s="4">
        <v>0.1855</v>
      </c>
      <c r="V116" s="3">
        <v>1.0170416666666666</v>
      </c>
      <c r="W116" s="2">
        <v>1</v>
      </c>
      <c r="X116" s="2">
        <v>0.63</v>
      </c>
      <c r="Y116" s="2">
        <v>0.48</v>
      </c>
      <c r="Z116" s="2">
        <v>0.15</v>
      </c>
      <c r="AA116" s="2">
        <v>1.2709999999999999</v>
      </c>
    </row>
    <row r="117" spans="1:27">
      <c r="A117" s="9">
        <v>0.72330900000000009</v>
      </c>
      <c r="B117" s="4">
        <v>1</v>
      </c>
      <c r="C117" s="4">
        <v>0.375</v>
      </c>
      <c r="D117" s="4">
        <v>0.27500000000000002</v>
      </c>
      <c r="E117" s="4">
        <v>9.5000000000000001E-2</v>
      </c>
      <c r="F117" s="4">
        <v>0.2465</v>
      </c>
      <c r="V117" s="3">
        <v>1.017273333333333</v>
      </c>
      <c r="W117" s="2">
        <v>1</v>
      </c>
      <c r="X117" s="2">
        <v>0.6</v>
      </c>
      <c r="Y117" s="2">
        <v>0.47499999999999998</v>
      </c>
      <c r="Z117" s="2">
        <v>0.16</v>
      </c>
      <c r="AA117" s="2">
        <v>1.0265</v>
      </c>
    </row>
    <row r="118" spans="1:27">
      <c r="A118" s="9">
        <v>0.72370266666666661</v>
      </c>
      <c r="B118" s="4">
        <v>1</v>
      </c>
      <c r="C118" s="4">
        <v>0.37</v>
      </c>
      <c r="D118" s="4">
        <v>0.28000000000000003</v>
      </c>
      <c r="E118" s="4">
        <v>0.09</v>
      </c>
      <c r="F118" s="4">
        <v>0.23300000000000001</v>
      </c>
      <c r="V118" s="3">
        <v>1.0172875000000001</v>
      </c>
      <c r="W118" s="2">
        <v>1</v>
      </c>
      <c r="X118" s="2">
        <v>0.59499999999999997</v>
      </c>
      <c r="Y118" s="2">
        <v>0.495</v>
      </c>
      <c r="Z118" s="2">
        <v>0.185</v>
      </c>
      <c r="AA118" s="2">
        <v>1.2849999999999999</v>
      </c>
    </row>
    <row r="119" spans="1:27">
      <c r="A119" s="9">
        <v>0.72403333333333342</v>
      </c>
      <c r="B119" s="4">
        <v>1</v>
      </c>
      <c r="C119" s="4">
        <v>0.375</v>
      </c>
      <c r="D119" s="4">
        <v>0.27500000000000002</v>
      </c>
      <c r="E119" s="4">
        <v>0.1</v>
      </c>
      <c r="F119" s="4">
        <v>0.23250000000000001</v>
      </c>
      <c r="V119" s="3">
        <v>1.0174333333333332</v>
      </c>
      <c r="W119" s="2">
        <v>1</v>
      </c>
      <c r="X119" s="2">
        <v>0.61499999999999999</v>
      </c>
      <c r="Y119" s="2">
        <v>0.47499999999999998</v>
      </c>
      <c r="Z119" s="2">
        <v>0.17499999999999999</v>
      </c>
      <c r="AA119" s="2">
        <v>1.224</v>
      </c>
    </row>
    <row r="120" spans="1:27">
      <c r="A120" s="9">
        <v>0.72409333333333348</v>
      </c>
      <c r="B120" s="4">
        <v>1</v>
      </c>
      <c r="C120" s="4">
        <v>0.375</v>
      </c>
      <c r="D120" s="4">
        <v>0.27500000000000002</v>
      </c>
      <c r="E120" s="4">
        <v>8.5000000000000006E-2</v>
      </c>
      <c r="F120" s="4">
        <v>0.22</v>
      </c>
      <c r="V120" s="3">
        <v>1.0175208333333332</v>
      </c>
      <c r="W120" s="2">
        <v>1</v>
      </c>
      <c r="X120" s="2">
        <v>0.62</v>
      </c>
      <c r="Y120" s="2">
        <v>0.47499999999999998</v>
      </c>
      <c r="Z120" s="2">
        <v>0.185</v>
      </c>
      <c r="AA120" s="2">
        <v>1.325</v>
      </c>
    </row>
    <row r="121" spans="1:27">
      <c r="A121" s="9">
        <v>0.72432266666666667</v>
      </c>
      <c r="B121" s="4">
        <v>1</v>
      </c>
      <c r="C121" s="4">
        <v>0.37</v>
      </c>
      <c r="D121" s="4">
        <v>0.28000000000000003</v>
      </c>
      <c r="E121" s="4">
        <v>0.09</v>
      </c>
      <c r="F121" s="4">
        <v>0.218</v>
      </c>
      <c r="V121" s="3">
        <v>1.0175891666666665</v>
      </c>
      <c r="W121" s="2">
        <v>1</v>
      </c>
      <c r="X121" s="2">
        <v>0.61</v>
      </c>
      <c r="Y121" s="2">
        <v>0.46</v>
      </c>
      <c r="Z121" s="2">
        <v>0.155</v>
      </c>
      <c r="AA121" s="2">
        <v>0.95699999999999996</v>
      </c>
    </row>
    <row r="122" spans="1:27">
      <c r="A122" s="9">
        <v>0.72440666666666675</v>
      </c>
      <c r="B122" s="4">
        <v>1</v>
      </c>
      <c r="C122" s="4">
        <v>0.375</v>
      </c>
      <c r="D122" s="4">
        <v>0.28000000000000003</v>
      </c>
      <c r="E122" s="4">
        <v>0.1</v>
      </c>
      <c r="F122" s="4">
        <v>0.25650000000000001</v>
      </c>
      <c r="V122" s="3">
        <v>1.0178395833333334</v>
      </c>
      <c r="W122" s="2">
        <v>1</v>
      </c>
      <c r="X122" s="2">
        <v>0.61</v>
      </c>
      <c r="Y122" s="2">
        <v>0.47</v>
      </c>
      <c r="Z122" s="2">
        <v>0.155</v>
      </c>
      <c r="AA122" s="2">
        <v>1.0325</v>
      </c>
    </row>
    <row r="123" spans="1:27">
      <c r="A123" s="9">
        <v>0.72442733333333331</v>
      </c>
      <c r="B123" s="4">
        <v>1</v>
      </c>
      <c r="C123" s="4">
        <v>0.38</v>
      </c>
      <c r="D123" s="4">
        <v>0.27</v>
      </c>
      <c r="E123" s="4">
        <v>9.5000000000000001E-2</v>
      </c>
      <c r="F123" s="4">
        <v>0.219</v>
      </c>
      <c r="V123" s="3">
        <v>1.0178566666666669</v>
      </c>
      <c r="W123" s="2">
        <v>1</v>
      </c>
      <c r="X123" s="2">
        <v>0.62</v>
      </c>
      <c r="Y123" s="2">
        <v>0.46500000000000002</v>
      </c>
      <c r="Z123" s="2">
        <v>0.14000000000000001</v>
      </c>
      <c r="AA123" s="2">
        <v>1.0109999999999999</v>
      </c>
    </row>
    <row r="124" spans="1:27">
      <c r="A124" s="9">
        <v>0.72447966666666674</v>
      </c>
      <c r="B124" s="4">
        <v>1</v>
      </c>
      <c r="C124" s="4">
        <v>0.38</v>
      </c>
      <c r="D124" s="4">
        <v>0.27500000000000002</v>
      </c>
      <c r="E124" s="4">
        <v>9.5000000000000001E-2</v>
      </c>
      <c r="F124" s="4">
        <v>0.2505</v>
      </c>
      <c r="V124" s="3">
        <v>1.018</v>
      </c>
      <c r="W124" s="2">
        <v>1</v>
      </c>
      <c r="X124" s="2">
        <v>0.6</v>
      </c>
      <c r="Y124" s="2">
        <v>0.47</v>
      </c>
      <c r="Z124" s="2">
        <v>0.15</v>
      </c>
      <c r="AA124" s="2">
        <v>0.92800000000000005</v>
      </c>
    </row>
    <row r="125" spans="1:27">
      <c r="A125" s="9">
        <v>0.72466000000000008</v>
      </c>
      <c r="B125" s="4">
        <v>1</v>
      </c>
      <c r="C125" s="4">
        <v>0.36</v>
      </c>
      <c r="D125" s="4">
        <v>0.3</v>
      </c>
      <c r="E125" s="4">
        <v>8.5000000000000006E-2</v>
      </c>
      <c r="F125" s="4">
        <v>0.27</v>
      </c>
      <c r="V125" s="3">
        <v>1.0180041666666666</v>
      </c>
      <c r="W125" s="2">
        <v>1</v>
      </c>
      <c r="X125" s="2">
        <v>0.61499999999999999</v>
      </c>
      <c r="Y125" s="2">
        <v>0.47499999999999998</v>
      </c>
      <c r="Z125" s="2">
        <v>0.17</v>
      </c>
      <c r="AA125" s="2">
        <v>1.1825000000000001</v>
      </c>
    </row>
    <row r="126" spans="1:27">
      <c r="A126" s="9">
        <v>0.72548066666666677</v>
      </c>
      <c r="B126" s="4">
        <v>1</v>
      </c>
      <c r="C126" s="4">
        <v>0.375</v>
      </c>
      <c r="D126" s="4">
        <v>0.28499999999999998</v>
      </c>
      <c r="E126" s="4">
        <v>0.09</v>
      </c>
      <c r="F126" s="4">
        <v>0.2545</v>
      </c>
      <c r="V126" s="3">
        <v>1.0183312499999999</v>
      </c>
      <c r="W126" s="2">
        <v>1</v>
      </c>
      <c r="X126" s="2">
        <v>0.61</v>
      </c>
      <c r="Y126" s="2">
        <v>0.48499999999999999</v>
      </c>
      <c r="Z126" s="2">
        <v>0.17499999999999999</v>
      </c>
      <c r="AA126" s="2">
        <v>1.2444999999999999</v>
      </c>
    </row>
    <row r="127" spans="1:27">
      <c r="A127" s="9">
        <v>0.72583333333333333</v>
      </c>
      <c r="B127" s="4">
        <v>1</v>
      </c>
      <c r="C127" s="4">
        <v>0.36499999999999999</v>
      </c>
      <c r="D127" s="4">
        <v>0.29499999999999998</v>
      </c>
      <c r="E127" s="4">
        <v>9.5000000000000001E-2</v>
      </c>
      <c r="F127" s="4">
        <v>0.25</v>
      </c>
      <c r="V127" s="3">
        <v>1.0184562500000001</v>
      </c>
      <c r="W127" s="2">
        <v>1</v>
      </c>
      <c r="X127" s="2">
        <v>0.625</v>
      </c>
      <c r="Y127" s="2">
        <v>0.48499999999999999</v>
      </c>
      <c r="Z127" s="2">
        <v>0.17499999999999999</v>
      </c>
      <c r="AA127" s="2">
        <v>1.3745000000000001</v>
      </c>
    </row>
    <row r="128" spans="1:27">
      <c r="A128" s="9">
        <v>0.72587400000000002</v>
      </c>
      <c r="B128" s="4">
        <v>1</v>
      </c>
      <c r="C128" s="4">
        <v>0.37</v>
      </c>
      <c r="D128" s="4">
        <v>0.28999999999999998</v>
      </c>
      <c r="E128" s="4">
        <v>9.5000000000000001E-2</v>
      </c>
      <c r="F128" s="4">
        <v>0.249</v>
      </c>
      <c r="V128" s="3">
        <v>1.0186733333333333</v>
      </c>
      <c r="W128" s="2">
        <v>1</v>
      </c>
      <c r="X128" s="2">
        <v>0.625</v>
      </c>
      <c r="Y128" s="2">
        <v>0.48</v>
      </c>
      <c r="Z128" s="2">
        <v>0.16</v>
      </c>
      <c r="AA128" s="2">
        <v>1.2415</v>
      </c>
    </row>
    <row r="129" spans="1:27">
      <c r="A129" s="9">
        <v>0.72624666666666671</v>
      </c>
      <c r="B129" s="4">
        <v>1</v>
      </c>
      <c r="C129" s="4">
        <v>0.36</v>
      </c>
      <c r="D129" s="4">
        <v>0.29499999999999998</v>
      </c>
      <c r="E129" s="4">
        <v>0.1</v>
      </c>
      <c r="F129" s="4">
        <v>0.21049999999999999</v>
      </c>
      <c r="V129" s="3">
        <v>1.01912</v>
      </c>
      <c r="W129" s="2">
        <v>1</v>
      </c>
      <c r="X129" s="2">
        <v>0.61</v>
      </c>
      <c r="Y129" s="2">
        <v>0.47</v>
      </c>
      <c r="Z129" s="2">
        <v>0.16</v>
      </c>
      <c r="AA129" s="2">
        <v>1.022</v>
      </c>
    </row>
    <row r="130" spans="1:27">
      <c r="A130" s="9">
        <v>0.72629333333333335</v>
      </c>
      <c r="B130" s="4">
        <v>1</v>
      </c>
      <c r="C130" s="4">
        <v>0.375</v>
      </c>
      <c r="D130" s="4">
        <v>0.28999999999999998</v>
      </c>
      <c r="E130" s="4">
        <v>0.1</v>
      </c>
      <c r="F130" s="4">
        <v>0.27600000000000002</v>
      </c>
      <c r="V130" s="3">
        <v>1.01932</v>
      </c>
      <c r="W130" s="2">
        <v>1</v>
      </c>
      <c r="X130" s="2">
        <v>0.61</v>
      </c>
      <c r="Y130" s="2">
        <v>0.47</v>
      </c>
      <c r="Z130" s="2">
        <v>0.16</v>
      </c>
      <c r="AA130" s="2">
        <v>1.0169999999999999</v>
      </c>
    </row>
    <row r="131" spans="1:27">
      <c r="A131" s="9">
        <v>0.72644000000000009</v>
      </c>
      <c r="B131" s="4">
        <v>1</v>
      </c>
      <c r="C131" s="4">
        <v>0.375</v>
      </c>
      <c r="D131" s="4">
        <v>0.28499999999999998</v>
      </c>
      <c r="E131" s="4">
        <v>0.1</v>
      </c>
      <c r="F131" s="4">
        <v>0.23899999999999999</v>
      </c>
      <c r="V131" s="3">
        <v>1.0195079166666665</v>
      </c>
      <c r="W131" s="2">
        <v>1</v>
      </c>
      <c r="X131" s="2">
        <v>0.61499999999999999</v>
      </c>
      <c r="Y131" s="2">
        <v>0.48</v>
      </c>
      <c r="Z131" s="2">
        <v>0.16500000000000001</v>
      </c>
      <c r="AA131" s="2">
        <v>1.1615</v>
      </c>
    </row>
    <row r="132" spans="1:27">
      <c r="A132" s="9">
        <v>0.72650000000000003</v>
      </c>
      <c r="B132" s="4">
        <v>1</v>
      </c>
      <c r="C132" s="4">
        <v>0.37</v>
      </c>
      <c r="D132" s="4">
        <v>0.28999999999999998</v>
      </c>
      <c r="E132" s="4">
        <v>0.115</v>
      </c>
      <c r="F132" s="4">
        <v>0.25</v>
      </c>
      <c r="V132" s="3">
        <v>1.0195199999999998</v>
      </c>
      <c r="W132" s="2">
        <v>1</v>
      </c>
      <c r="X132" s="2">
        <v>0.6</v>
      </c>
      <c r="Y132" s="2">
        <v>0.48</v>
      </c>
      <c r="Z132" s="2">
        <v>0.17</v>
      </c>
      <c r="AA132" s="2">
        <v>1.056</v>
      </c>
    </row>
    <row r="133" spans="1:27">
      <c r="A133" s="9">
        <v>0.72693333333333332</v>
      </c>
      <c r="B133" s="4">
        <v>1</v>
      </c>
      <c r="C133" s="4">
        <v>0.375</v>
      </c>
      <c r="D133" s="4">
        <v>0.28999999999999998</v>
      </c>
      <c r="E133" s="4">
        <v>0.14000000000000001</v>
      </c>
      <c r="F133" s="4">
        <v>0.3</v>
      </c>
      <c r="V133" s="3">
        <v>1.0198954166666669</v>
      </c>
      <c r="W133" s="2">
        <v>1</v>
      </c>
      <c r="X133" s="2">
        <v>0.63</v>
      </c>
      <c r="Y133" s="2">
        <v>0.47</v>
      </c>
      <c r="Z133" s="2">
        <v>0.14499999999999999</v>
      </c>
      <c r="AA133" s="2">
        <v>1.1005</v>
      </c>
    </row>
    <row r="134" spans="1:27">
      <c r="A134" s="9">
        <v>0.72731633333333334</v>
      </c>
      <c r="B134" s="4">
        <v>1</v>
      </c>
      <c r="C134" s="4">
        <v>0.375</v>
      </c>
      <c r="D134" s="4">
        <v>0.28999999999999998</v>
      </c>
      <c r="E134" s="4">
        <v>8.5000000000000006E-2</v>
      </c>
      <c r="F134" s="4">
        <v>0.23849999999999999</v>
      </c>
      <c r="V134" s="3">
        <v>1.0200291666666668</v>
      </c>
      <c r="W134" s="2">
        <v>1</v>
      </c>
      <c r="X134" s="2">
        <v>0.61499999999999999</v>
      </c>
      <c r="Y134" s="2">
        <v>0.5</v>
      </c>
      <c r="Z134" s="2">
        <v>0.17499999999999999</v>
      </c>
      <c r="AA134" s="2">
        <v>1.377</v>
      </c>
    </row>
    <row r="135" spans="1:27">
      <c r="A135" s="9">
        <v>0.72737933333333338</v>
      </c>
      <c r="B135" s="4">
        <v>1</v>
      </c>
      <c r="C135" s="4">
        <v>0.38</v>
      </c>
      <c r="D135" s="4">
        <v>0.28499999999999998</v>
      </c>
      <c r="E135" s="4">
        <v>8.5000000000000006E-2</v>
      </c>
      <c r="F135" s="4">
        <v>0.23699999999999999</v>
      </c>
      <c r="V135" s="3">
        <v>1.0200549999999999</v>
      </c>
      <c r="W135" s="2">
        <v>1</v>
      </c>
      <c r="X135" s="2">
        <v>0.61499999999999999</v>
      </c>
      <c r="Y135" s="2">
        <v>0.47499999999999998</v>
      </c>
      <c r="Z135" s="2">
        <v>0.17</v>
      </c>
      <c r="AA135" s="2">
        <v>1.129</v>
      </c>
    </row>
    <row r="136" spans="1:27">
      <c r="A136" s="9">
        <v>0.72841866666666677</v>
      </c>
      <c r="B136" s="4">
        <v>1</v>
      </c>
      <c r="C136" s="4">
        <v>0.38500000000000001</v>
      </c>
      <c r="D136" s="4">
        <v>0.28499999999999998</v>
      </c>
      <c r="E136" s="4">
        <v>8.5000000000000006E-2</v>
      </c>
      <c r="F136" s="4">
        <v>0.24399999999999999</v>
      </c>
      <c r="V136" s="3">
        <v>1.0201041666666666</v>
      </c>
      <c r="W136" s="2">
        <v>1</v>
      </c>
      <c r="X136" s="2">
        <v>0.61499999999999999</v>
      </c>
      <c r="Y136" s="2">
        <v>0.47499999999999998</v>
      </c>
      <c r="Z136" s="2">
        <v>0.15</v>
      </c>
      <c r="AA136" s="2">
        <v>1.0375000000000001</v>
      </c>
    </row>
    <row r="137" spans="1:27">
      <c r="A137" s="9">
        <v>0.72906966666666673</v>
      </c>
      <c r="B137" s="4">
        <v>1</v>
      </c>
      <c r="C137" s="4">
        <v>0.38</v>
      </c>
      <c r="D137" s="4">
        <v>0.28999999999999998</v>
      </c>
      <c r="E137" s="4">
        <v>8.5000000000000006E-2</v>
      </c>
      <c r="F137" s="4">
        <v>0.22850000000000001</v>
      </c>
      <c r="V137" s="3">
        <v>1.0201995833333333</v>
      </c>
      <c r="W137" s="2">
        <v>1</v>
      </c>
      <c r="X137" s="2">
        <v>0.61</v>
      </c>
      <c r="Y137" s="2">
        <v>0.5</v>
      </c>
      <c r="Z137" s="2">
        <v>0.16500000000000001</v>
      </c>
      <c r="AA137" s="2">
        <v>1.2715000000000001</v>
      </c>
    </row>
    <row r="138" spans="1:27">
      <c r="A138" s="9">
        <v>0.72969399999999995</v>
      </c>
      <c r="B138" s="4">
        <v>1</v>
      </c>
      <c r="C138" s="4">
        <v>0.39500000000000002</v>
      </c>
      <c r="D138" s="4">
        <v>0.28999999999999998</v>
      </c>
      <c r="E138" s="4">
        <v>9.5000000000000001E-2</v>
      </c>
      <c r="F138" s="4">
        <v>0.31900000000000001</v>
      </c>
      <c r="V138" s="3">
        <v>1.0206458333333333</v>
      </c>
      <c r="W138" s="2">
        <v>1</v>
      </c>
      <c r="X138" s="2">
        <v>0.63500000000000001</v>
      </c>
      <c r="Y138" s="2">
        <v>0.47499999999999998</v>
      </c>
      <c r="Z138" s="2">
        <v>0.15</v>
      </c>
      <c r="AA138" s="2">
        <v>1.1845000000000001</v>
      </c>
    </row>
    <row r="139" spans="1:27">
      <c r="A139" s="9">
        <v>0.72995333333333345</v>
      </c>
      <c r="B139" s="4">
        <v>1</v>
      </c>
      <c r="C139" s="4">
        <v>0.39</v>
      </c>
      <c r="D139" s="4">
        <v>0.28999999999999998</v>
      </c>
      <c r="E139" s="4">
        <v>0.1</v>
      </c>
      <c r="F139" s="4">
        <v>0.28449999999999998</v>
      </c>
      <c r="V139" s="3">
        <v>1.02065625</v>
      </c>
      <c r="W139" s="2">
        <v>1</v>
      </c>
      <c r="X139" s="2">
        <v>0.65</v>
      </c>
      <c r="Y139" s="2">
        <v>0.47499999999999998</v>
      </c>
      <c r="Z139" s="2">
        <v>0.16500000000000001</v>
      </c>
      <c r="AA139" s="2">
        <v>1.3875</v>
      </c>
    </row>
    <row r="140" spans="1:27">
      <c r="A140" s="9">
        <v>0.73013166666666685</v>
      </c>
      <c r="B140" s="4">
        <v>1</v>
      </c>
      <c r="C140" s="4">
        <v>0.39</v>
      </c>
      <c r="D140" s="4">
        <v>0.28999999999999998</v>
      </c>
      <c r="E140" s="4">
        <v>0.125</v>
      </c>
      <c r="F140" s="4">
        <v>0.30549999999999999</v>
      </c>
      <c r="V140" s="3">
        <v>1.0208266666666665</v>
      </c>
      <c r="W140" s="2">
        <v>1</v>
      </c>
      <c r="X140" s="2">
        <v>0.61</v>
      </c>
      <c r="Y140" s="2">
        <v>0.49</v>
      </c>
      <c r="Z140" s="2">
        <v>0.16</v>
      </c>
      <c r="AA140" s="2">
        <v>1.1459999999999999</v>
      </c>
    </row>
    <row r="141" spans="1:27">
      <c r="A141" s="9">
        <v>0.73030399999999995</v>
      </c>
      <c r="B141" s="4">
        <v>1</v>
      </c>
      <c r="C141" s="4">
        <v>0.39500000000000002</v>
      </c>
      <c r="D141" s="4">
        <v>0.28999999999999998</v>
      </c>
      <c r="E141" s="4">
        <v>9.5000000000000001E-2</v>
      </c>
      <c r="F141" s="4">
        <v>0.30399999999999999</v>
      </c>
      <c r="V141" s="3">
        <v>1.0208499999999998</v>
      </c>
      <c r="W141" s="2">
        <v>1</v>
      </c>
      <c r="X141" s="2">
        <v>0.61499999999999999</v>
      </c>
      <c r="Y141" s="2">
        <v>0.505</v>
      </c>
      <c r="Z141" s="2">
        <v>0.16500000000000001</v>
      </c>
      <c r="AA141" s="2">
        <v>1.34</v>
      </c>
    </row>
    <row r="142" spans="1:27">
      <c r="A142" s="9">
        <v>0.73096099999999997</v>
      </c>
      <c r="B142" s="4">
        <v>1</v>
      </c>
      <c r="C142" s="4">
        <v>0.38500000000000001</v>
      </c>
      <c r="D142" s="4">
        <v>0.30499999999999999</v>
      </c>
      <c r="E142" s="4">
        <v>0.105</v>
      </c>
      <c r="F142" s="4">
        <v>0.33150000000000002</v>
      </c>
      <c r="V142" s="3">
        <v>1.0208537499999999</v>
      </c>
      <c r="W142" s="2">
        <v>1</v>
      </c>
      <c r="X142" s="2">
        <v>0.60499999999999998</v>
      </c>
      <c r="Y142" s="2">
        <v>0.48</v>
      </c>
      <c r="Z142" s="2">
        <v>0.155</v>
      </c>
      <c r="AA142" s="2">
        <v>0.99950000000000006</v>
      </c>
    </row>
    <row r="143" spans="1:27">
      <c r="A143" s="9">
        <v>0.73166000000000009</v>
      </c>
      <c r="B143" s="4">
        <v>1</v>
      </c>
      <c r="C143" s="4">
        <v>0.39</v>
      </c>
      <c r="D143" s="4">
        <v>0.3</v>
      </c>
      <c r="E143" s="4">
        <v>0.1</v>
      </c>
      <c r="F143" s="4">
        <v>0.3085</v>
      </c>
      <c r="V143" s="3">
        <v>1.0209570833333332</v>
      </c>
      <c r="W143" s="2">
        <v>1</v>
      </c>
      <c r="X143" s="2">
        <v>0.60499999999999998</v>
      </c>
      <c r="Y143" s="2">
        <v>0.49</v>
      </c>
      <c r="Z143" s="2">
        <v>0.16500000000000001</v>
      </c>
      <c r="AA143" s="2">
        <v>1.1245000000000001</v>
      </c>
    </row>
    <row r="144" spans="1:27">
      <c r="A144" s="9">
        <v>0.73227999999999993</v>
      </c>
      <c r="B144" s="4">
        <v>1</v>
      </c>
      <c r="C144" s="4">
        <v>0.39500000000000002</v>
      </c>
      <c r="D144" s="4">
        <v>0.29499999999999998</v>
      </c>
      <c r="E144" s="4">
        <v>0.1</v>
      </c>
      <c r="F144" s="4">
        <v>0.29299999999999998</v>
      </c>
      <c r="V144" s="3">
        <v>1.0209683333333333</v>
      </c>
      <c r="W144" s="2">
        <v>1</v>
      </c>
      <c r="X144" s="2">
        <v>0.6</v>
      </c>
      <c r="Y144" s="2">
        <v>0.48</v>
      </c>
      <c r="Z144" s="2">
        <v>0.18</v>
      </c>
      <c r="AA144" s="2">
        <v>1.0645</v>
      </c>
    </row>
    <row r="145" spans="1:27">
      <c r="A145" s="9">
        <v>0.73243333333333338</v>
      </c>
      <c r="B145" s="4">
        <v>1</v>
      </c>
      <c r="C145" s="4">
        <v>0.39</v>
      </c>
      <c r="D145" s="4">
        <v>0.28999999999999998</v>
      </c>
      <c r="E145" s="4">
        <v>0.1</v>
      </c>
      <c r="F145" s="4">
        <v>0.2225</v>
      </c>
      <c r="V145" s="3">
        <v>1.0209999999999999</v>
      </c>
      <c r="W145" s="2">
        <v>1</v>
      </c>
      <c r="X145" s="2">
        <v>0.63500000000000001</v>
      </c>
      <c r="Y145" s="2">
        <v>0.5</v>
      </c>
      <c r="Z145" s="2">
        <v>0.15</v>
      </c>
      <c r="AA145" s="2">
        <v>1.3759999999999999</v>
      </c>
    </row>
    <row r="146" spans="1:27">
      <c r="A146" s="9">
        <v>0.73253000000000001</v>
      </c>
      <c r="B146" s="4">
        <v>1</v>
      </c>
      <c r="C146" s="4">
        <v>0.38500000000000001</v>
      </c>
      <c r="D146" s="4">
        <v>0.30499999999999999</v>
      </c>
      <c r="E146" s="4">
        <v>0.09</v>
      </c>
      <c r="F146" s="4">
        <v>0.27750000000000002</v>
      </c>
      <c r="V146" s="3">
        <v>1.0210475000000001</v>
      </c>
      <c r="W146" s="2">
        <v>1</v>
      </c>
      <c r="X146" s="2">
        <v>0.63</v>
      </c>
      <c r="Y146" s="2">
        <v>0.48499999999999999</v>
      </c>
      <c r="Z146" s="2">
        <v>0.17</v>
      </c>
      <c r="AA146" s="2">
        <v>1.3205</v>
      </c>
    </row>
    <row r="147" spans="1:27">
      <c r="A147" s="9">
        <v>0.7330673333333334</v>
      </c>
      <c r="B147" s="4">
        <v>1</v>
      </c>
      <c r="C147" s="4">
        <v>0.40500000000000003</v>
      </c>
      <c r="D147" s="4">
        <v>0.28499999999999998</v>
      </c>
      <c r="E147" s="4">
        <v>0.09</v>
      </c>
      <c r="F147" s="4">
        <v>0.26450000000000001</v>
      </c>
      <c r="V147" s="3">
        <v>1.0215274999999999</v>
      </c>
      <c r="W147" s="2">
        <v>1</v>
      </c>
      <c r="X147" s="2">
        <v>0.61</v>
      </c>
      <c r="Y147" s="2">
        <v>0.47499999999999998</v>
      </c>
      <c r="Z147" s="2">
        <v>0.155</v>
      </c>
      <c r="AA147" s="2">
        <v>0.98299999999999998</v>
      </c>
    </row>
    <row r="148" spans="1:27">
      <c r="A148" s="9">
        <v>0.7333400000000001</v>
      </c>
      <c r="B148" s="4">
        <v>1</v>
      </c>
      <c r="C148" s="4">
        <v>0.39</v>
      </c>
      <c r="D148" s="4">
        <v>0.3</v>
      </c>
      <c r="E148" s="4">
        <v>0.1</v>
      </c>
      <c r="F148" s="4">
        <v>0.26650000000000001</v>
      </c>
      <c r="V148" s="3">
        <v>1.0218291666666668</v>
      </c>
      <c r="W148" s="2">
        <v>1</v>
      </c>
      <c r="X148" s="2">
        <v>0.64</v>
      </c>
      <c r="Y148" s="2">
        <v>0.5</v>
      </c>
      <c r="Z148" s="2">
        <v>0.17</v>
      </c>
      <c r="AA148" s="2">
        <v>1.5175000000000001</v>
      </c>
    </row>
    <row r="149" spans="1:27">
      <c r="A149" s="9">
        <v>0.73368</v>
      </c>
      <c r="B149" s="4">
        <v>1</v>
      </c>
      <c r="C149" s="4">
        <v>0.4</v>
      </c>
      <c r="D149" s="4">
        <v>0.28999999999999998</v>
      </c>
      <c r="E149" s="4">
        <v>0.1</v>
      </c>
      <c r="F149" s="4">
        <v>0.25800000000000001</v>
      </c>
      <c r="V149" s="3">
        <v>1.0221666666666667</v>
      </c>
      <c r="W149" s="2">
        <v>1</v>
      </c>
      <c r="X149" s="2">
        <v>0.62</v>
      </c>
      <c r="Y149" s="2">
        <v>0.48</v>
      </c>
      <c r="Z149" s="2">
        <v>0.16</v>
      </c>
      <c r="AA149" s="2">
        <v>1.1125</v>
      </c>
    </row>
    <row r="150" spans="1:27">
      <c r="A150" s="9">
        <v>0.73376000000000008</v>
      </c>
      <c r="B150" s="4">
        <v>1</v>
      </c>
      <c r="C150" s="4">
        <v>0.375</v>
      </c>
      <c r="D150" s="4">
        <v>0.3</v>
      </c>
      <c r="E150" s="4">
        <v>7.4999999999999997E-2</v>
      </c>
      <c r="F150" s="4">
        <v>0.14399999999999999</v>
      </c>
      <c r="V150" s="3">
        <v>1.0221895833333334</v>
      </c>
      <c r="W150" s="2">
        <v>1</v>
      </c>
      <c r="X150" s="2">
        <v>0.63</v>
      </c>
      <c r="Y150" s="2">
        <v>0.49</v>
      </c>
      <c r="Z150" s="2">
        <v>0.155</v>
      </c>
      <c r="AA150" s="2">
        <v>1.2524999999999999</v>
      </c>
    </row>
    <row r="151" spans="1:27">
      <c r="A151" s="9">
        <v>0.73398733333333332</v>
      </c>
      <c r="B151" s="4">
        <v>1</v>
      </c>
      <c r="C151" s="4">
        <v>0.43</v>
      </c>
      <c r="D151" s="4">
        <v>0.31</v>
      </c>
      <c r="E151" s="4">
        <v>0.13</v>
      </c>
      <c r="F151" s="4">
        <v>0.64849999999999997</v>
      </c>
      <c r="V151" s="3">
        <v>1.0223116666666665</v>
      </c>
      <c r="W151" s="2">
        <v>1</v>
      </c>
      <c r="X151" s="2">
        <v>0.62</v>
      </c>
      <c r="Y151" s="2">
        <v>0.5</v>
      </c>
      <c r="Z151" s="2">
        <v>0.18</v>
      </c>
      <c r="AA151" s="2">
        <v>1.3915</v>
      </c>
    </row>
    <row r="152" spans="1:27">
      <c r="A152" s="9">
        <v>0.73415200000000003</v>
      </c>
      <c r="B152" s="4">
        <v>1</v>
      </c>
      <c r="C152" s="4">
        <v>0.39500000000000002</v>
      </c>
      <c r="D152" s="4">
        <v>0.3</v>
      </c>
      <c r="E152" s="4">
        <v>0.12</v>
      </c>
      <c r="F152" s="4">
        <v>0.29949999999999999</v>
      </c>
      <c r="V152" s="3">
        <v>1.0223174999999998</v>
      </c>
      <c r="W152" s="2">
        <v>1</v>
      </c>
      <c r="X152" s="2">
        <v>0.61</v>
      </c>
      <c r="Y152" s="2">
        <v>0.47499999999999998</v>
      </c>
      <c r="Z152" s="2">
        <v>0.17</v>
      </c>
      <c r="AA152" s="2">
        <v>1.0265</v>
      </c>
    </row>
    <row r="153" spans="1:27">
      <c r="A153" s="9">
        <v>0.7343400000000001</v>
      </c>
      <c r="B153" s="4">
        <v>1</v>
      </c>
      <c r="C153" s="4">
        <v>0.4</v>
      </c>
      <c r="D153" s="4">
        <v>0.30499999999999999</v>
      </c>
      <c r="E153" s="4">
        <v>0.1</v>
      </c>
      <c r="F153" s="4">
        <v>0.34150000000000003</v>
      </c>
      <c r="V153" s="3">
        <v>1.0223541666666667</v>
      </c>
      <c r="W153" s="2">
        <v>1</v>
      </c>
      <c r="X153" s="2">
        <v>0.61499999999999999</v>
      </c>
      <c r="Y153" s="2">
        <v>0.52</v>
      </c>
      <c r="Z153" s="2">
        <v>0.15</v>
      </c>
      <c r="AA153" s="2">
        <v>1.3434999999999999</v>
      </c>
    </row>
    <row r="154" spans="1:27">
      <c r="A154" s="9">
        <v>0.73458266666666672</v>
      </c>
      <c r="B154" s="4">
        <v>1</v>
      </c>
      <c r="C154" s="4">
        <v>0.4</v>
      </c>
      <c r="D154" s="4">
        <v>0.3</v>
      </c>
      <c r="E154" s="4">
        <v>0.115</v>
      </c>
      <c r="F154" s="4">
        <v>0.318</v>
      </c>
      <c r="V154" s="3">
        <v>1.0224849999999999</v>
      </c>
      <c r="W154" s="2">
        <v>1</v>
      </c>
      <c r="X154" s="2">
        <v>0.61499999999999999</v>
      </c>
      <c r="Y154" s="2">
        <v>0.48</v>
      </c>
      <c r="Z154" s="2">
        <v>0.18</v>
      </c>
      <c r="AA154" s="2">
        <v>1.1595</v>
      </c>
    </row>
    <row r="155" spans="1:27">
      <c r="A155" s="9">
        <v>0.73487599999999997</v>
      </c>
      <c r="B155" s="4">
        <v>1</v>
      </c>
      <c r="C155" s="4">
        <v>0.39500000000000002</v>
      </c>
      <c r="D155" s="4">
        <v>0.3</v>
      </c>
      <c r="E155" s="4">
        <v>0.09</v>
      </c>
      <c r="F155" s="4">
        <v>0.253</v>
      </c>
      <c r="V155" s="3">
        <v>1.0226320833333333</v>
      </c>
      <c r="W155" s="2">
        <v>1</v>
      </c>
      <c r="X155" s="2">
        <v>0.63500000000000001</v>
      </c>
      <c r="Y155" s="2">
        <v>0.48499999999999999</v>
      </c>
      <c r="Z155" s="2">
        <v>0.16500000000000001</v>
      </c>
      <c r="AA155" s="2">
        <v>1.2945</v>
      </c>
    </row>
    <row r="156" spans="1:27">
      <c r="A156" s="9">
        <v>0.73525300000000016</v>
      </c>
      <c r="B156" s="4">
        <v>1</v>
      </c>
      <c r="C156" s="4">
        <v>0.40500000000000003</v>
      </c>
      <c r="D156" s="4">
        <v>0.3</v>
      </c>
      <c r="E156" s="4">
        <v>8.5000000000000006E-2</v>
      </c>
      <c r="F156" s="4">
        <v>0.30349999999999999</v>
      </c>
      <c r="V156" s="3">
        <v>1.0230524999999999</v>
      </c>
      <c r="W156" s="2">
        <v>1</v>
      </c>
      <c r="X156" s="2">
        <v>0.60499999999999998</v>
      </c>
      <c r="Y156" s="2">
        <v>0.49</v>
      </c>
      <c r="Z156" s="2">
        <v>0.16500000000000001</v>
      </c>
      <c r="AA156" s="2">
        <v>1.071</v>
      </c>
    </row>
    <row r="157" spans="1:27">
      <c r="A157" s="9">
        <v>0.73552600000000012</v>
      </c>
      <c r="B157" s="4">
        <v>1</v>
      </c>
      <c r="C157" s="4">
        <v>0.4</v>
      </c>
      <c r="D157" s="4">
        <v>0.30499999999999999</v>
      </c>
      <c r="E157" s="4">
        <v>8.5000000000000006E-2</v>
      </c>
      <c r="F157" s="4">
        <v>0.29699999999999999</v>
      </c>
      <c r="V157" s="3">
        <v>1.0230783333333333</v>
      </c>
      <c r="W157" s="2">
        <v>1</v>
      </c>
      <c r="X157" s="2">
        <v>0.61499999999999999</v>
      </c>
      <c r="Y157" s="2">
        <v>0.495</v>
      </c>
      <c r="Z157" s="2">
        <v>0.16500000000000001</v>
      </c>
      <c r="AA157" s="2">
        <v>1.198</v>
      </c>
    </row>
    <row r="158" spans="1:27">
      <c r="A158" s="9">
        <v>0.73557466666666671</v>
      </c>
      <c r="B158" s="4">
        <v>1</v>
      </c>
      <c r="C158" s="4">
        <v>0.39500000000000002</v>
      </c>
      <c r="D158" s="4">
        <v>0.30499999999999999</v>
      </c>
      <c r="E158" s="4">
        <v>0.105</v>
      </c>
      <c r="F158" s="4">
        <v>0.28199999999999997</v>
      </c>
      <c r="V158" s="3">
        <v>1.0230816666666667</v>
      </c>
      <c r="W158" s="2">
        <v>1</v>
      </c>
      <c r="X158" s="2">
        <v>0.61</v>
      </c>
      <c r="Y158" s="2">
        <v>0.49</v>
      </c>
      <c r="Z158" s="2">
        <v>0.17</v>
      </c>
      <c r="AA158" s="2">
        <v>1.137</v>
      </c>
    </row>
    <row r="159" spans="1:27">
      <c r="A159" s="9">
        <v>0.73614666666666662</v>
      </c>
      <c r="B159" s="4">
        <v>1</v>
      </c>
      <c r="C159" s="4">
        <v>0.41</v>
      </c>
      <c r="D159" s="4">
        <v>0.30499999999999999</v>
      </c>
      <c r="E159" s="4">
        <v>0.1</v>
      </c>
      <c r="F159" s="4">
        <v>0.36299999999999999</v>
      </c>
      <c r="V159" s="3">
        <v>1.0232658333333333</v>
      </c>
      <c r="W159" s="2">
        <v>1</v>
      </c>
      <c r="X159" s="2">
        <v>0.61499999999999999</v>
      </c>
      <c r="Y159" s="2">
        <v>0.47499999999999998</v>
      </c>
      <c r="Z159" s="2">
        <v>0.16500000000000001</v>
      </c>
      <c r="AA159" s="2">
        <v>1.0229999999999999</v>
      </c>
    </row>
    <row r="160" spans="1:27">
      <c r="A160" s="9">
        <v>0.73673833333333338</v>
      </c>
      <c r="B160" s="4">
        <v>1</v>
      </c>
      <c r="C160" s="4">
        <v>0.40500000000000003</v>
      </c>
      <c r="D160" s="4">
        <v>0.31</v>
      </c>
      <c r="E160" s="4">
        <v>9.5000000000000001E-2</v>
      </c>
      <c r="F160" s="4">
        <v>0.34250000000000003</v>
      </c>
      <c r="V160" s="3">
        <v>1.0235208333333334</v>
      </c>
      <c r="W160" s="2">
        <v>1</v>
      </c>
      <c r="X160" s="2">
        <v>0.63</v>
      </c>
      <c r="Y160" s="2">
        <v>0.49</v>
      </c>
      <c r="Z160" s="2">
        <v>0.15</v>
      </c>
      <c r="AA160" s="2">
        <v>1.1955</v>
      </c>
    </row>
    <row r="161" spans="1:27">
      <c r="A161" s="9">
        <v>0.73702666666666672</v>
      </c>
      <c r="B161" s="4">
        <v>1</v>
      </c>
      <c r="C161" s="4">
        <v>0.4</v>
      </c>
      <c r="D161" s="4">
        <v>0.315</v>
      </c>
      <c r="E161" s="4">
        <v>0.09</v>
      </c>
      <c r="F161" s="4">
        <v>0.33</v>
      </c>
      <c r="V161" s="3">
        <v>1.0235975000000002</v>
      </c>
      <c r="W161" s="2">
        <v>1</v>
      </c>
      <c r="X161" s="2">
        <v>0.62</v>
      </c>
      <c r="Y161" s="2">
        <v>0.49</v>
      </c>
      <c r="Z161" s="2">
        <v>0.17</v>
      </c>
      <c r="AA161" s="2">
        <v>1.2104999999999999</v>
      </c>
    </row>
    <row r="162" spans="1:27">
      <c r="A162" s="9">
        <v>0.73776666666666668</v>
      </c>
      <c r="B162" s="4">
        <v>1</v>
      </c>
      <c r="C162" s="4">
        <v>0.4</v>
      </c>
      <c r="D162" s="4">
        <v>0.315</v>
      </c>
      <c r="E162" s="4">
        <v>0.1</v>
      </c>
      <c r="F162" s="4">
        <v>0.32250000000000001</v>
      </c>
      <c r="V162" s="3">
        <v>1.0236112499999999</v>
      </c>
      <c r="W162" s="2">
        <v>1</v>
      </c>
      <c r="X162" s="2">
        <v>0.63500000000000001</v>
      </c>
      <c r="Y162" s="2">
        <v>0.48499999999999999</v>
      </c>
      <c r="Z162" s="2">
        <v>0.16500000000000001</v>
      </c>
      <c r="AA162" s="2">
        <v>1.2695000000000001</v>
      </c>
    </row>
    <row r="163" spans="1:27">
      <c r="A163" s="9">
        <v>0.7378203333333333</v>
      </c>
      <c r="B163" s="4">
        <v>1</v>
      </c>
      <c r="C163" s="4">
        <v>0.41499999999999998</v>
      </c>
      <c r="D163" s="4">
        <v>0.30499999999999999</v>
      </c>
      <c r="E163" s="4">
        <v>0.105</v>
      </c>
      <c r="F163" s="4">
        <v>0.36049999999999999</v>
      </c>
      <c r="V163" s="3">
        <v>1.0237579166666668</v>
      </c>
      <c r="W163" s="2">
        <v>1</v>
      </c>
      <c r="X163" s="2">
        <v>0.625</v>
      </c>
      <c r="Y163" s="2">
        <v>0.495</v>
      </c>
      <c r="Z163" s="2">
        <v>0.185</v>
      </c>
      <c r="AA163" s="2">
        <v>1.3835</v>
      </c>
    </row>
    <row r="164" spans="1:27">
      <c r="A164" s="9">
        <v>0.73805333333333334</v>
      </c>
      <c r="B164" s="4">
        <v>1</v>
      </c>
      <c r="C164" s="4">
        <v>0.41</v>
      </c>
      <c r="D164" s="4">
        <v>0.3</v>
      </c>
      <c r="E164" s="4">
        <v>0.1</v>
      </c>
      <c r="F164" s="4">
        <v>0.28199999999999997</v>
      </c>
      <c r="V164" s="3">
        <v>1.0239770833333333</v>
      </c>
      <c r="W164" s="2">
        <v>1</v>
      </c>
      <c r="X164" s="2">
        <v>0.62</v>
      </c>
      <c r="Y164" s="2">
        <v>0.48499999999999999</v>
      </c>
      <c r="Z164" s="2">
        <v>0.16500000000000001</v>
      </c>
      <c r="AA164" s="2">
        <v>1.1325000000000001</v>
      </c>
    </row>
    <row r="165" spans="1:27">
      <c r="A165" s="9">
        <v>0.73835066666666671</v>
      </c>
      <c r="B165" s="4">
        <v>1</v>
      </c>
      <c r="C165" s="4">
        <v>0.4</v>
      </c>
      <c r="D165" s="4">
        <v>0.32</v>
      </c>
      <c r="E165" s="4">
        <v>0.11</v>
      </c>
      <c r="F165" s="4">
        <v>0.35299999999999998</v>
      </c>
      <c r="V165" s="3">
        <v>1.024</v>
      </c>
      <c r="W165" s="2">
        <v>1</v>
      </c>
      <c r="X165" s="2">
        <v>0.625</v>
      </c>
      <c r="Y165" s="2">
        <v>0.48499999999999999</v>
      </c>
      <c r="Z165" s="2">
        <v>0.16</v>
      </c>
      <c r="AA165" s="2">
        <v>1.1499999999999999</v>
      </c>
    </row>
    <row r="166" spans="1:27">
      <c r="A166" s="9">
        <v>0.73835133333333347</v>
      </c>
      <c r="B166" s="4">
        <v>1</v>
      </c>
      <c r="C166" s="4">
        <v>0.40500000000000003</v>
      </c>
      <c r="D166" s="4">
        <v>0.315</v>
      </c>
      <c r="E166" s="4">
        <v>0.105</v>
      </c>
      <c r="F166" s="4">
        <v>0.34699999999999998</v>
      </c>
      <c r="V166" s="3">
        <v>1.0241037499999999</v>
      </c>
      <c r="W166" s="2">
        <v>1</v>
      </c>
      <c r="X166" s="2">
        <v>0.6</v>
      </c>
      <c r="Y166" s="2">
        <v>0.48</v>
      </c>
      <c r="Z166" s="2">
        <v>0.16500000000000001</v>
      </c>
      <c r="AA166" s="2">
        <v>0.91649999999999998</v>
      </c>
    </row>
    <row r="167" spans="1:27">
      <c r="A167" s="9">
        <v>0.73836666666666662</v>
      </c>
      <c r="B167" s="4">
        <v>1</v>
      </c>
      <c r="C167" s="4">
        <v>0.39500000000000002</v>
      </c>
      <c r="D167" s="4">
        <v>0.32</v>
      </c>
      <c r="E167" s="4">
        <v>0.1</v>
      </c>
      <c r="F167" s="4">
        <v>0.3075</v>
      </c>
      <c r="V167" s="3">
        <v>1.0241512500000001</v>
      </c>
      <c r="W167" s="2">
        <v>1</v>
      </c>
      <c r="X167" s="2">
        <v>0.62</v>
      </c>
      <c r="Y167" s="2">
        <v>0.48</v>
      </c>
      <c r="Z167" s="2">
        <v>0.16500000000000001</v>
      </c>
      <c r="AA167" s="2">
        <v>1.0854999999999999</v>
      </c>
    </row>
    <row r="168" spans="1:27">
      <c r="A168" s="9">
        <v>0.73861333333333345</v>
      </c>
      <c r="B168" s="4">
        <v>1</v>
      </c>
      <c r="C168" s="4">
        <v>0.40500000000000003</v>
      </c>
      <c r="D168" s="4">
        <v>0.30499999999999999</v>
      </c>
      <c r="E168" s="4">
        <v>0.1</v>
      </c>
      <c r="F168" s="4">
        <v>0.26800000000000002</v>
      </c>
      <c r="V168" s="3">
        <v>1.0242441666666668</v>
      </c>
      <c r="W168" s="2">
        <v>1</v>
      </c>
      <c r="X168" s="2">
        <v>0.64</v>
      </c>
      <c r="Y168" s="2">
        <v>0.5</v>
      </c>
      <c r="Z168" s="2">
        <v>0.17</v>
      </c>
      <c r="AA168" s="2">
        <v>1.4544999999999999</v>
      </c>
    </row>
    <row r="169" spans="1:27">
      <c r="A169" s="9">
        <v>0.7394723333333334</v>
      </c>
      <c r="B169" s="4">
        <v>1</v>
      </c>
      <c r="C169" s="4">
        <v>0.41</v>
      </c>
      <c r="D169" s="4">
        <v>0.3</v>
      </c>
      <c r="E169" s="4">
        <v>0.115</v>
      </c>
      <c r="F169" s="4">
        <v>0.25950000000000001</v>
      </c>
      <c r="V169" s="3">
        <v>1.0243958333333334</v>
      </c>
      <c r="W169" s="2">
        <v>1</v>
      </c>
      <c r="X169" s="2">
        <v>0.625</v>
      </c>
      <c r="Y169" s="2">
        <v>0.48499999999999999</v>
      </c>
      <c r="Z169" s="2">
        <v>0.15</v>
      </c>
      <c r="AA169" s="2">
        <v>1.0945</v>
      </c>
    </row>
    <row r="170" spans="1:27">
      <c r="A170" s="9">
        <v>0.73957066666666682</v>
      </c>
      <c r="B170" s="4">
        <v>1</v>
      </c>
      <c r="C170" s="4">
        <v>0.42</v>
      </c>
      <c r="D170" s="4">
        <v>0.3</v>
      </c>
      <c r="E170" s="4">
        <v>0.105</v>
      </c>
      <c r="F170" s="4">
        <v>0.316</v>
      </c>
      <c r="V170" s="3">
        <v>1.0244199999999999</v>
      </c>
      <c r="W170" s="2">
        <v>1</v>
      </c>
      <c r="X170" s="2">
        <v>0.61</v>
      </c>
      <c r="Y170" s="2">
        <v>0.48499999999999999</v>
      </c>
      <c r="Z170" s="2">
        <v>0.16</v>
      </c>
      <c r="AA170" s="2">
        <v>1.0145</v>
      </c>
    </row>
    <row r="171" spans="1:27">
      <c r="A171" s="9">
        <v>0.7396733333333334</v>
      </c>
      <c r="B171" s="4">
        <v>1</v>
      </c>
      <c r="C171" s="4">
        <v>0.42</v>
      </c>
      <c r="D171" s="4">
        <v>0.30499999999999999</v>
      </c>
      <c r="E171" s="4">
        <v>0.1</v>
      </c>
      <c r="F171" s="4">
        <v>0.34150000000000003</v>
      </c>
      <c r="V171" s="3">
        <v>1.0247483333333336</v>
      </c>
      <c r="W171" s="2">
        <v>1</v>
      </c>
      <c r="X171" s="2">
        <v>0.625</v>
      </c>
      <c r="Y171" s="2">
        <v>0.5</v>
      </c>
      <c r="Z171" s="2">
        <v>0.18</v>
      </c>
      <c r="AA171" s="2">
        <v>1.3705000000000001</v>
      </c>
    </row>
    <row r="172" spans="1:27">
      <c r="A172" s="9">
        <v>0.73996400000000007</v>
      </c>
      <c r="B172" s="4">
        <v>1</v>
      </c>
      <c r="C172" s="4">
        <v>0.39500000000000002</v>
      </c>
      <c r="D172" s="4">
        <v>0.32500000000000001</v>
      </c>
      <c r="E172" s="4">
        <v>0.105</v>
      </c>
      <c r="F172" s="4">
        <v>0.30599999999999999</v>
      </c>
      <c r="V172" s="3">
        <v>1.0249266666666668</v>
      </c>
      <c r="W172" s="2">
        <v>1</v>
      </c>
      <c r="X172" s="2">
        <v>0.64</v>
      </c>
      <c r="Y172" s="2">
        <v>0.49</v>
      </c>
      <c r="Z172" s="2">
        <v>0.14000000000000001</v>
      </c>
      <c r="AA172" s="2">
        <v>1.194</v>
      </c>
    </row>
    <row r="173" spans="1:27">
      <c r="A173" s="9">
        <v>0.74092066666666678</v>
      </c>
      <c r="B173" s="4">
        <v>1</v>
      </c>
      <c r="C173" s="4">
        <v>0.40500000000000003</v>
      </c>
      <c r="D173" s="4">
        <v>0.32500000000000001</v>
      </c>
      <c r="E173" s="4">
        <v>0.11</v>
      </c>
      <c r="F173" s="4">
        <v>0.35549999999999998</v>
      </c>
      <c r="V173" s="3">
        <v>1.0251004166666666</v>
      </c>
      <c r="W173" s="2">
        <v>1</v>
      </c>
      <c r="X173" s="2">
        <v>0.625</v>
      </c>
      <c r="Y173" s="2">
        <v>0.48</v>
      </c>
      <c r="Z173" s="2">
        <v>0.185</v>
      </c>
      <c r="AA173" s="2">
        <v>1.2064999999999999</v>
      </c>
    </row>
    <row r="174" spans="1:27">
      <c r="A174" s="9">
        <v>0.7413333333333334</v>
      </c>
      <c r="B174" s="4">
        <v>1</v>
      </c>
      <c r="C174" s="4">
        <v>0.41</v>
      </c>
      <c r="D174" s="4">
        <v>0.315</v>
      </c>
      <c r="E174" s="4">
        <v>0.1</v>
      </c>
      <c r="F174" s="4">
        <v>0.3</v>
      </c>
      <c r="V174" s="3">
        <v>1.0252191666666666</v>
      </c>
      <c r="W174" s="2">
        <v>1</v>
      </c>
      <c r="X174" s="2">
        <v>0.65</v>
      </c>
      <c r="Y174" s="2">
        <v>0.505</v>
      </c>
      <c r="Z174" s="2">
        <v>0.17</v>
      </c>
      <c r="AA174" s="2">
        <v>1.5595000000000001</v>
      </c>
    </row>
    <row r="175" spans="1:27">
      <c r="A175" s="9">
        <v>0.74144266666666669</v>
      </c>
      <c r="B175" s="4">
        <v>1</v>
      </c>
      <c r="C175" s="4">
        <v>0.4</v>
      </c>
      <c r="D175" s="4">
        <v>0.32500000000000001</v>
      </c>
      <c r="E175" s="4">
        <v>0.12</v>
      </c>
      <c r="F175" s="4">
        <v>0.31850000000000001</v>
      </c>
      <c r="V175" s="3">
        <v>1.0252725</v>
      </c>
      <c r="W175" s="2">
        <v>1</v>
      </c>
      <c r="X175" s="2">
        <v>0.625</v>
      </c>
      <c r="Y175" s="2">
        <v>0.495</v>
      </c>
      <c r="Z175" s="2">
        <v>0.155</v>
      </c>
      <c r="AA175" s="2">
        <v>1.177</v>
      </c>
    </row>
    <row r="176" spans="1:27">
      <c r="A176" s="9">
        <v>0.74155800000000005</v>
      </c>
      <c r="B176" s="4">
        <v>1</v>
      </c>
      <c r="C176" s="4">
        <v>0.41499999999999998</v>
      </c>
      <c r="D176" s="4">
        <v>0.32</v>
      </c>
      <c r="E176" s="4">
        <v>0.11</v>
      </c>
      <c r="F176" s="4">
        <v>0.3735</v>
      </c>
      <c r="V176" s="3">
        <v>1.0255516666666664</v>
      </c>
      <c r="W176" s="2">
        <v>1</v>
      </c>
      <c r="X176" s="2">
        <v>0.6</v>
      </c>
      <c r="Y176" s="2">
        <v>0.47499999999999998</v>
      </c>
      <c r="Z176" s="2">
        <v>0.23</v>
      </c>
      <c r="AA176" s="2">
        <v>1.157</v>
      </c>
    </row>
    <row r="177" spans="1:27">
      <c r="A177" s="9">
        <v>0.7420186666666666</v>
      </c>
      <c r="B177" s="4">
        <v>1</v>
      </c>
      <c r="C177" s="4">
        <v>0.41</v>
      </c>
      <c r="D177" s="4">
        <v>0.32500000000000001</v>
      </c>
      <c r="E177" s="4">
        <v>0.12</v>
      </c>
      <c r="F177" s="4">
        <v>0.3745</v>
      </c>
      <c r="V177" s="3">
        <v>1.0258783333333334</v>
      </c>
      <c r="W177" s="2">
        <v>1</v>
      </c>
      <c r="X177" s="2">
        <v>0.61</v>
      </c>
      <c r="Y177" s="2">
        <v>0.495</v>
      </c>
      <c r="Z177" s="2">
        <v>0.19</v>
      </c>
      <c r="AA177" s="2">
        <v>1.2130000000000001</v>
      </c>
    </row>
    <row r="178" spans="1:27">
      <c r="A178" s="9">
        <v>0.74225333333333332</v>
      </c>
      <c r="B178" s="4">
        <v>1</v>
      </c>
      <c r="C178" s="4">
        <v>0.42499999999999999</v>
      </c>
      <c r="D178" s="4">
        <v>0.315</v>
      </c>
      <c r="E178" s="4">
        <v>0.1</v>
      </c>
      <c r="F178" s="4">
        <v>0.377</v>
      </c>
      <c r="V178" s="3">
        <v>1.0260716666666667</v>
      </c>
      <c r="W178" s="2">
        <v>1</v>
      </c>
      <c r="X178" s="2">
        <v>0.63</v>
      </c>
      <c r="Y178" s="2">
        <v>0.48499999999999999</v>
      </c>
      <c r="Z178" s="2">
        <v>0.18</v>
      </c>
      <c r="AA178" s="2">
        <v>1.2435</v>
      </c>
    </row>
    <row r="179" spans="1:27">
      <c r="A179" s="9">
        <v>0.7428530000000001</v>
      </c>
      <c r="B179" s="4">
        <v>1</v>
      </c>
      <c r="C179" s="4">
        <v>0.41</v>
      </c>
      <c r="D179" s="4">
        <v>0.32</v>
      </c>
      <c r="E179" s="4">
        <v>9.5000000000000001E-2</v>
      </c>
      <c r="F179" s="4">
        <v>0.29049999999999998</v>
      </c>
      <c r="V179" s="3">
        <v>1.0266416666666667</v>
      </c>
      <c r="W179" s="2">
        <v>1</v>
      </c>
      <c r="X179" s="2">
        <v>0.63</v>
      </c>
      <c r="Y179" s="2">
        <v>0.48</v>
      </c>
      <c r="Z179" s="2">
        <v>0.185</v>
      </c>
      <c r="AA179" s="2">
        <v>1.21</v>
      </c>
    </row>
    <row r="180" spans="1:27">
      <c r="A180" s="9">
        <v>0.74302000000000001</v>
      </c>
      <c r="B180" s="4">
        <v>1</v>
      </c>
      <c r="C180" s="4">
        <v>0.41</v>
      </c>
      <c r="D180" s="4">
        <v>0.32500000000000001</v>
      </c>
      <c r="E180" s="4">
        <v>0.1</v>
      </c>
      <c r="F180" s="4">
        <v>0.32450000000000001</v>
      </c>
      <c r="V180" s="3">
        <v>1.0267025000000001</v>
      </c>
      <c r="W180" s="2">
        <v>1</v>
      </c>
      <c r="X180" s="2">
        <v>0.64500000000000002</v>
      </c>
      <c r="Y180" s="2">
        <v>0.52500000000000002</v>
      </c>
      <c r="Z180" s="2">
        <v>0.19</v>
      </c>
      <c r="AA180" s="2">
        <v>1.8085</v>
      </c>
    </row>
    <row r="181" spans="1:27">
      <c r="A181" s="9">
        <v>0.74331666666666685</v>
      </c>
      <c r="B181" s="4">
        <v>1</v>
      </c>
      <c r="C181" s="4">
        <v>0.42</v>
      </c>
      <c r="D181" s="4">
        <v>0.32</v>
      </c>
      <c r="E181" s="4">
        <v>0.11</v>
      </c>
      <c r="F181" s="4">
        <v>0.36249999999999999</v>
      </c>
      <c r="V181" s="3">
        <v>1.0268262500000001</v>
      </c>
      <c r="W181" s="2">
        <v>1</v>
      </c>
      <c r="X181" s="2">
        <v>0.64</v>
      </c>
      <c r="Y181" s="2">
        <v>0.48499999999999999</v>
      </c>
      <c r="Z181" s="2">
        <v>0.14499999999999999</v>
      </c>
      <c r="AA181" s="2">
        <v>1.1335</v>
      </c>
    </row>
    <row r="182" spans="1:27">
      <c r="A182" s="9">
        <v>0.7435586666666667</v>
      </c>
      <c r="B182" s="4">
        <v>1</v>
      </c>
      <c r="C182" s="4">
        <v>0.42499999999999999</v>
      </c>
      <c r="D182" s="4">
        <v>0.31</v>
      </c>
      <c r="E182" s="4">
        <v>0.09</v>
      </c>
      <c r="F182" s="4">
        <v>0.30099999999999999</v>
      </c>
      <c r="V182" s="3">
        <v>1.02688125</v>
      </c>
      <c r="W182" s="2">
        <v>1</v>
      </c>
      <c r="X182" s="2">
        <v>0.62</v>
      </c>
      <c r="Y182" s="2">
        <v>0.47499999999999998</v>
      </c>
      <c r="Z182" s="2">
        <v>0.17499999999999999</v>
      </c>
      <c r="AA182" s="2">
        <v>1.0165</v>
      </c>
    </row>
    <row r="183" spans="1:27">
      <c r="A183" s="9">
        <v>0.74376666666666669</v>
      </c>
      <c r="B183" s="4">
        <v>1</v>
      </c>
      <c r="C183" s="4">
        <v>0.43</v>
      </c>
      <c r="D183" s="4">
        <v>0.32500000000000001</v>
      </c>
      <c r="E183" s="4">
        <v>0.09</v>
      </c>
      <c r="F183" s="4">
        <v>0.42499999999999999</v>
      </c>
      <c r="V183" s="3">
        <v>1.0271091666666667</v>
      </c>
      <c r="W183" s="2">
        <v>1</v>
      </c>
      <c r="X183" s="2">
        <v>0.63</v>
      </c>
      <c r="Y183" s="2">
        <v>0.5</v>
      </c>
      <c r="Z183" s="2">
        <v>0.185</v>
      </c>
      <c r="AA183" s="2">
        <v>1.383</v>
      </c>
    </row>
    <row r="184" spans="1:27">
      <c r="A184" s="9">
        <v>0.74380733333333338</v>
      </c>
      <c r="B184" s="4">
        <v>1</v>
      </c>
      <c r="C184" s="4">
        <v>0.41499999999999998</v>
      </c>
      <c r="D184" s="4">
        <v>0.33</v>
      </c>
      <c r="E184" s="4">
        <v>0.09</v>
      </c>
      <c r="F184" s="4">
        <v>0.35949999999999999</v>
      </c>
      <c r="V184" s="3">
        <v>1.0272625000000002</v>
      </c>
      <c r="W184" s="2">
        <v>1</v>
      </c>
      <c r="X184" s="2">
        <v>0.625</v>
      </c>
      <c r="Y184" s="2">
        <v>0.5</v>
      </c>
      <c r="Z184" s="2">
        <v>0.17499999999999999</v>
      </c>
      <c r="AA184" s="2">
        <v>1.2729999999999999</v>
      </c>
    </row>
    <row r="185" spans="1:27">
      <c r="A185" s="9">
        <v>0.74447333333333343</v>
      </c>
      <c r="B185" s="4">
        <v>1</v>
      </c>
      <c r="C185" s="4">
        <v>0.41499999999999998</v>
      </c>
      <c r="D185" s="4">
        <v>0.32500000000000001</v>
      </c>
      <c r="E185" s="4">
        <v>0.1</v>
      </c>
      <c r="F185" s="4">
        <v>0.32150000000000001</v>
      </c>
      <c r="V185" s="3">
        <v>1.0273454166666665</v>
      </c>
      <c r="W185" s="2">
        <v>1</v>
      </c>
      <c r="X185" s="2">
        <v>0.63500000000000001</v>
      </c>
      <c r="Y185" s="2">
        <v>0.505</v>
      </c>
      <c r="Z185" s="2">
        <v>0.155</v>
      </c>
      <c r="AA185" s="2">
        <v>1.2895000000000001</v>
      </c>
    </row>
    <row r="186" spans="1:27">
      <c r="A186" s="9">
        <v>0.74458000000000002</v>
      </c>
      <c r="B186" s="4">
        <v>1</v>
      </c>
      <c r="C186" s="4">
        <v>0.43</v>
      </c>
      <c r="D186" s="4">
        <v>0.32</v>
      </c>
      <c r="E186" s="4">
        <v>0.1</v>
      </c>
      <c r="F186" s="4">
        <v>0.38550000000000001</v>
      </c>
      <c r="V186" s="3">
        <v>1.0273700000000001</v>
      </c>
      <c r="W186" s="2">
        <v>1</v>
      </c>
      <c r="X186" s="2">
        <v>0.62</v>
      </c>
      <c r="Y186" s="2">
        <v>0.49</v>
      </c>
      <c r="Z186" s="2">
        <v>0.19</v>
      </c>
      <c r="AA186" s="2">
        <v>1.218</v>
      </c>
    </row>
    <row r="187" spans="1:27">
      <c r="A187" s="9">
        <v>0.74460766666666667</v>
      </c>
      <c r="B187" s="4">
        <v>1</v>
      </c>
      <c r="C187" s="4">
        <v>0.42499999999999999</v>
      </c>
      <c r="D187" s="4">
        <v>0.32500000000000001</v>
      </c>
      <c r="E187" s="4">
        <v>9.5000000000000001E-2</v>
      </c>
      <c r="F187" s="4">
        <v>0.3785</v>
      </c>
      <c r="V187" s="3">
        <v>1.0273937500000001</v>
      </c>
      <c r="W187" s="2">
        <v>1</v>
      </c>
      <c r="X187" s="2">
        <v>0.63</v>
      </c>
      <c r="Y187" s="2">
        <v>0.495</v>
      </c>
      <c r="Z187" s="2">
        <v>0.17499999999999999</v>
      </c>
      <c r="AA187" s="2">
        <v>1.2695000000000001</v>
      </c>
    </row>
    <row r="188" spans="1:27">
      <c r="A188" s="9">
        <v>0.74481333333333333</v>
      </c>
      <c r="B188" s="4">
        <v>1</v>
      </c>
      <c r="C188" s="4">
        <v>0.41499999999999998</v>
      </c>
      <c r="D188" s="4">
        <v>0.32500000000000001</v>
      </c>
      <c r="E188" s="4">
        <v>0.1</v>
      </c>
      <c r="F188" s="4">
        <v>0.313</v>
      </c>
      <c r="V188" s="3">
        <v>1.0274166666666666</v>
      </c>
      <c r="W188" s="2">
        <v>1</v>
      </c>
      <c r="X188" s="2">
        <v>0.65</v>
      </c>
      <c r="Y188" s="2">
        <v>0.48499999999999999</v>
      </c>
      <c r="Z188" s="2">
        <v>0.14000000000000001</v>
      </c>
      <c r="AA188" s="2">
        <v>1.175</v>
      </c>
    </row>
    <row r="189" spans="1:27">
      <c r="A189" s="9">
        <v>0.7451146666666667</v>
      </c>
      <c r="B189" s="4">
        <v>1</v>
      </c>
      <c r="C189" s="4">
        <v>0.41499999999999998</v>
      </c>
      <c r="D189" s="4">
        <v>0.32500000000000001</v>
      </c>
      <c r="E189" s="4">
        <v>0.11</v>
      </c>
      <c r="F189" s="4">
        <v>0.316</v>
      </c>
      <c r="V189" s="3">
        <v>1.0281183333333332</v>
      </c>
      <c r="W189" s="2">
        <v>1</v>
      </c>
      <c r="X189" s="2">
        <v>0.66</v>
      </c>
      <c r="Y189" s="2">
        <v>0.47499999999999998</v>
      </c>
      <c r="Z189" s="2">
        <v>0.18</v>
      </c>
      <c r="AA189" s="2">
        <v>1.3694999999999999</v>
      </c>
    </row>
    <row r="190" spans="1:27">
      <c r="A190" s="9">
        <v>0.74521466666666669</v>
      </c>
      <c r="B190" s="4">
        <v>1</v>
      </c>
      <c r="C190" s="4">
        <v>0.42</v>
      </c>
      <c r="D190" s="4">
        <v>0.32500000000000001</v>
      </c>
      <c r="E190" s="4">
        <v>0.115</v>
      </c>
      <c r="F190" s="4">
        <v>0.35399999999999998</v>
      </c>
      <c r="V190" s="3">
        <v>1.0282266666666668</v>
      </c>
      <c r="W190" s="2">
        <v>1</v>
      </c>
      <c r="X190" s="2">
        <v>0.63</v>
      </c>
      <c r="Y190" s="2">
        <v>0.51500000000000001</v>
      </c>
      <c r="Z190" s="2">
        <v>0.16</v>
      </c>
      <c r="AA190" s="2">
        <v>1.3360000000000001</v>
      </c>
    </row>
    <row r="191" spans="1:27">
      <c r="A191" s="9">
        <v>0.74562400000000006</v>
      </c>
      <c r="B191" s="4">
        <v>1</v>
      </c>
      <c r="C191" s="4">
        <v>0.44</v>
      </c>
      <c r="D191" s="4">
        <v>0.32</v>
      </c>
      <c r="E191" s="4">
        <v>0.12</v>
      </c>
      <c r="F191" s="4">
        <v>0.45650000000000002</v>
      </c>
      <c r="V191" s="3">
        <v>1.02825375</v>
      </c>
      <c r="W191" s="2">
        <v>1</v>
      </c>
      <c r="X191" s="2">
        <v>0.60499999999999998</v>
      </c>
      <c r="Y191" s="2">
        <v>0.5</v>
      </c>
      <c r="Z191" s="2">
        <v>0.185</v>
      </c>
      <c r="AA191" s="2">
        <v>1.1185</v>
      </c>
    </row>
    <row r="192" spans="1:27">
      <c r="A192" s="9">
        <v>0.74590533333333342</v>
      </c>
      <c r="B192" s="4">
        <v>1</v>
      </c>
      <c r="C192" s="4">
        <v>0.42499999999999999</v>
      </c>
      <c r="D192" s="4">
        <v>0.33</v>
      </c>
      <c r="E192" s="4">
        <v>0.115</v>
      </c>
      <c r="F192" s="4">
        <v>0.40600000000000003</v>
      </c>
      <c r="V192" s="3">
        <v>1.0283108333333335</v>
      </c>
      <c r="W192" s="2">
        <v>1</v>
      </c>
      <c r="X192" s="2">
        <v>0.63</v>
      </c>
      <c r="Y192" s="2">
        <v>0.49</v>
      </c>
      <c r="Z192" s="2">
        <v>0.17</v>
      </c>
      <c r="AA192" s="2">
        <v>1.1745000000000001</v>
      </c>
    </row>
    <row r="193" spans="1:27">
      <c r="A193" s="9">
        <v>0.74598133333333339</v>
      </c>
      <c r="B193" s="4">
        <v>1</v>
      </c>
      <c r="C193" s="4">
        <v>0.42499999999999999</v>
      </c>
      <c r="D193" s="4">
        <v>0.32500000000000001</v>
      </c>
      <c r="E193" s="4">
        <v>0.12</v>
      </c>
      <c r="F193" s="4">
        <v>0.3755</v>
      </c>
      <c r="V193" s="3">
        <v>1.0286104166666667</v>
      </c>
      <c r="W193" s="2">
        <v>1</v>
      </c>
      <c r="X193" s="2">
        <v>0.62</v>
      </c>
      <c r="Y193" s="2">
        <v>0.51</v>
      </c>
      <c r="Z193" s="2">
        <v>0.17499999999999999</v>
      </c>
      <c r="AA193" s="2">
        <v>1.2815000000000001</v>
      </c>
    </row>
    <row r="194" spans="1:27">
      <c r="A194" s="9">
        <v>0.74622500000000003</v>
      </c>
      <c r="B194" s="4">
        <v>1</v>
      </c>
      <c r="C194" s="4">
        <v>0.44</v>
      </c>
      <c r="D194" s="4">
        <v>0.31</v>
      </c>
      <c r="E194" s="4">
        <v>0.115</v>
      </c>
      <c r="F194" s="4">
        <v>0.36249999999999999</v>
      </c>
      <c r="V194" s="3">
        <v>1.0288733333333335</v>
      </c>
      <c r="W194" s="2">
        <v>1</v>
      </c>
      <c r="X194" s="2">
        <v>0.625</v>
      </c>
      <c r="Y194" s="2">
        <v>0.495</v>
      </c>
      <c r="Z194" s="2">
        <v>0.16</v>
      </c>
      <c r="AA194" s="2">
        <v>1.1114999999999999</v>
      </c>
    </row>
    <row r="195" spans="1:27">
      <c r="A195" s="9">
        <v>0.74637866666666675</v>
      </c>
      <c r="B195" s="4">
        <v>1</v>
      </c>
      <c r="C195" s="4">
        <v>0.44</v>
      </c>
      <c r="D195" s="4">
        <v>0.32500000000000001</v>
      </c>
      <c r="E195" s="4">
        <v>0.08</v>
      </c>
      <c r="F195" s="4">
        <v>0.41299999999999998</v>
      </c>
      <c r="V195" s="3">
        <v>1.0289783333333333</v>
      </c>
      <c r="W195" s="2">
        <v>1</v>
      </c>
      <c r="X195" s="2">
        <v>0.625</v>
      </c>
      <c r="Y195" s="2">
        <v>0.51500000000000001</v>
      </c>
      <c r="Z195" s="2">
        <v>0.17</v>
      </c>
      <c r="AA195" s="2">
        <v>1.331</v>
      </c>
    </row>
    <row r="196" spans="1:27">
      <c r="A196" s="9">
        <v>0.74714666666666663</v>
      </c>
      <c r="B196" s="4">
        <v>1</v>
      </c>
      <c r="C196" s="4">
        <v>0.435</v>
      </c>
      <c r="D196" s="4">
        <v>0.32</v>
      </c>
      <c r="E196" s="4">
        <v>0.08</v>
      </c>
      <c r="F196" s="4">
        <v>0.33250000000000002</v>
      </c>
      <c r="V196" s="3">
        <v>1.0293266666666665</v>
      </c>
      <c r="W196" s="2">
        <v>1</v>
      </c>
      <c r="X196" s="2">
        <v>0.62</v>
      </c>
      <c r="Y196" s="2">
        <v>0.5</v>
      </c>
      <c r="Z196" s="2">
        <v>0.17</v>
      </c>
      <c r="AA196" s="2">
        <v>1.1479999999999999</v>
      </c>
    </row>
    <row r="197" spans="1:27">
      <c r="A197" s="9">
        <v>0.74720266666666668</v>
      </c>
      <c r="B197" s="4">
        <v>1</v>
      </c>
      <c r="C197" s="4">
        <v>0.435</v>
      </c>
      <c r="D197" s="4">
        <v>0.32</v>
      </c>
      <c r="E197" s="4">
        <v>0.12</v>
      </c>
      <c r="F197" s="4">
        <v>0.3785</v>
      </c>
      <c r="V197" s="3">
        <v>1.0293666666666668</v>
      </c>
      <c r="W197" s="2">
        <v>1</v>
      </c>
      <c r="X197" s="2">
        <v>0.61499999999999999</v>
      </c>
      <c r="Y197" s="2">
        <v>0.495</v>
      </c>
      <c r="Z197" s="2">
        <v>0.2</v>
      </c>
      <c r="AA197" s="2">
        <v>1.2190000000000001</v>
      </c>
    </row>
    <row r="198" spans="1:27">
      <c r="A198" s="9">
        <v>0.7476626666666667</v>
      </c>
      <c r="B198" s="4">
        <v>1</v>
      </c>
      <c r="C198" s="4">
        <v>0.42499999999999999</v>
      </c>
      <c r="D198" s="4">
        <v>0.32</v>
      </c>
      <c r="E198" s="4">
        <v>8.5000000000000006E-2</v>
      </c>
      <c r="F198" s="4">
        <v>0.26200000000000001</v>
      </c>
      <c r="V198" s="3">
        <v>1.0294266666666667</v>
      </c>
      <c r="W198" s="2">
        <v>1</v>
      </c>
      <c r="X198" s="2">
        <v>0.64</v>
      </c>
      <c r="Y198" s="2">
        <v>0.51500000000000001</v>
      </c>
      <c r="Z198" s="2">
        <v>0.08</v>
      </c>
      <c r="AA198" s="2">
        <v>1.042</v>
      </c>
    </row>
    <row r="199" spans="1:27">
      <c r="A199" s="9">
        <v>0.74770366666666677</v>
      </c>
      <c r="B199" s="4">
        <v>1</v>
      </c>
      <c r="C199" s="4">
        <v>0.42</v>
      </c>
      <c r="D199" s="4">
        <v>0.32500000000000001</v>
      </c>
      <c r="E199" s="4">
        <v>0.115</v>
      </c>
      <c r="F199" s="4">
        <v>0.28849999999999998</v>
      </c>
      <c r="V199" s="3">
        <v>1.0294941666666668</v>
      </c>
      <c r="W199" s="2">
        <v>1</v>
      </c>
      <c r="X199" s="2">
        <v>0.65</v>
      </c>
      <c r="Y199" s="2">
        <v>0.5</v>
      </c>
      <c r="Z199" s="2">
        <v>0.17</v>
      </c>
      <c r="AA199" s="2">
        <v>1.4045000000000001</v>
      </c>
    </row>
    <row r="200" spans="1:27">
      <c r="A200" s="9">
        <v>0.74774266666666667</v>
      </c>
      <c r="B200" s="4">
        <v>1</v>
      </c>
      <c r="C200" s="4">
        <v>0.42499999999999999</v>
      </c>
      <c r="D200" s="4">
        <v>0.32500000000000001</v>
      </c>
      <c r="E200" s="4">
        <v>0.11</v>
      </c>
      <c r="F200" s="4">
        <v>0.317</v>
      </c>
      <c r="V200" s="3">
        <v>1.0295191666666665</v>
      </c>
      <c r="W200" s="2">
        <v>1</v>
      </c>
      <c r="X200" s="2">
        <v>0.63500000000000001</v>
      </c>
      <c r="Y200" s="2">
        <v>0.48499999999999999</v>
      </c>
      <c r="Z200" s="2">
        <v>0.155</v>
      </c>
      <c r="AA200" s="2">
        <v>1.073</v>
      </c>
    </row>
    <row r="201" spans="1:27">
      <c r="A201" s="9">
        <v>0.74775199999999997</v>
      </c>
      <c r="B201" s="4">
        <v>1</v>
      </c>
      <c r="C201" s="4">
        <v>0.435</v>
      </c>
      <c r="D201" s="4">
        <v>0.32500000000000001</v>
      </c>
      <c r="E201" s="4">
        <v>0.12</v>
      </c>
      <c r="F201" s="4">
        <v>0.39950000000000002</v>
      </c>
      <c r="V201" s="3">
        <v>1.0296937500000001</v>
      </c>
      <c r="W201" s="2">
        <v>1</v>
      </c>
      <c r="X201" s="2">
        <v>0.63</v>
      </c>
      <c r="Y201" s="2">
        <v>0.51</v>
      </c>
      <c r="Z201" s="2">
        <v>0.17499999999999999</v>
      </c>
      <c r="AA201" s="2">
        <v>1.3414999999999999</v>
      </c>
    </row>
    <row r="202" spans="1:27">
      <c r="A202" s="9">
        <v>0.74802666666666662</v>
      </c>
      <c r="B202" s="4">
        <v>1</v>
      </c>
      <c r="C202" s="4">
        <v>0.435</v>
      </c>
      <c r="D202" s="4">
        <v>0.32500000000000001</v>
      </c>
      <c r="E202" s="4">
        <v>0.1</v>
      </c>
      <c r="F202" s="4">
        <v>0.36599999999999999</v>
      </c>
      <c r="V202" s="3">
        <v>1.0297000000000001</v>
      </c>
      <c r="W202" s="2">
        <v>1</v>
      </c>
      <c r="X202" s="2">
        <v>0.64500000000000002</v>
      </c>
      <c r="Y202" s="2">
        <v>0.52500000000000002</v>
      </c>
      <c r="Z202" s="2">
        <v>0.16</v>
      </c>
      <c r="AA202" s="2">
        <v>1.5075000000000001</v>
      </c>
    </row>
    <row r="203" spans="1:27">
      <c r="A203" s="9">
        <v>0.74803066666666673</v>
      </c>
      <c r="B203" s="4">
        <v>1</v>
      </c>
      <c r="C203" s="4">
        <v>0.435</v>
      </c>
      <c r="D203" s="4">
        <v>0.33</v>
      </c>
      <c r="E203" s="4">
        <v>0.11</v>
      </c>
      <c r="F203" s="4">
        <v>0.41299999999999998</v>
      </c>
      <c r="V203" s="3">
        <v>1.0297958333333335</v>
      </c>
      <c r="W203" s="2">
        <v>1</v>
      </c>
      <c r="X203" s="2">
        <v>0.64500000000000002</v>
      </c>
      <c r="Y203" s="2">
        <v>0.52</v>
      </c>
      <c r="Z203" s="2">
        <v>0.17499999999999999</v>
      </c>
      <c r="AA203" s="2">
        <v>1.5609999999999999</v>
      </c>
    </row>
    <row r="204" spans="1:27">
      <c r="A204" s="9">
        <v>0.74862333333333342</v>
      </c>
      <c r="B204" s="4">
        <v>1</v>
      </c>
      <c r="C204" s="4">
        <v>0.44</v>
      </c>
      <c r="D204" s="4">
        <v>0.34499999999999997</v>
      </c>
      <c r="E204" s="4">
        <v>0.115</v>
      </c>
      <c r="F204" s="4">
        <v>0.54500000000000004</v>
      </c>
      <c r="V204" s="3">
        <v>1.0299375000000002</v>
      </c>
      <c r="W204" s="2">
        <v>1</v>
      </c>
      <c r="X204" s="2">
        <v>0.64</v>
      </c>
      <c r="Y204" s="2">
        <v>0.5</v>
      </c>
      <c r="Z204" s="2">
        <v>0.15</v>
      </c>
      <c r="AA204" s="2">
        <v>1.2015</v>
      </c>
    </row>
    <row r="205" spans="1:27">
      <c r="A205" s="9">
        <v>0.74865000000000004</v>
      </c>
      <c r="B205" s="4">
        <v>1</v>
      </c>
      <c r="C205" s="4">
        <v>0.44500000000000001</v>
      </c>
      <c r="D205" s="4">
        <v>0.32500000000000001</v>
      </c>
      <c r="E205" s="4">
        <v>0.125</v>
      </c>
      <c r="F205" s="4">
        <v>0.45500000000000002</v>
      </c>
      <c r="V205" s="3">
        <v>1.0302575</v>
      </c>
      <c r="W205" s="2">
        <v>1</v>
      </c>
      <c r="X205" s="2">
        <v>0.63</v>
      </c>
      <c r="Y205" s="2">
        <v>0.51500000000000001</v>
      </c>
      <c r="Z205" s="2">
        <v>0.155</v>
      </c>
      <c r="AA205" s="2">
        <v>1.2589999999999999</v>
      </c>
    </row>
    <row r="206" spans="1:27">
      <c r="A206" s="9">
        <v>0.74892633333333336</v>
      </c>
      <c r="B206" s="4">
        <v>1</v>
      </c>
      <c r="C206" s="4">
        <v>0.42499999999999999</v>
      </c>
      <c r="D206" s="4">
        <v>0.33</v>
      </c>
      <c r="E206" s="4">
        <v>0.115</v>
      </c>
      <c r="F206" s="4">
        <v>0.32650000000000001</v>
      </c>
      <c r="V206" s="3">
        <v>1.0303354166666667</v>
      </c>
      <c r="W206" s="2">
        <v>1</v>
      </c>
      <c r="X206" s="2">
        <v>0.63500000000000001</v>
      </c>
      <c r="Y206" s="2">
        <v>0.495</v>
      </c>
      <c r="Z206" s="2">
        <v>0.17499999999999999</v>
      </c>
      <c r="AA206" s="2">
        <v>1.2355</v>
      </c>
    </row>
    <row r="207" spans="1:27">
      <c r="A207" s="9">
        <v>0.74896666666666667</v>
      </c>
      <c r="B207" s="4">
        <v>1</v>
      </c>
      <c r="C207" s="4">
        <v>0.42499999999999999</v>
      </c>
      <c r="D207" s="4">
        <v>0.35</v>
      </c>
      <c r="E207" s="4">
        <v>0.1</v>
      </c>
      <c r="F207" s="4">
        <v>0.4425</v>
      </c>
      <c r="V207" s="3">
        <v>1.0306358333333334</v>
      </c>
      <c r="W207" s="2">
        <v>1</v>
      </c>
      <c r="X207" s="2">
        <v>0.67500000000000004</v>
      </c>
      <c r="Y207" s="2">
        <v>0.52500000000000002</v>
      </c>
      <c r="Z207" s="2">
        <v>0.17</v>
      </c>
      <c r="AA207" s="2">
        <v>1.8095000000000001</v>
      </c>
    </row>
    <row r="208" spans="1:27">
      <c r="A208" s="9">
        <v>0.74948999999999999</v>
      </c>
      <c r="B208" s="4">
        <v>1</v>
      </c>
      <c r="C208" s="4">
        <v>0.435</v>
      </c>
      <c r="D208" s="4">
        <v>0.32500000000000001</v>
      </c>
      <c r="E208" s="4">
        <v>0.105</v>
      </c>
      <c r="F208" s="4">
        <v>0.33500000000000002</v>
      </c>
      <c r="V208" s="3">
        <v>1.0307229166666667</v>
      </c>
      <c r="W208" s="2">
        <v>1</v>
      </c>
      <c r="X208" s="2">
        <v>0.65500000000000003</v>
      </c>
      <c r="Y208" s="2">
        <v>0.49</v>
      </c>
      <c r="Z208" s="2">
        <v>0.17499999999999999</v>
      </c>
      <c r="AA208" s="2">
        <v>1.3585</v>
      </c>
    </row>
    <row r="209" spans="1:27">
      <c r="A209" s="9">
        <v>0.74988800000000011</v>
      </c>
      <c r="B209" s="4">
        <v>1</v>
      </c>
      <c r="C209" s="4">
        <v>0.44500000000000001</v>
      </c>
      <c r="D209" s="4">
        <v>0.32</v>
      </c>
      <c r="E209" s="4">
        <v>0.12</v>
      </c>
      <c r="F209" s="4">
        <v>0.378</v>
      </c>
      <c r="V209" s="3">
        <v>1.0310024999999998</v>
      </c>
      <c r="W209" s="2">
        <v>1</v>
      </c>
      <c r="X209" s="2">
        <v>0.63500000000000001</v>
      </c>
      <c r="Y209" s="2">
        <v>0.505</v>
      </c>
      <c r="Z209" s="2">
        <v>0.16500000000000001</v>
      </c>
      <c r="AA209" s="2">
        <v>1.2509999999999999</v>
      </c>
    </row>
    <row r="210" spans="1:27">
      <c r="A210" s="9">
        <v>0.75005166666666667</v>
      </c>
      <c r="B210" s="4">
        <v>1</v>
      </c>
      <c r="C210" s="4">
        <v>0.44</v>
      </c>
      <c r="D210" s="4">
        <v>0.34</v>
      </c>
      <c r="E210" s="4">
        <v>0.125</v>
      </c>
      <c r="F210" s="4">
        <v>0.48949999999999999</v>
      </c>
      <c r="V210" s="3">
        <v>1.0310633333333332</v>
      </c>
      <c r="W210" s="2">
        <v>1</v>
      </c>
      <c r="X210" s="2">
        <v>0.63500000000000001</v>
      </c>
      <c r="Y210" s="2">
        <v>0.51</v>
      </c>
      <c r="Z210" s="2">
        <v>0.21</v>
      </c>
      <c r="AA210" s="2">
        <v>1.5980000000000001</v>
      </c>
    </row>
    <row r="211" spans="1:27">
      <c r="A211" s="9">
        <v>0.75034566666666669</v>
      </c>
      <c r="B211" s="4">
        <v>1</v>
      </c>
      <c r="C211" s="4">
        <v>0.43</v>
      </c>
      <c r="D211" s="4">
        <v>0.34499999999999997</v>
      </c>
      <c r="E211" s="4">
        <v>0.115</v>
      </c>
      <c r="F211" s="4">
        <v>0.42949999999999999</v>
      </c>
      <c r="V211" s="3">
        <v>1.0316933333333334</v>
      </c>
      <c r="W211" s="2">
        <v>1</v>
      </c>
      <c r="X211" s="2">
        <v>0.63</v>
      </c>
      <c r="Y211" s="2">
        <v>0.505</v>
      </c>
      <c r="Z211" s="2">
        <v>0.18</v>
      </c>
      <c r="AA211" s="2">
        <v>1.272</v>
      </c>
    </row>
    <row r="212" spans="1:27">
      <c r="A212" s="9">
        <v>0.75056266666666671</v>
      </c>
      <c r="B212" s="4">
        <v>1</v>
      </c>
      <c r="C212" s="4">
        <v>0.43</v>
      </c>
      <c r="D212" s="4">
        <v>0.34</v>
      </c>
      <c r="E212" s="4">
        <v>0.11</v>
      </c>
      <c r="F212" s="4">
        <v>0.38200000000000001</v>
      </c>
      <c r="V212" s="3">
        <v>1.0318000000000001</v>
      </c>
      <c r="W212" s="2">
        <v>1</v>
      </c>
      <c r="X212" s="2">
        <v>0.64500000000000002</v>
      </c>
      <c r="Y212" s="2">
        <v>0.51</v>
      </c>
      <c r="Z212" s="2">
        <v>0.16</v>
      </c>
      <c r="AA212" s="2">
        <v>1.33</v>
      </c>
    </row>
    <row r="213" spans="1:27">
      <c r="A213" s="9">
        <v>0.75064000000000008</v>
      </c>
      <c r="B213" s="4">
        <v>1</v>
      </c>
      <c r="C213" s="4">
        <v>0.44</v>
      </c>
      <c r="D213" s="4">
        <v>0.33</v>
      </c>
      <c r="E213" s="4">
        <v>0.11</v>
      </c>
      <c r="F213" s="4">
        <v>0.38</v>
      </c>
      <c r="V213" s="3">
        <v>1.0318066666666665</v>
      </c>
      <c r="W213" s="2">
        <v>1</v>
      </c>
      <c r="X213" s="2">
        <v>0.64500000000000002</v>
      </c>
      <c r="Y213" s="2">
        <v>0.5</v>
      </c>
      <c r="Z213" s="2">
        <v>0.16</v>
      </c>
      <c r="AA213" s="2">
        <v>1.2464999999999999</v>
      </c>
    </row>
    <row r="214" spans="1:27">
      <c r="A214" s="9">
        <v>0.75115200000000004</v>
      </c>
      <c r="B214" s="4">
        <v>1</v>
      </c>
      <c r="C214" s="4">
        <v>0.44</v>
      </c>
      <c r="D214" s="4">
        <v>0.34499999999999997</v>
      </c>
      <c r="E214" s="4">
        <v>0.12</v>
      </c>
      <c r="F214" s="4">
        <v>0.48699999999999999</v>
      </c>
      <c r="V214" s="3">
        <v>1.0319</v>
      </c>
      <c r="W214" s="2">
        <v>1</v>
      </c>
      <c r="X214" s="2">
        <v>0.63</v>
      </c>
      <c r="Y214" s="2">
        <v>0.49</v>
      </c>
      <c r="Z214" s="2">
        <v>0.18</v>
      </c>
      <c r="AA214" s="2">
        <v>1.1299999999999999</v>
      </c>
    </row>
    <row r="215" spans="1:27">
      <c r="A215" s="9">
        <v>0.75119066666666667</v>
      </c>
      <c r="B215" s="4">
        <v>1</v>
      </c>
      <c r="C215" s="4">
        <v>0.45</v>
      </c>
      <c r="D215" s="4">
        <v>0.32500000000000001</v>
      </c>
      <c r="E215" s="4">
        <v>0.13500000000000001</v>
      </c>
      <c r="F215" s="4">
        <v>0.438</v>
      </c>
      <c r="V215" s="3">
        <v>1.0322616666666664</v>
      </c>
      <c r="W215" s="2">
        <v>1</v>
      </c>
      <c r="X215" s="2">
        <v>0.63500000000000001</v>
      </c>
      <c r="Y215" s="2">
        <v>0.5</v>
      </c>
      <c r="Z215" s="2">
        <v>0.18</v>
      </c>
      <c r="AA215" s="2">
        <v>1.2565</v>
      </c>
    </row>
    <row r="216" spans="1:27">
      <c r="A216" s="9">
        <v>0.75120866666666664</v>
      </c>
      <c r="B216" s="4">
        <v>1</v>
      </c>
      <c r="C216" s="4">
        <v>0.42499999999999999</v>
      </c>
      <c r="D216" s="4">
        <v>0.35</v>
      </c>
      <c r="E216" s="4">
        <v>0.105</v>
      </c>
      <c r="F216" s="4">
        <v>0.39300000000000002</v>
      </c>
      <c r="V216" s="3">
        <v>1.0325458333333333</v>
      </c>
      <c r="W216" s="2">
        <v>1</v>
      </c>
      <c r="X216" s="2">
        <v>0.62</v>
      </c>
      <c r="Y216" s="2">
        <v>0.51500000000000001</v>
      </c>
      <c r="Z216" s="2">
        <v>0.17499999999999999</v>
      </c>
      <c r="AA216" s="2">
        <v>1.2210000000000001</v>
      </c>
    </row>
    <row r="217" spans="1:27">
      <c r="A217" s="9">
        <v>0.75164799999999998</v>
      </c>
      <c r="B217" s="4">
        <v>1</v>
      </c>
      <c r="C217" s="4">
        <v>0.44</v>
      </c>
      <c r="D217" s="4">
        <v>0.34</v>
      </c>
      <c r="E217" s="4">
        <v>0.12</v>
      </c>
      <c r="F217" s="4">
        <v>0.438</v>
      </c>
      <c r="V217" s="3">
        <v>1.0325666666666669</v>
      </c>
      <c r="W217" s="2">
        <v>1</v>
      </c>
      <c r="X217" s="2">
        <v>0.625</v>
      </c>
      <c r="Y217" s="2">
        <v>0.49</v>
      </c>
      <c r="Z217" s="2">
        <v>0.14499999999999999</v>
      </c>
      <c r="AA217" s="2">
        <v>0.92</v>
      </c>
    </row>
    <row r="218" spans="1:27">
      <c r="A218" s="9">
        <v>0.75188266666666659</v>
      </c>
      <c r="B218" s="4">
        <v>1</v>
      </c>
      <c r="C218" s="4">
        <v>0.435</v>
      </c>
      <c r="D218" s="4">
        <v>0.34</v>
      </c>
      <c r="E218" s="4">
        <v>0.12</v>
      </c>
      <c r="F218" s="4">
        <v>0.39600000000000002</v>
      </c>
      <c r="V218" s="3">
        <v>1.0328504166666665</v>
      </c>
      <c r="W218" s="2">
        <v>1</v>
      </c>
      <c r="X218" s="2">
        <v>0.64</v>
      </c>
      <c r="Y218" s="2">
        <v>0.505</v>
      </c>
      <c r="Z218" s="2">
        <v>0.155</v>
      </c>
      <c r="AA218" s="2">
        <v>1.1955</v>
      </c>
    </row>
    <row r="219" spans="1:27">
      <c r="A219" s="9">
        <v>0.75282400000000005</v>
      </c>
      <c r="B219" s="4">
        <v>1</v>
      </c>
      <c r="C219" s="4">
        <v>0.44500000000000001</v>
      </c>
      <c r="D219" s="4">
        <v>0.33</v>
      </c>
      <c r="E219" s="4">
        <v>0.11</v>
      </c>
      <c r="F219" s="4">
        <v>0.35799999999999998</v>
      </c>
      <c r="V219" s="3">
        <v>1.0328908333333335</v>
      </c>
      <c r="W219" s="2">
        <v>1</v>
      </c>
      <c r="X219" s="2">
        <v>0.625</v>
      </c>
      <c r="Y219" s="2">
        <v>0.5</v>
      </c>
      <c r="Z219" s="2">
        <v>0.17</v>
      </c>
      <c r="AA219" s="2">
        <v>1.0985</v>
      </c>
    </row>
    <row r="220" spans="1:27">
      <c r="A220" s="9">
        <v>0.75292500000000007</v>
      </c>
      <c r="B220" s="4">
        <v>1</v>
      </c>
      <c r="C220" s="4">
        <v>0.45</v>
      </c>
      <c r="D220" s="4">
        <v>0.33500000000000002</v>
      </c>
      <c r="E220" s="4">
        <v>0.125</v>
      </c>
      <c r="F220" s="4">
        <v>0.44750000000000001</v>
      </c>
      <c r="V220" s="3">
        <v>1.0331258333333333</v>
      </c>
      <c r="W220" s="2">
        <v>1</v>
      </c>
      <c r="X220" s="2">
        <v>0.65500000000000003</v>
      </c>
      <c r="Y220" s="2">
        <v>0.505</v>
      </c>
      <c r="Z220" s="2">
        <v>0.16500000000000001</v>
      </c>
      <c r="AA220" s="2">
        <v>1.367</v>
      </c>
    </row>
    <row r="221" spans="1:27">
      <c r="A221" s="9">
        <v>0.752938</v>
      </c>
      <c r="B221" s="4">
        <v>1</v>
      </c>
      <c r="C221" s="4">
        <v>0.44</v>
      </c>
      <c r="D221" s="4">
        <v>0.35</v>
      </c>
      <c r="E221" s="4">
        <v>0.11</v>
      </c>
      <c r="F221" s="4">
        <v>0.45850000000000002</v>
      </c>
      <c r="V221" s="3">
        <v>1.0332912499999998</v>
      </c>
      <c r="W221" s="2">
        <v>1</v>
      </c>
      <c r="X221" s="2">
        <v>0.63500000000000001</v>
      </c>
      <c r="Y221" s="2">
        <v>0.505</v>
      </c>
      <c r="Z221" s="2">
        <v>0.185</v>
      </c>
      <c r="AA221" s="2">
        <v>1.3035000000000001</v>
      </c>
    </row>
    <row r="222" spans="1:27">
      <c r="A222" s="9">
        <v>0.75296466666666673</v>
      </c>
      <c r="B222" s="4">
        <v>1</v>
      </c>
      <c r="C222" s="4">
        <v>0.45500000000000002</v>
      </c>
      <c r="D222" s="4">
        <v>0.33500000000000002</v>
      </c>
      <c r="E222" s="4">
        <v>0.13500000000000001</v>
      </c>
      <c r="F222" s="4">
        <v>0.501</v>
      </c>
      <c r="V222" s="3">
        <v>1.0333749999999999</v>
      </c>
      <c r="W222" s="2">
        <v>1</v>
      </c>
      <c r="X222" s="2">
        <v>0.64500000000000002</v>
      </c>
      <c r="Y222" s="2">
        <v>0.5</v>
      </c>
      <c r="Z222" s="2">
        <v>0.15</v>
      </c>
      <c r="AA222" s="2">
        <v>1.159</v>
      </c>
    </row>
    <row r="223" spans="1:27">
      <c r="A223" s="9">
        <v>0.75311266666666665</v>
      </c>
      <c r="B223" s="4">
        <v>1</v>
      </c>
      <c r="C223" s="4">
        <v>0.45</v>
      </c>
      <c r="D223" s="4">
        <v>0.33500000000000002</v>
      </c>
      <c r="E223" s="4">
        <v>0.11</v>
      </c>
      <c r="F223" s="4">
        <v>0.41949999999999998</v>
      </c>
      <c r="V223" s="3">
        <v>1.0333924999999999</v>
      </c>
      <c r="W223" s="2">
        <v>1</v>
      </c>
      <c r="X223" s="2">
        <v>0.64500000000000002</v>
      </c>
      <c r="Y223" s="2">
        <v>0.51</v>
      </c>
      <c r="Z223" s="2">
        <v>0.19</v>
      </c>
      <c r="AA223" s="2">
        <v>1.4744999999999999</v>
      </c>
    </row>
    <row r="224" spans="1:27">
      <c r="A224" s="9">
        <v>0.75315200000000004</v>
      </c>
      <c r="B224" s="4">
        <v>1</v>
      </c>
      <c r="C224" s="4">
        <v>0.45</v>
      </c>
      <c r="D224" s="4">
        <v>0.34499999999999997</v>
      </c>
      <c r="E224" s="4">
        <v>0.115</v>
      </c>
      <c r="F224" s="4">
        <v>0.496</v>
      </c>
      <c r="V224" s="3">
        <v>1.0335066666666668</v>
      </c>
      <c r="W224" s="2">
        <v>1</v>
      </c>
      <c r="X224" s="2">
        <v>0.65500000000000003</v>
      </c>
      <c r="Y224" s="2">
        <v>0.49</v>
      </c>
      <c r="Z224" s="2">
        <v>0.16</v>
      </c>
      <c r="AA224" s="2">
        <v>1.204</v>
      </c>
    </row>
    <row r="225" spans="1:27">
      <c r="A225" s="9">
        <v>0.75352533333333338</v>
      </c>
      <c r="B225" s="4">
        <v>1</v>
      </c>
      <c r="C225" s="4">
        <v>0.48499999999999999</v>
      </c>
      <c r="D225" s="4">
        <v>0.34499999999999997</v>
      </c>
      <c r="E225" s="4">
        <v>0.16</v>
      </c>
      <c r="F225" s="4">
        <v>0.86899999999999999</v>
      </c>
      <c r="V225" s="3">
        <v>1.0336329166666667</v>
      </c>
      <c r="W225" s="2">
        <v>1</v>
      </c>
      <c r="X225" s="2">
        <v>0.64</v>
      </c>
      <c r="Y225" s="2">
        <v>0.51500000000000001</v>
      </c>
      <c r="Z225" s="2">
        <v>0.16500000000000001</v>
      </c>
      <c r="AA225" s="2">
        <v>1.3115000000000001</v>
      </c>
    </row>
    <row r="226" spans="1:27">
      <c r="A226" s="9">
        <v>0.75368266666666672</v>
      </c>
      <c r="B226" s="4">
        <v>1</v>
      </c>
      <c r="C226" s="4">
        <v>0.44</v>
      </c>
      <c r="D226" s="4">
        <v>0.34</v>
      </c>
      <c r="E226" s="4">
        <v>0.105</v>
      </c>
      <c r="F226" s="4">
        <v>0.36399999999999999</v>
      </c>
      <c r="V226" s="3">
        <v>1.0337991666666666</v>
      </c>
      <c r="W226" s="2">
        <v>1</v>
      </c>
      <c r="X226" s="2">
        <v>0.64500000000000002</v>
      </c>
      <c r="Y226" s="2">
        <v>0.5</v>
      </c>
      <c r="Z226" s="2">
        <v>0.19500000000000001</v>
      </c>
      <c r="AA226" s="2">
        <v>1.401</v>
      </c>
    </row>
    <row r="227" spans="1:27">
      <c r="A227" s="9">
        <v>0.75382666666666676</v>
      </c>
      <c r="B227" s="4">
        <v>1</v>
      </c>
      <c r="C227" s="4">
        <v>0.45</v>
      </c>
      <c r="D227" s="4">
        <v>0.34499999999999997</v>
      </c>
      <c r="E227" s="4">
        <v>0.11</v>
      </c>
      <c r="F227" s="4">
        <v>0.47</v>
      </c>
      <c r="V227" s="3">
        <v>1.0340499999999999</v>
      </c>
      <c r="W227" s="2">
        <v>1</v>
      </c>
      <c r="X227" s="2">
        <v>0.64500000000000002</v>
      </c>
      <c r="Y227" s="2">
        <v>0.5</v>
      </c>
      <c r="Z227" s="2">
        <v>0.2</v>
      </c>
      <c r="AA227" s="2">
        <v>1.4285000000000001</v>
      </c>
    </row>
    <row r="228" spans="1:27">
      <c r="A228" s="9">
        <v>0.75394666666666665</v>
      </c>
      <c r="B228" s="4">
        <v>1</v>
      </c>
      <c r="C228" s="4">
        <v>0.44</v>
      </c>
      <c r="D228" s="4">
        <v>0.35</v>
      </c>
      <c r="E228" s="4">
        <v>0.125</v>
      </c>
      <c r="F228" s="4">
        <v>0.45600000000000002</v>
      </c>
      <c r="V228" s="3">
        <v>1.0341850000000001</v>
      </c>
      <c r="W228" s="2">
        <v>1</v>
      </c>
      <c r="X228" s="2">
        <v>0.65</v>
      </c>
      <c r="Y228" s="2">
        <v>0.49</v>
      </c>
      <c r="Z228" s="2">
        <v>0.155</v>
      </c>
      <c r="AA228" s="2">
        <v>1.1220000000000001</v>
      </c>
    </row>
    <row r="229" spans="1:27">
      <c r="A229" s="9">
        <v>0.75395499999999993</v>
      </c>
      <c r="B229" s="4">
        <v>1</v>
      </c>
      <c r="C229" s="4">
        <v>0.44</v>
      </c>
      <c r="D229" s="4">
        <v>0.34</v>
      </c>
      <c r="E229" s="4">
        <v>0.13500000000000001</v>
      </c>
      <c r="F229" s="4">
        <v>0.39750000000000002</v>
      </c>
      <c r="V229" s="3">
        <v>1.0342516666666668</v>
      </c>
      <c r="W229" s="2">
        <v>1</v>
      </c>
      <c r="X229" s="2">
        <v>0.65</v>
      </c>
      <c r="Y229" s="2">
        <v>0.5</v>
      </c>
      <c r="Z229" s="2">
        <v>0.155</v>
      </c>
      <c r="AA229" s="2">
        <v>1.202</v>
      </c>
    </row>
    <row r="230" spans="1:27">
      <c r="A230" s="9">
        <v>0.75438033333333332</v>
      </c>
      <c r="B230" s="4">
        <v>1</v>
      </c>
      <c r="C230" s="4">
        <v>0.45</v>
      </c>
      <c r="D230" s="4">
        <v>0.33500000000000002</v>
      </c>
      <c r="E230" s="4">
        <v>0.115</v>
      </c>
      <c r="F230" s="4">
        <v>0.39350000000000002</v>
      </c>
      <c r="V230" s="3">
        <v>1.03439375</v>
      </c>
      <c r="W230" s="2">
        <v>1</v>
      </c>
      <c r="X230" s="2">
        <v>0.65</v>
      </c>
      <c r="Y230" s="2">
        <v>0.52</v>
      </c>
      <c r="Z230" s="2">
        <v>0.19500000000000001</v>
      </c>
      <c r="AA230" s="2">
        <v>1.6274999999999999</v>
      </c>
    </row>
    <row r="231" spans="1:27">
      <c r="A231" s="9">
        <v>0.75445333333333342</v>
      </c>
      <c r="B231" s="4">
        <v>1</v>
      </c>
      <c r="C231" s="4">
        <v>0.45500000000000002</v>
      </c>
      <c r="D231" s="4">
        <v>0.33</v>
      </c>
      <c r="E231" s="4">
        <v>0.1</v>
      </c>
      <c r="F231" s="4">
        <v>0.372</v>
      </c>
      <c r="V231" s="3">
        <v>1.0344116666666667</v>
      </c>
      <c r="W231" s="2">
        <v>1</v>
      </c>
      <c r="X231" s="2">
        <v>0.67500000000000004</v>
      </c>
      <c r="Y231" s="2">
        <v>0.52500000000000002</v>
      </c>
      <c r="Z231" s="2">
        <v>0.17</v>
      </c>
      <c r="AA231" s="2">
        <v>1.7110000000000001</v>
      </c>
    </row>
    <row r="232" spans="1:27">
      <c r="A232" s="9">
        <v>0.75503199999999993</v>
      </c>
      <c r="B232" s="4">
        <v>1</v>
      </c>
      <c r="C232" s="4">
        <v>0.44</v>
      </c>
      <c r="D232" s="4">
        <v>0.35</v>
      </c>
      <c r="E232" s="4">
        <v>0.14000000000000001</v>
      </c>
      <c r="F232" s="4">
        <v>0.45100000000000001</v>
      </c>
      <c r="V232" s="3">
        <v>1.0346716666666667</v>
      </c>
      <c r="W232" s="2">
        <v>1</v>
      </c>
      <c r="X232" s="2">
        <v>0.64</v>
      </c>
      <c r="Y232" s="2">
        <v>0.495</v>
      </c>
      <c r="Z232" s="2">
        <v>0.17</v>
      </c>
      <c r="AA232" s="2">
        <v>1.139</v>
      </c>
    </row>
    <row r="233" spans="1:27">
      <c r="A233" s="9">
        <v>0.75529666666666673</v>
      </c>
      <c r="B233" s="4">
        <v>1</v>
      </c>
      <c r="C233" s="4">
        <v>0.44</v>
      </c>
      <c r="D233" s="4">
        <v>0.35</v>
      </c>
      <c r="E233" s="4">
        <v>0.13500000000000001</v>
      </c>
      <c r="F233" s="4">
        <v>0.435</v>
      </c>
      <c r="V233" s="3">
        <v>1.0346900000000001</v>
      </c>
      <c r="W233" s="2">
        <v>1</v>
      </c>
      <c r="X233" s="2">
        <v>0.65</v>
      </c>
      <c r="Y233" s="2">
        <v>0.51500000000000001</v>
      </c>
      <c r="Z233" s="2">
        <v>0.18</v>
      </c>
      <c r="AA233" s="2">
        <v>1.4630000000000001</v>
      </c>
    </row>
    <row r="234" spans="1:27">
      <c r="A234" s="9">
        <v>0.75548000000000004</v>
      </c>
      <c r="B234" s="4">
        <v>1</v>
      </c>
      <c r="C234" s="4">
        <v>0.44500000000000001</v>
      </c>
      <c r="D234" s="4">
        <v>0.35</v>
      </c>
      <c r="E234" s="4">
        <v>0.12</v>
      </c>
      <c r="F234" s="4">
        <v>0.4425</v>
      </c>
      <c r="V234" s="3">
        <v>1.0347599999999999</v>
      </c>
      <c r="W234" s="2">
        <v>1</v>
      </c>
      <c r="X234" s="2">
        <v>0.64</v>
      </c>
      <c r="Y234" s="2">
        <v>0.48499999999999999</v>
      </c>
      <c r="Z234" s="2">
        <v>0.16</v>
      </c>
      <c r="AA234" s="2">
        <v>1.006</v>
      </c>
    </row>
    <row r="235" spans="1:27">
      <c r="A235" s="9">
        <v>0.75574666666666668</v>
      </c>
      <c r="B235" s="4">
        <v>1</v>
      </c>
      <c r="C235" s="4">
        <v>0.44</v>
      </c>
      <c r="D235" s="4">
        <v>0.36499999999999999</v>
      </c>
      <c r="E235" s="4">
        <v>0.125</v>
      </c>
      <c r="F235" s="4">
        <v>0.51600000000000001</v>
      </c>
      <c r="V235" s="3">
        <v>1.0350120833333332</v>
      </c>
      <c r="W235" s="2">
        <v>1</v>
      </c>
      <c r="X235" s="2">
        <v>0.66</v>
      </c>
      <c r="Y235" s="2">
        <v>0.51500000000000001</v>
      </c>
      <c r="Z235" s="2">
        <v>0.16500000000000001</v>
      </c>
      <c r="AA235" s="2">
        <v>1.4464999999999999</v>
      </c>
    </row>
    <row r="236" spans="1:27">
      <c r="A236" s="9">
        <v>0.75581433333333337</v>
      </c>
      <c r="B236" s="4">
        <v>1</v>
      </c>
      <c r="C236" s="4">
        <v>0.45</v>
      </c>
      <c r="D236" s="4">
        <v>0.34499999999999997</v>
      </c>
      <c r="E236" s="4">
        <v>0.105</v>
      </c>
      <c r="F236" s="4">
        <v>0.41149999999999998</v>
      </c>
      <c r="V236" s="3">
        <v>1.0350229166666667</v>
      </c>
      <c r="W236" s="2">
        <v>1</v>
      </c>
      <c r="X236" s="2">
        <v>0.63</v>
      </c>
      <c r="Y236" s="2">
        <v>0.5</v>
      </c>
      <c r="Z236" s="2">
        <v>0.17499999999999999</v>
      </c>
      <c r="AA236" s="2">
        <v>1.1105</v>
      </c>
    </row>
    <row r="237" spans="1:27">
      <c r="A237" s="9">
        <v>0.75583500000000003</v>
      </c>
      <c r="B237" s="4">
        <v>1</v>
      </c>
      <c r="C237" s="4">
        <v>0.45</v>
      </c>
      <c r="D237" s="4">
        <v>0.34</v>
      </c>
      <c r="E237" s="4">
        <v>0.125</v>
      </c>
      <c r="F237" s="4">
        <v>0.40450000000000003</v>
      </c>
      <c r="V237" s="3">
        <v>1.0353308333333333</v>
      </c>
      <c r="W237" s="2">
        <v>1</v>
      </c>
      <c r="X237" s="2">
        <v>0.63500000000000001</v>
      </c>
      <c r="Y237" s="2">
        <v>0.51500000000000001</v>
      </c>
      <c r="Z237" s="2">
        <v>0.19</v>
      </c>
      <c r="AA237" s="2">
        <v>1.3714999999999999</v>
      </c>
    </row>
    <row r="238" spans="1:27">
      <c r="A238" s="9">
        <v>0.75584333333333342</v>
      </c>
      <c r="B238" s="4">
        <v>1</v>
      </c>
      <c r="C238" s="4">
        <v>0.46</v>
      </c>
      <c r="D238" s="4">
        <v>0.34</v>
      </c>
      <c r="E238" s="4">
        <v>0.13500000000000001</v>
      </c>
      <c r="F238" s="4">
        <v>0.495</v>
      </c>
      <c r="V238" s="3">
        <v>1.0356541666666668</v>
      </c>
      <c r="W238" s="2">
        <v>1</v>
      </c>
      <c r="X238" s="2">
        <v>0.65</v>
      </c>
      <c r="Y238" s="2">
        <v>0.495</v>
      </c>
      <c r="Z238" s="2">
        <v>0.17499999999999999</v>
      </c>
      <c r="AA238" s="2">
        <v>1.2270000000000001</v>
      </c>
    </row>
    <row r="239" spans="1:27">
      <c r="A239" s="9">
        <v>0.75586133333333339</v>
      </c>
      <c r="B239" s="4">
        <v>1</v>
      </c>
      <c r="C239" s="4">
        <v>0.45</v>
      </c>
      <c r="D239" s="4">
        <v>0.35</v>
      </c>
      <c r="E239" s="4">
        <v>0.12</v>
      </c>
      <c r="F239" s="4">
        <v>0.46800000000000003</v>
      </c>
      <c r="V239" s="3">
        <v>1.0358233333333333</v>
      </c>
      <c r="W239" s="2">
        <v>1</v>
      </c>
      <c r="X239" s="2">
        <v>0.66</v>
      </c>
      <c r="Y239" s="2">
        <v>0.51500000000000001</v>
      </c>
      <c r="Z239" s="2">
        <v>0.18</v>
      </c>
      <c r="AA239" s="2">
        <v>1.5229999999999999</v>
      </c>
    </row>
    <row r="240" spans="1:27">
      <c r="A240" s="9">
        <v>0.75626199999999999</v>
      </c>
      <c r="B240" s="4">
        <v>1</v>
      </c>
      <c r="C240" s="4">
        <v>0.44500000000000001</v>
      </c>
      <c r="D240" s="4">
        <v>0.35499999999999998</v>
      </c>
      <c r="E240" s="4">
        <v>0.11</v>
      </c>
      <c r="F240" s="4">
        <v>0.4415</v>
      </c>
      <c r="V240" s="3">
        <v>1.0361979166666666</v>
      </c>
      <c r="W240" s="2">
        <v>1</v>
      </c>
      <c r="X240" s="2">
        <v>0.63500000000000001</v>
      </c>
      <c r="Y240" s="2">
        <v>0.51</v>
      </c>
      <c r="Z240" s="2">
        <v>0.17499999999999999</v>
      </c>
      <c r="AA240" s="2">
        <v>1.2124999999999999</v>
      </c>
    </row>
    <row r="241" spans="1:27">
      <c r="A241" s="9">
        <v>0.75635666666666657</v>
      </c>
      <c r="B241" s="4">
        <v>1</v>
      </c>
      <c r="C241" s="4">
        <v>0.48</v>
      </c>
      <c r="D241" s="4">
        <v>0.35</v>
      </c>
      <c r="E241" s="4">
        <v>0.105</v>
      </c>
      <c r="F241" s="4">
        <v>0.63500000000000001</v>
      </c>
      <c r="V241" s="3">
        <v>1.0362608333333332</v>
      </c>
      <c r="W241" s="2">
        <v>1</v>
      </c>
      <c r="X241" s="2">
        <v>0.64500000000000002</v>
      </c>
      <c r="Y241" s="2">
        <v>0.5</v>
      </c>
      <c r="Z241" s="2">
        <v>0.17</v>
      </c>
      <c r="AA241" s="2">
        <v>1.1845000000000001</v>
      </c>
    </row>
    <row r="242" spans="1:27">
      <c r="A242" s="9">
        <v>0.75645066666666683</v>
      </c>
      <c r="B242" s="4">
        <v>1</v>
      </c>
      <c r="C242" s="4">
        <v>0.45</v>
      </c>
      <c r="D242" s="4">
        <v>0.34499999999999997</v>
      </c>
      <c r="E242" s="4">
        <v>0.12</v>
      </c>
      <c r="F242" s="4">
        <v>0.41649999999999998</v>
      </c>
      <c r="V242" s="3">
        <v>1.0364612500000001</v>
      </c>
      <c r="W242" s="2">
        <v>1</v>
      </c>
      <c r="X242" s="2">
        <v>0.65500000000000003</v>
      </c>
      <c r="Y242" s="2">
        <v>0.52</v>
      </c>
      <c r="Z242" s="2">
        <v>0.16500000000000001</v>
      </c>
      <c r="AA242" s="2">
        <v>1.4095</v>
      </c>
    </row>
    <row r="243" spans="1:27">
      <c r="A243" s="9">
        <v>0.75647500000000001</v>
      </c>
      <c r="B243" s="4">
        <v>1</v>
      </c>
      <c r="C243" s="4">
        <v>0.45500000000000002</v>
      </c>
      <c r="D243" s="4">
        <v>0.35499999999999998</v>
      </c>
      <c r="E243" s="4">
        <v>0.125</v>
      </c>
      <c r="F243" s="4">
        <v>0.53249999999999997</v>
      </c>
      <c r="V243" s="3">
        <v>1.0365491666666669</v>
      </c>
      <c r="W243" s="2">
        <v>1</v>
      </c>
      <c r="X243" s="2">
        <v>0.65500000000000003</v>
      </c>
      <c r="Y243" s="2">
        <v>0.51500000000000001</v>
      </c>
      <c r="Z243" s="2">
        <v>0.155</v>
      </c>
      <c r="AA243" s="2">
        <v>1.3089999999999999</v>
      </c>
    </row>
    <row r="244" spans="1:27">
      <c r="A244" s="9">
        <v>0.7567733333333333</v>
      </c>
      <c r="B244" s="4">
        <v>1</v>
      </c>
      <c r="C244" s="4">
        <v>0.46</v>
      </c>
      <c r="D244" s="4">
        <v>0.35</v>
      </c>
      <c r="E244" s="4">
        <v>0.12</v>
      </c>
      <c r="F244" s="4">
        <v>0.51500000000000001</v>
      </c>
      <c r="V244" s="3">
        <v>1.0367833333333332</v>
      </c>
      <c r="W244" s="2">
        <v>1</v>
      </c>
      <c r="X244" s="2">
        <v>0.66</v>
      </c>
      <c r="Y244" s="2">
        <v>0.51500000000000001</v>
      </c>
      <c r="Z244" s="2">
        <v>0.2</v>
      </c>
      <c r="AA244" s="2">
        <v>1.6465000000000001</v>
      </c>
    </row>
    <row r="245" spans="1:27">
      <c r="A245" s="9">
        <v>0.75695733333333326</v>
      </c>
      <c r="B245" s="4">
        <v>1</v>
      </c>
      <c r="C245" s="4">
        <v>0.45500000000000002</v>
      </c>
      <c r="D245" s="4">
        <v>0.35</v>
      </c>
      <c r="E245" s="4">
        <v>0.11</v>
      </c>
      <c r="F245" s="4">
        <v>0.45800000000000002</v>
      </c>
      <c r="V245" s="3">
        <v>1.0369833333333331</v>
      </c>
      <c r="W245" s="2">
        <v>1</v>
      </c>
      <c r="X245" s="2">
        <v>0.64</v>
      </c>
      <c r="Y245" s="2">
        <v>0.51</v>
      </c>
      <c r="Z245" s="2">
        <v>0.2</v>
      </c>
      <c r="AA245" s="2">
        <v>1.3905000000000001</v>
      </c>
    </row>
    <row r="246" spans="1:27">
      <c r="A246" s="9">
        <v>0.75718933333333338</v>
      </c>
      <c r="B246" s="4">
        <v>1</v>
      </c>
      <c r="C246" s="4">
        <v>0.49</v>
      </c>
      <c r="D246" s="4">
        <v>0.35499999999999998</v>
      </c>
      <c r="E246" s="4">
        <v>0.16</v>
      </c>
      <c r="F246" s="4">
        <v>0.87949999999999995</v>
      </c>
      <c r="V246" s="3">
        <v>1.0369983333333335</v>
      </c>
      <c r="W246" s="2">
        <v>1</v>
      </c>
      <c r="X246" s="2">
        <v>0.65</v>
      </c>
      <c r="Y246" s="2">
        <v>0.54500000000000004</v>
      </c>
      <c r="Z246" s="2">
        <v>0.16500000000000001</v>
      </c>
      <c r="AA246" s="2">
        <v>1.5660000000000001</v>
      </c>
    </row>
    <row r="247" spans="1:27">
      <c r="A247" s="9">
        <v>0.7572000000000001</v>
      </c>
      <c r="B247" s="4">
        <v>1</v>
      </c>
      <c r="C247" s="4">
        <v>0.45500000000000002</v>
      </c>
      <c r="D247" s="4">
        <v>0.34499999999999997</v>
      </c>
      <c r="E247" s="4">
        <v>0.125</v>
      </c>
      <c r="F247" s="4">
        <v>0.44</v>
      </c>
      <c r="V247" s="3">
        <v>1.0371400000000002</v>
      </c>
      <c r="W247" s="2">
        <v>1</v>
      </c>
      <c r="X247" s="2">
        <v>0.625</v>
      </c>
      <c r="Y247" s="2">
        <v>0.52500000000000002</v>
      </c>
      <c r="Z247" s="2">
        <v>0.19500000000000001</v>
      </c>
      <c r="AA247" s="2">
        <v>1.3520000000000001</v>
      </c>
    </row>
    <row r="248" spans="1:27">
      <c r="A248" s="9">
        <v>0.75729266666666673</v>
      </c>
      <c r="B248" s="4">
        <v>1</v>
      </c>
      <c r="C248" s="4">
        <v>0.45</v>
      </c>
      <c r="D248" s="4">
        <v>0.34</v>
      </c>
      <c r="E248" s="4">
        <v>0.13</v>
      </c>
      <c r="F248" s="4">
        <v>0.3715</v>
      </c>
      <c r="V248" s="3">
        <v>1.0373041666666667</v>
      </c>
      <c r="W248" s="2">
        <v>1</v>
      </c>
      <c r="X248" s="2">
        <v>0.66</v>
      </c>
      <c r="Y248" s="2">
        <v>0.53</v>
      </c>
      <c r="Z248" s="2">
        <v>0.17499999999999999</v>
      </c>
      <c r="AA248" s="2">
        <v>1.583</v>
      </c>
    </row>
    <row r="249" spans="1:27">
      <c r="A249" s="9">
        <v>0.75738266666666665</v>
      </c>
      <c r="B249" s="4">
        <v>1</v>
      </c>
      <c r="C249" s="4">
        <v>0.46500000000000002</v>
      </c>
      <c r="D249" s="4">
        <v>0.35</v>
      </c>
      <c r="E249" s="4">
        <v>0.14000000000000001</v>
      </c>
      <c r="F249" s="4">
        <v>0.57550000000000001</v>
      </c>
      <c r="V249" s="3">
        <v>1.0374833333333333</v>
      </c>
      <c r="W249" s="2">
        <v>1</v>
      </c>
      <c r="X249" s="2">
        <v>0.64500000000000002</v>
      </c>
      <c r="Y249" s="2">
        <v>0.52500000000000002</v>
      </c>
      <c r="Z249" s="2">
        <v>0.17</v>
      </c>
      <c r="AA249" s="2">
        <v>1.37</v>
      </c>
    </row>
    <row r="250" spans="1:27">
      <c r="A250" s="9">
        <v>0.75745433333333345</v>
      </c>
      <c r="B250" s="4">
        <v>1</v>
      </c>
      <c r="C250" s="4">
        <v>0.45</v>
      </c>
      <c r="D250" s="4">
        <v>0.36</v>
      </c>
      <c r="E250" s="4">
        <v>0.105</v>
      </c>
      <c r="F250" s="4">
        <v>0.47149999999999997</v>
      </c>
      <c r="V250" s="3">
        <v>1.0376395833333334</v>
      </c>
      <c r="W250" s="2">
        <v>1</v>
      </c>
      <c r="X250" s="2">
        <v>0.68</v>
      </c>
      <c r="Y250" s="2">
        <v>0.51500000000000001</v>
      </c>
      <c r="Z250" s="2">
        <v>0.17499999999999999</v>
      </c>
      <c r="AA250" s="2">
        <v>1.6185</v>
      </c>
    </row>
    <row r="251" spans="1:27">
      <c r="A251" s="9">
        <v>0.7576613333333333</v>
      </c>
      <c r="B251" s="4">
        <v>1</v>
      </c>
      <c r="C251" s="4">
        <v>0.45500000000000002</v>
      </c>
      <c r="D251" s="4">
        <v>0.35</v>
      </c>
      <c r="E251" s="4">
        <v>0.12</v>
      </c>
      <c r="F251" s="4">
        <v>0.45550000000000002</v>
      </c>
      <c r="V251" s="3">
        <v>1.03766</v>
      </c>
      <c r="W251" s="2">
        <v>1</v>
      </c>
      <c r="X251" s="2">
        <v>0.64500000000000002</v>
      </c>
      <c r="Y251" s="2">
        <v>0.51</v>
      </c>
      <c r="Z251" s="2">
        <v>0.16</v>
      </c>
      <c r="AA251" s="2">
        <v>1.1835</v>
      </c>
    </row>
    <row r="252" spans="1:27">
      <c r="A252" s="9">
        <v>0.75768500000000005</v>
      </c>
      <c r="B252" s="4">
        <v>1</v>
      </c>
      <c r="C252" s="4">
        <v>0.45</v>
      </c>
      <c r="D252" s="4">
        <v>0.36</v>
      </c>
      <c r="E252" s="4">
        <v>0.125</v>
      </c>
      <c r="F252" s="4">
        <v>0.4995</v>
      </c>
      <c r="V252" s="3">
        <v>1.0378208333333334</v>
      </c>
      <c r="W252" s="2">
        <v>1</v>
      </c>
      <c r="X252" s="2">
        <v>0.68500000000000005</v>
      </c>
      <c r="Y252" s="2">
        <v>0.51</v>
      </c>
      <c r="Z252" s="2">
        <v>0.16500000000000001</v>
      </c>
      <c r="AA252" s="2">
        <v>1.5449999999999999</v>
      </c>
    </row>
    <row r="253" spans="1:27">
      <c r="A253" s="9">
        <v>0.75785600000000009</v>
      </c>
      <c r="B253" s="4">
        <v>1</v>
      </c>
      <c r="C253" s="4">
        <v>0.45</v>
      </c>
      <c r="D253" s="4">
        <v>0.36</v>
      </c>
      <c r="E253" s="4">
        <v>0.16</v>
      </c>
      <c r="F253" s="4">
        <v>0.56699999999999995</v>
      </c>
      <c r="V253" s="3">
        <v>1.0381158333333333</v>
      </c>
      <c r="W253" s="2">
        <v>1</v>
      </c>
      <c r="X253" s="2">
        <v>0.65</v>
      </c>
      <c r="Y253" s="2">
        <v>0.51</v>
      </c>
      <c r="Z253" s="2">
        <v>0.155</v>
      </c>
      <c r="AA253" s="2">
        <v>1.1890000000000001</v>
      </c>
    </row>
    <row r="254" spans="1:27">
      <c r="A254" s="9">
        <v>0.75851999999999997</v>
      </c>
      <c r="B254" s="4">
        <v>1</v>
      </c>
      <c r="C254" s="4">
        <v>0.46</v>
      </c>
      <c r="D254" s="4">
        <v>0.35</v>
      </c>
      <c r="E254" s="4">
        <v>0.115</v>
      </c>
      <c r="F254" s="4">
        <v>0.46</v>
      </c>
      <c r="V254" s="3">
        <v>1.0382266666666669</v>
      </c>
      <c r="W254" s="2">
        <v>1</v>
      </c>
      <c r="X254" s="2">
        <v>0.65500000000000003</v>
      </c>
      <c r="Y254" s="2">
        <v>0.51500000000000001</v>
      </c>
      <c r="Z254" s="2">
        <v>0.18</v>
      </c>
      <c r="AA254" s="2">
        <v>1.4119999999999999</v>
      </c>
    </row>
    <row r="255" spans="1:27">
      <c r="A255" s="9">
        <v>0.75861000000000001</v>
      </c>
      <c r="B255" s="4">
        <v>1</v>
      </c>
      <c r="C255" s="4">
        <v>0.46</v>
      </c>
      <c r="D255" s="4">
        <v>0.36</v>
      </c>
      <c r="E255" s="4">
        <v>0.125</v>
      </c>
      <c r="F255" s="4">
        <v>0.54700000000000004</v>
      </c>
      <c r="V255" s="3">
        <v>1.0388033333333333</v>
      </c>
      <c r="W255" s="2">
        <v>1</v>
      </c>
      <c r="X255" s="2">
        <v>0.66</v>
      </c>
      <c r="Y255" s="2">
        <v>0.52</v>
      </c>
      <c r="Z255" s="2">
        <v>0.19</v>
      </c>
      <c r="AA255" s="2">
        <v>1.5580000000000001</v>
      </c>
    </row>
    <row r="256" spans="1:27">
      <c r="A256" s="9">
        <v>0.75863333333333338</v>
      </c>
      <c r="B256" s="4">
        <v>1</v>
      </c>
      <c r="C256" s="4">
        <v>0.45</v>
      </c>
      <c r="D256" s="4">
        <v>0.35</v>
      </c>
      <c r="E256" s="4">
        <v>0.1</v>
      </c>
      <c r="F256" s="4">
        <v>0.36749999999999999</v>
      </c>
      <c r="V256" s="3">
        <v>1.0388991666666667</v>
      </c>
      <c r="W256" s="2">
        <v>1</v>
      </c>
      <c r="X256" s="2">
        <v>0.64500000000000002</v>
      </c>
      <c r="Y256" s="2">
        <v>0.51</v>
      </c>
      <c r="Z256" s="2">
        <v>0.155</v>
      </c>
      <c r="AA256" s="2">
        <v>1.129</v>
      </c>
    </row>
    <row r="257" spans="1:27">
      <c r="A257" s="9">
        <v>0.75872133333333336</v>
      </c>
      <c r="B257" s="4">
        <v>1</v>
      </c>
      <c r="C257" s="4">
        <v>0.46</v>
      </c>
      <c r="D257" s="4">
        <v>0.35499999999999998</v>
      </c>
      <c r="E257" s="4">
        <v>0.13</v>
      </c>
      <c r="F257" s="4">
        <v>0.51700000000000002</v>
      </c>
      <c r="V257" s="3">
        <v>1.0391216666666665</v>
      </c>
      <c r="W257" s="2">
        <v>1</v>
      </c>
      <c r="X257" s="2">
        <v>0.72499999999999998</v>
      </c>
      <c r="Y257" s="2">
        <v>0.505</v>
      </c>
      <c r="Z257" s="2">
        <v>0.185</v>
      </c>
      <c r="AA257" s="2">
        <v>1.978</v>
      </c>
    </row>
    <row r="258" spans="1:27">
      <c r="A258" s="9">
        <v>0.75889399999999996</v>
      </c>
      <c r="B258" s="4">
        <v>1</v>
      </c>
      <c r="C258" s="4">
        <v>0.45500000000000002</v>
      </c>
      <c r="D258" s="4">
        <v>0.35</v>
      </c>
      <c r="E258" s="4">
        <v>0.105</v>
      </c>
      <c r="F258" s="4">
        <v>0.40100000000000002</v>
      </c>
      <c r="V258" s="3">
        <v>1.0397516666666669</v>
      </c>
      <c r="W258" s="2">
        <v>1</v>
      </c>
      <c r="X258" s="2">
        <v>0.63</v>
      </c>
      <c r="Y258" s="2">
        <v>0.53</v>
      </c>
      <c r="Z258" s="2">
        <v>0.18</v>
      </c>
      <c r="AA258" s="2">
        <v>1.2795000000000001</v>
      </c>
    </row>
    <row r="259" spans="1:27">
      <c r="A259" s="9">
        <v>0.75980133333333333</v>
      </c>
      <c r="B259" s="4">
        <v>1</v>
      </c>
      <c r="C259" s="4">
        <v>0.44</v>
      </c>
      <c r="D259" s="4">
        <v>0.375</v>
      </c>
      <c r="E259" s="4">
        <v>0.13</v>
      </c>
      <c r="F259" s="4">
        <v>0.48699999999999999</v>
      </c>
      <c r="V259" s="3">
        <v>1.0401220833333336</v>
      </c>
      <c r="W259" s="2">
        <v>1</v>
      </c>
      <c r="X259" s="2">
        <v>0.63</v>
      </c>
      <c r="Y259" s="2">
        <v>0.52500000000000002</v>
      </c>
      <c r="Z259" s="2">
        <v>0.19500000000000001</v>
      </c>
      <c r="AA259" s="2">
        <v>1.3134999999999999</v>
      </c>
    </row>
    <row r="260" spans="1:27">
      <c r="A260" s="9">
        <v>0.76016066666666671</v>
      </c>
      <c r="B260" s="4">
        <v>1</v>
      </c>
      <c r="C260" s="4">
        <v>0.47</v>
      </c>
      <c r="D260" s="4">
        <v>0.35</v>
      </c>
      <c r="E260" s="4">
        <v>0.115</v>
      </c>
      <c r="F260" s="4">
        <v>0.48699999999999999</v>
      </c>
      <c r="V260" s="3">
        <v>1.0403175</v>
      </c>
      <c r="W260" s="2">
        <v>1</v>
      </c>
      <c r="X260" s="2">
        <v>0.67</v>
      </c>
      <c r="Y260" s="2">
        <v>0.51500000000000001</v>
      </c>
      <c r="Z260" s="2">
        <v>0.17</v>
      </c>
      <c r="AA260" s="2">
        <v>1.4265000000000001</v>
      </c>
    </row>
    <row r="261" spans="1:27">
      <c r="A261" s="9">
        <v>0.76020766666666661</v>
      </c>
      <c r="B261" s="4">
        <v>1</v>
      </c>
      <c r="C261" s="4">
        <v>0.46500000000000002</v>
      </c>
      <c r="D261" s="4">
        <v>0.34499999999999997</v>
      </c>
      <c r="E261" s="4">
        <v>0.105</v>
      </c>
      <c r="F261" s="4">
        <v>0.40150000000000002</v>
      </c>
      <c r="V261" s="3">
        <v>1.0403420833333334</v>
      </c>
      <c r="W261" s="2">
        <v>1</v>
      </c>
      <c r="X261" s="2">
        <v>0.67500000000000004</v>
      </c>
      <c r="Y261" s="2">
        <v>0.52</v>
      </c>
      <c r="Z261" s="2">
        <v>0.14499999999999999</v>
      </c>
      <c r="AA261" s="2">
        <v>1.3645</v>
      </c>
    </row>
    <row r="262" spans="1:27">
      <c r="A262" s="9">
        <v>0.76059766666666673</v>
      </c>
      <c r="B262" s="4">
        <v>1</v>
      </c>
      <c r="C262" s="4">
        <v>0.46</v>
      </c>
      <c r="D262" s="4">
        <v>0.36</v>
      </c>
      <c r="E262" s="4">
        <v>0.115</v>
      </c>
      <c r="F262" s="4">
        <v>0.47549999999999998</v>
      </c>
      <c r="V262" s="3">
        <v>1.0411483333333333</v>
      </c>
      <c r="W262" s="2">
        <v>1</v>
      </c>
      <c r="X262" s="2">
        <v>0.67</v>
      </c>
      <c r="Y262" s="2">
        <v>0.51</v>
      </c>
      <c r="Z262" s="2">
        <v>0.155</v>
      </c>
      <c r="AA262" s="2">
        <v>1.278</v>
      </c>
    </row>
    <row r="263" spans="1:27">
      <c r="A263" s="9">
        <v>0.76062833333333335</v>
      </c>
      <c r="B263" s="4">
        <v>1</v>
      </c>
      <c r="C263" s="4">
        <v>0.45500000000000002</v>
      </c>
      <c r="D263" s="4">
        <v>0.37</v>
      </c>
      <c r="E263" s="4">
        <v>0.105</v>
      </c>
      <c r="F263" s="4">
        <v>0.49249999999999999</v>
      </c>
      <c r="V263" s="3">
        <v>1.0412166666666667</v>
      </c>
      <c r="W263" s="2">
        <v>1</v>
      </c>
      <c r="X263" s="2">
        <v>0.64500000000000002</v>
      </c>
      <c r="Y263" s="2">
        <v>0.52</v>
      </c>
      <c r="Z263" s="2">
        <v>0.18</v>
      </c>
      <c r="AA263" s="2">
        <v>1.2849999999999999</v>
      </c>
    </row>
    <row r="264" spans="1:27">
      <c r="A264" s="9">
        <v>0.76068366666666665</v>
      </c>
      <c r="B264" s="4">
        <v>1</v>
      </c>
      <c r="C264" s="4">
        <v>0.48</v>
      </c>
      <c r="D264" s="4">
        <v>0.35499999999999998</v>
      </c>
      <c r="E264" s="4">
        <v>0.115</v>
      </c>
      <c r="F264" s="4">
        <v>0.57850000000000001</v>
      </c>
      <c r="V264" s="3">
        <v>1.0412312500000001</v>
      </c>
      <c r="W264" s="2">
        <v>1</v>
      </c>
      <c r="X264" s="2">
        <v>0.69</v>
      </c>
      <c r="Y264" s="2">
        <v>0.52500000000000002</v>
      </c>
      <c r="Z264" s="2">
        <v>0.17499999999999999</v>
      </c>
      <c r="AA264" s="2">
        <v>1.7004999999999999</v>
      </c>
    </row>
    <row r="265" spans="1:27">
      <c r="A265" s="9">
        <v>0.76074600000000003</v>
      </c>
      <c r="B265" s="4">
        <v>1</v>
      </c>
      <c r="C265" s="4">
        <v>0.46</v>
      </c>
      <c r="D265" s="4">
        <v>0.35</v>
      </c>
      <c r="E265" s="4">
        <v>0.11</v>
      </c>
      <c r="F265" s="4">
        <v>0.39450000000000002</v>
      </c>
      <c r="V265" s="3">
        <v>1.0412354166666666</v>
      </c>
      <c r="W265" s="2">
        <v>1</v>
      </c>
      <c r="X265" s="2">
        <v>0.66500000000000004</v>
      </c>
      <c r="Y265" s="2">
        <v>0.52500000000000002</v>
      </c>
      <c r="Z265" s="2">
        <v>0.155</v>
      </c>
      <c r="AA265" s="2">
        <v>1.3574999999999999</v>
      </c>
    </row>
    <row r="266" spans="1:27">
      <c r="A266" s="9">
        <v>0.76088066666666676</v>
      </c>
      <c r="B266" s="4">
        <v>1</v>
      </c>
      <c r="C266" s="4">
        <v>0.46</v>
      </c>
      <c r="D266" s="4">
        <v>0.35499999999999998</v>
      </c>
      <c r="E266" s="4">
        <v>0.11</v>
      </c>
      <c r="F266" s="4">
        <v>0.42549999999999999</v>
      </c>
      <c r="V266" s="3">
        <v>1.0413354166666666</v>
      </c>
      <c r="W266" s="2">
        <v>1</v>
      </c>
      <c r="X266" s="2">
        <v>0.67</v>
      </c>
      <c r="Y266" s="2">
        <v>0.52</v>
      </c>
      <c r="Z266" s="2">
        <v>0.17499999999999999</v>
      </c>
      <c r="AA266" s="2">
        <v>1.4755</v>
      </c>
    </row>
    <row r="267" spans="1:27">
      <c r="A267" s="9">
        <v>0.76093866666666665</v>
      </c>
      <c r="B267" s="4">
        <v>1</v>
      </c>
      <c r="C267" s="4">
        <v>0.47</v>
      </c>
      <c r="D267" s="4">
        <v>0.36499999999999999</v>
      </c>
      <c r="E267" s="4">
        <v>0.12</v>
      </c>
      <c r="F267" s="4">
        <v>0.58199999999999996</v>
      </c>
      <c r="V267" s="3">
        <v>1.0414049999999999</v>
      </c>
      <c r="W267" s="2">
        <v>1</v>
      </c>
      <c r="X267" s="2">
        <v>0.63500000000000001</v>
      </c>
      <c r="Y267" s="2">
        <v>0.51</v>
      </c>
      <c r="Z267" s="2">
        <v>0.155</v>
      </c>
      <c r="AA267" s="2">
        <v>0.98599999999999999</v>
      </c>
    </row>
    <row r="268" spans="1:27">
      <c r="A268" s="9">
        <v>0.76128666666666678</v>
      </c>
      <c r="B268" s="4">
        <v>1</v>
      </c>
      <c r="C268" s="4">
        <v>0.46</v>
      </c>
      <c r="D268" s="4">
        <v>0.35499999999999998</v>
      </c>
      <c r="E268" s="4">
        <v>0.11</v>
      </c>
      <c r="F268" s="4">
        <v>0.41499999999999998</v>
      </c>
      <c r="V268" s="3">
        <v>1.0419266666666669</v>
      </c>
      <c r="W268" s="2">
        <v>1</v>
      </c>
      <c r="X268" s="2">
        <v>0.65500000000000003</v>
      </c>
      <c r="Y268" s="2">
        <v>0.52500000000000002</v>
      </c>
      <c r="Z268" s="2">
        <v>0.18</v>
      </c>
      <c r="AA268" s="2">
        <v>1.4019999999999999</v>
      </c>
    </row>
    <row r="269" spans="1:27">
      <c r="A269" s="9">
        <v>0.76133466666666672</v>
      </c>
      <c r="B269" s="4">
        <v>1</v>
      </c>
      <c r="C269" s="4">
        <v>0.47</v>
      </c>
      <c r="D269" s="4">
        <v>0.34499999999999997</v>
      </c>
      <c r="E269" s="4">
        <v>0.14000000000000001</v>
      </c>
      <c r="F269" s="4">
        <v>0.46150000000000002</v>
      </c>
      <c r="V269" s="3">
        <v>1.0422175</v>
      </c>
      <c r="W269" s="2">
        <v>1</v>
      </c>
      <c r="X269" s="2">
        <v>0.67500000000000004</v>
      </c>
      <c r="Y269" s="2">
        <v>0.51</v>
      </c>
      <c r="Z269" s="2">
        <v>0.185</v>
      </c>
      <c r="AA269" s="2">
        <v>1.4730000000000001</v>
      </c>
    </row>
    <row r="270" spans="1:27">
      <c r="A270" s="9">
        <v>0.76141600000000009</v>
      </c>
      <c r="B270" s="4">
        <v>1</v>
      </c>
      <c r="C270" s="4">
        <v>0.46</v>
      </c>
      <c r="D270" s="4">
        <v>0.37</v>
      </c>
      <c r="E270" s="4">
        <v>0.12</v>
      </c>
      <c r="F270" s="4">
        <v>0.53349999999999997</v>
      </c>
      <c r="V270" s="3">
        <v>1.0423895833333334</v>
      </c>
      <c r="W270" s="2">
        <v>1</v>
      </c>
      <c r="X270" s="2">
        <v>0.7</v>
      </c>
      <c r="Y270" s="2">
        <v>0.52500000000000002</v>
      </c>
      <c r="Z270" s="2">
        <v>0.17499999999999999</v>
      </c>
      <c r="AA270" s="2">
        <v>1.7585</v>
      </c>
    </row>
    <row r="271" spans="1:27">
      <c r="A271" s="9">
        <v>0.76153666666666675</v>
      </c>
      <c r="B271" s="4">
        <v>1</v>
      </c>
      <c r="C271" s="4">
        <v>0.47499999999999998</v>
      </c>
      <c r="D271" s="4">
        <v>0.37</v>
      </c>
      <c r="E271" s="4">
        <v>0.125</v>
      </c>
      <c r="F271" s="4">
        <v>0.64900000000000002</v>
      </c>
      <c r="V271" s="3">
        <v>1.0431116666666667</v>
      </c>
      <c r="W271" s="2">
        <v>1</v>
      </c>
      <c r="X271" s="2">
        <v>0.64500000000000002</v>
      </c>
      <c r="Y271" s="2">
        <v>0.51</v>
      </c>
      <c r="Z271" s="2">
        <v>0.19500000000000001</v>
      </c>
      <c r="AA271" s="2">
        <v>1.226</v>
      </c>
    </row>
    <row r="272" spans="1:27">
      <c r="A272" s="9">
        <v>0.7617033333333334</v>
      </c>
      <c r="B272" s="4">
        <v>1</v>
      </c>
      <c r="C272" s="4">
        <v>0.47</v>
      </c>
      <c r="D272" s="4">
        <v>0.35499999999999998</v>
      </c>
      <c r="E272" s="4">
        <v>0.125</v>
      </c>
      <c r="F272" s="4">
        <v>0.499</v>
      </c>
      <c r="V272" s="3">
        <v>1.0433641666666666</v>
      </c>
      <c r="W272" s="2">
        <v>1</v>
      </c>
      <c r="X272" s="2">
        <v>0.66</v>
      </c>
      <c r="Y272" s="2">
        <v>0.53</v>
      </c>
      <c r="Z272" s="2">
        <v>0.17</v>
      </c>
      <c r="AA272" s="2">
        <v>1.3905000000000001</v>
      </c>
    </row>
    <row r="273" spans="1:27">
      <c r="A273" s="9">
        <v>0.7618906666666666</v>
      </c>
      <c r="B273" s="4">
        <v>1</v>
      </c>
      <c r="C273" s="4">
        <v>0.47</v>
      </c>
      <c r="D273" s="4">
        <v>0.35</v>
      </c>
      <c r="E273" s="4">
        <v>0.13</v>
      </c>
      <c r="F273" s="4">
        <v>0.46600000000000003</v>
      </c>
      <c r="V273" s="3">
        <v>1.0435274999999999</v>
      </c>
      <c r="W273" s="2">
        <v>1</v>
      </c>
      <c r="X273" s="2">
        <v>0.66500000000000004</v>
      </c>
      <c r="Y273" s="2">
        <v>0.53500000000000003</v>
      </c>
      <c r="Z273" s="2">
        <v>0.155</v>
      </c>
      <c r="AA273" s="2">
        <v>1.383</v>
      </c>
    </row>
    <row r="274" spans="1:27">
      <c r="A274" s="9">
        <v>0.76202066666666679</v>
      </c>
      <c r="B274" s="4">
        <v>1</v>
      </c>
      <c r="C274" s="4">
        <v>0.46</v>
      </c>
      <c r="D274" s="4">
        <v>0.375</v>
      </c>
      <c r="E274" s="4">
        <v>0.13</v>
      </c>
      <c r="F274" s="4">
        <v>0.57350000000000001</v>
      </c>
      <c r="V274" s="3">
        <v>1.04353125</v>
      </c>
      <c r="W274" s="2">
        <v>1</v>
      </c>
      <c r="X274" s="2">
        <v>0.66500000000000004</v>
      </c>
      <c r="Y274" s="2">
        <v>0.52</v>
      </c>
      <c r="Z274" s="2">
        <v>0.17499999999999999</v>
      </c>
      <c r="AA274" s="2">
        <v>1.3725000000000001</v>
      </c>
    </row>
    <row r="275" spans="1:27">
      <c r="A275" s="9">
        <v>0.7622106666666667</v>
      </c>
      <c r="B275" s="4">
        <v>1</v>
      </c>
      <c r="C275" s="4">
        <v>0.46500000000000002</v>
      </c>
      <c r="D275" s="4">
        <v>0.36</v>
      </c>
      <c r="E275" s="4">
        <v>0.12</v>
      </c>
      <c r="F275" s="4">
        <v>0.47649999999999998</v>
      </c>
      <c r="V275" s="3">
        <v>1.0440283333333333</v>
      </c>
      <c r="W275" s="2">
        <v>1</v>
      </c>
      <c r="X275" s="2">
        <v>0.68</v>
      </c>
      <c r="Y275" s="2">
        <v>0.54</v>
      </c>
      <c r="Z275" s="2">
        <v>0.155</v>
      </c>
      <c r="AA275" s="2">
        <v>1.534</v>
      </c>
    </row>
    <row r="276" spans="1:27">
      <c r="A276" s="9">
        <v>0.76222133333333331</v>
      </c>
      <c r="B276" s="4">
        <v>1</v>
      </c>
      <c r="C276" s="4">
        <v>0.46500000000000002</v>
      </c>
      <c r="D276" s="4">
        <v>0.36</v>
      </c>
      <c r="E276" s="4">
        <v>0.105</v>
      </c>
      <c r="F276" s="4">
        <v>0.45200000000000001</v>
      </c>
      <c r="V276" s="3">
        <v>1.0443862500000001</v>
      </c>
      <c r="W276" s="2">
        <v>1</v>
      </c>
      <c r="X276" s="2">
        <v>0.65</v>
      </c>
      <c r="Y276" s="2">
        <v>0.54500000000000004</v>
      </c>
      <c r="Z276" s="2">
        <v>0.185</v>
      </c>
      <c r="AA276" s="2">
        <v>1.5055000000000001</v>
      </c>
    </row>
    <row r="277" spans="1:27">
      <c r="A277" s="9">
        <v>0.76237466666666664</v>
      </c>
      <c r="B277" s="4">
        <v>1</v>
      </c>
      <c r="C277" s="4">
        <v>0.46500000000000002</v>
      </c>
      <c r="D277" s="4">
        <v>0.37</v>
      </c>
      <c r="E277" s="4">
        <v>0.115</v>
      </c>
      <c r="F277" s="4">
        <v>0.53400000000000003</v>
      </c>
      <c r="V277" s="3">
        <v>1.04440625</v>
      </c>
      <c r="W277" s="2">
        <v>1</v>
      </c>
      <c r="X277" s="2">
        <v>0.67500000000000004</v>
      </c>
      <c r="Y277" s="2">
        <v>0.54500000000000004</v>
      </c>
      <c r="Z277" s="2">
        <v>0.185</v>
      </c>
      <c r="AA277" s="2">
        <v>1.7375</v>
      </c>
    </row>
    <row r="278" spans="1:27">
      <c r="A278" s="9">
        <v>0.76249199999999995</v>
      </c>
      <c r="B278" s="4">
        <v>1</v>
      </c>
      <c r="C278" s="4">
        <v>0.47499999999999998</v>
      </c>
      <c r="D278" s="4">
        <v>0.36499999999999999</v>
      </c>
      <c r="E278" s="4">
        <v>0.115</v>
      </c>
      <c r="F278" s="4">
        <v>0.56599999999999995</v>
      </c>
      <c r="V278" s="3">
        <v>1.0445245833333332</v>
      </c>
      <c r="W278" s="2">
        <v>1</v>
      </c>
      <c r="X278" s="2">
        <v>0.67</v>
      </c>
      <c r="Y278" s="2">
        <v>0.54</v>
      </c>
      <c r="Z278" s="2">
        <v>0.16500000000000001</v>
      </c>
      <c r="AA278" s="2">
        <v>1.5015000000000001</v>
      </c>
    </row>
    <row r="279" spans="1:27">
      <c r="A279" s="9">
        <v>0.76251333333333338</v>
      </c>
      <c r="B279" s="4">
        <v>1</v>
      </c>
      <c r="C279" s="4">
        <v>0.47</v>
      </c>
      <c r="D279" s="4">
        <v>0.36</v>
      </c>
      <c r="E279" s="4">
        <v>0.1</v>
      </c>
      <c r="F279" s="4">
        <v>0.47049999999999997</v>
      </c>
      <c r="V279" s="3">
        <v>1.0447295833333334</v>
      </c>
      <c r="W279" s="2">
        <v>1</v>
      </c>
      <c r="X279" s="2">
        <v>0.65500000000000003</v>
      </c>
      <c r="Y279" s="2">
        <v>0.53</v>
      </c>
      <c r="Z279" s="2">
        <v>0.16500000000000001</v>
      </c>
      <c r="AA279" s="2">
        <v>1.2835000000000001</v>
      </c>
    </row>
    <row r="280" spans="1:27">
      <c r="A280" s="9">
        <v>0.76277866666666672</v>
      </c>
      <c r="B280" s="4">
        <v>1</v>
      </c>
      <c r="C280" s="4">
        <v>0.45500000000000002</v>
      </c>
      <c r="D280" s="4">
        <v>0.375</v>
      </c>
      <c r="E280" s="4">
        <v>0.12</v>
      </c>
      <c r="F280" s="4">
        <v>0.497</v>
      </c>
      <c r="V280" s="3">
        <v>1.0450016666666668</v>
      </c>
      <c r="W280" s="2">
        <v>1</v>
      </c>
      <c r="X280" s="2">
        <v>0.68500000000000005</v>
      </c>
      <c r="Y280" s="2">
        <v>0.51</v>
      </c>
      <c r="Z280" s="2">
        <v>0.18</v>
      </c>
      <c r="AA280" s="2">
        <v>1.4544999999999999</v>
      </c>
    </row>
    <row r="281" spans="1:27">
      <c r="A281" s="9">
        <v>0.76292533333333346</v>
      </c>
      <c r="B281" s="4">
        <v>1</v>
      </c>
      <c r="C281" s="4">
        <v>0.47499999999999998</v>
      </c>
      <c r="D281" s="4">
        <v>0.35499999999999998</v>
      </c>
      <c r="E281" s="4">
        <v>0.105</v>
      </c>
      <c r="F281" s="4">
        <v>0.46800000000000003</v>
      </c>
      <c r="V281" s="3">
        <v>1.045445</v>
      </c>
      <c r="W281" s="2">
        <v>1</v>
      </c>
      <c r="X281" s="2">
        <v>0.7</v>
      </c>
      <c r="Y281" s="2">
        <v>0.57499999999999996</v>
      </c>
      <c r="Z281" s="2">
        <v>0.19</v>
      </c>
      <c r="AA281" s="2">
        <v>2.2730000000000001</v>
      </c>
    </row>
    <row r="282" spans="1:27">
      <c r="A282" s="9">
        <v>0.76295700000000011</v>
      </c>
      <c r="B282" s="4">
        <v>1</v>
      </c>
      <c r="C282" s="4">
        <v>0.46</v>
      </c>
      <c r="D282" s="4">
        <v>0.36499999999999999</v>
      </c>
      <c r="E282" s="4">
        <v>0.115</v>
      </c>
      <c r="F282" s="4">
        <v>0.44850000000000001</v>
      </c>
      <c r="V282" s="3">
        <v>1.0456916666666669</v>
      </c>
      <c r="W282" s="2">
        <v>1</v>
      </c>
      <c r="X282" s="2">
        <v>0.68500000000000005</v>
      </c>
      <c r="Y282" s="2">
        <v>0.55000000000000004</v>
      </c>
      <c r="Z282" s="2">
        <v>0.19</v>
      </c>
      <c r="AA282" s="2">
        <v>1.885</v>
      </c>
    </row>
    <row r="283" spans="1:27">
      <c r="A283" s="9">
        <v>0.7630840000000001</v>
      </c>
      <c r="B283" s="4">
        <v>1</v>
      </c>
      <c r="C283" s="4">
        <v>0.48499999999999999</v>
      </c>
      <c r="D283" s="4">
        <v>0.35499999999999998</v>
      </c>
      <c r="E283" s="4">
        <v>0.13</v>
      </c>
      <c r="F283" s="4">
        <v>0.58099999999999996</v>
      </c>
      <c r="V283" s="3">
        <v>1.0457645833333333</v>
      </c>
      <c r="W283" s="2">
        <v>1</v>
      </c>
      <c r="X283" s="2">
        <v>0.68</v>
      </c>
      <c r="Y283" s="2">
        <v>0.54</v>
      </c>
      <c r="Z283" s="2">
        <v>0.19500000000000001</v>
      </c>
      <c r="AA283" s="2">
        <v>1.7825</v>
      </c>
    </row>
    <row r="284" spans="1:27">
      <c r="A284" s="9">
        <v>0.76339400000000002</v>
      </c>
      <c r="B284" s="4">
        <v>1</v>
      </c>
      <c r="C284" s="4">
        <v>0.49</v>
      </c>
      <c r="D284" s="4">
        <v>0.36499999999999999</v>
      </c>
      <c r="E284" s="4">
        <v>0.13</v>
      </c>
      <c r="F284" s="4">
        <v>0.6835</v>
      </c>
      <c r="V284" s="3">
        <v>1.0467916666666668</v>
      </c>
      <c r="W284" s="2">
        <v>1</v>
      </c>
      <c r="X284" s="2">
        <v>0.69499999999999995</v>
      </c>
      <c r="Y284" s="2">
        <v>0.53</v>
      </c>
      <c r="Z284" s="2">
        <v>0.15</v>
      </c>
      <c r="AA284" s="2">
        <v>1.4770000000000001</v>
      </c>
    </row>
    <row r="285" spans="1:27">
      <c r="A285" s="9">
        <v>0.76351866666666668</v>
      </c>
      <c r="B285" s="4">
        <v>1</v>
      </c>
      <c r="C285" s="4">
        <v>0.48</v>
      </c>
      <c r="D285" s="4">
        <v>0.37</v>
      </c>
      <c r="E285" s="4">
        <v>0.13</v>
      </c>
      <c r="F285" s="4">
        <v>0.64300000000000002</v>
      </c>
      <c r="V285" s="3">
        <v>1.0468208333333333</v>
      </c>
      <c r="W285" s="2">
        <v>1</v>
      </c>
      <c r="X285" s="2">
        <v>0.71</v>
      </c>
      <c r="Y285" s="2">
        <v>0.54500000000000004</v>
      </c>
      <c r="Z285" s="2">
        <v>0.17499999999999999</v>
      </c>
      <c r="AA285" s="2">
        <v>1.907</v>
      </c>
    </row>
    <row r="286" spans="1:27">
      <c r="A286" s="9">
        <v>0.76357600000000003</v>
      </c>
      <c r="B286" s="4">
        <v>1</v>
      </c>
      <c r="C286" s="4">
        <v>0.47</v>
      </c>
      <c r="D286" s="4">
        <v>0.34499999999999997</v>
      </c>
      <c r="E286" s="4">
        <v>0.12</v>
      </c>
      <c r="F286" s="4">
        <v>0.36849999999999999</v>
      </c>
      <c r="V286" s="3">
        <v>1.0472700000000001</v>
      </c>
      <c r="W286" s="2">
        <v>1</v>
      </c>
      <c r="X286" s="2">
        <v>0.68</v>
      </c>
      <c r="Y286" s="2">
        <v>0.53</v>
      </c>
      <c r="Z286" s="2">
        <v>0.18</v>
      </c>
      <c r="AA286" s="2">
        <v>1.5289999999999999</v>
      </c>
    </row>
    <row r="287" spans="1:27">
      <c r="A287" s="9">
        <v>0.76358733333333328</v>
      </c>
      <c r="B287" s="4">
        <v>1</v>
      </c>
      <c r="C287" s="4">
        <v>0.46500000000000002</v>
      </c>
      <c r="D287" s="4">
        <v>0.36499999999999999</v>
      </c>
      <c r="E287" s="4">
        <v>0.115</v>
      </c>
      <c r="F287" s="4">
        <v>0.46700000000000003</v>
      </c>
      <c r="V287" s="3">
        <v>1.0474158333333332</v>
      </c>
      <c r="W287" s="2">
        <v>1</v>
      </c>
      <c r="X287" s="2">
        <v>0.68</v>
      </c>
      <c r="Y287" s="2">
        <v>0.53500000000000003</v>
      </c>
      <c r="Z287" s="2">
        <v>0.185</v>
      </c>
      <c r="AA287" s="2">
        <v>1.607</v>
      </c>
    </row>
    <row r="288" spans="1:27">
      <c r="A288" s="9">
        <v>0.76378000000000001</v>
      </c>
      <c r="B288" s="4">
        <v>1</v>
      </c>
      <c r="C288" s="4">
        <v>0.45500000000000002</v>
      </c>
      <c r="D288" s="4">
        <v>0.36499999999999999</v>
      </c>
      <c r="E288" s="4">
        <v>0.11</v>
      </c>
      <c r="F288" s="4">
        <v>0.38500000000000001</v>
      </c>
      <c r="V288" s="3">
        <v>1.0474229166666666</v>
      </c>
      <c r="W288" s="2">
        <v>1</v>
      </c>
      <c r="X288" s="2">
        <v>0.67500000000000004</v>
      </c>
      <c r="Y288" s="2">
        <v>0.53</v>
      </c>
      <c r="Z288" s="2">
        <v>0.17499999999999999</v>
      </c>
      <c r="AA288" s="2">
        <v>1.4464999999999999</v>
      </c>
    </row>
    <row r="289" spans="1:27">
      <c r="A289" s="9">
        <v>0.76441200000000009</v>
      </c>
      <c r="B289" s="4">
        <v>1</v>
      </c>
      <c r="C289" s="4">
        <v>0.48499999999999999</v>
      </c>
      <c r="D289" s="4">
        <v>0.35499999999999998</v>
      </c>
      <c r="E289" s="4">
        <v>0.105</v>
      </c>
      <c r="F289" s="4">
        <v>0.498</v>
      </c>
      <c r="V289" s="3">
        <v>1.0475229166666666</v>
      </c>
      <c r="W289" s="2">
        <v>1</v>
      </c>
      <c r="X289" s="2">
        <v>0.67500000000000004</v>
      </c>
      <c r="Y289" s="2">
        <v>0.53500000000000003</v>
      </c>
      <c r="Z289" s="2">
        <v>0.185</v>
      </c>
      <c r="AA289" s="2">
        <v>1.5575000000000001</v>
      </c>
    </row>
    <row r="290" spans="1:27">
      <c r="A290" s="9">
        <v>0.76455333333333331</v>
      </c>
      <c r="B290" s="4">
        <v>1</v>
      </c>
      <c r="C290" s="4">
        <v>0.48</v>
      </c>
      <c r="D290" s="4">
        <v>0.35499999999999998</v>
      </c>
      <c r="E290" s="4">
        <v>0.125</v>
      </c>
      <c r="F290" s="4">
        <v>0.49399999999999999</v>
      </c>
      <c r="V290" s="3">
        <v>1.0475766666666668</v>
      </c>
      <c r="W290" s="2">
        <v>1</v>
      </c>
      <c r="X290" s="2">
        <v>0.65500000000000003</v>
      </c>
      <c r="Y290" s="2">
        <v>0.53</v>
      </c>
      <c r="Z290" s="2">
        <v>0.19500000000000001</v>
      </c>
      <c r="AA290" s="2">
        <v>1.3879999999999999</v>
      </c>
    </row>
    <row r="291" spans="1:27">
      <c r="A291" s="9">
        <v>0.76467266666666678</v>
      </c>
      <c r="B291" s="4">
        <v>1</v>
      </c>
      <c r="C291" s="4">
        <v>0.47</v>
      </c>
      <c r="D291" s="4">
        <v>0.37</v>
      </c>
      <c r="E291" s="4">
        <v>0.13500000000000001</v>
      </c>
      <c r="F291" s="4">
        <v>0.54700000000000004</v>
      </c>
      <c r="V291" s="3">
        <v>1.0476999999999999</v>
      </c>
      <c r="W291" s="2">
        <v>1</v>
      </c>
      <c r="X291" s="2">
        <v>0.67</v>
      </c>
      <c r="Y291" s="2">
        <v>0.5</v>
      </c>
      <c r="Z291" s="2">
        <v>0.2</v>
      </c>
      <c r="AA291" s="2">
        <v>1.2689999999999999</v>
      </c>
    </row>
    <row r="292" spans="1:27">
      <c r="A292" s="9">
        <v>0.76475099999999996</v>
      </c>
      <c r="B292" s="4">
        <v>1</v>
      </c>
      <c r="C292" s="4">
        <v>0.47</v>
      </c>
      <c r="D292" s="4">
        <v>0.35499999999999998</v>
      </c>
      <c r="E292" s="4">
        <v>0.14499999999999999</v>
      </c>
      <c r="F292" s="4">
        <v>0.44850000000000001</v>
      </c>
      <c r="V292" s="3">
        <v>1.0481829166666665</v>
      </c>
      <c r="W292" s="2">
        <v>1</v>
      </c>
      <c r="X292" s="2">
        <v>0.66</v>
      </c>
      <c r="Y292" s="2">
        <v>0.56499999999999995</v>
      </c>
      <c r="Z292" s="2">
        <v>0.19500000000000001</v>
      </c>
      <c r="AA292" s="2">
        <v>1.7605</v>
      </c>
    </row>
    <row r="293" spans="1:27">
      <c r="A293" s="9">
        <v>0.7648653333333334</v>
      </c>
      <c r="B293" s="4">
        <v>1</v>
      </c>
      <c r="C293" s="4">
        <v>0.47499999999999998</v>
      </c>
      <c r="D293" s="4">
        <v>0.36</v>
      </c>
      <c r="E293" s="4">
        <v>0.14000000000000001</v>
      </c>
      <c r="F293" s="4">
        <v>0.51349999999999996</v>
      </c>
      <c r="V293" s="3">
        <v>1.0486600000000001</v>
      </c>
      <c r="W293" s="2">
        <v>1</v>
      </c>
      <c r="X293" s="2">
        <v>0.67500000000000004</v>
      </c>
      <c r="Y293" s="2">
        <v>0.52500000000000002</v>
      </c>
      <c r="Z293" s="2">
        <v>0.16</v>
      </c>
      <c r="AA293" s="2">
        <v>1.2835000000000001</v>
      </c>
    </row>
    <row r="294" spans="1:27">
      <c r="A294" s="9">
        <v>0.76519000000000004</v>
      </c>
      <c r="B294" s="4">
        <v>1</v>
      </c>
      <c r="C294" s="4">
        <v>0.47</v>
      </c>
      <c r="D294" s="4">
        <v>0.37</v>
      </c>
      <c r="E294" s="4">
        <v>0.13</v>
      </c>
      <c r="F294" s="4">
        <v>0.52249999999999996</v>
      </c>
      <c r="V294" s="3">
        <v>1.0490379166666666</v>
      </c>
      <c r="W294" s="2">
        <v>1</v>
      </c>
      <c r="X294" s="2">
        <v>0.67</v>
      </c>
      <c r="Y294" s="2">
        <v>0.51500000000000001</v>
      </c>
      <c r="Z294" s="2">
        <v>0.16500000000000001</v>
      </c>
      <c r="AA294" s="2">
        <v>1.1735</v>
      </c>
    </row>
    <row r="295" spans="1:27">
      <c r="A295" s="9">
        <v>0.76552666666666669</v>
      </c>
      <c r="B295" s="4">
        <v>1</v>
      </c>
      <c r="C295" s="4">
        <v>0.47499999999999998</v>
      </c>
      <c r="D295" s="4">
        <v>0.36</v>
      </c>
      <c r="E295" s="4">
        <v>0.1</v>
      </c>
      <c r="F295" s="4">
        <v>0.42849999999999999</v>
      </c>
      <c r="V295" s="3">
        <v>1.0492879166666667</v>
      </c>
      <c r="W295" s="2">
        <v>1</v>
      </c>
      <c r="X295" s="2">
        <v>0.71</v>
      </c>
      <c r="Y295" s="2">
        <v>0.53</v>
      </c>
      <c r="Z295" s="2">
        <v>0.19500000000000001</v>
      </c>
      <c r="AA295" s="2">
        <v>1.8745000000000001</v>
      </c>
    </row>
    <row r="296" spans="1:27">
      <c r="A296" s="9">
        <v>0.76563600000000009</v>
      </c>
      <c r="B296" s="4">
        <v>1</v>
      </c>
      <c r="C296" s="4">
        <v>0.49</v>
      </c>
      <c r="D296" s="4">
        <v>0.38</v>
      </c>
      <c r="E296" s="4">
        <v>0.14000000000000001</v>
      </c>
      <c r="F296" s="4">
        <v>0.76049999999999995</v>
      </c>
      <c r="V296" s="3">
        <v>1.0495166666666667</v>
      </c>
      <c r="W296" s="2">
        <v>1</v>
      </c>
      <c r="X296" s="2">
        <v>0.65</v>
      </c>
      <c r="Y296" s="2">
        <v>0.56499999999999995</v>
      </c>
      <c r="Z296" s="2">
        <v>0.2</v>
      </c>
      <c r="AA296" s="2">
        <v>1.6645000000000001</v>
      </c>
    </row>
    <row r="297" spans="1:27">
      <c r="A297" s="9">
        <v>0.76565100000000008</v>
      </c>
      <c r="B297" s="4">
        <v>1</v>
      </c>
      <c r="C297" s="4">
        <v>0.47</v>
      </c>
      <c r="D297" s="4">
        <v>0.37</v>
      </c>
      <c r="E297" s="4">
        <v>0.105</v>
      </c>
      <c r="F297" s="4">
        <v>0.46650000000000003</v>
      </c>
      <c r="V297" s="3">
        <v>1.0499020833333335</v>
      </c>
      <c r="W297" s="2">
        <v>1</v>
      </c>
      <c r="X297" s="2">
        <v>0.64500000000000002</v>
      </c>
      <c r="Y297" s="2">
        <v>0.55000000000000004</v>
      </c>
      <c r="Z297" s="2">
        <v>0.17499999999999999</v>
      </c>
      <c r="AA297" s="2">
        <v>1.2915000000000001</v>
      </c>
    </row>
    <row r="298" spans="1:27">
      <c r="A298" s="9">
        <v>0.76592000000000005</v>
      </c>
      <c r="B298" s="4">
        <v>1</v>
      </c>
      <c r="C298" s="4">
        <v>0.47</v>
      </c>
      <c r="D298" s="4">
        <v>0.35499999999999998</v>
      </c>
      <c r="E298" s="4">
        <v>0.18</v>
      </c>
      <c r="F298" s="4">
        <v>0.48</v>
      </c>
      <c r="V298" s="3">
        <v>1.0501329166666666</v>
      </c>
      <c r="W298" s="2">
        <v>1</v>
      </c>
      <c r="X298" s="2">
        <v>0.68500000000000005</v>
      </c>
      <c r="Y298" s="2">
        <v>0.53500000000000003</v>
      </c>
      <c r="Z298" s="2">
        <v>0.155</v>
      </c>
      <c r="AA298" s="2">
        <v>1.3845000000000001</v>
      </c>
    </row>
    <row r="299" spans="1:27">
      <c r="A299" s="9">
        <v>0.76599200000000001</v>
      </c>
      <c r="B299" s="4">
        <v>1</v>
      </c>
      <c r="C299" s="4">
        <v>0.48</v>
      </c>
      <c r="D299" s="4">
        <v>0.375</v>
      </c>
      <c r="E299" s="4">
        <v>0.12</v>
      </c>
      <c r="F299" s="4">
        <v>0.58950000000000002</v>
      </c>
      <c r="V299" s="3">
        <v>1.05030625</v>
      </c>
      <c r="W299" s="2">
        <v>1</v>
      </c>
      <c r="X299" s="2">
        <v>0.64</v>
      </c>
      <c r="Y299" s="2">
        <v>0.57499999999999996</v>
      </c>
      <c r="Z299" s="2">
        <v>0.17499999999999999</v>
      </c>
      <c r="AA299" s="2">
        <v>1.4584999999999999</v>
      </c>
    </row>
    <row r="300" spans="1:27">
      <c r="A300" s="9">
        <v>0.76612666666666662</v>
      </c>
      <c r="B300" s="4">
        <v>1</v>
      </c>
      <c r="C300" s="4">
        <v>0.48</v>
      </c>
      <c r="D300" s="4">
        <v>0.37</v>
      </c>
      <c r="E300" s="4">
        <v>0.1</v>
      </c>
      <c r="F300" s="4">
        <v>0.51349999999999996</v>
      </c>
      <c r="V300" s="3">
        <v>1.0503333333333336</v>
      </c>
      <c r="W300" s="2">
        <v>1</v>
      </c>
      <c r="X300" s="2">
        <v>0.71499999999999997</v>
      </c>
      <c r="Y300" s="2">
        <v>0.52500000000000002</v>
      </c>
      <c r="Z300" s="2">
        <v>0.2</v>
      </c>
      <c r="AA300" s="2">
        <v>1.89</v>
      </c>
    </row>
    <row r="301" spans="1:27">
      <c r="A301" s="9">
        <v>0.76619366666666666</v>
      </c>
      <c r="B301" s="4">
        <v>1</v>
      </c>
      <c r="C301" s="4">
        <v>0.48499999999999999</v>
      </c>
      <c r="D301" s="4">
        <v>0.36499999999999999</v>
      </c>
      <c r="E301" s="4">
        <v>0.105</v>
      </c>
      <c r="F301" s="4">
        <v>0.52049999999999996</v>
      </c>
      <c r="V301" s="3">
        <v>1.05058875</v>
      </c>
      <c r="W301" s="2">
        <v>1</v>
      </c>
      <c r="X301" s="2">
        <v>0.66</v>
      </c>
      <c r="Y301" s="2">
        <v>0.52500000000000002</v>
      </c>
      <c r="Z301" s="2">
        <v>0.20499999999999999</v>
      </c>
      <c r="AA301" s="2">
        <v>1.3665</v>
      </c>
    </row>
    <row r="302" spans="1:27">
      <c r="A302" s="9">
        <v>0.76623533333333338</v>
      </c>
      <c r="B302" s="4">
        <v>1</v>
      </c>
      <c r="C302" s="4">
        <v>0.48</v>
      </c>
      <c r="D302" s="4">
        <v>0.36499999999999999</v>
      </c>
      <c r="E302" s="4">
        <v>0.13</v>
      </c>
      <c r="F302" s="4">
        <v>0.53049999999999997</v>
      </c>
      <c r="V302" s="3">
        <v>1.0514845833333331</v>
      </c>
      <c r="W302" s="2">
        <v>1</v>
      </c>
      <c r="X302" s="2">
        <v>0.66</v>
      </c>
      <c r="Y302" s="2">
        <v>0.53500000000000003</v>
      </c>
      <c r="Z302" s="2">
        <v>0.20499999999999999</v>
      </c>
      <c r="AA302" s="2">
        <v>1.4415</v>
      </c>
    </row>
    <row r="303" spans="1:27">
      <c r="A303" s="9">
        <v>0.76630633333333342</v>
      </c>
      <c r="B303" s="4">
        <v>1</v>
      </c>
      <c r="C303" s="4">
        <v>0.48499999999999999</v>
      </c>
      <c r="D303" s="4">
        <v>0.39</v>
      </c>
      <c r="E303" s="4">
        <v>8.5000000000000006E-2</v>
      </c>
      <c r="F303" s="4">
        <v>0.64349999999999996</v>
      </c>
      <c r="V303" s="3">
        <v>1.051525</v>
      </c>
      <c r="W303" s="2">
        <v>1</v>
      </c>
      <c r="X303" s="2">
        <v>0.67</v>
      </c>
      <c r="Y303" s="2">
        <v>0.52500000000000002</v>
      </c>
      <c r="Z303" s="2">
        <v>0.19500000000000001</v>
      </c>
      <c r="AA303" s="2">
        <v>1.37</v>
      </c>
    </row>
    <row r="304" spans="1:27">
      <c r="A304" s="9">
        <v>0.76643466666666671</v>
      </c>
      <c r="B304" s="4">
        <v>1</v>
      </c>
      <c r="C304" s="4">
        <v>0.47</v>
      </c>
      <c r="D304" s="4">
        <v>0.37</v>
      </c>
      <c r="E304" s="4">
        <v>0.12</v>
      </c>
      <c r="F304" s="4">
        <v>0.47049999999999997</v>
      </c>
      <c r="V304" s="3">
        <v>1.0517133333333335</v>
      </c>
      <c r="W304" s="2">
        <v>1</v>
      </c>
      <c r="X304" s="2">
        <v>0.70499999999999996</v>
      </c>
      <c r="Y304" s="2">
        <v>0.53</v>
      </c>
      <c r="Z304" s="2">
        <v>0.17</v>
      </c>
      <c r="AA304" s="2">
        <v>1.5640000000000001</v>
      </c>
    </row>
    <row r="305" spans="1:27">
      <c r="A305" s="9">
        <v>0.76643499999999998</v>
      </c>
      <c r="B305" s="4">
        <v>1</v>
      </c>
      <c r="C305" s="4">
        <v>0.48</v>
      </c>
      <c r="D305" s="4">
        <v>0.38</v>
      </c>
      <c r="E305" s="4">
        <v>0.125</v>
      </c>
      <c r="F305" s="4">
        <v>0.62450000000000006</v>
      </c>
      <c r="V305" s="3">
        <v>1.0517437500000002</v>
      </c>
      <c r="W305" s="2">
        <v>1</v>
      </c>
      <c r="X305" s="2">
        <v>0.68500000000000005</v>
      </c>
      <c r="Y305" s="2">
        <v>0.54500000000000004</v>
      </c>
      <c r="Z305" s="2">
        <v>0.20499999999999999</v>
      </c>
      <c r="AA305" s="2">
        <v>1.7925</v>
      </c>
    </row>
    <row r="306" spans="1:27">
      <c r="A306" s="9">
        <v>0.766656</v>
      </c>
      <c r="B306" s="4">
        <v>1</v>
      </c>
      <c r="C306" s="4">
        <v>0.48</v>
      </c>
      <c r="D306" s="4">
        <v>0.37</v>
      </c>
      <c r="E306" s="4">
        <v>0.12</v>
      </c>
      <c r="F306" s="4">
        <v>0.53600000000000003</v>
      </c>
      <c r="V306" s="3">
        <v>1.0521133333333335</v>
      </c>
      <c r="W306" s="2">
        <v>1</v>
      </c>
      <c r="X306" s="2">
        <v>0.7</v>
      </c>
      <c r="Y306" s="2">
        <v>0.55000000000000004</v>
      </c>
      <c r="Z306" s="2">
        <v>0.17</v>
      </c>
      <c r="AA306" s="2">
        <v>1.6839999999999999</v>
      </c>
    </row>
    <row r="307" spans="1:27">
      <c r="A307" s="9">
        <v>0.76686800000000011</v>
      </c>
      <c r="B307" s="4">
        <v>1</v>
      </c>
      <c r="C307" s="4">
        <v>0.47</v>
      </c>
      <c r="D307" s="4">
        <v>0.38500000000000001</v>
      </c>
      <c r="E307" s="4">
        <v>0.13</v>
      </c>
      <c r="F307" s="4">
        <v>0.58699999999999997</v>
      </c>
      <c r="V307" s="3">
        <v>1.0522808333333333</v>
      </c>
      <c r="W307" s="2">
        <v>1</v>
      </c>
      <c r="X307" s="2">
        <v>0.7</v>
      </c>
      <c r="Y307" s="2">
        <v>0.52500000000000002</v>
      </c>
      <c r="Z307" s="2">
        <v>0.19</v>
      </c>
      <c r="AA307" s="2">
        <v>1.6014999999999999</v>
      </c>
    </row>
    <row r="308" spans="1:27">
      <c r="A308" s="9">
        <v>0.76688766666666675</v>
      </c>
      <c r="B308" s="4">
        <v>1</v>
      </c>
      <c r="C308" s="4">
        <v>0.47499999999999998</v>
      </c>
      <c r="D308" s="4">
        <v>0.375</v>
      </c>
      <c r="E308" s="4">
        <v>0.115</v>
      </c>
      <c r="F308" s="4">
        <v>0.52049999999999996</v>
      </c>
      <c r="V308" s="3">
        <v>1.05278</v>
      </c>
      <c r="W308" s="2">
        <v>1</v>
      </c>
      <c r="X308" s="2">
        <v>0.69</v>
      </c>
      <c r="Y308" s="2">
        <v>0.52500000000000002</v>
      </c>
      <c r="Z308" s="2">
        <v>0.19</v>
      </c>
      <c r="AA308" s="2">
        <v>1.492</v>
      </c>
    </row>
    <row r="309" spans="1:27">
      <c r="A309" s="9">
        <v>0.76689333333333332</v>
      </c>
      <c r="B309" s="4">
        <v>1</v>
      </c>
      <c r="C309" s="4">
        <v>0.48</v>
      </c>
      <c r="D309" s="4">
        <v>0.36499999999999999</v>
      </c>
      <c r="E309" s="4">
        <v>0.1</v>
      </c>
      <c r="F309" s="4">
        <v>0.46100000000000002</v>
      </c>
      <c r="V309" s="3">
        <v>1.0540483333333335</v>
      </c>
      <c r="W309" s="2">
        <v>1</v>
      </c>
      <c r="X309" s="2">
        <v>0.67500000000000004</v>
      </c>
      <c r="Y309" s="2">
        <v>0.55000000000000004</v>
      </c>
      <c r="Z309" s="2">
        <v>0.19</v>
      </c>
      <c r="AA309" s="2">
        <v>1.5509999999999999</v>
      </c>
    </row>
    <row r="310" spans="1:27">
      <c r="A310" s="9">
        <v>0.76715800000000012</v>
      </c>
      <c r="B310" s="4">
        <v>1</v>
      </c>
      <c r="C310" s="4">
        <v>0.47499999999999998</v>
      </c>
      <c r="D310" s="4">
        <v>0.38500000000000001</v>
      </c>
      <c r="E310" s="4">
        <v>0.11</v>
      </c>
      <c r="F310" s="4">
        <v>0.57350000000000001</v>
      </c>
      <c r="V310" s="3">
        <v>1.0547133333333334</v>
      </c>
      <c r="W310" s="2">
        <v>1</v>
      </c>
      <c r="X310" s="2">
        <v>0.68</v>
      </c>
      <c r="Y310" s="2">
        <v>0.53</v>
      </c>
      <c r="Z310" s="2">
        <v>0.20499999999999999</v>
      </c>
      <c r="AA310" s="2">
        <v>1.496</v>
      </c>
    </row>
    <row r="311" spans="1:27">
      <c r="A311" s="9">
        <v>0.76718166666666665</v>
      </c>
      <c r="B311" s="4">
        <v>1</v>
      </c>
      <c r="C311" s="4">
        <v>0.46500000000000002</v>
      </c>
      <c r="D311" s="4">
        <v>0.37</v>
      </c>
      <c r="E311" s="4">
        <v>0.115</v>
      </c>
      <c r="F311" s="4">
        <v>0.40749999999999997</v>
      </c>
      <c r="V311" s="3">
        <v>1.0547575</v>
      </c>
      <c r="W311" s="2">
        <v>1</v>
      </c>
      <c r="X311" s="2">
        <v>0.68</v>
      </c>
      <c r="Y311" s="2">
        <v>0.55000000000000004</v>
      </c>
      <c r="Z311" s="2">
        <v>0.21</v>
      </c>
      <c r="AA311" s="2">
        <v>1.7444999999999999</v>
      </c>
    </row>
    <row r="312" spans="1:27">
      <c r="A312" s="9">
        <v>0.76731400000000005</v>
      </c>
      <c r="B312" s="4">
        <v>1</v>
      </c>
      <c r="C312" s="4">
        <v>0.49</v>
      </c>
      <c r="D312" s="4">
        <v>0.36</v>
      </c>
      <c r="E312" s="4">
        <v>0.11</v>
      </c>
      <c r="F312" s="4">
        <v>0.50049999999999994</v>
      </c>
      <c r="V312" s="3">
        <v>1.0549533333333334</v>
      </c>
      <c r="W312" s="2">
        <v>1</v>
      </c>
      <c r="X312" s="2">
        <v>0.65500000000000003</v>
      </c>
      <c r="Y312" s="2">
        <v>0.55000000000000004</v>
      </c>
      <c r="Z312" s="2">
        <v>0.18</v>
      </c>
      <c r="AA312" s="2">
        <v>1.274</v>
      </c>
    </row>
    <row r="313" spans="1:27">
      <c r="A313" s="9">
        <v>0.76734999999999998</v>
      </c>
      <c r="B313" s="4">
        <v>1</v>
      </c>
      <c r="C313" s="4">
        <v>0.48</v>
      </c>
      <c r="D313" s="4">
        <v>0.375</v>
      </c>
      <c r="E313" s="4">
        <v>0.105</v>
      </c>
      <c r="F313" s="4">
        <v>0.52500000000000002</v>
      </c>
      <c r="V313" s="3">
        <v>1.0550929166666667</v>
      </c>
      <c r="W313" s="2">
        <v>1</v>
      </c>
      <c r="X313" s="2">
        <v>0.71</v>
      </c>
      <c r="Y313" s="2">
        <v>0.55500000000000005</v>
      </c>
      <c r="Z313" s="2">
        <v>0.19500000000000001</v>
      </c>
      <c r="AA313" s="2">
        <v>1.9484999999999999</v>
      </c>
    </row>
    <row r="314" spans="1:27">
      <c r="A314" s="9">
        <v>0.76737733333333347</v>
      </c>
      <c r="B314" s="4">
        <v>1</v>
      </c>
      <c r="C314" s="4">
        <v>0.5</v>
      </c>
      <c r="D314" s="4">
        <v>0.375</v>
      </c>
      <c r="E314" s="4">
        <v>0.13</v>
      </c>
      <c r="F314" s="4">
        <v>0.72099999999999997</v>
      </c>
      <c r="V314" s="3">
        <v>1.0559833333333333</v>
      </c>
      <c r="W314" s="2">
        <v>1</v>
      </c>
      <c r="X314" s="2">
        <v>0.69499999999999995</v>
      </c>
      <c r="Y314" s="2">
        <v>0.56000000000000005</v>
      </c>
      <c r="Z314" s="2">
        <v>0.185</v>
      </c>
      <c r="AA314" s="2">
        <v>1.74</v>
      </c>
    </row>
    <row r="315" spans="1:27">
      <c r="A315" s="9">
        <v>0.76747733333333334</v>
      </c>
      <c r="B315" s="4">
        <v>1</v>
      </c>
      <c r="C315" s="4">
        <v>0.48</v>
      </c>
      <c r="D315" s="4">
        <v>0.37</v>
      </c>
      <c r="E315" s="4">
        <v>0.12</v>
      </c>
      <c r="F315" s="4">
        <v>0.51400000000000001</v>
      </c>
      <c r="V315" s="3">
        <v>1.0560624999999999</v>
      </c>
      <c r="W315" s="2">
        <v>1</v>
      </c>
      <c r="X315" s="2">
        <v>0.70499999999999996</v>
      </c>
      <c r="Y315" s="2">
        <v>0.56000000000000005</v>
      </c>
      <c r="Z315" s="2">
        <v>0.16500000000000001</v>
      </c>
      <c r="AA315" s="2">
        <v>1.675</v>
      </c>
    </row>
    <row r="316" spans="1:27">
      <c r="A316" s="9">
        <v>0.76764333333333346</v>
      </c>
      <c r="B316" s="4">
        <v>1</v>
      </c>
      <c r="C316" s="4">
        <v>0.48499999999999999</v>
      </c>
      <c r="D316" s="4">
        <v>0.375</v>
      </c>
      <c r="E316" s="4">
        <v>0.13</v>
      </c>
      <c r="F316" s="4">
        <v>0.60250000000000004</v>
      </c>
      <c r="V316" s="3">
        <v>1.0565166666666668</v>
      </c>
      <c r="W316" s="2">
        <v>1</v>
      </c>
      <c r="X316" s="2">
        <v>0.71</v>
      </c>
      <c r="Y316" s="2">
        <v>0.55000000000000004</v>
      </c>
      <c r="Z316" s="2">
        <v>0.2</v>
      </c>
      <c r="AA316" s="2">
        <v>1.9045000000000001</v>
      </c>
    </row>
    <row r="317" spans="1:27">
      <c r="A317" s="9">
        <v>0.76781866666666665</v>
      </c>
      <c r="B317" s="4">
        <v>1</v>
      </c>
      <c r="C317" s="4">
        <v>0.48</v>
      </c>
      <c r="D317" s="4">
        <v>0.35499999999999998</v>
      </c>
      <c r="E317" s="4">
        <v>0.16</v>
      </c>
      <c r="F317" s="4">
        <v>0.46400000000000002</v>
      </c>
      <c r="V317" s="3">
        <v>1.0571499999999998</v>
      </c>
      <c r="W317" s="2">
        <v>1</v>
      </c>
      <c r="X317" s="2">
        <v>0.69499999999999995</v>
      </c>
      <c r="Y317" s="2">
        <v>0.53500000000000003</v>
      </c>
      <c r="Z317" s="2">
        <v>0.2</v>
      </c>
      <c r="AA317" s="2">
        <v>1.5854999999999999</v>
      </c>
    </row>
    <row r="318" spans="1:27">
      <c r="A318" s="9">
        <v>0.76795000000000013</v>
      </c>
      <c r="B318" s="4">
        <v>1</v>
      </c>
      <c r="C318" s="4">
        <v>0.51</v>
      </c>
      <c r="D318" s="4">
        <v>0.375</v>
      </c>
      <c r="E318" s="4">
        <v>0.15</v>
      </c>
      <c r="F318" s="4">
        <v>0.84150000000000003</v>
      </c>
      <c r="V318" s="3">
        <v>1.0571829166666666</v>
      </c>
      <c r="W318" s="2">
        <v>1</v>
      </c>
      <c r="X318" s="2">
        <v>0.7</v>
      </c>
      <c r="Y318" s="2">
        <v>0.54500000000000004</v>
      </c>
      <c r="Z318" s="2">
        <v>0.185</v>
      </c>
      <c r="AA318" s="2">
        <v>1.6134999999999999</v>
      </c>
    </row>
    <row r="319" spans="1:27">
      <c r="A319" s="9">
        <v>0.76815333333333335</v>
      </c>
      <c r="B319" s="4">
        <v>1</v>
      </c>
      <c r="C319" s="4">
        <v>0.48499999999999999</v>
      </c>
      <c r="D319" s="4">
        <v>0.37</v>
      </c>
      <c r="E319" s="4">
        <v>0.14000000000000001</v>
      </c>
      <c r="F319" s="4">
        <v>0.57250000000000001</v>
      </c>
      <c r="V319" s="3">
        <v>1.0573533333333334</v>
      </c>
      <c r="W319" s="2">
        <v>1</v>
      </c>
      <c r="X319" s="2">
        <v>0.70499999999999996</v>
      </c>
      <c r="Y319" s="2">
        <v>0.53500000000000003</v>
      </c>
      <c r="Z319" s="2">
        <v>0.22</v>
      </c>
      <c r="AA319" s="2">
        <v>1.8660000000000001</v>
      </c>
    </row>
    <row r="320" spans="1:27">
      <c r="A320" s="9">
        <v>0.76833833333333335</v>
      </c>
      <c r="B320" s="4">
        <v>1</v>
      </c>
      <c r="C320" s="4">
        <v>0.47499999999999998</v>
      </c>
      <c r="D320" s="4">
        <v>0.38500000000000001</v>
      </c>
      <c r="E320" s="4">
        <v>0.14499999999999999</v>
      </c>
      <c r="F320" s="4">
        <v>0.61750000000000005</v>
      </c>
      <c r="V320" s="3">
        <v>1.0575179166666666</v>
      </c>
      <c r="W320" s="2">
        <v>1</v>
      </c>
      <c r="X320" s="2">
        <v>0.66500000000000004</v>
      </c>
      <c r="Y320" s="2">
        <v>0.55500000000000005</v>
      </c>
      <c r="Z320" s="2">
        <v>0.19500000000000001</v>
      </c>
      <c r="AA320" s="2">
        <v>1.4384999999999999</v>
      </c>
    </row>
    <row r="321" spans="1:27">
      <c r="A321" s="9">
        <v>0.76835200000000003</v>
      </c>
      <c r="B321" s="4">
        <v>1</v>
      </c>
      <c r="C321" s="4">
        <v>0.5</v>
      </c>
      <c r="D321" s="4">
        <v>0.38500000000000001</v>
      </c>
      <c r="E321" s="4">
        <v>0.13</v>
      </c>
      <c r="F321" s="4">
        <v>0.76800000000000002</v>
      </c>
      <c r="V321" s="3">
        <v>1.0579991666666666</v>
      </c>
      <c r="W321" s="2">
        <v>1</v>
      </c>
      <c r="X321" s="2">
        <v>0.67</v>
      </c>
      <c r="Y321" s="2">
        <v>0.55000000000000004</v>
      </c>
      <c r="Z321" s="2">
        <v>0.19</v>
      </c>
      <c r="AA321" s="2">
        <v>1.3905000000000001</v>
      </c>
    </row>
    <row r="322" spans="1:27">
      <c r="A322" s="9">
        <v>0.7685306666666667</v>
      </c>
      <c r="B322" s="4">
        <v>1</v>
      </c>
      <c r="C322" s="4">
        <v>0.49</v>
      </c>
      <c r="D322" s="4">
        <v>0.37</v>
      </c>
      <c r="E322" s="4">
        <v>0.11</v>
      </c>
      <c r="F322" s="4">
        <v>0.53800000000000003</v>
      </c>
      <c r="V322" s="3">
        <v>1.0580241666666668</v>
      </c>
      <c r="W322" s="2">
        <v>1</v>
      </c>
      <c r="X322" s="2">
        <v>0.71499999999999997</v>
      </c>
      <c r="Y322" s="2">
        <v>0.53500000000000003</v>
      </c>
      <c r="Z322" s="2">
        <v>0.19</v>
      </c>
      <c r="AA322" s="2">
        <v>1.6755</v>
      </c>
    </row>
    <row r="323" spans="1:27">
      <c r="A323" s="9">
        <v>0.76874266666666669</v>
      </c>
      <c r="B323" s="4">
        <v>1</v>
      </c>
      <c r="C323" s="4">
        <v>0.46500000000000002</v>
      </c>
      <c r="D323" s="4">
        <v>0.39</v>
      </c>
      <c r="E323" s="4">
        <v>0.14000000000000001</v>
      </c>
      <c r="F323" s="4">
        <v>0.55549999999999999</v>
      </c>
      <c r="V323" s="3">
        <v>1.0581295833333333</v>
      </c>
      <c r="W323" s="2">
        <v>1</v>
      </c>
      <c r="X323" s="2">
        <v>0.69499999999999995</v>
      </c>
      <c r="Y323" s="2">
        <v>0.55000000000000004</v>
      </c>
      <c r="Z323" s="2">
        <v>0.19500000000000001</v>
      </c>
      <c r="AA323" s="2">
        <v>1.6645000000000001</v>
      </c>
    </row>
    <row r="324" spans="1:27">
      <c r="A324" s="9">
        <v>0.76898333333333335</v>
      </c>
      <c r="B324" s="4">
        <v>1</v>
      </c>
      <c r="C324" s="4">
        <v>0.51500000000000001</v>
      </c>
      <c r="D324" s="4">
        <v>0.4</v>
      </c>
      <c r="E324" s="4">
        <v>0.125</v>
      </c>
      <c r="F324" s="4">
        <v>0.95499999999999996</v>
      </c>
      <c r="V324" s="3">
        <v>1.05813</v>
      </c>
      <c r="W324" s="2">
        <v>1</v>
      </c>
      <c r="X324" s="2">
        <v>0.71</v>
      </c>
      <c r="Y324" s="2">
        <v>0.55000000000000004</v>
      </c>
      <c r="Z324" s="2">
        <v>0.17</v>
      </c>
      <c r="AA324" s="2">
        <v>1.6140000000000001</v>
      </c>
    </row>
    <row r="325" spans="1:27">
      <c r="A325" s="9">
        <v>0.76903999999999995</v>
      </c>
      <c r="B325" s="4">
        <v>1</v>
      </c>
      <c r="C325" s="4">
        <v>0.47</v>
      </c>
      <c r="D325" s="4">
        <v>0.37</v>
      </c>
      <c r="E325" s="4">
        <v>0.18</v>
      </c>
      <c r="F325" s="4">
        <v>0.51</v>
      </c>
      <c r="V325" s="3">
        <v>1.0581499999999999</v>
      </c>
      <c r="W325" s="2">
        <v>1</v>
      </c>
      <c r="X325" s="2">
        <v>0.72</v>
      </c>
      <c r="Y325" s="2">
        <v>0.56499999999999995</v>
      </c>
      <c r="Z325" s="2">
        <v>0.2</v>
      </c>
      <c r="AA325" s="2">
        <v>2.1055000000000001</v>
      </c>
    </row>
    <row r="326" spans="1:27">
      <c r="A326" s="9">
        <v>0.76912633333333336</v>
      </c>
      <c r="B326" s="4">
        <v>1</v>
      </c>
      <c r="C326" s="4">
        <v>0.47</v>
      </c>
      <c r="D326" s="4">
        <v>0.375</v>
      </c>
      <c r="E326" s="4">
        <v>0.115</v>
      </c>
      <c r="F326" s="4">
        <v>0.42649999999999999</v>
      </c>
      <c r="V326" s="3">
        <v>1.0585716666666665</v>
      </c>
      <c r="W326" s="2">
        <v>1</v>
      </c>
      <c r="X326" s="2">
        <v>0.64</v>
      </c>
      <c r="Y326" s="2">
        <v>0.56499999999999995</v>
      </c>
      <c r="Z326" s="2">
        <v>0.23</v>
      </c>
      <c r="AA326" s="2">
        <v>1.5209999999999999</v>
      </c>
    </row>
    <row r="327" spans="1:27">
      <c r="A327" s="9">
        <v>0.76932433333333339</v>
      </c>
      <c r="B327" s="4">
        <v>1</v>
      </c>
      <c r="C327" s="4">
        <v>0.48499999999999999</v>
      </c>
      <c r="D327" s="4">
        <v>0.375</v>
      </c>
      <c r="E327" s="4">
        <v>0.14499999999999999</v>
      </c>
      <c r="F327" s="4">
        <v>0.58850000000000002</v>
      </c>
      <c r="V327" s="3">
        <v>1.0589995833333334</v>
      </c>
      <c r="W327" s="2">
        <v>1</v>
      </c>
      <c r="X327" s="2">
        <v>0.71</v>
      </c>
      <c r="Y327" s="2">
        <v>0.56999999999999995</v>
      </c>
      <c r="Z327" s="2">
        <v>0.19500000000000001</v>
      </c>
      <c r="AA327" s="2">
        <v>1.9804999999999999</v>
      </c>
    </row>
    <row r="328" spans="1:27">
      <c r="A328" s="9">
        <v>0.76940733333333344</v>
      </c>
      <c r="B328" s="4">
        <v>1</v>
      </c>
      <c r="C328" s="4">
        <v>0.48499999999999999</v>
      </c>
      <c r="D328" s="4">
        <v>0.375</v>
      </c>
      <c r="E328" s="4">
        <v>0.13</v>
      </c>
      <c r="F328" s="4">
        <v>0.55349999999999999</v>
      </c>
      <c r="V328" s="3">
        <v>1.0600870833333333</v>
      </c>
      <c r="W328" s="2">
        <v>1</v>
      </c>
      <c r="X328" s="2">
        <v>0.72</v>
      </c>
      <c r="Y328" s="2">
        <v>0.54500000000000004</v>
      </c>
      <c r="Z328" s="2">
        <v>0.185</v>
      </c>
      <c r="AA328" s="2">
        <v>1.7184999999999999</v>
      </c>
    </row>
    <row r="329" spans="1:27">
      <c r="A329" s="9">
        <v>0.76968800000000004</v>
      </c>
      <c r="B329" s="4">
        <v>1</v>
      </c>
      <c r="C329" s="4">
        <v>0.48499999999999999</v>
      </c>
      <c r="D329" s="4">
        <v>0.375</v>
      </c>
      <c r="E329" s="4">
        <v>0.13500000000000001</v>
      </c>
      <c r="F329" s="4">
        <v>0.55600000000000005</v>
      </c>
      <c r="V329" s="3">
        <v>1.0611629166666667</v>
      </c>
      <c r="W329" s="2">
        <v>1</v>
      </c>
      <c r="X329" s="2">
        <v>0.7</v>
      </c>
      <c r="Y329" s="2">
        <v>0.55000000000000004</v>
      </c>
      <c r="Z329" s="2">
        <v>0.19500000000000001</v>
      </c>
      <c r="AA329" s="2">
        <v>1.6245000000000001</v>
      </c>
    </row>
    <row r="330" spans="1:27">
      <c r="A330" s="9">
        <v>0.76981700000000008</v>
      </c>
      <c r="B330" s="4">
        <v>1</v>
      </c>
      <c r="C330" s="4">
        <v>0.48499999999999999</v>
      </c>
      <c r="D330" s="4">
        <v>0.37</v>
      </c>
      <c r="E330" s="4">
        <v>0.115</v>
      </c>
      <c r="F330" s="4">
        <v>0.47849999999999998</v>
      </c>
      <c r="V330" s="3">
        <v>1.0618974999999999</v>
      </c>
      <c r="W330" s="2">
        <v>1</v>
      </c>
      <c r="X330" s="2">
        <v>0.70499999999999996</v>
      </c>
      <c r="Y330" s="2">
        <v>0.56999999999999995</v>
      </c>
      <c r="Z330" s="2">
        <v>0.185</v>
      </c>
      <c r="AA330" s="2">
        <v>1.7609999999999999</v>
      </c>
    </row>
    <row r="331" spans="1:27">
      <c r="A331" s="9">
        <v>0.7698653333333334</v>
      </c>
      <c r="B331" s="4">
        <v>1</v>
      </c>
      <c r="C331" s="4">
        <v>0.49</v>
      </c>
      <c r="D331" s="4">
        <v>0.38</v>
      </c>
      <c r="E331" s="4">
        <v>0.14000000000000001</v>
      </c>
      <c r="F331" s="4">
        <v>0.63849999999999996</v>
      </c>
      <c r="V331" s="3">
        <v>1.0619229166666664</v>
      </c>
      <c r="W331" s="2">
        <v>1</v>
      </c>
      <c r="X331" s="2">
        <v>0.72</v>
      </c>
      <c r="Y331" s="2">
        <v>0.56000000000000005</v>
      </c>
      <c r="Z331" s="2">
        <v>0.17499999999999999</v>
      </c>
      <c r="AA331" s="2">
        <v>1.7264999999999999</v>
      </c>
    </row>
    <row r="332" spans="1:27">
      <c r="A332" s="9">
        <v>0.77044133333333331</v>
      </c>
      <c r="B332" s="4">
        <v>1</v>
      </c>
      <c r="C332" s="4">
        <v>0.48499999999999999</v>
      </c>
      <c r="D332" s="4">
        <v>0.37</v>
      </c>
      <c r="E332" s="4">
        <v>0.14000000000000001</v>
      </c>
      <c r="F332" s="4">
        <v>0.50649999999999995</v>
      </c>
      <c r="V332" s="3">
        <v>1.0620124999999998</v>
      </c>
      <c r="W332" s="2">
        <v>1</v>
      </c>
      <c r="X332" s="2">
        <v>0.73</v>
      </c>
      <c r="Y332" s="2">
        <v>0.56000000000000005</v>
      </c>
      <c r="Z332" s="2">
        <v>0.19</v>
      </c>
      <c r="AA332" s="2">
        <v>1.9424999999999999</v>
      </c>
    </row>
    <row r="333" spans="1:27">
      <c r="A333" s="9">
        <v>0.77061666666666673</v>
      </c>
      <c r="B333" s="4">
        <v>1</v>
      </c>
      <c r="C333" s="4">
        <v>0.48</v>
      </c>
      <c r="D333" s="4">
        <v>0.39500000000000002</v>
      </c>
      <c r="E333" s="4">
        <v>0.15</v>
      </c>
      <c r="F333" s="4">
        <v>0.68149999999999999</v>
      </c>
      <c r="V333" s="3">
        <v>1.0620166666666666</v>
      </c>
      <c r="W333" s="2">
        <v>1</v>
      </c>
      <c r="X333" s="2">
        <v>0.72</v>
      </c>
      <c r="Y333" s="2">
        <v>0.52500000000000002</v>
      </c>
      <c r="Z333" s="2">
        <v>0.18</v>
      </c>
      <c r="AA333" s="2">
        <v>1.4450000000000001</v>
      </c>
    </row>
    <row r="334" spans="1:27">
      <c r="A334" s="9">
        <v>0.77067733333333333</v>
      </c>
      <c r="B334" s="4">
        <v>1</v>
      </c>
      <c r="C334" s="4">
        <v>0.48</v>
      </c>
      <c r="D334" s="4">
        <v>0.38</v>
      </c>
      <c r="E334" s="4">
        <v>0.13500000000000001</v>
      </c>
      <c r="F334" s="4">
        <v>0.52800000000000002</v>
      </c>
      <c r="V334" s="3">
        <v>1.0629191666666666</v>
      </c>
      <c r="W334" s="2">
        <v>1</v>
      </c>
      <c r="X334" s="2">
        <v>0.71</v>
      </c>
      <c r="Y334" s="2">
        <v>0.56499999999999995</v>
      </c>
      <c r="Z334" s="2">
        <v>0.19500000000000001</v>
      </c>
      <c r="AA334" s="2">
        <v>1.8169999999999999</v>
      </c>
    </row>
    <row r="335" spans="1:27">
      <c r="A335" s="9">
        <v>0.77074233333333342</v>
      </c>
      <c r="B335" s="4">
        <v>1</v>
      </c>
      <c r="C335" s="4">
        <v>0.5</v>
      </c>
      <c r="D335" s="4">
        <v>0.375</v>
      </c>
      <c r="E335" s="4">
        <v>0.115</v>
      </c>
      <c r="F335" s="4">
        <v>0.59450000000000003</v>
      </c>
      <c r="V335" s="3">
        <v>1.0634833333333333</v>
      </c>
      <c r="W335" s="2">
        <v>1</v>
      </c>
      <c r="X335" s="2">
        <v>0.65500000000000003</v>
      </c>
      <c r="Y335" s="2">
        <v>0.59</v>
      </c>
      <c r="Z335" s="2">
        <v>0.2</v>
      </c>
      <c r="AA335" s="2">
        <v>1.5455000000000001</v>
      </c>
    </row>
    <row r="336" spans="1:27">
      <c r="A336" s="9">
        <v>0.77083733333333337</v>
      </c>
      <c r="B336" s="4">
        <v>1</v>
      </c>
      <c r="C336" s="4">
        <v>0.49</v>
      </c>
      <c r="D336" s="4">
        <v>0.39500000000000002</v>
      </c>
      <c r="E336" s="4">
        <v>0.12</v>
      </c>
      <c r="F336" s="4">
        <v>0.67400000000000004</v>
      </c>
      <c r="V336" s="3">
        <v>1.06412</v>
      </c>
      <c r="W336" s="2">
        <v>1</v>
      </c>
      <c r="X336" s="2">
        <v>0.72499999999999998</v>
      </c>
      <c r="Y336" s="2">
        <v>0.56000000000000005</v>
      </c>
      <c r="Z336" s="2">
        <v>0.185</v>
      </c>
      <c r="AA336" s="2">
        <v>1.792</v>
      </c>
    </row>
    <row r="337" spans="1:27">
      <c r="A337" s="9">
        <v>0.77104666666666666</v>
      </c>
      <c r="B337" s="4">
        <v>1</v>
      </c>
      <c r="C337" s="4">
        <v>0.48499999999999999</v>
      </c>
      <c r="D337" s="4">
        <v>0.36499999999999999</v>
      </c>
      <c r="E337" s="4">
        <v>0.125</v>
      </c>
      <c r="F337" s="4">
        <v>0.42599999999999999</v>
      </c>
      <c r="V337" s="3">
        <v>1.0642091666666667</v>
      </c>
      <c r="W337" s="2">
        <v>1</v>
      </c>
      <c r="X337" s="2">
        <v>0.73499999999999999</v>
      </c>
      <c r="Y337" s="2">
        <v>0.56999999999999995</v>
      </c>
      <c r="Z337" s="2">
        <v>0.21</v>
      </c>
      <c r="AA337" s="2">
        <v>2.2355</v>
      </c>
    </row>
    <row r="338" spans="1:27">
      <c r="A338" s="9">
        <v>0.77108333333333334</v>
      </c>
      <c r="B338" s="4">
        <v>1</v>
      </c>
      <c r="C338" s="4">
        <v>0.48</v>
      </c>
      <c r="D338" s="4">
        <v>0.39</v>
      </c>
      <c r="E338" s="4">
        <v>0.15</v>
      </c>
      <c r="F338" s="4">
        <v>0.62749999999999995</v>
      </c>
      <c r="V338" s="3">
        <v>1.0657958333333333</v>
      </c>
      <c r="W338" s="2">
        <v>1</v>
      </c>
      <c r="X338" s="2">
        <v>0.70499999999999996</v>
      </c>
      <c r="Y338" s="2">
        <v>0.56000000000000005</v>
      </c>
      <c r="Z338" s="2">
        <v>0.17</v>
      </c>
      <c r="AA338" s="2">
        <v>1.4575</v>
      </c>
    </row>
    <row r="339" spans="1:27">
      <c r="A339" s="9">
        <v>0.77109099999999997</v>
      </c>
      <c r="B339" s="4">
        <v>1</v>
      </c>
      <c r="C339" s="4">
        <v>0.495</v>
      </c>
      <c r="D339" s="4">
        <v>0.38</v>
      </c>
      <c r="E339" s="4">
        <v>0.13500000000000001</v>
      </c>
      <c r="F339" s="4">
        <v>0.62949999999999995</v>
      </c>
      <c r="V339" s="3">
        <v>1.0659000000000001</v>
      </c>
      <c r="W339" s="2">
        <v>1</v>
      </c>
      <c r="X339" s="2">
        <v>0.7</v>
      </c>
      <c r="Y339" s="2">
        <v>0.55000000000000004</v>
      </c>
      <c r="Z339" s="2">
        <v>0.2</v>
      </c>
      <c r="AA339" s="2">
        <v>1.5229999999999999</v>
      </c>
    </row>
    <row r="340" spans="1:27">
      <c r="A340" s="9">
        <v>0.77110800000000002</v>
      </c>
      <c r="B340" s="4">
        <v>1</v>
      </c>
      <c r="C340" s="4">
        <v>0.5</v>
      </c>
      <c r="D340" s="4">
        <v>0.38500000000000001</v>
      </c>
      <c r="E340" s="4">
        <v>0.155</v>
      </c>
      <c r="F340" s="4">
        <v>0.76200000000000001</v>
      </c>
      <c r="V340" s="3">
        <v>1.0660433333333332</v>
      </c>
      <c r="W340" s="2">
        <v>1</v>
      </c>
      <c r="X340" s="2">
        <v>0.69499999999999995</v>
      </c>
      <c r="Y340" s="2">
        <v>0.56000000000000005</v>
      </c>
      <c r="Z340" s="2">
        <v>0.19</v>
      </c>
      <c r="AA340" s="2">
        <v>1.494</v>
      </c>
    </row>
    <row r="341" spans="1:27">
      <c r="A341" s="9">
        <v>0.771536</v>
      </c>
      <c r="B341" s="4">
        <v>1</v>
      </c>
      <c r="C341" s="4">
        <v>0.47499999999999998</v>
      </c>
      <c r="D341" s="4">
        <v>0.38</v>
      </c>
      <c r="E341" s="4">
        <v>0.12</v>
      </c>
      <c r="F341" s="4">
        <v>0.441</v>
      </c>
      <c r="V341" s="3">
        <v>1.0671166666666667</v>
      </c>
      <c r="W341" s="2">
        <v>1</v>
      </c>
      <c r="X341" s="2">
        <v>0.7</v>
      </c>
      <c r="Y341" s="2">
        <v>0.57499999999999996</v>
      </c>
      <c r="Z341" s="2">
        <v>0.2</v>
      </c>
      <c r="AA341" s="2">
        <v>1.7364999999999999</v>
      </c>
    </row>
    <row r="342" spans="1:27">
      <c r="A342" s="9">
        <v>0.77166333333333337</v>
      </c>
      <c r="B342" s="4">
        <v>1</v>
      </c>
      <c r="C342" s="4">
        <v>0.48499999999999999</v>
      </c>
      <c r="D342" s="4">
        <v>0.39</v>
      </c>
      <c r="E342" s="4">
        <v>0.125</v>
      </c>
      <c r="F342" s="4">
        <v>0.59099999999999997</v>
      </c>
      <c r="V342" s="3">
        <v>1.0676512499999999</v>
      </c>
      <c r="W342" s="2">
        <v>1</v>
      </c>
      <c r="X342" s="2">
        <v>0.73</v>
      </c>
      <c r="Y342" s="2">
        <v>0.57499999999999996</v>
      </c>
      <c r="Z342" s="2">
        <v>0.185</v>
      </c>
      <c r="AA342" s="2">
        <v>1.8794999999999999</v>
      </c>
    </row>
    <row r="343" spans="1:27">
      <c r="A343" s="9">
        <v>0.77171333333333336</v>
      </c>
      <c r="B343" s="4">
        <v>1</v>
      </c>
      <c r="C343" s="4">
        <v>0.495</v>
      </c>
      <c r="D343" s="4">
        <v>0.4</v>
      </c>
      <c r="E343" s="4">
        <v>0.14000000000000001</v>
      </c>
      <c r="F343" s="4">
        <v>0.77749999999999997</v>
      </c>
      <c r="V343" s="3">
        <v>1.0687125</v>
      </c>
      <c r="W343" s="2">
        <v>1</v>
      </c>
      <c r="X343" s="2">
        <v>0.67500000000000004</v>
      </c>
      <c r="Y343" s="2">
        <v>0.56999999999999995</v>
      </c>
      <c r="Z343" s="2">
        <v>0.22500000000000001</v>
      </c>
      <c r="AA343" s="2">
        <v>1.587</v>
      </c>
    </row>
    <row r="344" spans="1:27">
      <c r="A344" s="9">
        <v>0.77177899999999999</v>
      </c>
      <c r="B344" s="4">
        <v>1</v>
      </c>
      <c r="C344" s="4">
        <v>0.505</v>
      </c>
      <c r="D344" s="4">
        <v>0.38</v>
      </c>
      <c r="E344" s="4">
        <v>0.13500000000000001</v>
      </c>
      <c r="F344" s="4">
        <v>0.6855</v>
      </c>
      <c r="V344" s="3">
        <v>1.0691933333333332</v>
      </c>
      <c r="W344" s="2">
        <v>1</v>
      </c>
      <c r="X344" s="2">
        <v>0.75</v>
      </c>
      <c r="Y344" s="2">
        <v>0.56999999999999995</v>
      </c>
      <c r="Z344" s="2">
        <v>0.21</v>
      </c>
      <c r="AA344" s="2">
        <v>2.2360000000000002</v>
      </c>
    </row>
    <row r="345" spans="1:27">
      <c r="A345" s="9">
        <v>0.77210000000000001</v>
      </c>
      <c r="B345" s="4">
        <v>1</v>
      </c>
      <c r="C345" s="4">
        <v>0.495</v>
      </c>
      <c r="D345" s="4">
        <v>0.375</v>
      </c>
      <c r="E345" s="4">
        <v>0.15</v>
      </c>
      <c r="F345" s="4">
        <v>0.59699999999999998</v>
      </c>
      <c r="V345" s="3">
        <v>1.0700208333333334</v>
      </c>
      <c r="W345" s="2">
        <v>1</v>
      </c>
      <c r="X345" s="2">
        <v>0.71</v>
      </c>
      <c r="Y345" s="2">
        <v>0.57499999999999996</v>
      </c>
      <c r="Z345" s="2">
        <v>0.17499999999999999</v>
      </c>
      <c r="AA345" s="2">
        <v>1.5549999999999999</v>
      </c>
    </row>
    <row r="346" spans="1:27">
      <c r="A346" s="9">
        <v>0.77228300000000005</v>
      </c>
      <c r="B346" s="4">
        <v>1</v>
      </c>
      <c r="C346" s="4">
        <v>0.495</v>
      </c>
      <c r="D346" s="4">
        <v>0.38500000000000001</v>
      </c>
      <c r="E346" s="4">
        <v>0.13500000000000001</v>
      </c>
      <c r="F346" s="4">
        <v>0.63349999999999995</v>
      </c>
      <c r="V346" s="3">
        <v>1.0704149999999999</v>
      </c>
      <c r="W346" s="2">
        <v>1</v>
      </c>
      <c r="X346" s="2">
        <v>0.72</v>
      </c>
      <c r="Y346" s="2">
        <v>0.57499999999999996</v>
      </c>
      <c r="Z346" s="2">
        <v>0.18</v>
      </c>
      <c r="AA346" s="2">
        <v>1.6705000000000001</v>
      </c>
    </row>
    <row r="347" spans="1:27">
      <c r="A347" s="9">
        <v>0.77234133333333332</v>
      </c>
      <c r="B347" s="4">
        <v>1</v>
      </c>
      <c r="C347" s="4">
        <v>0.49</v>
      </c>
      <c r="D347" s="4">
        <v>0.38500000000000001</v>
      </c>
      <c r="E347" s="4">
        <v>0.16</v>
      </c>
      <c r="F347" s="4">
        <v>0.65600000000000003</v>
      </c>
      <c r="V347" s="3">
        <v>1.0738391666666667</v>
      </c>
      <c r="W347" s="2">
        <v>1</v>
      </c>
      <c r="X347" s="2">
        <v>0.73499999999999999</v>
      </c>
      <c r="Y347" s="2">
        <v>0.59</v>
      </c>
      <c r="Z347" s="2">
        <v>0.20499999999999999</v>
      </c>
      <c r="AA347" s="2">
        <v>2.0870000000000002</v>
      </c>
    </row>
    <row r="348" spans="1:27">
      <c r="A348" s="9">
        <v>0.77239466666666667</v>
      </c>
      <c r="B348" s="4">
        <v>1</v>
      </c>
      <c r="C348" s="4">
        <v>0.5</v>
      </c>
      <c r="D348" s="4">
        <v>0.375</v>
      </c>
      <c r="E348" s="4">
        <v>0.14000000000000001</v>
      </c>
      <c r="F348" s="4">
        <v>0.60399999999999998</v>
      </c>
      <c r="V348" s="3">
        <v>1.0746125</v>
      </c>
      <c r="W348" s="2">
        <v>1</v>
      </c>
      <c r="X348" s="2">
        <v>0.71499999999999997</v>
      </c>
      <c r="Y348" s="2">
        <v>0.58499999999999996</v>
      </c>
      <c r="Z348" s="2">
        <v>0.23</v>
      </c>
      <c r="AA348" s="2">
        <v>2.0724999999999998</v>
      </c>
    </row>
    <row r="349" spans="1:27">
      <c r="A349" s="9">
        <v>0.77257400000000009</v>
      </c>
      <c r="B349" s="4">
        <v>1</v>
      </c>
      <c r="C349" s="4">
        <v>0.48499999999999999</v>
      </c>
      <c r="D349" s="4">
        <v>0.4</v>
      </c>
      <c r="E349" s="4">
        <v>0.13500000000000001</v>
      </c>
      <c r="F349" s="4">
        <v>0.66300000000000003</v>
      </c>
      <c r="V349" s="3">
        <v>1.0746666666666667</v>
      </c>
      <c r="W349" s="2">
        <v>1</v>
      </c>
      <c r="X349" s="2">
        <v>0.72499999999999998</v>
      </c>
      <c r="Y349" s="2">
        <v>0.55000000000000004</v>
      </c>
      <c r="Z349" s="2">
        <v>0.2</v>
      </c>
      <c r="AA349" s="2">
        <v>1.51</v>
      </c>
    </row>
    <row r="350" spans="1:27">
      <c r="A350" s="9">
        <v>0.77259600000000006</v>
      </c>
      <c r="B350" s="4">
        <v>1</v>
      </c>
      <c r="C350" s="4">
        <v>0.49</v>
      </c>
      <c r="D350" s="4">
        <v>0.38</v>
      </c>
      <c r="E350" s="4">
        <v>0.13</v>
      </c>
      <c r="F350" s="4">
        <v>0.53900000000000003</v>
      </c>
      <c r="V350" s="3">
        <v>1.0761670833333332</v>
      </c>
      <c r="W350" s="2">
        <v>1</v>
      </c>
      <c r="X350" s="2">
        <v>0.75</v>
      </c>
      <c r="Y350" s="2">
        <v>0.59499999999999997</v>
      </c>
      <c r="Z350" s="2">
        <v>0.20499999999999999</v>
      </c>
      <c r="AA350" s="2">
        <v>2.2204999999999999</v>
      </c>
    </row>
    <row r="351" spans="1:27">
      <c r="A351" s="9">
        <v>0.77284400000000009</v>
      </c>
      <c r="B351" s="4">
        <v>1</v>
      </c>
      <c r="C351" s="4">
        <v>0.48499999999999999</v>
      </c>
      <c r="D351" s="4">
        <v>0.39500000000000002</v>
      </c>
      <c r="E351" s="4">
        <v>0.14000000000000001</v>
      </c>
      <c r="F351" s="4">
        <v>0.62949999999999995</v>
      </c>
      <c r="V351" s="3">
        <v>1.0771274999999998</v>
      </c>
      <c r="W351" s="2">
        <v>1</v>
      </c>
      <c r="X351" s="2">
        <v>0.745</v>
      </c>
      <c r="Y351" s="2">
        <v>0.56499999999999995</v>
      </c>
      <c r="Z351" s="2">
        <v>0.215</v>
      </c>
      <c r="AA351" s="2">
        <v>1.931</v>
      </c>
    </row>
    <row r="352" spans="1:27">
      <c r="A352" s="9">
        <v>0.7728600000000001</v>
      </c>
      <c r="B352" s="4">
        <v>1</v>
      </c>
      <c r="C352" s="4">
        <v>0.51</v>
      </c>
      <c r="D352" s="4">
        <v>0.375</v>
      </c>
      <c r="E352" s="4">
        <v>0.1</v>
      </c>
      <c r="F352" s="4">
        <v>0.57850000000000001</v>
      </c>
      <c r="V352" s="3">
        <v>1.0790329166666666</v>
      </c>
      <c r="W352" s="2">
        <v>1</v>
      </c>
      <c r="X352" s="2">
        <v>0.72499999999999998</v>
      </c>
      <c r="Y352" s="2">
        <v>0.56999999999999995</v>
      </c>
      <c r="Z352" s="2">
        <v>0.20499999999999999</v>
      </c>
      <c r="AA352" s="2">
        <v>1.6194999999999999</v>
      </c>
    </row>
    <row r="353" spans="1:27">
      <c r="A353" s="9">
        <v>0.77288366666666675</v>
      </c>
      <c r="B353" s="4">
        <v>1</v>
      </c>
      <c r="C353" s="4">
        <v>0.505</v>
      </c>
      <c r="D353" s="4">
        <v>0.39</v>
      </c>
      <c r="E353" s="4">
        <v>0.105</v>
      </c>
      <c r="F353" s="4">
        <v>0.65549999999999997</v>
      </c>
      <c r="V353" s="3">
        <v>1.0798079166666665</v>
      </c>
      <c r="W353" s="2">
        <v>1</v>
      </c>
      <c r="X353" s="2">
        <v>0.72</v>
      </c>
      <c r="Y353" s="2">
        <v>0.59</v>
      </c>
      <c r="Z353" s="2">
        <v>0.20499999999999999</v>
      </c>
      <c r="AA353" s="2">
        <v>1.7495000000000001</v>
      </c>
    </row>
    <row r="354" spans="1:27">
      <c r="A354" s="9">
        <v>0.77299400000000007</v>
      </c>
      <c r="B354" s="4">
        <v>1</v>
      </c>
      <c r="C354" s="4">
        <v>0.5</v>
      </c>
      <c r="D354" s="4">
        <v>0.38</v>
      </c>
      <c r="E354" s="4">
        <v>0.11</v>
      </c>
      <c r="F354" s="4">
        <v>0.5605</v>
      </c>
      <c r="V354" s="3">
        <v>1.0804258333333334</v>
      </c>
      <c r="W354" s="2">
        <v>1</v>
      </c>
      <c r="X354" s="2">
        <v>0.72499999999999998</v>
      </c>
      <c r="Y354" s="2">
        <v>0.57999999999999996</v>
      </c>
      <c r="Z354" s="2">
        <v>0.185</v>
      </c>
      <c r="AA354" s="2">
        <v>1.5229999999999999</v>
      </c>
    </row>
    <row r="355" spans="1:27">
      <c r="A355" s="9">
        <v>0.77310000000000001</v>
      </c>
      <c r="B355" s="4">
        <v>1</v>
      </c>
      <c r="C355" s="4">
        <v>0.505</v>
      </c>
      <c r="D355" s="4">
        <v>0.4</v>
      </c>
      <c r="E355" s="4">
        <v>0.125</v>
      </c>
      <c r="F355" s="4">
        <v>0.77</v>
      </c>
      <c r="V355" s="3">
        <v>1.0837666666666665</v>
      </c>
      <c r="W355" s="2">
        <v>1</v>
      </c>
      <c r="X355" s="2">
        <v>0.72499999999999998</v>
      </c>
      <c r="Y355" s="2">
        <v>0.6</v>
      </c>
      <c r="Z355" s="2">
        <v>0.2</v>
      </c>
      <c r="AA355" s="2">
        <v>1.7370000000000001</v>
      </c>
    </row>
    <row r="356" spans="1:27">
      <c r="A356" s="9">
        <v>0.77311866666666673</v>
      </c>
      <c r="B356" s="4">
        <v>1</v>
      </c>
      <c r="C356" s="4">
        <v>0.49</v>
      </c>
      <c r="D356" s="4">
        <v>0.38</v>
      </c>
      <c r="E356" s="4">
        <v>0.155</v>
      </c>
      <c r="F356" s="4">
        <v>0.57799999999999996</v>
      </c>
      <c r="V356" s="3">
        <v>1.0878008333333333</v>
      </c>
      <c r="W356" s="2">
        <v>1</v>
      </c>
      <c r="X356" s="2">
        <v>0.73499999999999999</v>
      </c>
      <c r="Y356" s="2">
        <v>0.59</v>
      </c>
      <c r="Z356" s="2">
        <v>0.215</v>
      </c>
      <c r="AA356" s="2">
        <v>1.7470000000000001</v>
      </c>
    </row>
    <row r="357" spans="1:27">
      <c r="A357" s="9">
        <v>0.77314399999999994</v>
      </c>
      <c r="B357" s="4">
        <v>1</v>
      </c>
      <c r="C357" s="4">
        <v>0.5</v>
      </c>
      <c r="D357" s="4">
        <v>0.38</v>
      </c>
      <c r="E357" s="4">
        <v>0.12</v>
      </c>
      <c r="F357" s="4">
        <v>0.57650000000000001</v>
      </c>
      <c r="V357" s="10">
        <v>1.1319583333333332</v>
      </c>
      <c r="W357" s="11">
        <v>1</v>
      </c>
      <c r="X357" s="11">
        <v>0.81499999999999995</v>
      </c>
      <c r="Y357" s="11">
        <v>0.65</v>
      </c>
      <c r="Z357" s="11">
        <v>0.25</v>
      </c>
      <c r="AA357" s="11">
        <v>2.2549999999999999</v>
      </c>
    </row>
    <row r="358" spans="1:27">
      <c r="A358" s="9">
        <v>0.77350999999999992</v>
      </c>
      <c r="B358" s="4">
        <v>1</v>
      </c>
      <c r="C358" s="4">
        <v>0.5</v>
      </c>
      <c r="D358" s="4">
        <v>0.38</v>
      </c>
      <c r="E358" s="4">
        <v>0.125</v>
      </c>
      <c r="F358" s="4">
        <v>0.57699999999999996</v>
      </c>
      <c r="V358" s="3" t="s">
        <v>64</v>
      </c>
      <c r="W358" s="2">
        <v>357</v>
      </c>
      <c r="X358" s="2">
        <v>225.42500000000001</v>
      </c>
      <c r="Y358" s="2">
        <v>177.39500000000001</v>
      </c>
      <c r="Z358" s="2">
        <v>60.644999999999989</v>
      </c>
      <c r="AA358" s="2">
        <v>460.43850000000026</v>
      </c>
    </row>
    <row r="359" spans="1:27">
      <c r="A359" s="9">
        <v>0.77355166666666675</v>
      </c>
      <c r="B359" s="4">
        <v>1</v>
      </c>
      <c r="C359" s="4">
        <v>0.49</v>
      </c>
      <c r="D359" s="4">
        <v>0.38500000000000001</v>
      </c>
      <c r="E359" s="4">
        <v>0.125</v>
      </c>
      <c r="F359" s="4">
        <v>0.53949999999999998</v>
      </c>
    </row>
    <row r="360" spans="1:27">
      <c r="A360" s="9">
        <v>0.77355400000000019</v>
      </c>
      <c r="B360" s="4">
        <v>1</v>
      </c>
      <c r="C360" s="4">
        <v>0.51</v>
      </c>
      <c r="D360" s="4">
        <v>0.375</v>
      </c>
      <c r="E360" s="4">
        <v>0.11</v>
      </c>
      <c r="F360" s="4">
        <v>0.58050000000000002</v>
      </c>
    </row>
    <row r="361" spans="1:27">
      <c r="A361" s="9">
        <v>0.77358400000000005</v>
      </c>
      <c r="B361" s="4">
        <v>1</v>
      </c>
      <c r="C361" s="4">
        <v>0.5</v>
      </c>
      <c r="D361" s="4">
        <v>0.375</v>
      </c>
      <c r="E361" s="4">
        <v>0.12</v>
      </c>
      <c r="F361" s="4">
        <v>0.52900000000000003</v>
      </c>
    </row>
    <row r="362" spans="1:27">
      <c r="A362" s="9">
        <v>0.77367866666666663</v>
      </c>
      <c r="B362" s="4">
        <v>1</v>
      </c>
      <c r="C362" s="4">
        <v>0.5</v>
      </c>
      <c r="D362" s="4">
        <v>0.38</v>
      </c>
      <c r="E362" s="4">
        <v>0.13500000000000001</v>
      </c>
      <c r="F362" s="4">
        <v>0.59399999999999997</v>
      </c>
    </row>
    <row r="363" spans="1:27">
      <c r="A363" s="9">
        <v>0.77382000000000017</v>
      </c>
      <c r="B363" s="4">
        <v>1</v>
      </c>
      <c r="C363" s="4">
        <v>0.49</v>
      </c>
      <c r="D363" s="4">
        <v>0.39</v>
      </c>
      <c r="E363" s="4">
        <v>0.13500000000000001</v>
      </c>
      <c r="F363" s="4">
        <v>0.59</v>
      </c>
    </row>
    <row r="364" spans="1:27">
      <c r="A364" s="9">
        <v>0.77382400000000007</v>
      </c>
      <c r="B364" s="4">
        <v>1</v>
      </c>
      <c r="C364" s="4">
        <v>0.505</v>
      </c>
      <c r="D364" s="4">
        <v>0.38</v>
      </c>
      <c r="E364" s="4">
        <v>0.12</v>
      </c>
      <c r="F364" s="4">
        <v>0.59399999999999997</v>
      </c>
    </row>
    <row r="365" spans="1:27">
      <c r="A365" s="9">
        <v>0.77384433333333336</v>
      </c>
      <c r="B365" s="4">
        <v>1</v>
      </c>
      <c r="C365" s="4">
        <v>0.505</v>
      </c>
      <c r="D365" s="4">
        <v>0.4</v>
      </c>
      <c r="E365" s="4">
        <v>0.155</v>
      </c>
      <c r="F365" s="4">
        <v>0.84150000000000003</v>
      </c>
    </row>
    <row r="366" spans="1:27">
      <c r="A366" s="9">
        <v>0.77386600000000005</v>
      </c>
      <c r="B366" s="4">
        <v>1</v>
      </c>
      <c r="C366" s="4">
        <v>0.505</v>
      </c>
      <c r="D366" s="4">
        <v>0.38</v>
      </c>
      <c r="E366" s="4">
        <v>0.14499999999999999</v>
      </c>
      <c r="F366" s="4">
        <v>0.65100000000000002</v>
      </c>
    </row>
    <row r="367" spans="1:27">
      <c r="A367" s="9">
        <v>0.77392533333333347</v>
      </c>
      <c r="B367" s="4">
        <v>1</v>
      </c>
      <c r="C367" s="4">
        <v>0.505</v>
      </c>
      <c r="D367" s="4">
        <v>0.38500000000000001</v>
      </c>
      <c r="E367" s="4">
        <v>0.115</v>
      </c>
      <c r="F367" s="4">
        <v>0.61599999999999999</v>
      </c>
    </row>
    <row r="368" spans="1:27">
      <c r="A368" s="9">
        <v>0.77403100000000002</v>
      </c>
      <c r="B368" s="4">
        <v>1</v>
      </c>
      <c r="C368" s="4">
        <v>0.5</v>
      </c>
      <c r="D368" s="4">
        <v>0.39</v>
      </c>
      <c r="E368" s="4">
        <v>0.13500000000000001</v>
      </c>
      <c r="F368" s="4">
        <v>0.65949999999999998</v>
      </c>
    </row>
    <row r="369" spans="1:6">
      <c r="A369" s="9">
        <v>0.77404966666666664</v>
      </c>
      <c r="B369" s="4">
        <v>1</v>
      </c>
      <c r="C369" s="4">
        <v>0.5</v>
      </c>
      <c r="D369" s="4">
        <v>0.38</v>
      </c>
      <c r="E369" s="4">
        <v>0.13500000000000001</v>
      </c>
      <c r="F369" s="4">
        <v>0.58350000000000002</v>
      </c>
    </row>
    <row r="370" spans="1:6">
      <c r="A370" s="9">
        <v>0.77416733333333343</v>
      </c>
      <c r="B370" s="4">
        <v>1</v>
      </c>
      <c r="C370" s="4">
        <v>0.505</v>
      </c>
      <c r="D370" s="4">
        <v>0.38500000000000001</v>
      </c>
      <c r="E370" s="4">
        <v>0.13</v>
      </c>
      <c r="F370" s="4">
        <v>0.64349999999999996</v>
      </c>
    </row>
    <row r="371" spans="1:6">
      <c r="A371" s="9">
        <v>0.77421866666666661</v>
      </c>
      <c r="B371" s="4">
        <v>1</v>
      </c>
      <c r="C371" s="4">
        <v>0.495</v>
      </c>
      <c r="D371" s="4">
        <v>0.38</v>
      </c>
      <c r="E371" s="4">
        <v>0.12</v>
      </c>
      <c r="F371" s="4">
        <v>0.51200000000000001</v>
      </c>
    </row>
    <row r="372" spans="1:6">
      <c r="A372" s="9">
        <v>0.77428800000000009</v>
      </c>
      <c r="B372" s="4">
        <v>1</v>
      </c>
      <c r="C372" s="4">
        <v>0.505</v>
      </c>
      <c r="D372" s="4">
        <v>0.39</v>
      </c>
      <c r="E372" s="4">
        <v>0.12</v>
      </c>
      <c r="F372" s="4">
        <v>0.65300000000000002</v>
      </c>
    </row>
    <row r="373" spans="1:6">
      <c r="A373" s="9">
        <v>0.77429833333333342</v>
      </c>
      <c r="B373" s="4">
        <v>1</v>
      </c>
      <c r="C373" s="4">
        <v>0.505</v>
      </c>
      <c r="D373" s="4">
        <v>0.38500000000000001</v>
      </c>
      <c r="E373" s="4">
        <v>0.14499999999999999</v>
      </c>
      <c r="F373" s="4">
        <v>0.67749999999999999</v>
      </c>
    </row>
    <row r="374" spans="1:6">
      <c r="A374" s="9">
        <v>0.7744553333333335</v>
      </c>
      <c r="B374" s="4">
        <v>1</v>
      </c>
      <c r="C374" s="4">
        <v>0.5</v>
      </c>
      <c r="D374" s="4">
        <v>0.39</v>
      </c>
      <c r="E374" s="4">
        <v>0.13</v>
      </c>
      <c r="F374" s="4">
        <v>0.63549999999999995</v>
      </c>
    </row>
    <row r="375" spans="1:6">
      <c r="A375" s="9">
        <v>0.77449166666666669</v>
      </c>
      <c r="B375" s="4">
        <v>1</v>
      </c>
      <c r="C375" s="4">
        <v>0.48499999999999999</v>
      </c>
      <c r="D375" s="4">
        <v>0.38500000000000001</v>
      </c>
      <c r="E375" s="4">
        <v>0.125</v>
      </c>
      <c r="F375" s="4">
        <v>0.47749999999999998</v>
      </c>
    </row>
    <row r="376" spans="1:6">
      <c r="A376" s="9">
        <v>0.77478266666666662</v>
      </c>
      <c r="B376" s="4">
        <v>1</v>
      </c>
      <c r="C376" s="4">
        <v>0.51500000000000001</v>
      </c>
      <c r="D376" s="4">
        <v>0.375</v>
      </c>
      <c r="E376" s="4">
        <v>0.14000000000000001</v>
      </c>
      <c r="F376" s="4">
        <v>0.65049999999999997</v>
      </c>
    </row>
    <row r="377" spans="1:6">
      <c r="A377" s="9">
        <v>0.77485000000000004</v>
      </c>
      <c r="B377" s="4">
        <v>1</v>
      </c>
      <c r="C377" s="4">
        <v>0.5</v>
      </c>
      <c r="D377" s="4">
        <v>0.39500000000000002</v>
      </c>
      <c r="E377" s="4">
        <v>0.15</v>
      </c>
      <c r="F377" s="4">
        <v>0.71450000000000002</v>
      </c>
    </row>
    <row r="378" spans="1:6">
      <c r="A378" s="9">
        <v>0.77521366666666669</v>
      </c>
      <c r="B378" s="4">
        <v>1</v>
      </c>
      <c r="C378" s="4">
        <v>0.5</v>
      </c>
      <c r="D378" s="4">
        <v>0.38</v>
      </c>
      <c r="E378" s="4">
        <v>0.155</v>
      </c>
      <c r="F378" s="4">
        <v>0.59550000000000003</v>
      </c>
    </row>
    <row r="379" spans="1:6">
      <c r="A379" s="9">
        <v>0.77533333333333321</v>
      </c>
      <c r="B379" s="4">
        <v>1</v>
      </c>
      <c r="C379" s="4">
        <v>0.51500000000000001</v>
      </c>
      <c r="D379" s="4">
        <v>0.38</v>
      </c>
      <c r="E379" s="4">
        <v>0.12</v>
      </c>
      <c r="F379" s="4">
        <v>0.625</v>
      </c>
    </row>
    <row r="380" spans="1:6">
      <c r="A380" s="9">
        <v>0.77548000000000006</v>
      </c>
      <c r="B380" s="4">
        <v>1</v>
      </c>
      <c r="C380" s="4">
        <v>0.505</v>
      </c>
      <c r="D380" s="4">
        <v>0.38500000000000001</v>
      </c>
      <c r="E380" s="4">
        <v>0.125</v>
      </c>
      <c r="F380" s="4">
        <v>0.59599999999999997</v>
      </c>
    </row>
    <row r="381" spans="1:6">
      <c r="A381" s="9">
        <v>0.77552500000000002</v>
      </c>
      <c r="B381" s="4">
        <v>1</v>
      </c>
      <c r="C381" s="4">
        <v>0.5</v>
      </c>
      <c r="D381" s="4">
        <v>0.4</v>
      </c>
      <c r="E381" s="4">
        <v>0.125</v>
      </c>
      <c r="F381" s="4">
        <v>0.66749999999999998</v>
      </c>
    </row>
    <row r="382" spans="1:6">
      <c r="A382" s="9">
        <v>0.77556533333333333</v>
      </c>
      <c r="B382" s="4">
        <v>1</v>
      </c>
      <c r="C382" s="4">
        <v>0.5</v>
      </c>
      <c r="D382" s="4">
        <v>0.38</v>
      </c>
      <c r="E382" s="4">
        <v>0.11</v>
      </c>
      <c r="F382" s="4">
        <v>0.49399999999999999</v>
      </c>
    </row>
    <row r="383" spans="1:6">
      <c r="A383" s="9">
        <v>0.77556666666666674</v>
      </c>
      <c r="B383" s="4">
        <v>1</v>
      </c>
      <c r="C383" s="4">
        <v>0.49</v>
      </c>
      <c r="D383" s="4">
        <v>0.39</v>
      </c>
      <c r="E383" s="4">
        <v>0.15</v>
      </c>
      <c r="F383" s="4">
        <v>0.57299999999999995</v>
      </c>
    </row>
    <row r="384" spans="1:6">
      <c r="A384" s="9">
        <v>0.77568000000000004</v>
      </c>
      <c r="B384" s="4">
        <v>1</v>
      </c>
      <c r="C384" s="4">
        <v>0.47</v>
      </c>
      <c r="D384" s="4">
        <v>0.4</v>
      </c>
      <c r="E384" s="4">
        <v>0.16</v>
      </c>
      <c r="F384" s="4">
        <v>0.51</v>
      </c>
    </row>
    <row r="385" spans="1:6">
      <c r="A385" s="9">
        <v>0.77571133333333342</v>
      </c>
      <c r="B385" s="4">
        <v>1</v>
      </c>
      <c r="C385" s="4">
        <v>0.49</v>
      </c>
      <c r="D385" s="4">
        <v>0.4</v>
      </c>
      <c r="E385" s="4">
        <v>0.115</v>
      </c>
      <c r="F385" s="4">
        <v>0.56899999999999995</v>
      </c>
    </row>
    <row r="386" spans="1:6">
      <c r="A386" s="9">
        <v>0.77582333333333331</v>
      </c>
      <c r="B386" s="4">
        <v>1</v>
      </c>
      <c r="C386" s="4">
        <v>0.495</v>
      </c>
      <c r="D386" s="4">
        <v>0.38</v>
      </c>
      <c r="E386" s="4">
        <v>0.14499999999999999</v>
      </c>
      <c r="F386" s="4">
        <v>0.51500000000000001</v>
      </c>
    </row>
    <row r="387" spans="1:6">
      <c r="A387" s="9">
        <v>0.77610000000000001</v>
      </c>
      <c r="B387" s="4">
        <v>1</v>
      </c>
      <c r="C387" s="4">
        <v>0.5</v>
      </c>
      <c r="D387" s="4">
        <v>0.37</v>
      </c>
      <c r="E387" s="4">
        <v>0.13500000000000001</v>
      </c>
      <c r="F387" s="4">
        <v>0.45</v>
      </c>
    </row>
    <row r="388" spans="1:6">
      <c r="A388" s="9">
        <v>0.7764120000000001</v>
      </c>
      <c r="B388" s="4">
        <v>1</v>
      </c>
      <c r="C388" s="4">
        <v>0.5</v>
      </c>
      <c r="D388" s="4">
        <v>0.38500000000000001</v>
      </c>
      <c r="E388" s="4">
        <v>0.105</v>
      </c>
      <c r="F388" s="4">
        <v>0.498</v>
      </c>
    </row>
    <row r="389" spans="1:6">
      <c r="A389" s="9">
        <v>0.776424</v>
      </c>
      <c r="B389" s="4">
        <v>1</v>
      </c>
      <c r="C389" s="4">
        <v>0.52500000000000002</v>
      </c>
      <c r="D389" s="4">
        <v>0.375</v>
      </c>
      <c r="E389" s="4">
        <v>0.12</v>
      </c>
      <c r="F389" s="4">
        <v>0.63149999999999995</v>
      </c>
    </row>
    <row r="390" spans="1:6">
      <c r="A390" s="9">
        <v>0.7765146666666668</v>
      </c>
      <c r="B390" s="4">
        <v>1</v>
      </c>
      <c r="C390" s="4">
        <v>0.51</v>
      </c>
      <c r="D390" s="4">
        <v>0.4</v>
      </c>
      <c r="E390" s="4">
        <v>0.12</v>
      </c>
      <c r="F390" s="4">
        <v>0.70050000000000001</v>
      </c>
    </row>
    <row r="391" spans="1:6">
      <c r="A391" s="9">
        <v>0.77668800000000005</v>
      </c>
      <c r="B391" s="4">
        <v>1</v>
      </c>
      <c r="C391" s="4">
        <v>0.495</v>
      </c>
      <c r="D391" s="4">
        <v>0.39500000000000002</v>
      </c>
      <c r="E391" s="4">
        <v>0.12</v>
      </c>
      <c r="F391" s="4">
        <v>0.55300000000000005</v>
      </c>
    </row>
    <row r="392" spans="1:6">
      <c r="A392" s="9">
        <v>0.77682866666666683</v>
      </c>
      <c r="B392" s="4">
        <v>1</v>
      </c>
      <c r="C392" s="4">
        <v>0.51</v>
      </c>
      <c r="D392" s="4">
        <v>0.40500000000000003</v>
      </c>
      <c r="E392" s="4">
        <v>0.13500000000000001</v>
      </c>
      <c r="F392" s="4">
        <v>0.76900000000000002</v>
      </c>
    </row>
    <row r="393" spans="1:6">
      <c r="A393" s="9">
        <v>0.77706799999999998</v>
      </c>
      <c r="B393" s="4">
        <v>1</v>
      </c>
      <c r="C393" s="4">
        <v>0.5</v>
      </c>
      <c r="D393" s="4">
        <v>0.4</v>
      </c>
      <c r="E393" s="4">
        <v>0.14000000000000001</v>
      </c>
      <c r="F393" s="4">
        <v>0.66149999999999998</v>
      </c>
    </row>
    <row r="394" spans="1:6">
      <c r="A394" s="9">
        <v>0.77712133333333333</v>
      </c>
      <c r="B394" s="4">
        <v>1</v>
      </c>
      <c r="C394" s="4">
        <v>0.5</v>
      </c>
      <c r="D394" s="4">
        <v>0.39500000000000002</v>
      </c>
      <c r="E394" s="4">
        <v>0.14000000000000001</v>
      </c>
      <c r="F394" s="4">
        <v>0.62150000000000005</v>
      </c>
    </row>
    <row r="395" spans="1:6">
      <c r="A395" s="9">
        <v>0.77738033333333334</v>
      </c>
      <c r="B395" s="4">
        <v>1</v>
      </c>
      <c r="C395" s="4">
        <v>0.505</v>
      </c>
      <c r="D395" s="4">
        <v>0.4</v>
      </c>
      <c r="E395" s="4">
        <v>0.14499999999999999</v>
      </c>
      <c r="F395" s="4">
        <v>0.70450000000000002</v>
      </c>
    </row>
    <row r="396" spans="1:6">
      <c r="A396" s="9">
        <v>0.77750000000000008</v>
      </c>
      <c r="B396" s="4">
        <v>1</v>
      </c>
      <c r="C396" s="4">
        <v>0.52500000000000002</v>
      </c>
      <c r="D396" s="4">
        <v>0.38</v>
      </c>
      <c r="E396" s="4">
        <v>0.125</v>
      </c>
      <c r="F396" s="4">
        <v>0.65</v>
      </c>
    </row>
    <row r="397" spans="1:6">
      <c r="A397" s="9">
        <v>0.777613</v>
      </c>
      <c r="B397" s="4">
        <v>1</v>
      </c>
      <c r="C397" s="4">
        <v>0.495</v>
      </c>
      <c r="D397" s="4">
        <v>0.4</v>
      </c>
      <c r="E397" s="4">
        <v>0.155</v>
      </c>
      <c r="F397" s="4">
        <v>0.64449999999999996</v>
      </c>
    </row>
    <row r="398" spans="1:6">
      <c r="A398" s="9">
        <v>0.77783333333333349</v>
      </c>
      <c r="B398" s="4">
        <v>1</v>
      </c>
      <c r="C398" s="4">
        <v>0.51</v>
      </c>
      <c r="D398" s="4">
        <v>0.38500000000000001</v>
      </c>
      <c r="E398" s="4">
        <v>0.15</v>
      </c>
      <c r="F398" s="4">
        <v>0.625</v>
      </c>
    </row>
    <row r="399" spans="1:6">
      <c r="A399" s="9">
        <v>0.77784900000000001</v>
      </c>
      <c r="B399" s="4">
        <v>1</v>
      </c>
      <c r="C399" s="4">
        <v>0.505</v>
      </c>
      <c r="D399" s="4">
        <v>0.39500000000000002</v>
      </c>
      <c r="E399" s="4">
        <v>0.14499999999999999</v>
      </c>
      <c r="F399" s="4">
        <v>0.65149999999999997</v>
      </c>
    </row>
    <row r="400" spans="1:6">
      <c r="A400" s="9">
        <v>0.77798533333333342</v>
      </c>
      <c r="B400" s="4">
        <v>1</v>
      </c>
      <c r="C400" s="4">
        <v>0.5</v>
      </c>
      <c r="D400" s="4">
        <v>0.40500000000000003</v>
      </c>
      <c r="E400" s="4">
        <v>0.14000000000000001</v>
      </c>
      <c r="F400" s="4">
        <v>0.67349999999999999</v>
      </c>
    </row>
    <row r="401" spans="1:6">
      <c r="A401" s="9">
        <v>0.77809166666666663</v>
      </c>
      <c r="B401" s="4">
        <v>1</v>
      </c>
      <c r="C401" s="4">
        <v>0.5</v>
      </c>
      <c r="D401" s="4">
        <v>0.4</v>
      </c>
      <c r="E401" s="4">
        <v>0.125</v>
      </c>
      <c r="F401" s="4">
        <v>0.59750000000000003</v>
      </c>
    </row>
    <row r="402" spans="1:6">
      <c r="A402" s="9">
        <v>0.77846799999999994</v>
      </c>
      <c r="B402" s="4">
        <v>1</v>
      </c>
      <c r="C402" s="4">
        <v>0.51500000000000001</v>
      </c>
      <c r="D402" s="4">
        <v>0.4</v>
      </c>
      <c r="E402" s="4">
        <v>0.14000000000000001</v>
      </c>
      <c r="F402" s="4">
        <v>0.73650000000000004</v>
      </c>
    </row>
    <row r="403" spans="1:6">
      <c r="A403" s="9">
        <v>0.77848066666666671</v>
      </c>
      <c r="B403" s="4">
        <v>1</v>
      </c>
      <c r="C403" s="4">
        <v>0.52</v>
      </c>
      <c r="D403" s="4">
        <v>0.40500000000000003</v>
      </c>
      <c r="E403" s="4">
        <v>0.14499999999999999</v>
      </c>
      <c r="F403" s="4">
        <v>0.82899999999999996</v>
      </c>
    </row>
    <row r="404" spans="1:6">
      <c r="A404" s="9">
        <v>0.77850000000000008</v>
      </c>
      <c r="B404" s="4">
        <v>1</v>
      </c>
      <c r="C404" s="4">
        <v>0.505</v>
      </c>
      <c r="D404" s="4">
        <v>0.40500000000000003</v>
      </c>
      <c r="E404" s="4">
        <v>0.11</v>
      </c>
      <c r="F404" s="4">
        <v>0.625</v>
      </c>
    </row>
    <row r="405" spans="1:6">
      <c r="A405" s="9">
        <v>0.77860833333333346</v>
      </c>
      <c r="B405" s="4">
        <v>1</v>
      </c>
      <c r="C405" s="4">
        <v>0.51</v>
      </c>
      <c r="D405" s="4">
        <v>0.40500000000000003</v>
      </c>
      <c r="E405" s="4">
        <v>0.125</v>
      </c>
      <c r="F405" s="4">
        <v>0.6925</v>
      </c>
    </row>
    <row r="406" spans="1:6">
      <c r="A406" s="9">
        <v>0.77873999999999999</v>
      </c>
      <c r="B406" s="4">
        <v>2</v>
      </c>
      <c r="C406" s="4">
        <v>0.995</v>
      </c>
      <c r="D406" s="4">
        <v>0.77499999999999991</v>
      </c>
      <c r="E406" s="4">
        <v>0.21500000000000002</v>
      </c>
      <c r="F406" s="4">
        <v>0.90149999999999997</v>
      </c>
    </row>
    <row r="407" spans="1:6">
      <c r="A407" s="9">
        <v>0.77886166666666679</v>
      </c>
      <c r="B407" s="4">
        <v>1</v>
      </c>
      <c r="C407" s="4">
        <v>0.5</v>
      </c>
      <c r="D407" s="4">
        <v>0.4</v>
      </c>
      <c r="E407" s="4">
        <v>0.125</v>
      </c>
      <c r="F407" s="4">
        <v>0.57650000000000001</v>
      </c>
    </row>
    <row r="408" spans="1:6">
      <c r="A408" s="9">
        <v>0.77893233333333334</v>
      </c>
      <c r="B408" s="4">
        <v>1</v>
      </c>
      <c r="C408" s="4">
        <v>0.52</v>
      </c>
      <c r="D408" s="4">
        <v>0.4</v>
      </c>
      <c r="E408" s="4">
        <v>0.14499999999999999</v>
      </c>
      <c r="F408" s="4">
        <v>0.77649999999999997</v>
      </c>
    </row>
    <row r="409" spans="1:6">
      <c r="A409" s="9">
        <v>0.7792553333333333</v>
      </c>
      <c r="B409" s="4">
        <v>1</v>
      </c>
      <c r="C409" s="4">
        <v>0.52</v>
      </c>
      <c r="D409" s="4">
        <v>0.38500000000000001</v>
      </c>
      <c r="E409" s="4">
        <v>0.115</v>
      </c>
      <c r="F409" s="4">
        <v>0.58099999999999996</v>
      </c>
    </row>
    <row r="410" spans="1:6">
      <c r="A410" s="9">
        <v>0.77934133333333333</v>
      </c>
      <c r="B410" s="4">
        <v>1</v>
      </c>
      <c r="C410" s="4">
        <v>0.51500000000000001</v>
      </c>
      <c r="D410" s="4">
        <v>0.40500000000000003</v>
      </c>
      <c r="E410" s="4">
        <v>0.13</v>
      </c>
      <c r="F410" s="4">
        <v>0.72199999999999998</v>
      </c>
    </row>
    <row r="411" spans="1:6">
      <c r="A411" s="9">
        <v>0.7793903333333333</v>
      </c>
      <c r="B411" s="4">
        <v>1</v>
      </c>
      <c r="C411" s="4">
        <v>0.51500000000000001</v>
      </c>
      <c r="D411" s="4">
        <v>0.4</v>
      </c>
      <c r="E411" s="4">
        <v>0.13500000000000001</v>
      </c>
      <c r="F411" s="4">
        <v>0.69650000000000001</v>
      </c>
    </row>
    <row r="412" spans="1:6">
      <c r="A412" s="9">
        <v>0.77941833333333332</v>
      </c>
      <c r="B412" s="4">
        <v>1</v>
      </c>
      <c r="C412" s="4">
        <v>0.52</v>
      </c>
      <c r="D412" s="4">
        <v>0.38</v>
      </c>
      <c r="E412" s="4">
        <v>0.13500000000000001</v>
      </c>
      <c r="F412" s="4">
        <v>0.58250000000000002</v>
      </c>
    </row>
    <row r="413" spans="1:6">
      <c r="A413" s="9">
        <v>0.77950066666666684</v>
      </c>
      <c r="B413" s="4">
        <v>1</v>
      </c>
      <c r="C413" s="4">
        <v>0.51</v>
      </c>
      <c r="D413" s="4">
        <v>0.4</v>
      </c>
      <c r="E413" s="4">
        <v>0.13</v>
      </c>
      <c r="F413" s="4">
        <v>0.64349999999999996</v>
      </c>
    </row>
    <row r="414" spans="1:6">
      <c r="A414" s="9">
        <v>0.77950900000000001</v>
      </c>
      <c r="B414" s="4">
        <v>1</v>
      </c>
      <c r="C414" s="4">
        <v>0.52</v>
      </c>
      <c r="D414" s="4">
        <v>0.39500000000000002</v>
      </c>
      <c r="E414" s="4">
        <v>0.115</v>
      </c>
      <c r="F414" s="4">
        <v>0.64449999999999996</v>
      </c>
    </row>
    <row r="415" spans="1:6">
      <c r="A415" s="9">
        <v>0.77960333333333343</v>
      </c>
      <c r="B415" s="4">
        <v>1</v>
      </c>
      <c r="C415" s="4">
        <v>0.52500000000000002</v>
      </c>
      <c r="D415" s="4">
        <v>0.38</v>
      </c>
      <c r="E415" s="4">
        <v>0.13500000000000001</v>
      </c>
      <c r="F415" s="4">
        <v>0.61499999999999999</v>
      </c>
    </row>
    <row r="416" spans="1:6">
      <c r="A416" s="9">
        <v>0.78004833333333334</v>
      </c>
      <c r="B416" s="4">
        <v>1</v>
      </c>
      <c r="C416" s="4">
        <v>0.51</v>
      </c>
      <c r="D416" s="4">
        <v>0.39500000000000002</v>
      </c>
      <c r="E416" s="4">
        <v>0.125</v>
      </c>
      <c r="F416" s="4">
        <v>0.58050000000000002</v>
      </c>
    </row>
    <row r="417" spans="1:6">
      <c r="A417" s="9">
        <v>0.7800813333333334</v>
      </c>
      <c r="B417" s="4">
        <v>1</v>
      </c>
      <c r="C417" s="4">
        <v>0.51</v>
      </c>
      <c r="D417" s="4">
        <v>0.4</v>
      </c>
      <c r="E417" s="4">
        <v>0.14000000000000001</v>
      </c>
      <c r="F417" s="4">
        <v>0.65149999999999997</v>
      </c>
    </row>
    <row r="418" spans="1:6">
      <c r="A418" s="9">
        <v>0.78049599999999986</v>
      </c>
      <c r="B418" s="4">
        <v>1</v>
      </c>
      <c r="C418" s="4">
        <v>0.51500000000000001</v>
      </c>
      <c r="D418" s="4">
        <v>0.41499999999999998</v>
      </c>
      <c r="E418" s="4">
        <v>0.13</v>
      </c>
      <c r="F418" s="4">
        <v>0.76400000000000001</v>
      </c>
    </row>
    <row r="419" spans="1:6">
      <c r="A419" s="9">
        <v>0.78055000000000019</v>
      </c>
      <c r="B419" s="4">
        <v>1</v>
      </c>
      <c r="C419" s="4">
        <v>0.51</v>
      </c>
      <c r="D419" s="4">
        <v>0.40500000000000003</v>
      </c>
      <c r="E419" s="4">
        <v>0.15</v>
      </c>
      <c r="F419" s="4">
        <v>0.70350000000000001</v>
      </c>
    </row>
    <row r="420" spans="1:6">
      <c r="A420" s="9">
        <v>0.78078166666666671</v>
      </c>
      <c r="B420" s="4">
        <v>1</v>
      </c>
      <c r="C420" s="4">
        <v>0.505</v>
      </c>
      <c r="D420" s="4">
        <v>0.4</v>
      </c>
      <c r="E420" s="4">
        <v>0.125</v>
      </c>
      <c r="F420" s="4">
        <v>0.5605</v>
      </c>
    </row>
    <row r="421" spans="1:6">
      <c r="A421" s="9">
        <v>0.78081466666666677</v>
      </c>
      <c r="B421" s="4">
        <v>1</v>
      </c>
      <c r="C421" s="4">
        <v>0.52500000000000002</v>
      </c>
      <c r="D421" s="4">
        <v>0.38500000000000001</v>
      </c>
      <c r="E421" s="4">
        <v>0.13</v>
      </c>
      <c r="F421" s="4">
        <v>0.60699999999999998</v>
      </c>
    </row>
    <row r="422" spans="1:6">
      <c r="A422" s="9">
        <v>0.78093766666666664</v>
      </c>
      <c r="B422" s="4">
        <v>1</v>
      </c>
      <c r="C422" s="4">
        <v>0.52</v>
      </c>
      <c r="D422" s="4">
        <v>0.38</v>
      </c>
      <c r="E422" s="4">
        <v>0.13500000000000001</v>
      </c>
      <c r="F422" s="4">
        <v>0.53949999999999998</v>
      </c>
    </row>
    <row r="423" spans="1:6">
      <c r="A423" s="9">
        <v>0.7810126666666668</v>
      </c>
      <c r="B423" s="4">
        <v>1</v>
      </c>
      <c r="C423" s="4">
        <v>0.505</v>
      </c>
      <c r="D423" s="4">
        <v>0.40500000000000003</v>
      </c>
      <c r="E423" s="4">
        <v>0.13</v>
      </c>
      <c r="F423" s="4">
        <v>0.60150000000000003</v>
      </c>
    </row>
    <row r="424" spans="1:6">
      <c r="A424" s="9">
        <v>0.78102699999999992</v>
      </c>
      <c r="B424" s="4">
        <v>1</v>
      </c>
      <c r="C424" s="4">
        <v>0.52</v>
      </c>
      <c r="D424" s="4">
        <v>0.42499999999999999</v>
      </c>
      <c r="E424" s="4">
        <v>0.16500000000000001</v>
      </c>
      <c r="F424" s="4">
        <v>0.98850000000000005</v>
      </c>
    </row>
    <row r="425" spans="1:6">
      <c r="A425" s="9">
        <v>0.7811326666666667</v>
      </c>
      <c r="B425" s="4">
        <v>1</v>
      </c>
      <c r="C425" s="4">
        <v>0.51</v>
      </c>
      <c r="D425" s="4">
        <v>0.41499999999999998</v>
      </c>
      <c r="E425" s="4">
        <v>0.14499999999999999</v>
      </c>
      <c r="F425" s="4">
        <v>0.751</v>
      </c>
    </row>
    <row r="426" spans="1:6">
      <c r="A426" s="9">
        <v>0.78144999999999998</v>
      </c>
      <c r="B426" s="4">
        <v>1</v>
      </c>
      <c r="C426" s="4">
        <v>0.51500000000000001</v>
      </c>
      <c r="D426" s="4">
        <v>0.4</v>
      </c>
      <c r="E426" s="4">
        <v>0.125</v>
      </c>
      <c r="F426" s="4">
        <v>0.61499999999999999</v>
      </c>
    </row>
    <row r="427" spans="1:6">
      <c r="A427" s="9">
        <v>0.78160166666666675</v>
      </c>
      <c r="B427" s="4">
        <v>1</v>
      </c>
      <c r="C427" s="4">
        <v>0.54500000000000004</v>
      </c>
      <c r="D427" s="4">
        <v>0.42</v>
      </c>
      <c r="E427" s="4">
        <v>0.125</v>
      </c>
      <c r="F427" s="4">
        <v>0.97450000000000003</v>
      </c>
    </row>
    <row r="428" spans="1:6">
      <c r="A428" s="9">
        <v>0.78163399999999994</v>
      </c>
      <c r="B428" s="4">
        <v>1</v>
      </c>
      <c r="C428" s="4">
        <v>0.52</v>
      </c>
      <c r="D428" s="4">
        <v>0.39500000000000002</v>
      </c>
      <c r="E428" s="4">
        <v>0.13500000000000001</v>
      </c>
      <c r="F428" s="4">
        <v>0.63300000000000001</v>
      </c>
    </row>
    <row r="429" spans="1:6">
      <c r="A429" s="9">
        <v>0.78170333333333331</v>
      </c>
      <c r="B429" s="4">
        <v>1</v>
      </c>
      <c r="C429" s="4">
        <v>0.51500000000000001</v>
      </c>
      <c r="D429" s="4">
        <v>0.40500000000000003</v>
      </c>
      <c r="E429" s="4">
        <v>0.14499999999999999</v>
      </c>
      <c r="F429" s="4">
        <v>0.69499999999999995</v>
      </c>
    </row>
    <row r="430" spans="1:6">
      <c r="A430" s="9">
        <v>0.78179999999999994</v>
      </c>
      <c r="B430" s="4">
        <v>1</v>
      </c>
      <c r="C430" s="4">
        <v>0.52</v>
      </c>
      <c r="D430" s="4">
        <v>0.38</v>
      </c>
      <c r="E430" s="4">
        <v>0.14000000000000001</v>
      </c>
      <c r="F430" s="4">
        <v>0.52500000000000002</v>
      </c>
    </row>
    <row r="431" spans="1:6">
      <c r="A431" s="9">
        <v>0.78195000000000014</v>
      </c>
      <c r="B431" s="4">
        <v>1</v>
      </c>
      <c r="C431" s="4">
        <v>0.53500000000000003</v>
      </c>
      <c r="D431" s="4">
        <v>0.4</v>
      </c>
      <c r="E431" s="4">
        <v>0.13500000000000001</v>
      </c>
      <c r="F431" s="4">
        <v>0.77500000000000002</v>
      </c>
    </row>
    <row r="432" spans="1:6">
      <c r="A432" s="9">
        <v>0.78203599999999995</v>
      </c>
      <c r="B432" s="4">
        <v>1</v>
      </c>
      <c r="C432" s="4">
        <v>0.51500000000000001</v>
      </c>
      <c r="D432" s="4">
        <v>0.4</v>
      </c>
      <c r="E432" s="4">
        <v>0.115</v>
      </c>
      <c r="F432" s="4">
        <v>0.57799999999999996</v>
      </c>
    </row>
    <row r="433" spans="1:6">
      <c r="A433" s="9">
        <v>0.78222500000000006</v>
      </c>
      <c r="B433" s="4">
        <v>1</v>
      </c>
      <c r="C433" s="4">
        <v>0.51</v>
      </c>
      <c r="D433" s="4">
        <v>0.4</v>
      </c>
      <c r="E433" s="4">
        <v>0.125</v>
      </c>
      <c r="F433" s="4">
        <v>0.5575</v>
      </c>
    </row>
    <row r="434" spans="1:6">
      <c r="A434" s="9">
        <v>0.78242699999999998</v>
      </c>
      <c r="B434" s="4">
        <v>1</v>
      </c>
      <c r="C434" s="4">
        <v>0.5</v>
      </c>
      <c r="D434" s="4">
        <v>0.41499999999999998</v>
      </c>
      <c r="E434" s="4">
        <v>0.16500000000000001</v>
      </c>
      <c r="F434" s="4">
        <v>0.6885</v>
      </c>
    </row>
    <row r="435" spans="1:6">
      <c r="A435" s="9">
        <v>0.78243600000000013</v>
      </c>
      <c r="B435" s="4">
        <v>1</v>
      </c>
      <c r="C435" s="4">
        <v>0.51</v>
      </c>
      <c r="D435" s="4">
        <v>0.40500000000000003</v>
      </c>
      <c r="E435" s="4">
        <v>0.13</v>
      </c>
      <c r="F435" s="4">
        <v>0.59899999999999998</v>
      </c>
    </row>
    <row r="436" spans="1:6">
      <c r="A436" s="9">
        <v>0.78247000000000011</v>
      </c>
      <c r="B436" s="4">
        <v>1</v>
      </c>
      <c r="C436" s="4">
        <v>0.53</v>
      </c>
      <c r="D436" s="4">
        <v>0.41</v>
      </c>
      <c r="E436" s="4">
        <v>0.125</v>
      </c>
      <c r="F436" s="4">
        <v>0.76900000000000002</v>
      </c>
    </row>
    <row r="437" spans="1:6">
      <c r="A437" s="9">
        <v>0.78255600000000003</v>
      </c>
      <c r="B437" s="4">
        <v>1</v>
      </c>
      <c r="C437" s="4">
        <v>0.52500000000000002</v>
      </c>
      <c r="D437" s="4">
        <v>0.4</v>
      </c>
      <c r="E437" s="4">
        <v>0.14000000000000001</v>
      </c>
      <c r="F437" s="4">
        <v>0.69550000000000001</v>
      </c>
    </row>
    <row r="438" spans="1:6">
      <c r="A438" s="9">
        <v>0.78265600000000002</v>
      </c>
      <c r="B438" s="4">
        <v>1</v>
      </c>
      <c r="C438" s="4">
        <v>0.52500000000000002</v>
      </c>
      <c r="D438" s="4">
        <v>0.40500000000000003</v>
      </c>
      <c r="E438" s="4">
        <v>0.16</v>
      </c>
      <c r="F438" s="4">
        <v>0.79200000000000004</v>
      </c>
    </row>
    <row r="439" spans="1:6">
      <c r="A439" s="9">
        <v>0.7827046666666666</v>
      </c>
      <c r="B439" s="4">
        <v>1</v>
      </c>
      <c r="C439" s="4">
        <v>0.52</v>
      </c>
      <c r="D439" s="4">
        <v>0.39</v>
      </c>
      <c r="E439" s="4">
        <v>0.13</v>
      </c>
      <c r="F439" s="4">
        <v>0.55449999999999999</v>
      </c>
    </row>
    <row r="440" spans="1:6">
      <c r="A440" s="9">
        <v>0.78271499999999994</v>
      </c>
      <c r="B440" s="4">
        <v>1</v>
      </c>
      <c r="C440" s="4">
        <v>0.52</v>
      </c>
      <c r="D440" s="4">
        <v>0.39500000000000002</v>
      </c>
      <c r="E440" s="4">
        <v>0.125</v>
      </c>
      <c r="F440" s="4">
        <v>0.58050000000000002</v>
      </c>
    </row>
    <row r="441" spans="1:6">
      <c r="A441" s="9">
        <v>0.78274566666666667</v>
      </c>
      <c r="B441" s="4">
        <v>1</v>
      </c>
      <c r="C441" s="4">
        <v>0.52500000000000002</v>
      </c>
      <c r="D441" s="4">
        <v>0.4</v>
      </c>
      <c r="E441" s="4">
        <v>0.115</v>
      </c>
      <c r="F441" s="4">
        <v>0.62949999999999995</v>
      </c>
    </row>
    <row r="442" spans="1:6">
      <c r="A442" s="9">
        <v>0.78276533333333342</v>
      </c>
      <c r="B442" s="4">
        <v>1</v>
      </c>
      <c r="C442" s="4">
        <v>0.53</v>
      </c>
      <c r="D442" s="4">
        <v>0.40500000000000003</v>
      </c>
      <c r="E442" s="4">
        <v>0.13</v>
      </c>
      <c r="F442" s="4">
        <v>0.73799999999999999</v>
      </c>
    </row>
    <row r="443" spans="1:6">
      <c r="A443" s="9">
        <v>0.78278233333333336</v>
      </c>
      <c r="B443" s="4">
        <v>1</v>
      </c>
      <c r="C443" s="4">
        <v>0.52500000000000002</v>
      </c>
      <c r="D443" s="4">
        <v>0.39</v>
      </c>
      <c r="E443" s="4">
        <v>0.13500000000000001</v>
      </c>
      <c r="F443" s="4">
        <v>0.60050000000000003</v>
      </c>
    </row>
    <row r="444" spans="1:6">
      <c r="A444" s="9">
        <v>0.78289333333333333</v>
      </c>
      <c r="B444" s="4">
        <v>1</v>
      </c>
      <c r="C444" s="4">
        <v>0.52</v>
      </c>
      <c r="D444" s="4">
        <v>0.4</v>
      </c>
      <c r="E444" s="4">
        <v>0.14499999999999999</v>
      </c>
      <c r="F444" s="4">
        <v>0.66</v>
      </c>
    </row>
    <row r="445" spans="1:6">
      <c r="A445" s="9">
        <v>0.78321466666666673</v>
      </c>
      <c r="B445" s="4">
        <v>1</v>
      </c>
      <c r="C445" s="4">
        <v>0.52</v>
      </c>
      <c r="D445" s="4">
        <v>0.40500000000000003</v>
      </c>
      <c r="E445" s="4">
        <v>0.14000000000000001</v>
      </c>
      <c r="F445" s="4">
        <v>0.67649999999999999</v>
      </c>
    </row>
    <row r="446" spans="1:6">
      <c r="A446" s="9">
        <v>0.78325866666666677</v>
      </c>
      <c r="B446" s="4">
        <v>1</v>
      </c>
      <c r="C446" s="4">
        <v>0.52</v>
      </c>
      <c r="D446" s="4">
        <v>0.40500000000000003</v>
      </c>
      <c r="E446" s="4">
        <v>0.12</v>
      </c>
      <c r="F446" s="4">
        <v>0.627</v>
      </c>
    </row>
    <row r="447" spans="1:6">
      <c r="A447" s="9">
        <v>0.78331333333333353</v>
      </c>
      <c r="B447" s="4">
        <v>1</v>
      </c>
      <c r="C447" s="4">
        <v>0.505</v>
      </c>
      <c r="D447" s="4">
        <v>0.44</v>
      </c>
      <c r="E447" s="4">
        <v>0.14000000000000001</v>
      </c>
      <c r="F447" s="4">
        <v>0.82750000000000001</v>
      </c>
    </row>
    <row r="448" spans="1:6">
      <c r="A448" s="9">
        <v>0.78336233333333327</v>
      </c>
      <c r="B448" s="4">
        <v>1</v>
      </c>
      <c r="C448" s="4">
        <v>0.51500000000000001</v>
      </c>
      <c r="D448" s="4">
        <v>0.435</v>
      </c>
      <c r="E448" s="4">
        <v>0.14499999999999999</v>
      </c>
      <c r="F448" s="4">
        <v>0.88149999999999995</v>
      </c>
    </row>
    <row r="449" spans="1:6">
      <c r="A449" s="9">
        <v>0.7835713333333334</v>
      </c>
      <c r="B449" s="4">
        <v>1</v>
      </c>
      <c r="C449" s="4">
        <v>0.52500000000000002</v>
      </c>
      <c r="D449" s="4">
        <v>0.4</v>
      </c>
      <c r="E449" s="4">
        <v>0.155</v>
      </c>
      <c r="F449" s="4">
        <v>0.70699999999999996</v>
      </c>
    </row>
    <row r="450" spans="1:6">
      <c r="A450" s="9">
        <v>0.78367999999999993</v>
      </c>
      <c r="B450" s="4">
        <v>1</v>
      </c>
      <c r="C450" s="4">
        <v>0.52</v>
      </c>
      <c r="D450" s="4">
        <v>0.4</v>
      </c>
      <c r="E450" s="4">
        <v>0.12</v>
      </c>
      <c r="F450" s="4">
        <v>0.57999999999999996</v>
      </c>
    </row>
    <row r="451" spans="1:6">
      <c r="A451" s="9">
        <v>0.78376800000000002</v>
      </c>
      <c r="B451" s="4">
        <v>1</v>
      </c>
      <c r="C451" s="4">
        <v>0.52</v>
      </c>
      <c r="D451" s="4">
        <v>0.41</v>
      </c>
      <c r="E451" s="4">
        <v>0.14000000000000001</v>
      </c>
      <c r="F451" s="4">
        <v>0.69899999999999995</v>
      </c>
    </row>
    <row r="452" spans="1:6">
      <c r="A452" s="9">
        <v>0.78427466666666668</v>
      </c>
      <c r="B452" s="4">
        <v>1</v>
      </c>
      <c r="C452" s="4">
        <v>0.52500000000000002</v>
      </c>
      <c r="D452" s="4">
        <v>0.4</v>
      </c>
      <c r="E452" s="4">
        <v>0.13</v>
      </c>
      <c r="F452" s="4">
        <v>0.622</v>
      </c>
    </row>
    <row r="453" spans="1:6">
      <c r="A453" s="9">
        <v>0.78443466666666661</v>
      </c>
      <c r="B453" s="4">
        <v>1</v>
      </c>
      <c r="C453" s="4">
        <v>0.51500000000000001</v>
      </c>
      <c r="D453" s="4">
        <v>0.39500000000000002</v>
      </c>
      <c r="E453" s="4">
        <v>0.13500000000000001</v>
      </c>
      <c r="F453" s="4">
        <v>0.51600000000000001</v>
      </c>
    </row>
    <row r="454" spans="1:6">
      <c r="A454" s="9">
        <v>0.78458333333333341</v>
      </c>
      <c r="B454" s="4">
        <v>1</v>
      </c>
      <c r="C454" s="4">
        <v>0.52500000000000002</v>
      </c>
      <c r="D454" s="4">
        <v>0.41</v>
      </c>
      <c r="E454" s="4">
        <v>0.13</v>
      </c>
      <c r="F454" s="4">
        <v>0.6875</v>
      </c>
    </row>
    <row r="455" spans="1:6">
      <c r="A455" s="9">
        <v>0.78470333333333331</v>
      </c>
      <c r="B455" s="4">
        <v>1</v>
      </c>
      <c r="C455" s="4">
        <v>0.53500000000000003</v>
      </c>
      <c r="D455" s="4">
        <v>0.39</v>
      </c>
      <c r="E455" s="4">
        <v>0.125</v>
      </c>
      <c r="F455" s="4">
        <v>0.59899999999999998</v>
      </c>
    </row>
    <row r="456" spans="1:6">
      <c r="A456" s="9">
        <v>0.78489066666666674</v>
      </c>
      <c r="B456" s="4">
        <v>1</v>
      </c>
      <c r="C456" s="4">
        <v>0.505</v>
      </c>
      <c r="D456" s="4">
        <v>0.40500000000000003</v>
      </c>
      <c r="E456" s="4">
        <v>0.18</v>
      </c>
      <c r="F456" s="4">
        <v>0.60599999999999998</v>
      </c>
    </row>
    <row r="457" spans="1:6">
      <c r="A457" s="9">
        <v>0.78492866666666672</v>
      </c>
      <c r="B457" s="4">
        <v>1</v>
      </c>
      <c r="C457" s="4">
        <v>0.54</v>
      </c>
      <c r="D457" s="4">
        <v>0.4</v>
      </c>
      <c r="E457" s="4">
        <v>0.14499999999999999</v>
      </c>
      <c r="F457" s="4">
        <v>0.75700000000000001</v>
      </c>
    </row>
    <row r="458" spans="1:6">
      <c r="A458" s="9">
        <v>0.78502933333333347</v>
      </c>
      <c r="B458" s="4">
        <v>1</v>
      </c>
      <c r="C458" s="4">
        <v>0.54500000000000004</v>
      </c>
      <c r="D458" s="4">
        <v>0.4</v>
      </c>
      <c r="E458" s="4">
        <v>0.14000000000000001</v>
      </c>
      <c r="F458" s="4">
        <v>0.77800000000000002</v>
      </c>
    </row>
    <row r="459" spans="1:6">
      <c r="A459" s="9">
        <v>0.78506500000000001</v>
      </c>
      <c r="B459" s="4">
        <v>1</v>
      </c>
      <c r="C459" s="4">
        <v>0.54</v>
      </c>
      <c r="D459" s="4">
        <v>0.39</v>
      </c>
      <c r="E459" s="4">
        <v>0.125</v>
      </c>
      <c r="F459" s="4">
        <v>0.62549999999999994</v>
      </c>
    </row>
    <row r="460" spans="1:6">
      <c r="A460" s="9">
        <v>0.78568933333333346</v>
      </c>
      <c r="B460" s="4">
        <v>1</v>
      </c>
      <c r="C460" s="4">
        <v>0.54500000000000004</v>
      </c>
      <c r="D460" s="4">
        <v>0.42</v>
      </c>
      <c r="E460" s="4">
        <v>0.13</v>
      </c>
      <c r="F460" s="4">
        <v>0.879</v>
      </c>
    </row>
    <row r="461" spans="1:6">
      <c r="A461" s="9">
        <v>0.7863500000000001</v>
      </c>
      <c r="B461" s="4">
        <v>1</v>
      </c>
      <c r="C461" s="4">
        <v>0.53</v>
      </c>
      <c r="D461" s="4">
        <v>0.42499999999999999</v>
      </c>
      <c r="E461" s="4">
        <v>0.15</v>
      </c>
      <c r="F461" s="4">
        <v>0.84950000000000003</v>
      </c>
    </row>
    <row r="462" spans="1:6">
      <c r="A462" s="9">
        <v>0.7864553333333334</v>
      </c>
      <c r="B462" s="4">
        <v>1</v>
      </c>
      <c r="C462" s="4">
        <v>0.53</v>
      </c>
      <c r="D462" s="4">
        <v>0.40500000000000003</v>
      </c>
      <c r="E462" s="4">
        <v>0.13</v>
      </c>
      <c r="F462" s="4">
        <v>0.63549999999999995</v>
      </c>
    </row>
    <row r="463" spans="1:6">
      <c r="A463" s="9">
        <v>0.78648266666666677</v>
      </c>
      <c r="B463" s="4">
        <v>1</v>
      </c>
      <c r="C463" s="4">
        <v>0.53500000000000003</v>
      </c>
      <c r="D463" s="4">
        <v>0.41</v>
      </c>
      <c r="E463" s="4">
        <v>0.12</v>
      </c>
      <c r="F463" s="4">
        <v>0.6835</v>
      </c>
    </row>
    <row r="464" spans="1:6">
      <c r="A464" s="9">
        <v>0.78655066666666673</v>
      </c>
      <c r="B464" s="4">
        <v>1</v>
      </c>
      <c r="C464" s="4">
        <v>0.53</v>
      </c>
      <c r="D464" s="4">
        <v>0.42499999999999999</v>
      </c>
      <c r="E464" s="4">
        <v>0.13</v>
      </c>
      <c r="F464" s="4">
        <v>0.78100000000000003</v>
      </c>
    </row>
    <row r="465" spans="1:6">
      <c r="A465" s="9">
        <v>0.78664666666666672</v>
      </c>
      <c r="B465" s="4">
        <v>1</v>
      </c>
      <c r="C465" s="4">
        <v>0.52</v>
      </c>
      <c r="D465" s="4">
        <v>0.40500000000000003</v>
      </c>
      <c r="E465" s="4">
        <v>0.14000000000000001</v>
      </c>
      <c r="F465" s="4">
        <v>0.57750000000000001</v>
      </c>
    </row>
    <row r="466" spans="1:6">
      <c r="A466" s="9">
        <v>0.78673233333333326</v>
      </c>
      <c r="B466" s="4">
        <v>1</v>
      </c>
      <c r="C466" s="4">
        <v>0.52</v>
      </c>
      <c r="D466" s="4">
        <v>0.42499999999999999</v>
      </c>
      <c r="E466" s="4">
        <v>0.155</v>
      </c>
      <c r="F466" s="4">
        <v>0.77349999999999997</v>
      </c>
    </row>
    <row r="467" spans="1:6">
      <c r="A467" s="9">
        <v>0.78690133333333323</v>
      </c>
      <c r="B467" s="4">
        <v>1</v>
      </c>
      <c r="C467" s="4">
        <v>0.53</v>
      </c>
      <c r="D467" s="4">
        <v>0.41499999999999998</v>
      </c>
      <c r="E467" s="4">
        <v>0.14000000000000001</v>
      </c>
      <c r="F467" s="4">
        <v>0.72399999999999998</v>
      </c>
    </row>
    <row r="468" spans="1:6">
      <c r="A468" s="9">
        <v>0.78694399999999998</v>
      </c>
      <c r="B468" s="4">
        <v>1</v>
      </c>
      <c r="C468" s="4">
        <v>0.53</v>
      </c>
      <c r="D468" s="4">
        <v>0.41499999999999998</v>
      </c>
      <c r="E468" s="4">
        <v>0.16</v>
      </c>
      <c r="F468" s="4">
        <v>0.78300000000000003</v>
      </c>
    </row>
    <row r="469" spans="1:6">
      <c r="A469" s="9">
        <v>0.78723333333333323</v>
      </c>
      <c r="B469" s="4">
        <v>1</v>
      </c>
      <c r="C469" s="4">
        <v>0.52</v>
      </c>
      <c r="D469" s="4">
        <v>0.41499999999999998</v>
      </c>
      <c r="E469" s="4">
        <v>0.14000000000000001</v>
      </c>
      <c r="F469" s="4">
        <v>0.63749999999999996</v>
      </c>
    </row>
    <row r="470" spans="1:6">
      <c r="A470" s="9">
        <v>0.78736066666666671</v>
      </c>
      <c r="B470" s="4">
        <v>1</v>
      </c>
      <c r="C470" s="4">
        <v>0.53</v>
      </c>
      <c r="D470" s="4">
        <v>0.42499999999999999</v>
      </c>
      <c r="E470" s="4">
        <v>0.13</v>
      </c>
      <c r="F470" s="4">
        <v>0.75849999999999995</v>
      </c>
    </row>
    <row r="471" spans="1:6">
      <c r="A471" s="9">
        <v>0.78780799999999995</v>
      </c>
      <c r="B471" s="4">
        <v>1</v>
      </c>
      <c r="C471" s="4">
        <v>0.52500000000000002</v>
      </c>
      <c r="D471" s="4">
        <v>0.42</v>
      </c>
      <c r="E471" s="4">
        <v>0.16</v>
      </c>
      <c r="F471" s="4">
        <v>0.75600000000000001</v>
      </c>
    </row>
    <row r="472" spans="1:6">
      <c r="A472" s="9">
        <v>0.78799933333333338</v>
      </c>
      <c r="B472" s="4">
        <v>1</v>
      </c>
      <c r="C472" s="4">
        <v>0.55000000000000004</v>
      </c>
      <c r="D472" s="4">
        <v>0.4</v>
      </c>
      <c r="E472" s="4">
        <v>0.13500000000000001</v>
      </c>
      <c r="F472" s="4">
        <v>0.71699999999999997</v>
      </c>
    </row>
    <row r="473" spans="1:6">
      <c r="A473" s="9">
        <v>0.78814533333333348</v>
      </c>
      <c r="B473" s="4">
        <v>1</v>
      </c>
      <c r="C473" s="4">
        <v>0.54</v>
      </c>
      <c r="D473" s="4">
        <v>0.42</v>
      </c>
      <c r="E473" s="4">
        <v>0.14000000000000001</v>
      </c>
      <c r="F473" s="4">
        <v>0.80349999999999999</v>
      </c>
    </row>
    <row r="474" spans="1:6">
      <c r="A474" s="9">
        <v>0.7888546666666667</v>
      </c>
      <c r="B474" s="4">
        <v>1</v>
      </c>
      <c r="C474" s="4">
        <v>0.53</v>
      </c>
      <c r="D474" s="4">
        <v>0.42499999999999999</v>
      </c>
      <c r="E474" s="4">
        <v>0.13</v>
      </c>
      <c r="F474" s="4">
        <v>0.71699999999999997</v>
      </c>
    </row>
    <row r="475" spans="1:6">
      <c r="A475" s="9">
        <v>0.78895999999999999</v>
      </c>
      <c r="B475" s="4">
        <v>1</v>
      </c>
      <c r="C475" s="4">
        <v>0.55000000000000004</v>
      </c>
      <c r="D475" s="4">
        <v>0.42499999999999999</v>
      </c>
      <c r="E475" s="4">
        <v>0.16</v>
      </c>
      <c r="F475" s="4">
        <v>0.97</v>
      </c>
    </row>
    <row r="476" spans="1:6">
      <c r="A476" s="9">
        <v>0.78907733333333341</v>
      </c>
      <c r="B476" s="4">
        <v>1</v>
      </c>
      <c r="C476" s="4">
        <v>0.53</v>
      </c>
      <c r="D476" s="4">
        <v>0.435</v>
      </c>
      <c r="E476" s="4">
        <v>0.16</v>
      </c>
      <c r="F476" s="4">
        <v>0.88300000000000001</v>
      </c>
    </row>
    <row r="477" spans="1:6">
      <c r="A477" s="9">
        <v>0.78913000000000011</v>
      </c>
      <c r="B477" s="4">
        <v>1</v>
      </c>
      <c r="C477" s="4">
        <v>0.53</v>
      </c>
      <c r="D477" s="4">
        <v>0.4</v>
      </c>
      <c r="E477" s="4">
        <v>0.14499999999999999</v>
      </c>
      <c r="F477" s="4">
        <v>0.55500000000000005</v>
      </c>
    </row>
    <row r="478" spans="1:6">
      <c r="A478" s="9">
        <v>0.78925000000000001</v>
      </c>
      <c r="B478" s="4">
        <v>1</v>
      </c>
      <c r="C478" s="4">
        <v>0.52500000000000002</v>
      </c>
      <c r="D478" s="4">
        <v>0.44</v>
      </c>
      <c r="E478" s="4">
        <v>0.15</v>
      </c>
      <c r="F478" s="4">
        <v>0.84250000000000003</v>
      </c>
    </row>
    <row r="479" spans="1:6">
      <c r="A479" s="9">
        <v>0.78939466666666669</v>
      </c>
      <c r="B479" s="4">
        <v>1</v>
      </c>
      <c r="C479" s="4">
        <v>0.53</v>
      </c>
      <c r="D479" s="4">
        <v>0.42499999999999999</v>
      </c>
      <c r="E479" s="4">
        <v>0.13</v>
      </c>
      <c r="F479" s="4">
        <v>0.70199999999999996</v>
      </c>
    </row>
    <row r="480" spans="1:6">
      <c r="A480" s="9">
        <v>0.78952666666666671</v>
      </c>
      <c r="B480" s="4">
        <v>1</v>
      </c>
      <c r="C480" s="4">
        <v>0.56000000000000005</v>
      </c>
      <c r="D480" s="4">
        <v>0.41</v>
      </c>
      <c r="E480" s="4">
        <v>0.16500000000000001</v>
      </c>
      <c r="F480" s="4">
        <v>0.93</v>
      </c>
    </row>
    <row r="481" spans="1:6">
      <c r="A481" s="9">
        <v>0.78983333333333339</v>
      </c>
      <c r="B481" s="4">
        <v>1</v>
      </c>
      <c r="C481" s="4">
        <v>0.55000000000000004</v>
      </c>
      <c r="D481" s="4">
        <v>0.41</v>
      </c>
      <c r="E481" s="4">
        <v>0.15</v>
      </c>
      <c r="F481" s="4">
        <v>0.78500000000000003</v>
      </c>
    </row>
    <row r="482" spans="1:6">
      <c r="A482" s="9">
        <v>0.79011666666666669</v>
      </c>
      <c r="B482" s="4">
        <v>1</v>
      </c>
      <c r="C482" s="4">
        <v>0.52500000000000002</v>
      </c>
      <c r="D482" s="4">
        <v>0.43</v>
      </c>
      <c r="E482" s="4">
        <v>0.15</v>
      </c>
      <c r="F482" s="4">
        <v>0.73650000000000004</v>
      </c>
    </row>
    <row r="483" spans="1:6">
      <c r="A483" s="9">
        <v>0.79025733333333337</v>
      </c>
      <c r="B483" s="4">
        <v>1</v>
      </c>
      <c r="C483" s="4">
        <v>0.54</v>
      </c>
      <c r="D483" s="4">
        <v>0.43</v>
      </c>
      <c r="E483" s="4">
        <v>0.14000000000000001</v>
      </c>
      <c r="F483" s="4">
        <v>0.81950000000000001</v>
      </c>
    </row>
    <row r="484" spans="1:6">
      <c r="A484" s="9">
        <v>0.79029333333333318</v>
      </c>
      <c r="B484" s="4">
        <v>1</v>
      </c>
      <c r="C484" s="4">
        <v>0.52</v>
      </c>
      <c r="D484" s="4">
        <v>0.41499999999999998</v>
      </c>
      <c r="E484" s="4">
        <v>0.16</v>
      </c>
      <c r="F484" s="4">
        <v>0.59499999999999997</v>
      </c>
    </row>
    <row r="485" spans="1:6">
      <c r="A485" s="9">
        <v>0.79063433333333344</v>
      </c>
      <c r="B485" s="4">
        <v>1</v>
      </c>
      <c r="C485" s="4">
        <v>0.53500000000000003</v>
      </c>
      <c r="D485" s="4">
        <v>0.42499999999999999</v>
      </c>
      <c r="E485" s="4">
        <v>0.155</v>
      </c>
      <c r="F485" s="4">
        <v>0.77649999999999997</v>
      </c>
    </row>
    <row r="486" spans="1:6">
      <c r="A486" s="9">
        <v>0.79063800000000006</v>
      </c>
      <c r="B486" s="4">
        <v>1</v>
      </c>
      <c r="C486" s="4">
        <v>0.53</v>
      </c>
      <c r="D486" s="4">
        <v>0.43</v>
      </c>
      <c r="E486" s="4">
        <v>0.13</v>
      </c>
      <c r="F486" s="4">
        <v>0.70450000000000002</v>
      </c>
    </row>
    <row r="487" spans="1:6">
      <c r="A487" s="9">
        <v>0.79069066666666687</v>
      </c>
      <c r="B487" s="4">
        <v>1</v>
      </c>
      <c r="C487" s="4">
        <v>0.54500000000000004</v>
      </c>
      <c r="D487" s="4">
        <v>0.44</v>
      </c>
      <c r="E487" s="4">
        <v>0.12</v>
      </c>
      <c r="F487" s="4">
        <v>0.85650000000000004</v>
      </c>
    </row>
    <row r="488" spans="1:6">
      <c r="A488" s="9">
        <v>0.79073199999999999</v>
      </c>
      <c r="B488" s="4">
        <v>1</v>
      </c>
      <c r="C488" s="4">
        <v>0.54</v>
      </c>
      <c r="D488" s="4">
        <v>0.41499999999999998</v>
      </c>
      <c r="E488" s="4">
        <v>0.11</v>
      </c>
      <c r="F488" s="4">
        <v>0.61899999999999999</v>
      </c>
    </row>
    <row r="489" spans="1:6">
      <c r="A489" s="9">
        <v>0.79078400000000015</v>
      </c>
      <c r="B489" s="4">
        <v>1</v>
      </c>
      <c r="C489" s="4">
        <v>0.54</v>
      </c>
      <c r="D489" s="4">
        <v>0.435</v>
      </c>
      <c r="E489" s="4">
        <v>0.18</v>
      </c>
      <c r="F489" s="4">
        <v>0.996</v>
      </c>
    </row>
    <row r="490" spans="1:6">
      <c r="A490" s="9">
        <v>0.79104333333333343</v>
      </c>
      <c r="B490" s="4">
        <v>1</v>
      </c>
      <c r="C490" s="4">
        <v>0.54500000000000004</v>
      </c>
      <c r="D490" s="4">
        <v>0.42</v>
      </c>
      <c r="E490" s="4">
        <v>0.125</v>
      </c>
      <c r="F490" s="4">
        <v>0.71699999999999997</v>
      </c>
    </row>
    <row r="491" spans="1:6">
      <c r="A491" s="9">
        <v>0.79111133333333328</v>
      </c>
      <c r="B491" s="4">
        <v>1</v>
      </c>
      <c r="C491" s="4">
        <v>0.55000000000000004</v>
      </c>
      <c r="D491" s="4">
        <v>0.43</v>
      </c>
      <c r="E491" s="4">
        <v>0.13</v>
      </c>
      <c r="F491" s="4">
        <v>0.83950000000000002</v>
      </c>
    </row>
    <row r="492" spans="1:6">
      <c r="A492" s="9">
        <v>0.79130000000000011</v>
      </c>
      <c r="B492" s="4">
        <v>1</v>
      </c>
      <c r="C492" s="4">
        <v>0.53</v>
      </c>
      <c r="D492" s="4">
        <v>0.43</v>
      </c>
      <c r="E492" s="4">
        <v>0.15</v>
      </c>
      <c r="F492" s="4">
        <v>0.74099999999999999</v>
      </c>
    </row>
    <row r="493" spans="1:6">
      <c r="A493" s="9">
        <v>0.79131033333333345</v>
      </c>
      <c r="B493" s="4">
        <v>1</v>
      </c>
      <c r="C493" s="4">
        <v>0.53</v>
      </c>
      <c r="D493" s="4">
        <v>0.435</v>
      </c>
      <c r="E493" s="4">
        <v>0.13500000000000001</v>
      </c>
      <c r="F493" s="4">
        <v>0.73650000000000004</v>
      </c>
    </row>
    <row r="494" spans="1:6">
      <c r="A494" s="9">
        <v>0.79237866666666679</v>
      </c>
      <c r="B494" s="4">
        <v>1</v>
      </c>
      <c r="C494" s="4">
        <v>0.56000000000000005</v>
      </c>
      <c r="D494" s="4">
        <v>0.41</v>
      </c>
      <c r="E494" s="4">
        <v>0.16</v>
      </c>
      <c r="F494" s="4">
        <v>0.82150000000000001</v>
      </c>
    </row>
    <row r="495" spans="1:6">
      <c r="A495" s="9">
        <v>0.79273333333333351</v>
      </c>
      <c r="B495" s="4">
        <v>1</v>
      </c>
      <c r="C495" s="4">
        <v>0.54500000000000004</v>
      </c>
      <c r="D495" s="4">
        <v>0.45</v>
      </c>
      <c r="E495" s="4">
        <v>0.15</v>
      </c>
      <c r="F495" s="4">
        <v>0.97799999999999998</v>
      </c>
    </row>
    <row r="496" spans="1:6">
      <c r="A496" s="9">
        <v>0.79294200000000004</v>
      </c>
      <c r="B496" s="4">
        <v>1</v>
      </c>
      <c r="C496" s="4">
        <v>0.55000000000000004</v>
      </c>
      <c r="D496" s="4">
        <v>0.44</v>
      </c>
      <c r="E496" s="4">
        <v>0.13500000000000001</v>
      </c>
      <c r="F496" s="4">
        <v>0.879</v>
      </c>
    </row>
    <row r="497" spans="1:6">
      <c r="A497" s="9">
        <v>0.79295533333333335</v>
      </c>
      <c r="B497" s="4">
        <v>1</v>
      </c>
      <c r="C497" s="4">
        <v>0.57499999999999996</v>
      </c>
      <c r="D497" s="4">
        <v>0.435</v>
      </c>
      <c r="E497" s="4">
        <v>0.13</v>
      </c>
      <c r="F497" s="4">
        <v>1.0105</v>
      </c>
    </row>
    <row r="498" spans="1:6">
      <c r="A498" s="9">
        <v>0.79309733333333332</v>
      </c>
      <c r="B498" s="4">
        <v>1</v>
      </c>
      <c r="C498" s="4">
        <v>0.55000000000000004</v>
      </c>
      <c r="D498" s="4">
        <v>0.44</v>
      </c>
      <c r="E498" s="4">
        <v>0.155</v>
      </c>
      <c r="F498" s="4">
        <v>0.94599999999999995</v>
      </c>
    </row>
    <row r="499" spans="1:6">
      <c r="A499" s="9">
        <v>0.79322733333333328</v>
      </c>
      <c r="B499" s="4">
        <v>1</v>
      </c>
      <c r="C499" s="4">
        <v>0.55500000000000005</v>
      </c>
      <c r="D499" s="4">
        <v>0.39500000000000002</v>
      </c>
      <c r="E499" s="4">
        <v>0.13</v>
      </c>
      <c r="F499" s="4">
        <v>0.5585</v>
      </c>
    </row>
    <row r="500" spans="1:6">
      <c r="A500" s="9">
        <v>0.79328266666666658</v>
      </c>
      <c r="B500" s="4">
        <v>1</v>
      </c>
      <c r="C500" s="4">
        <v>0.55000000000000004</v>
      </c>
      <c r="D500" s="4">
        <v>0.42</v>
      </c>
      <c r="E500" s="4">
        <v>0.115</v>
      </c>
      <c r="F500" s="4">
        <v>0.66800000000000004</v>
      </c>
    </row>
    <row r="501" spans="1:6">
      <c r="A501" s="9">
        <v>0.79346800000000006</v>
      </c>
      <c r="B501" s="4">
        <v>1</v>
      </c>
      <c r="C501" s="4">
        <v>0.56000000000000005</v>
      </c>
      <c r="D501" s="4">
        <v>0.43</v>
      </c>
      <c r="E501" s="4">
        <v>0.14499999999999999</v>
      </c>
      <c r="F501" s="4">
        <v>0.89800000000000002</v>
      </c>
    </row>
    <row r="502" spans="1:6">
      <c r="A502" s="9">
        <v>0.79354666666666662</v>
      </c>
      <c r="B502" s="4">
        <v>1</v>
      </c>
      <c r="C502" s="4">
        <v>0.55000000000000004</v>
      </c>
      <c r="D502" s="4">
        <v>0.45</v>
      </c>
      <c r="E502" s="4">
        <v>0.13</v>
      </c>
      <c r="F502" s="4">
        <v>0.92</v>
      </c>
    </row>
    <row r="503" spans="1:6">
      <c r="A503" s="9">
        <v>0.79368400000000006</v>
      </c>
      <c r="B503" s="4">
        <v>1</v>
      </c>
      <c r="C503" s="4">
        <v>0.55500000000000005</v>
      </c>
      <c r="D503" s="4">
        <v>0.435</v>
      </c>
      <c r="E503" s="4">
        <v>0.13500000000000001</v>
      </c>
      <c r="F503" s="4">
        <v>0.85799999999999998</v>
      </c>
    </row>
    <row r="504" spans="1:6">
      <c r="A504" s="9">
        <v>0.79373933333333335</v>
      </c>
      <c r="B504" s="4">
        <v>1</v>
      </c>
      <c r="C504" s="4">
        <v>0.55500000000000005</v>
      </c>
      <c r="D504" s="4">
        <v>0.42499999999999999</v>
      </c>
      <c r="E504" s="4">
        <v>0.13</v>
      </c>
      <c r="F504" s="4">
        <v>0.76649999999999996</v>
      </c>
    </row>
    <row r="505" spans="1:6">
      <c r="A505" s="9">
        <v>0.79407366666666679</v>
      </c>
      <c r="B505" s="4">
        <v>1</v>
      </c>
      <c r="C505" s="4">
        <v>0.54500000000000004</v>
      </c>
      <c r="D505" s="4">
        <v>0.435</v>
      </c>
      <c r="E505" s="4">
        <v>0.13500000000000001</v>
      </c>
      <c r="F505" s="4">
        <v>0.77149999999999996</v>
      </c>
    </row>
    <row r="506" spans="1:6">
      <c r="A506" s="9">
        <v>0.7940936666666667</v>
      </c>
      <c r="B506" s="4">
        <v>1</v>
      </c>
      <c r="C506" s="4">
        <v>0.55000000000000004</v>
      </c>
      <c r="D506" s="4">
        <v>0.44</v>
      </c>
      <c r="E506" s="4">
        <v>0.155</v>
      </c>
      <c r="F506" s="4">
        <v>0.91549999999999998</v>
      </c>
    </row>
    <row r="507" spans="1:6">
      <c r="A507" s="9">
        <v>0.79449933333333345</v>
      </c>
      <c r="B507" s="4">
        <v>1</v>
      </c>
      <c r="C507" s="4">
        <v>0.53</v>
      </c>
      <c r="D507" s="4">
        <v>0.435</v>
      </c>
      <c r="E507" s="4">
        <v>0.155</v>
      </c>
      <c r="F507" s="4">
        <v>0.69899999999999995</v>
      </c>
    </row>
    <row r="508" spans="1:6">
      <c r="A508" s="9">
        <v>0.79476666666666684</v>
      </c>
      <c r="B508" s="4">
        <v>1</v>
      </c>
      <c r="C508" s="4">
        <v>0.53500000000000003</v>
      </c>
      <c r="D508" s="4">
        <v>0.435</v>
      </c>
      <c r="E508" s="4">
        <v>0.15</v>
      </c>
      <c r="F508" s="4">
        <v>0.71699999999999997</v>
      </c>
    </row>
    <row r="509" spans="1:6">
      <c r="A509" s="9">
        <v>0.79487066666666684</v>
      </c>
      <c r="B509" s="4">
        <v>1</v>
      </c>
      <c r="C509" s="4">
        <v>0.54500000000000004</v>
      </c>
      <c r="D509" s="4">
        <v>0.43</v>
      </c>
      <c r="E509" s="4">
        <v>0.16500000000000001</v>
      </c>
      <c r="F509" s="4">
        <v>0.80200000000000005</v>
      </c>
    </row>
    <row r="510" spans="1:6">
      <c r="A510" s="9">
        <v>0.79550833333333337</v>
      </c>
      <c r="B510" s="4">
        <v>1</v>
      </c>
      <c r="C510" s="4">
        <v>0.49</v>
      </c>
      <c r="D510" s="4">
        <v>0.46500000000000002</v>
      </c>
      <c r="E510" s="4">
        <v>0.125</v>
      </c>
      <c r="F510" s="4">
        <v>0.52249999999999996</v>
      </c>
    </row>
    <row r="511" spans="1:6">
      <c r="A511" s="9">
        <v>0.79566666666666663</v>
      </c>
      <c r="B511" s="4">
        <v>1</v>
      </c>
      <c r="C511" s="4">
        <v>0.55500000000000005</v>
      </c>
      <c r="D511" s="4">
        <v>0.42499999999999999</v>
      </c>
      <c r="E511" s="4">
        <v>0.18</v>
      </c>
      <c r="F511" s="4">
        <v>0.875</v>
      </c>
    </row>
    <row r="512" spans="1:6">
      <c r="A512" s="9">
        <v>0.79569000000000001</v>
      </c>
      <c r="B512" s="4">
        <v>1</v>
      </c>
      <c r="C512" s="4">
        <v>0.55000000000000004</v>
      </c>
      <c r="D512" s="4">
        <v>0.43</v>
      </c>
      <c r="E512" s="4">
        <v>0.155</v>
      </c>
      <c r="F512" s="4">
        <v>0.78500000000000003</v>
      </c>
    </row>
    <row r="513" spans="1:6">
      <c r="A513" s="9">
        <v>0.79571666666666685</v>
      </c>
      <c r="B513" s="4">
        <v>1</v>
      </c>
      <c r="C513" s="4">
        <v>0.54500000000000004</v>
      </c>
      <c r="D513" s="4">
        <v>0.43</v>
      </c>
      <c r="E513" s="4">
        <v>0.15</v>
      </c>
      <c r="F513" s="4">
        <v>0.72850000000000004</v>
      </c>
    </row>
    <row r="514" spans="1:6">
      <c r="A514" s="9">
        <v>0.79600533333333345</v>
      </c>
      <c r="B514" s="4">
        <v>1</v>
      </c>
      <c r="C514" s="4">
        <v>0.55500000000000005</v>
      </c>
      <c r="D514" s="4">
        <v>0.44</v>
      </c>
      <c r="E514" s="4">
        <v>0.14000000000000001</v>
      </c>
      <c r="F514" s="4">
        <v>0.84599999999999997</v>
      </c>
    </row>
    <row r="515" spans="1:6">
      <c r="A515" s="9">
        <v>0.79614366666666669</v>
      </c>
      <c r="B515" s="4">
        <v>1</v>
      </c>
      <c r="C515" s="4">
        <v>0.56499999999999995</v>
      </c>
      <c r="D515" s="4">
        <v>0.45</v>
      </c>
      <c r="E515" s="4">
        <v>0.115</v>
      </c>
      <c r="F515" s="4">
        <v>0.90849999999999997</v>
      </c>
    </row>
    <row r="516" spans="1:6">
      <c r="A516" s="9">
        <v>0.79628833333333338</v>
      </c>
      <c r="B516" s="4">
        <v>1</v>
      </c>
      <c r="C516" s="4">
        <v>0.53500000000000003</v>
      </c>
      <c r="D516" s="4">
        <v>0.45</v>
      </c>
      <c r="E516" s="4">
        <v>0.155</v>
      </c>
      <c r="F516" s="4">
        <v>0.8075</v>
      </c>
    </row>
    <row r="517" spans="1:6">
      <c r="A517" s="9">
        <v>0.7965106666666667</v>
      </c>
      <c r="B517" s="4">
        <v>1</v>
      </c>
      <c r="C517" s="4">
        <v>0.55500000000000005</v>
      </c>
      <c r="D517" s="4">
        <v>0.43</v>
      </c>
      <c r="E517" s="4">
        <v>0.14000000000000001</v>
      </c>
      <c r="F517" s="4">
        <v>0.75449999999999995</v>
      </c>
    </row>
    <row r="518" spans="1:6">
      <c r="A518" s="9">
        <v>0.79680600000000013</v>
      </c>
      <c r="B518" s="4">
        <v>1</v>
      </c>
      <c r="C518" s="4">
        <v>0.54</v>
      </c>
      <c r="D518" s="4">
        <v>0.42</v>
      </c>
      <c r="E518" s="4">
        <v>0.19</v>
      </c>
      <c r="F518" s="4">
        <v>0.6855</v>
      </c>
    </row>
    <row r="519" spans="1:6">
      <c r="A519" s="9">
        <v>0.79687666666666668</v>
      </c>
      <c r="B519" s="4">
        <v>1</v>
      </c>
      <c r="C519" s="4">
        <v>0.56499999999999995</v>
      </c>
      <c r="D519" s="4">
        <v>0.41499999999999998</v>
      </c>
      <c r="E519" s="4">
        <v>0.125</v>
      </c>
      <c r="F519" s="4">
        <v>0.66700000000000004</v>
      </c>
    </row>
    <row r="520" spans="1:6">
      <c r="A520" s="9">
        <v>0.79718133333333341</v>
      </c>
      <c r="B520" s="4">
        <v>1</v>
      </c>
      <c r="C520" s="4">
        <v>0.56999999999999995</v>
      </c>
      <c r="D520" s="4">
        <v>0.42499999999999999</v>
      </c>
      <c r="E520" s="4">
        <v>0.13</v>
      </c>
      <c r="F520" s="4">
        <v>0.78200000000000003</v>
      </c>
    </row>
    <row r="521" spans="1:6">
      <c r="A521" s="9">
        <v>0.7974500000000001</v>
      </c>
      <c r="B521" s="4">
        <v>1</v>
      </c>
      <c r="C521" s="4">
        <v>0.53500000000000003</v>
      </c>
      <c r="D521" s="4">
        <v>0.44</v>
      </c>
      <c r="E521" s="4">
        <v>0.15</v>
      </c>
      <c r="F521" s="4">
        <v>0.67649999999999999</v>
      </c>
    </row>
    <row r="522" spans="1:6">
      <c r="A522" s="9">
        <v>0.79748000000000008</v>
      </c>
      <c r="B522" s="4">
        <v>1</v>
      </c>
      <c r="C522" s="4">
        <v>0.55500000000000005</v>
      </c>
      <c r="D522" s="4">
        <v>0.435</v>
      </c>
      <c r="E522" s="4">
        <v>0.14000000000000001</v>
      </c>
      <c r="F522" s="4">
        <v>0.76500000000000001</v>
      </c>
    </row>
    <row r="523" spans="1:6">
      <c r="A523" s="9">
        <v>0.79761666666666686</v>
      </c>
      <c r="B523" s="4">
        <v>1</v>
      </c>
      <c r="C523" s="4">
        <v>0.56999999999999995</v>
      </c>
      <c r="D523" s="4">
        <v>0.44</v>
      </c>
      <c r="E523" s="4">
        <v>0.125</v>
      </c>
      <c r="F523" s="4">
        <v>0.86499999999999999</v>
      </c>
    </row>
    <row r="524" spans="1:6">
      <c r="A524" s="9">
        <v>0.79853033333333345</v>
      </c>
      <c r="B524" s="4">
        <v>1</v>
      </c>
      <c r="C524" s="4">
        <v>0.56499999999999995</v>
      </c>
      <c r="D524" s="4">
        <v>0.435</v>
      </c>
      <c r="E524" s="4">
        <v>0.185</v>
      </c>
      <c r="F524" s="4">
        <v>0.98150000000000004</v>
      </c>
    </row>
    <row r="525" spans="1:6">
      <c r="A525" s="9">
        <v>0.79867333333333346</v>
      </c>
      <c r="B525" s="4">
        <v>1</v>
      </c>
      <c r="C525" s="4">
        <v>0.56499999999999995</v>
      </c>
      <c r="D525" s="4">
        <v>0.44</v>
      </c>
      <c r="E525" s="4">
        <v>0.13500000000000001</v>
      </c>
      <c r="F525" s="4">
        <v>0.83</v>
      </c>
    </row>
    <row r="526" spans="1:6">
      <c r="A526" s="9">
        <v>0.79893733333333339</v>
      </c>
      <c r="B526" s="4">
        <v>1</v>
      </c>
      <c r="C526" s="4">
        <v>0.56000000000000005</v>
      </c>
      <c r="D526" s="4">
        <v>0.45</v>
      </c>
      <c r="E526" s="4">
        <v>0.14499999999999999</v>
      </c>
      <c r="F526" s="4">
        <v>0.89400000000000002</v>
      </c>
    </row>
    <row r="527" spans="1:6">
      <c r="A527" s="9">
        <v>0.79925600000000008</v>
      </c>
      <c r="B527" s="4">
        <v>1</v>
      </c>
      <c r="C527" s="4">
        <v>0.56000000000000005</v>
      </c>
      <c r="D527" s="4">
        <v>0.435</v>
      </c>
      <c r="E527" s="4">
        <v>0.18</v>
      </c>
      <c r="F527" s="4">
        <v>0.88900000000000001</v>
      </c>
    </row>
    <row r="528" spans="1:6">
      <c r="A528" s="9">
        <v>0.7992800000000001</v>
      </c>
      <c r="B528" s="4">
        <v>1</v>
      </c>
      <c r="C528" s="4">
        <v>0.54500000000000004</v>
      </c>
      <c r="D528" s="4">
        <v>0.46</v>
      </c>
      <c r="E528" s="4">
        <v>0.16</v>
      </c>
      <c r="F528" s="4">
        <v>0.89749999999999996</v>
      </c>
    </row>
    <row r="529" spans="1:6">
      <c r="A529" s="9">
        <v>0.79948199999999991</v>
      </c>
      <c r="B529" s="4">
        <v>1</v>
      </c>
      <c r="C529" s="4">
        <v>0.57999999999999996</v>
      </c>
      <c r="D529" s="4">
        <v>0.42499999999999999</v>
      </c>
      <c r="E529" s="4">
        <v>0.155</v>
      </c>
      <c r="F529" s="4">
        <v>0.873</v>
      </c>
    </row>
    <row r="530" spans="1:6">
      <c r="A530" s="9">
        <v>0.79954933333333322</v>
      </c>
      <c r="B530" s="4">
        <v>1</v>
      </c>
      <c r="C530" s="4">
        <v>0.57999999999999996</v>
      </c>
      <c r="D530" s="4">
        <v>0.45</v>
      </c>
      <c r="E530" s="4">
        <v>0.14000000000000001</v>
      </c>
      <c r="F530" s="4">
        <v>1.0129999999999999</v>
      </c>
    </row>
    <row r="531" spans="1:6">
      <c r="A531" s="9">
        <v>0.79964533333333343</v>
      </c>
      <c r="B531" s="4">
        <v>1</v>
      </c>
      <c r="C531" s="4">
        <v>0.56499999999999995</v>
      </c>
      <c r="D531" s="4">
        <v>0.44</v>
      </c>
      <c r="E531" s="4">
        <v>0.155</v>
      </c>
      <c r="F531" s="4">
        <v>0.86799999999999999</v>
      </c>
    </row>
    <row r="532" spans="1:6">
      <c r="A532" s="9">
        <v>0.7996766666666667</v>
      </c>
      <c r="B532" s="4">
        <v>1</v>
      </c>
      <c r="C532" s="4">
        <v>0.58499999999999996</v>
      </c>
      <c r="D532" s="4">
        <v>0.45500000000000002</v>
      </c>
      <c r="E532" s="4">
        <v>0.125</v>
      </c>
      <c r="F532" s="4">
        <v>1.0269999999999999</v>
      </c>
    </row>
    <row r="533" spans="1:6">
      <c r="A533" s="9">
        <v>0.79986666666666661</v>
      </c>
      <c r="B533" s="4">
        <v>1</v>
      </c>
      <c r="C533" s="4">
        <v>0.57999999999999996</v>
      </c>
      <c r="D533" s="4">
        <v>0.42499999999999999</v>
      </c>
      <c r="E533" s="4">
        <v>0.15</v>
      </c>
      <c r="F533" s="4">
        <v>0.84399999999999997</v>
      </c>
    </row>
    <row r="534" spans="1:6">
      <c r="A534" s="9">
        <v>0.80005766666666678</v>
      </c>
      <c r="B534" s="4">
        <v>1</v>
      </c>
      <c r="C534" s="4">
        <v>0.56999999999999995</v>
      </c>
      <c r="D534" s="4">
        <v>0.46</v>
      </c>
      <c r="E534" s="4">
        <v>0.13500000000000001</v>
      </c>
      <c r="F534" s="4">
        <v>0.97950000000000004</v>
      </c>
    </row>
    <row r="535" spans="1:6">
      <c r="A535" s="9">
        <v>0.80006966666666668</v>
      </c>
      <c r="B535" s="4">
        <v>1</v>
      </c>
      <c r="C535" s="4">
        <v>0.56499999999999995</v>
      </c>
      <c r="D535" s="4">
        <v>0.45</v>
      </c>
      <c r="E535" s="4">
        <v>0.16500000000000001</v>
      </c>
      <c r="F535" s="4">
        <v>0.97650000000000003</v>
      </c>
    </row>
    <row r="536" spans="1:6">
      <c r="A536" s="9">
        <v>0.80016666666666669</v>
      </c>
      <c r="B536" s="4">
        <v>1</v>
      </c>
      <c r="C536" s="4">
        <v>0.55500000000000005</v>
      </c>
      <c r="D536" s="4">
        <v>0.44</v>
      </c>
      <c r="E536" s="4">
        <v>0.15</v>
      </c>
      <c r="F536" s="4">
        <v>0.755</v>
      </c>
    </row>
    <row r="537" spans="1:6">
      <c r="A537" s="9">
        <v>0.80035200000000006</v>
      </c>
      <c r="B537" s="4">
        <v>1</v>
      </c>
      <c r="C537" s="4">
        <v>0.54</v>
      </c>
      <c r="D537" s="4">
        <v>0.47499999999999998</v>
      </c>
      <c r="E537" s="4">
        <v>0.155</v>
      </c>
      <c r="F537" s="4">
        <v>0.92800000000000005</v>
      </c>
    </row>
    <row r="538" spans="1:6">
      <c r="A538" s="9">
        <v>0.80056266666666664</v>
      </c>
      <c r="B538" s="4">
        <v>1</v>
      </c>
      <c r="C538" s="4">
        <v>0.55000000000000004</v>
      </c>
      <c r="D538" s="4">
        <v>0.45</v>
      </c>
      <c r="E538" s="4">
        <v>0.14000000000000001</v>
      </c>
      <c r="F538" s="4">
        <v>0.753</v>
      </c>
    </row>
    <row r="539" spans="1:6">
      <c r="A539" s="9">
        <v>0.80058333333333342</v>
      </c>
      <c r="B539" s="4">
        <v>1</v>
      </c>
      <c r="C539" s="4">
        <v>0.56000000000000005</v>
      </c>
      <c r="D539" s="4">
        <v>0.44500000000000001</v>
      </c>
      <c r="E539" s="4">
        <v>0.15</v>
      </c>
      <c r="F539" s="4">
        <v>0.82250000000000001</v>
      </c>
    </row>
    <row r="540" spans="1:6">
      <c r="A540" s="9">
        <v>0.80060533333333339</v>
      </c>
      <c r="B540" s="4">
        <v>1</v>
      </c>
      <c r="C540" s="4">
        <v>0.57999999999999996</v>
      </c>
      <c r="D540" s="4">
        <v>0.43</v>
      </c>
      <c r="E540" s="4">
        <v>0.13</v>
      </c>
      <c r="F540" s="4">
        <v>0.79800000000000004</v>
      </c>
    </row>
    <row r="541" spans="1:6">
      <c r="A541" s="9">
        <v>0.80080066666666649</v>
      </c>
      <c r="B541" s="4">
        <v>1</v>
      </c>
      <c r="C541" s="4">
        <v>0.57499999999999996</v>
      </c>
      <c r="D541" s="4">
        <v>0.44500000000000001</v>
      </c>
      <c r="E541" s="4">
        <v>0.13500000000000001</v>
      </c>
      <c r="F541" s="4">
        <v>0.88300000000000001</v>
      </c>
    </row>
    <row r="542" spans="1:6">
      <c r="A542" s="9">
        <v>0.80086400000000024</v>
      </c>
      <c r="B542" s="4">
        <v>1</v>
      </c>
      <c r="C542" s="4">
        <v>0.56499999999999995</v>
      </c>
      <c r="D542" s="4">
        <v>0.44</v>
      </c>
      <c r="E542" s="4">
        <v>0.13500000000000001</v>
      </c>
      <c r="F542" s="4">
        <v>0.76800000000000002</v>
      </c>
    </row>
    <row r="543" spans="1:6">
      <c r="A543" s="9">
        <v>0.80090666666666666</v>
      </c>
      <c r="B543" s="4">
        <v>1</v>
      </c>
      <c r="C543" s="4">
        <v>0.57999999999999996</v>
      </c>
      <c r="D543" s="4">
        <v>0.45500000000000002</v>
      </c>
      <c r="E543" s="4">
        <v>0.12</v>
      </c>
      <c r="F543" s="4">
        <v>0.94</v>
      </c>
    </row>
    <row r="544" spans="1:6">
      <c r="A544" s="9">
        <v>0.80092500000000022</v>
      </c>
      <c r="B544" s="4">
        <v>1</v>
      </c>
      <c r="C544" s="4">
        <v>0.56499999999999995</v>
      </c>
      <c r="D544" s="4">
        <v>0.44</v>
      </c>
      <c r="E544" s="4">
        <v>0.17499999999999999</v>
      </c>
      <c r="F544" s="4">
        <v>0.90249999999999997</v>
      </c>
    </row>
    <row r="545" spans="1:6">
      <c r="A545" s="9">
        <v>0.80108666666666672</v>
      </c>
      <c r="B545" s="4">
        <v>1</v>
      </c>
      <c r="C545" s="4">
        <v>0.57499999999999996</v>
      </c>
      <c r="D545" s="4">
        <v>0.44</v>
      </c>
      <c r="E545" s="4">
        <v>0.14499999999999999</v>
      </c>
      <c r="F545" s="4">
        <v>0.87</v>
      </c>
    </row>
    <row r="546" spans="1:6">
      <c r="A546" s="9">
        <v>0.80133333333333345</v>
      </c>
      <c r="B546" s="4">
        <v>1</v>
      </c>
      <c r="C546" s="4">
        <v>0.56999999999999995</v>
      </c>
      <c r="D546" s="4">
        <v>0.45500000000000002</v>
      </c>
      <c r="E546" s="4">
        <v>0.15</v>
      </c>
      <c r="F546" s="4">
        <v>0.96</v>
      </c>
    </row>
    <row r="547" spans="1:6">
      <c r="A547" s="9">
        <v>0.80160000000000009</v>
      </c>
      <c r="B547" s="4">
        <v>1</v>
      </c>
      <c r="C547" s="4">
        <v>0.56999999999999995</v>
      </c>
      <c r="D547" s="4">
        <v>0.45500000000000002</v>
      </c>
      <c r="E547" s="4">
        <v>0.15</v>
      </c>
      <c r="F547" s="4">
        <v>0.95199999999999996</v>
      </c>
    </row>
    <row r="548" spans="1:6">
      <c r="A548" s="9">
        <v>0.80177999999999994</v>
      </c>
      <c r="B548" s="4">
        <v>1</v>
      </c>
      <c r="C548" s="4">
        <v>0.55500000000000005</v>
      </c>
      <c r="D548" s="4">
        <v>0.45</v>
      </c>
      <c r="E548" s="4">
        <v>0.17499999999999999</v>
      </c>
      <c r="F548" s="4">
        <v>0.874</v>
      </c>
    </row>
    <row r="549" spans="1:6">
      <c r="A549" s="9">
        <v>0.80193066666666657</v>
      </c>
      <c r="B549" s="4">
        <v>1</v>
      </c>
      <c r="C549" s="4">
        <v>0.56000000000000005</v>
      </c>
      <c r="D549" s="4">
        <v>0.44500000000000001</v>
      </c>
      <c r="E549" s="4">
        <v>0.16500000000000001</v>
      </c>
      <c r="F549" s="4">
        <v>0.83199999999999996</v>
      </c>
    </row>
    <row r="550" spans="1:6">
      <c r="A550" s="9">
        <v>0.80205333333333328</v>
      </c>
      <c r="B550" s="4">
        <v>1</v>
      </c>
      <c r="C550" s="4">
        <v>0.57499999999999996</v>
      </c>
      <c r="D550" s="4">
        <v>0.45</v>
      </c>
      <c r="E550" s="4">
        <v>0.16</v>
      </c>
      <c r="F550" s="4">
        <v>0.97750000000000004</v>
      </c>
    </row>
    <row r="551" spans="1:6">
      <c r="A551" s="9">
        <v>0.80234466666666671</v>
      </c>
      <c r="B551" s="4">
        <v>1</v>
      </c>
      <c r="C551" s="4">
        <v>0.56999999999999995</v>
      </c>
      <c r="D551" s="4">
        <v>0.44500000000000001</v>
      </c>
      <c r="E551" s="4">
        <v>0.155</v>
      </c>
      <c r="F551" s="4">
        <v>0.86699999999999999</v>
      </c>
    </row>
    <row r="552" spans="1:6">
      <c r="A552" s="9">
        <v>0.80287399999999998</v>
      </c>
      <c r="B552" s="4">
        <v>1</v>
      </c>
      <c r="C552" s="4">
        <v>0.56499999999999995</v>
      </c>
      <c r="D552" s="4">
        <v>0.45</v>
      </c>
      <c r="E552" s="4">
        <v>0.16500000000000001</v>
      </c>
      <c r="F552" s="4">
        <v>0.88700000000000001</v>
      </c>
    </row>
    <row r="553" spans="1:6">
      <c r="A553" s="9">
        <v>0.80315333333333339</v>
      </c>
      <c r="B553" s="4">
        <v>1</v>
      </c>
      <c r="C553" s="4">
        <v>0.62</v>
      </c>
      <c r="D553" s="4">
        <v>0.495</v>
      </c>
      <c r="E553" s="4">
        <v>0.17499999999999999</v>
      </c>
      <c r="F553" s="4">
        <v>1.806</v>
      </c>
    </row>
    <row r="554" spans="1:6">
      <c r="A554" s="9">
        <v>0.80317333333333341</v>
      </c>
      <c r="B554" s="4">
        <v>1</v>
      </c>
      <c r="C554" s="4">
        <v>0.59499999999999997</v>
      </c>
      <c r="D554" s="4">
        <v>0.47499999999999998</v>
      </c>
      <c r="E554" s="4">
        <v>0.16</v>
      </c>
      <c r="F554" s="4">
        <v>1.3174999999999999</v>
      </c>
    </row>
    <row r="555" spans="1:6">
      <c r="A555" s="9">
        <v>0.80326333333333333</v>
      </c>
      <c r="B555" s="4">
        <v>1</v>
      </c>
      <c r="C555" s="4">
        <v>0.55000000000000004</v>
      </c>
      <c r="D555" s="4">
        <v>0.46</v>
      </c>
      <c r="E555" s="4">
        <v>0.17499999999999999</v>
      </c>
      <c r="F555" s="4">
        <v>0.86899999999999999</v>
      </c>
    </row>
    <row r="556" spans="1:6">
      <c r="A556" s="9">
        <v>0.80333500000000013</v>
      </c>
      <c r="B556" s="4">
        <v>1</v>
      </c>
      <c r="C556" s="4">
        <v>0.56999999999999995</v>
      </c>
      <c r="D556" s="4">
        <v>0.45</v>
      </c>
      <c r="E556" s="4">
        <v>0.17499999999999999</v>
      </c>
      <c r="F556" s="4">
        <v>0.95550000000000002</v>
      </c>
    </row>
    <row r="557" spans="1:6">
      <c r="A557" s="9">
        <v>0.80372533333333329</v>
      </c>
      <c r="B557" s="4">
        <v>1</v>
      </c>
      <c r="C557" s="4">
        <v>0.59</v>
      </c>
      <c r="D557" s="4">
        <v>0.44500000000000001</v>
      </c>
      <c r="E557" s="4">
        <v>0.14000000000000001</v>
      </c>
      <c r="F557" s="4">
        <v>0.93100000000000005</v>
      </c>
    </row>
    <row r="558" spans="1:6">
      <c r="A558" s="9">
        <v>0.803844</v>
      </c>
      <c r="B558" s="4">
        <v>1</v>
      </c>
      <c r="C558" s="4">
        <v>0.59</v>
      </c>
      <c r="D558" s="4">
        <v>0.45500000000000002</v>
      </c>
      <c r="E558" s="4">
        <v>0.155</v>
      </c>
      <c r="F558" s="4">
        <v>1.0660000000000001</v>
      </c>
    </row>
    <row r="559" spans="1:6">
      <c r="A559" s="9">
        <v>0.80420099999999994</v>
      </c>
      <c r="B559" s="4">
        <v>1</v>
      </c>
      <c r="C559" s="4">
        <v>0.57499999999999996</v>
      </c>
      <c r="D559" s="4">
        <v>0.45</v>
      </c>
      <c r="E559" s="4">
        <v>0.13500000000000001</v>
      </c>
      <c r="F559" s="4">
        <v>0.82450000000000001</v>
      </c>
    </row>
    <row r="560" spans="1:6">
      <c r="A560" s="9">
        <v>0.80439066666666648</v>
      </c>
      <c r="B560" s="4">
        <v>1</v>
      </c>
      <c r="C560" s="4">
        <v>0.57499999999999996</v>
      </c>
      <c r="D560" s="4">
        <v>0.45</v>
      </c>
      <c r="E560" s="4">
        <v>0.155</v>
      </c>
      <c r="F560" s="4">
        <v>0.88600000000000001</v>
      </c>
    </row>
    <row r="561" spans="1:6">
      <c r="A561" s="9">
        <v>0.80445966666666657</v>
      </c>
      <c r="B561" s="4">
        <v>1</v>
      </c>
      <c r="C561" s="4">
        <v>0.57499999999999996</v>
      </c>
      <c r="D561" s="4">
        <v>0.45</v>
      </c>
      <c r="E561" s="4">
        <v>0.16500000000000001</v>
      </c>
      <c r="F561" s="4">
        <v>0.92149999999999999</v>
      </c>
    </row>
    <row r="562" spans="1:6">
      <c r="A562" s="9">
        <v>0.80486433333333351</v>
      </c>
      <c r="B562" s="4">
        <v>1</v>
      </c>
      <c r="C562" s="4">
        <v>0.56499999999999995</v>
      </c>
      <c r="D562" s="4">
        <v>0.46</v>
      </c>
      <c r="E562" s="4">
        <v>0.155</v>
      </c>
      <c r="F562" s="4">
        <v>0.87150000000000005</v>
      </c>
    </row>
    <row r="563" spans="1:6">
      <c r="A563" s="9">
        <v>0.80548966666666666</v>
      </c>
      <c r="B563" s="4">
        <v>1</v>
      </c>
      <c r="C563" s="4">
        <v>0.56999999999999995</v>
      </c>
      <c r="D563" s="4">
        <v>0.44500000000000001</v>
      </c>
      <c r="E563" s="4">
        <v>0.14499999999999999</v>
      </c>
      <c r="F563" s="4">
        <v>0.74050000000000005</v>
      </c>
    </row>
    <row r="564" spans="1:6">
      <c r="A564" s="9">
        <v>0.80558333333333343</v>
      </c>
      <c r="B564" s="4">
        <v>1</v>
      </c>
      <c r="C564" s="4">
        <v>0.59</v>
      </c>
      <c r="D564" s="4">
        <v>0.44</v>
      </c>
      <c r="E564" s="4">
        <v>0.15</v>
      </c>
      <c r="F564" s="4">
        <v>0.87250000000000005</v>
      </c>
    </row>
    <row r="565" spans="1:6">
      <c r="A565" s="9">
        <v>0.80610133333333323</v>
      </c>
      <c r="B565" s="4">
        <v>1</v>
      </c>
      <c r="C565" s="4">
        <v>0.57999999999999996</v>
      </c>
      <c r="D565" s="4">
        <v>0.45</v>
      </c>
      <c r="E565" s="4">
        <v>0.14000000000000001</v>
      </c>
      <c r="F565" s="4">
        <v>0.82399999999999995</v>
      </c>
    </row>
    <row r="566" spans="1:6">
      <c r="A566" s="9">
        <v>0.80651200000000012</v>
      </c>
      <c r="B566" s="4">
        <v>1</v>
      </c>
      <c r="C566" s="4">
        <v>0.57999999999999996</v>
      </c>
      <c r="D566" s="4">
        <v>0.45500000000000002</v>
      </c>
      <c r="E566" s="4">
        <v>0.16</v>
      </c>
      <c r="F566" s="4">
        <v>0.92149999999999999</v>
      </c>
    </row>
    <row r="567" spans="1:6">
      <c r="A567" s="9">
        <v>0.80672200000000016</v>
      </c>
      <c r="B567" s="4">
        <v>1</v>
      </c>
      <c r="C567" s="4">
        <v>0.56999999999999995</v>
      </c>
      <c r="D567" s="4">
        <v>0.44500000000000001</v>
      </c>
      <c r="E567" s="4">
        <v>0.155</v>
      </c>
      <c r="F567" s="4">
        <v>0.73299999999999998</v>
      </c>
    </row>
    <row r="568" spans="1:6">
      <c r="A568" s="9">
        <v>0.80681666666666652</v>
      </c>
      <c r="B568" s="4">
        <v>1</v>
      </c>
      <c r="C568" s="4">
        <v>0.57499999999999996</v>
      </c>
      <c r="D568" s="4">
        <v>0.45</v>
      </c>
      <c r="E568" s="4">
        <v>0.185</v>
      </c>
      <c r="F568" s="4">
        <v>0.92500000000000004</v>
      </c>
    </row>
    <row r="569" spans="1:6">
      <c r="A569" s="9">
        <v>0.80690666666666666</v>
      </c>
      <c r="B569" s="4">
        <v>1</v>
      </c>
      <c r="C569" s="4">
        <v>0.57999999999999996</v>
      </c>
      <c r="D569" s="4">
        <v>0.45</v>
      </c>
      <c r="E569" s="4">
        <v>0.16</v>
      </c>
      <c r="F569" s="4">
        <v>0.86750000000000005</v>
      </c>
    </row>
    <row r="570" spans="1:6">
      <c r="A570" s="9">
        <v>0.80694933333333341</v>
      </c>
      <c r="B570" s="4">
        <v>1</v>
      </c>
      <c r="C570" s="4">
        <v>0.57999999999999996</v>
      </c>
      <c r="D570" s="4">
        <v>0.44</v>
      </c>
      <c r="E570" s="4">
        <v>0.18</v>
      </c>
      <c r="F570" s="4">
        <v>0.85399999999999998</v>
      </c>
    </row>
    <row r="571" spans="1:6">
      <c r="A571" s="9">
        <v>0.80740800000000013</v>
      </c>
      <c r="B571" s="4">
        <v>1</v>
      </c>
      <c r="C571" s="4">
        <v>0.56999999999999995</v>
      </c>
      <c r="D571" s="4">
        <v>0.46500000000000002</v>
      </c>
      <c r="E571" s="4">
        <v>0.16</v>
      </c>
      <c r="F571" s="4">
        <v>0.89349999999999996</v>
      </c>
    </row>
    <row r="572" spans="1:6">
      <c r="A572" s="9">
        <v>0.80750066666666653</v>
      </c>
      <c r="B572" s="4">
        <v>1</v>
      </c>
      <c r="C572" s="4">
        <v>0.57499999999999996</v>
      </c>
      <c r="D572" s="4">
        <v>0.45500000000000002</v>
      </c>
      <c r="E572" s="4">
        <v>0.16500000000000001</v>
      </c>
      <c r="F572" s="4">
        <v>0.86699999999999999</v>
      </c>
    </row>
    <row r="573" spans="1:6">
      <c r="A573" s="9">
        <v>0.80751466666666694</v>
      </c>
      <c r="B573" s="4">
        <v>1</v>
      </c>
      <c r="C573" s="4">
        <v>0.56999999999999995</v>
      </c>
      <c r="D573" s="4">
        <v>0.46500000000000002</v>
      </c>
      <c r="E573" s="4">
        <v>0.155</v>
      </c>
      <c r="F573" s="4">
        <v>0.872</v>
      </c>
    </row>
    <row r="574" spans="1:6">
      <c r="A574" s="9">
        <v>0.80788933333333335</v>
      </c>
      <c r="B574" s="4">
        <v>1</v>
      </c>
      <c r="C574" s="4">
        <v>0.58499999999999996</v>
      </c>
      <c r="D574" s="4">
        <v>0.435</v>
      </c>
      <c r="E574" s="4">
        <v>0.14000000000000001</v>
      </c>
      <c r="F574" s="4">
        <v>0.69550000000000001</v>
      </c>
    </row>
    <row r="575" spans="1:6">
      <c r="A575" s="9">
        <v>0.80841399999999997</v>
      </c>
      <c r="B575" s="4">
        <v>1</v>
      </c>
      <c r="C575" s="4">
        <v>0.59</v>
      </c>
      <c r="D575" s="4">
        <v>0.46</v>
      </c>
      <c r="E575" s="4">
        <v>0.14499999999999999</v>
      </c>
      <c r="F575" s="4">
        <v>0.92900000000000005</v>
      </c>
    </row>
    <row r="576" spans="1:6">
      <c r="A576" s="9">
        <v>0.80864999999999998</v>
      </c>
      <c r="B576" s="4">
        <v>1</v>
      </c>
      <c r="C576" s="4">
        <v>0.57999999999999996</v>
      </c>
      <c r="D576" s="4">
        <v>0.47499999999999998</v>
      </c>
      <c r="E576" s="4">
        <v>0.13500000000000001</v>
      </c>
      <c r="F576" s="4">
        <v>0.92500000000000004</v>
      </c>
    </row>
    <row r="577" spans="1:6">
      <c r="A577" s="9">
        <v>0.80874033333333328</v>
      </c>
      <c r="B577" s="4">
        <v>1</v>
      </c>
      <c r="C577" s="4">
        <v>0.59</v>
      </c>
      <c r="D577" s="4">
        <v>0.44500000000000001</v>
      </c>
      <c r="E577" s="4">
        <v>0.13500000000000001</v>
      </c>
      <c r="F577" s="4">
        <v>0.77149999999999996</v>
      </c>
    </row>
    <row r="578" spans="1:6">
      <c r="A578" s="9">
        <v>0.80899999999999983</v>
      </c>
      <c r="B578" s="4">
        <v>1</v>
      </c>
      <c r="C578" s="4">
        <v>0.57999999999999996</v>
      </c>
      <c r="D578" s="4">
        <v>0.47499999999999998</v>
      </c>
      <c r="E578" s="4">
        <v>0.15</v>
      </c>
      <c r="F578" s="4">
        <v>0.97</v>
      </c>
    </row>
    <row r="579" spans="1:6">
      <c r="A579" s="9">
        <v>0.80959199999999998</v>
      </c>
      <c r="B579" s="4">
        <v>1</v>
      </c>
      <c r="C579" s="4">
        <v>0.60499999999999998</v>
      </c>
      <c r="D579" s="4">
        <v>0.46</v>
      </c>
      <c r="E579" s="4">
        <v>0.17</v>
      </c>
      <c r="F579" s="4">
        <v>1.1220000000000001</v>
      </c>
    </row>
    <row r="580" spans="1:6">
      <c r="A580" s="9">
        <v>0.80963333333333343</v>
      </c>
      <c r="B580" s="4">
        <v>1</v>
      </c>
      <c r="C580" s="4">
        <v>0.57499999999999996</v>
      </c>
      <c r="D580" s="4">
        <v>0.47</v>
      </c>
      <c r="E580" s="4">
        <v>0.14000000000000001</v>
      </c>
      <c r="F580" s="4">
        <v>0.83750000000000002</v>
      </c>
    </row>
    <row r="581" spans="1:6">
      <c r="A581" s="9">
        <v>0.80968666666666678</v>
      </c>
      <c r="B581" s="4">
        <v>1</v>
      </c>
      <c r="C581" s="4">
        <v>0.59</v>
      </c>
      <c r="D581" s="4">
        <v>0.45500000000000002</v>
      </c>
      <c r="E581" s="4">
        <v>0.17499999999999999</v>
      </c>
      <c r="F581" s="4">
        <v>0.96599999999999997</v>
      </c>
    </row>
    <row r="582" spans="1:6">
      <c r="A582" s="9">
        <v>0.80987466666666652</v>
      </c>
      <c r="B582" s="4">
        <v>1</v>
      </c>
      <c r="C582" s="4">
        <v>0.6</v>
      </c>
      <c r="D582" s="4">
        <v>0.45</v>
      </c>
      <c r="E582" s="4">
        <v>0.14000000000000001</v>
      </c>
      <c r="F582" s="4">
        <v>0.86899999999999999</v>
      </c>
    </row>
    <row r="583" spans="1:6">
      <c r="A583" s="9">
        <v>0.80995666666666666</v>
      </c>
      <c r="B583" s="4">
        <v>1</v>
      </c>
      <c r="C583" s="4">
        <v>0.56499999999999995</v>
      </c>
      <c r="D583" s="4">
        <v>0.48</v>
      </c>
      <c r="E583" s="4">
        <v>0.17499999999999999</v>
      </c>
      <c r="F583" s="4">
        <v>0.95699999999999996</v>
      </c>
    </row>
    <row r="584" spans="1:6">
      <c r="A584" s="9">
        <v>0.81040400000000012</v>
      </c>
      <c r="B584" s="4">
        <v>1</v>
      </c>
      <c r="C584" s="4">
        <v>0.59</v>
      </c>
      <c r="D584" s="4">
        <v>0.46</v>
      </c>
      <c r="E584" s="4">
        <v>0.155</v>
      </c>
      <c r="F584" s="4">
        <v>0.90600000000000003</v>
      </c>
    </row>
    <row r="585" spans="1:6">
      <c r="A585" s="9">
        <v>0.81086199999999986</v>
      </c>
      <c r="B585" s="4">
        <v>1</v>
      </c>
      <c r="C585" s="4">
        <v>0.57499999999999996</v>
      </c>
      <c r="D585" s="4">
        <v>0.47499999999999998</v>
      </c>
      <c r="E585" s="4">
        <v>0.14499999999999999</v>
      </c>
      <c r="F585" s="4">
        <v>0.85699999999999998</v>
      </c>
    </row>
    <row r="586" spans="1:6">
      <c r="A586" s="9">
        <v>0.81095399999999995</v>
      </c>
      <c r="B586" s="4">
        <v>1</v>
      </c>
      <c r="C586" s="4">
        <v>0.57999999999999996</v>
      </c>
      <c r="D586" s="4">
        <v>0.47</v>
      </c>
      <c r="E586" s="4">
        <v>0.16500000000000001</v>
      </c>
      <c r="F586" s="4">
        <v>0.92700000000000005</v>
      </c>
    </row>
    <row r="587" spans="1:6">
      <c r="A587" s="9">
        <v>0.81098399999999993</v>
      </c>
      <c r="B587" s="4">
        <v>1</v>
      </c>
      <c r="C587" s="4">
        <v>0.6</v>
      </c>
      <c r="D587" s="4">
        <v>0.45</v>
      </c>
      <c r="E587" s="4">
        <v>0.14000000000000001</v>
      </c>
      <c r="F587" s="4">
        <v>0.83699999999999997</v>
      </c>
    </row>
    <row r="588" spans="1:6">
      <c r="A588" s="9">
        <v>0.8111166666666666</v>
      </c>
      <c r="B588" s="4">
        <v>1</v>
      </c>
      <c r="C588" s="4">
        <v>0.6</v>
      </c>
      <c r="D588" s="4">
        <v>0.45</v>
      </c>
      <c r="E588" s="4">
        <v>0.15</v>
      </c>
      <c r="F588" s="4">
        <v>0.86650000000000005</v>
      </c>
    </row>
    <row r="589" spans="1:6">
      <c r="A589" s="9">
        <v>0.81112666666666677</v>
      </c>
      <c r="B589" s="4">
        <v>1</v>
      </c>
      <c r="C589" s="4">
        <v>0.58499999999999996</v>
      </c>
      <c r="D589" s="4">
        <v>0.47</v>
      </c>
      <c r="E589" s="4">
        <v>0.17</v>
      </c>
      <c r="F589" s="4">
        <v>0.98499999999999999</v>
      </c>
    </row>
    <row r="590" spans="1:6">
      <c r="A590" s="9">
        <v>0.81125666666666663</v>
      </c>
      <c r="B590" s="4">
        <v>1</v>
      </c>
      <c r="C590" s="4">
        <v>0.61</v>
      </c>
      <c r="D590" s="4">
        <v>0.45</v>
      </c>
      <c r="E590" s="4">
        <v>0.13</v>
      </c>
      <c r="F590" s="4">
        <v>0.87250000000000005</v>
      </c>
    </row>
    <row r="591" spans="1:6">
      <c r="A591" s="9">
        <v>0.81193933333333335</v>
      </c>
      <c r="B591" s="4">
        <v>1</v>
      </c>
      <c r="C591" s="4">
        <v>0.57499999999999996</v>
      </c>
      <c r="D591" s="4">
        <v>0.47</v>
      </c>
      <c r="E591" s="4">
        <v>0.16500000000000001</v>
      </c>
      <c r="F591" s="4">
        <v>0.85299999999999998</v>
      </c>
    </row>
    <row r="592" spans="1:6">
      <c r="A592" s="9">
        <v>0.81226433333333325</v>
      </c>
      <c r="B592" s="4">
        <v>1</v>
      </c>
      <c r="C592" s="4">
        <v>0.59</v>
      </c>
      <c r="D592" s="4">
        <v>0.47499999999999998</v>
      </c>
      <c r="E592" s="4">
        <v>0.155</v>
      </c>
      <c r="F592" s="4">
        <v>0.97150000000000003</v>
      </c>
    </row>
    <row r="593" spans="1:6">
      <c r="A593" s="9">
        <v>0.81321199999999993</v>
      </c>
      <c r="B593" s="4">
        <v>1</v>
      </c>
      <c r="C593" s="4">
        <v>0.60499999999999998</v>
      </c>
      <c r="D593" s="4">
        <v>0.47</v>
      </c>
      <c r="E593" s="4">
        <v>0.18</v>
      </c>
      <c r="F593" s="4">
        <v>1.1405000000000001</v>
      </c>
    </row>
    <row r="594" spans="1:6">
      <c r="A594" s="9">
        <v>0.81353100000000012</v>
      </c>
      <c r="B594" s="4">
        <v>1</v>
      </c>
      <c r="C594" s="4">
        <v>0.56000000000000005</v>
      </c>
      <c r="D594" s="4">
        <v>0.46</v>
      </c>
      <c r="E594" s="4">
        <v>0.23499999999999999</v>
      </c>
      <c r="F594" s="4">
        <v>0.83950000000000002</v>
      </c>
    </row>
    <row r="595" spans="1:6">
      <c r="A595" s="9">
        <v>0.8142166666666667</v>
      </c>
      <c r="B595" s="4">
        <v>1</v>
      </c>
      <c r="C595" s="4">
        <v>0.61499999999999999</v>
      </c>
      <c r="D595" s="4">
        <v>0.45500000000000002</v>
      </c>
      <c r="E595" s="4">
        <v>0.15</v>
      </c>
      <c r="F595" s="4">
        <v>0.9335</v>
      </c>
    </row>
    <row r="596" spans="1:6">
      <c r="A596" s="9">
        <v>0.81428333333333347</v>
      </c>
      <c r="B596" s="4">
        <v>1</v>
      </c>
      <c r="C596" s="4">
        <v>0.59499999999999997</v>
      </c>
      <c r="D596" s="4">
        <v>0.47</v>
      </c>
      <c r="E596" s="4">
        <v>0.15</v>
      </c>
      <c r="F596" s="4">
        <v>0.89149999999999996</v>
      </c>
    </row>
    <row r="597" spans="1:6">
      <c r="A597" s="9">
        <v>0.81656666666666666</v>
      </c>
      <c r="B597" s="4">
        <v>1</v>
      </c>
      <c r="C597" s="4">
        <v>0.61</v>
      </c>
      <c r="D597" s="4">
        <v>0.49</v>
      </c>
      <c r="E597" s="4">
        <v>0.15</v>
      </c>
      <c r="F597" s="4">
        <v>1.103</v>
      </c>
    </row>
    <row r="598" spans="1:6">
      <c r="A598" s="9">
        <v>0.81784000000000001</v>
      </c>
      <c r="B598" s="4">
        <v>1</v>
      </c>
      <c r="C598" s="4">
        <v>0.6</v>
      </c>
      <c r="D598" s="4">
        <v>0.47</v>
      </c>
      <c r="E598" s="4">
        <v>0.2</v>
      </c>
      <c r="F598" s="4">
        <v>1.0309999999999999</v>
      </c>
    </row>
    <row r="599" spans="1:6">
      <c r="A599" s="9">
        <v>0.81793933333333335</v>
      </c>
      <c r="B599" s="4">
        <v>1</v>
      </c>
      <c r="C599" s="4">
        <v>0.61</v>
      </c>
      <c r="D599" s="4">
        <v>0.48499999999999999</v>
      </c>
      <c r="E599" s="4">
        <v>0.21</v>
      </c>
      <c r="F599" s="4">
        <v>1.3445</v>
      </c>
    </row>
    <row r="600" spans="1:6">
      <c r="A600" s="9">
        <v>0.81840666666666673</v>
      </c>
      <c r="B600" s="4">
        <v>1</v>
      </c>
      <c r="C600" s="4">
        <v>0.66500000000000004</v>
      </c>
      <c r="D600" s="4">
        <v>0.5</v>
      </c>
      <c r="E600" s="4">
        <v>0.17499999999999999</v>
      </c>
      <c r="F600" s="4">
        <v>1.742</v>
      </c>
    </row>
    <row r="601" spans="1:6">
      <c r="A601" s="9">
        <v>0.81901666666666673</v>
      </c>
      <c r="B601" s="4">
        <v>1</v>
      </c>
      <c r="C601" s="4">
        <v>0.57999999999999996</v>
      </c>
      <c r="D601" s="4">
        <v>0.5</v>
      </c>
      <c r="E601" s="4">
        <v>0.16500000000000001</v>
      </c>
      <c r="F601" s="4">
        <v>0.92500000000000004</v>
      </c>
    </row>
    <row r="602" spans="1:6">
      <c r="A602" s="9">
        <v>0.81972000000000012</v>
      </c>
      <c r="B602" s="4">
        <v>1</v>
      </c>
      <c r="C602" s="4">
        <v>0.65500000000000003</v>
      </c>
      <c r="D602" s="4">
        <v>0.48499999999999999</v>
      </c>
      <c r="E602" s="4">
        <v>0.19500000000000001</v>
      </c>
      <c r="F602" s="4">
        <v>1.62</v>
      </c>
    </row>
    <row r="603" spans="1:6">
      <c r="A603" s="9">
        <v>0.82010366666666656</v>
      </c>
      <c r="B603" s="4">
        <v>1</v>
      </c>
      <c r="C603" s="4">
        <v>0.64</v>
      </c>
      <c r="D603" s="4">
        <v>0.505</v>
      </c>
      <c r="E603" s="4">
        <v>0.16500000000000001</v>
      </c>
      <c r="F603" s="4">
        <v>1.4435</v>
      </c>
    </row>
    <row r="604" spans="1:6">
      <c r="A604" s="9">
        <v>0.82066666666666677</v>
      </c>
      <c r="B604" s="4">
        <v>1</v>
      </c>
      <c r="C604" s="4">
        <v>0.59499999999999997</v>
      </c>
      <c r="D604" s="4">
        <v>0.48</v>
      </c>
      <c r="E604" s="4">
        <v>0.2</v>
      </c>
      <c r="F604" s="4">
        <v>0.97499999999999998</v>
      </c>
    </row>
    <row r="605" spans="1:6">
      <c r="A605" s="9">
        <v>0.82097466666666685</v>
      </c>
      <c r="B605" s="4">
        <v>1</v>
      </c>
      <c r="C605" s="4">
        <v>0.62</v>
      </c>
      <c r="D605" s="4">
        <v>0.47</v>
      </c>
      <c r="E605" s="4">
        <v>0.14000000000000001</v>
      </c>
      <c r="F605" s="4">
        <v>0.85650000000000004</v>
      </c>
    </row>
    <row r="606" spans="1:6">
      <c r="A606" s="9">
        <v>0.82204200000000016</v>
      </c>
      <c r="B606" s="4">
        <v>1</v>
      </c>
      <c r="C606" s="4">
        <v>0.63</v>
      </c>
      <c r="D606" s="4">
        <v>0.51</v>
      </c>
      <c r="E606" s="4">
        <v>0.19</v>
      </c>
      <c r="F606" s="4">
        <v>1.4984999999999999</v>
      </c>
    </row>
    <row r="607" spans="1:6">
      <c r="A607" s="9">
        <v>0.82239133333333347</v>
      </c>
      <c r="B607" s="4">
        <v>1</v>
      </c>
      <c r="C607" s="4">
        <v>0.625</v>
      </c>
      <c r="D607" s="4">
        <v>0.47499999999999998</v>
      </c>
      <c r="E607" s="4">
        <v>0.13</v>
      </c>
      <c r="F607" s="4">
        <v>0.85950000000000004</v>
      </c>
    </row>
    <row r="608" spans="1:6">
      <c r="A608" s="9">
        <v>0.82288966666666674</v>
      </c>
      <c r="B608" s="4">
        <v>1</v>
      </c>
      <c r="C608" s="4">
        <v>0.61</v>
      </c>
      <c r="D608" s="4">
        <v>0.495</v>
      </c>
      <c r="E608" s="4">
        <v>0.185</v>
      </c>
      <c r="F608" s="4">
        <v>1.1085</v>
      </c>
    </row>
    <row r="609" spans="1:6">
      <c r="A609" s="9">
        <v>0.82294933333333331</v>
      </c>
      <c r="B609" s="4">
        <v>1</v>
      </c>
      <c r="C609" s="4">
        <v>0.6</v>
      </c>
      <c r="D609" s="4">
        <v>0.48499999999999999</v>
      </c>
      <c r="E609" s="4">
        <v>0.14499999999999999</v>
      </c>
      <c r="F609" s="4">
        <v>0.77600000000000002</v>
      </c>
    </row>
    <row r="610" spans="1:6">
      <c r="A610" s="9">
        <v>0.82465000000000011</v>
      </c>
      <c r="B610" s="4">
        <v>1</v>
      </c>
      <c r="C610" s="4">
        <v>0.62</v>
      </c>
      <c r="D610" s="4">
        <v>0.47</v>
      </c>
      <c r="E610" s="4">
        <v>0.22500000000000001</v>
      </c>
      <c r="F610" s="4">
        <v>1.115</v>
      </c>
    </row>
    <row r="611" spans="1:6">
      <c r="A611" s="9">
        <v>0.82476533333333346</v>
      </c>
      <c r="B611" s="4">
        <v>1</v>
      </c>
      <c r="C611" s="4">
        <v>0.62</v>
      </c>
      <c r="D611" s="4">
        <v>0.495</v>
      </c>
      <c r="E611" s="4">
        <v>0.17</v>
      </c>
      <c r="F611" s="4">
        <v>1.0620000000000001</v>
      </c>
    </row>
    <row r="612" spans="1:6">
      <c r="A612" s="9">
        <v>0.82663300000000006</v>
      </c>
      <c r="B612" s="4">
        <v>1</v>
      </c>
      <c r="C612" s="4">
        <v>0.64</v>
      </c>
      <c r="D612" s="4">
        <v>0.5</v>
      </c>
      <c r="E612" s="4">
        <v>0.185</v>
      </c>
      <c r="F612" s="4">
        <v>1.3035000000000001</v>
      </c>
    </row>
    <row r="613" spans="1:6">
      <c r="A613" s="9">
        <v>0.82678466666666672</v>
      </c>
      <c r="B613" s="4">
        <v>1</v>
      </c>
      <c r="C613" s="4">
        <v>0.64</v>
      </c>
      <c r="D613" s="4">
        <v>0.52500000000000002</v>
      </c>
      <c r="E613" s="4">
        <v>0.215</v>
      </c>
      <c r="F613" s="4">
        <v>1.7789999999999999</v>
      </c>
    </row>
    <row r="614" spans="1:6">
      <c r="A614" s="9">
        <v>0.8282333333333336</v>
      </c>
      <c r="B614" s="4">
        <v>1</v>
      </c>
      <c r="C614" s="4">
        <v>0.625</v>
      </c>
      <c r="D614" s="4">
        <v>0.5</v>
      </c>
      <c r="E614" s="4">
        <v>0.15</v>
      </c>
      <c r="F614" s="4">
        <v>0.95299999999999996</v>
      </c>
    </row>
    <row r="615" spans="1:6">
      <c r="A615" s="9">
        <v>0.82850333333333337</v>
      </c>
      <c r="B615" s="4">
        <v>1</v>
      </c>
      <c r="C615" s="4">
        <v>0.63</v>
      </c>
      <c r="D615" s="4">
        <v>0.5</v>
      </c>
      <c r="E615" s="4">
        <v>0.155</v>
      </c>
      <c r="F615" s="4">
        <v>1.0049999999999999</v>
      </c>
    </row>
    <row r="616" spans="1:6">
      <c r="A616" s="9">
        <v>0.83025599999999999</v>
      </c>
      <c r="B616" s="4">
        <v>1</v>
      </c>
      <c r="C616" s="4">
        <v>0.66</v>
      </c>
      <c r="D616" s="4">
        <v>0.52</v>
      </c>
      <c r="E616" s="4">
        <v>0.18</v>
      </c>
      <c r="F616" s="4">
        <v>1.514</v>
      </c>
    </row>
    <row r="617" spans="1:6">
      <c r="A617" s="9">
        <v>0.83092133333333329</v>
      </c>
      <c r="B617" s="4">
        <v>1</v>
      </c>
      <c r="C617" s="4">
        <v>0.64500000000000002</v>
      </c>
      <c r="D617" s="4">
        <v>0.5</v>
      </c>
      <c r="E617" s="4">
        <v>0.19</v>
      </c>
      <c r="F617" s="4">
        <v>1.2290000000000001</v>
      </c>
    </row>
    <row r="618" spans="1:6">
      <c r="A618" s="9">
        <v>0.83282133333333341</v>
      </c>
      <c r="B618" s="4">
        <v>1</v>
      </c>
      <c r="C618" s="4">
        <v>0.63</v>
      </c>
      <c r="D618" s="4">
        <v>0.51500000000000001</v>
      </c>
      <c r="E618" s="4">
        <v>0.16</v>
      </c>
      <c r="F618" s="4">
        <v>1.016</v>
      </c>
    </row>
    <row r="619" spans="1:6">
      <c r="A619" s="9">
        <v>0.83318133333333333</v>
      </c>
      <c r="B619" s="4">
        <v>1</v>
      </c>
      <c r="C619" s="4">
        <v>0.65500000000000003</v>
      </c>
      <c r="D619" s="4">
        <v>0.54</v>
      </c>
      <c r="E619" s="4">
        <v>0.215</v>
      </c>
      <c r="F619" s="4">
        <v>1.8440000000000001</v>
      </c>
    </row>
    <row r="620" spans="1:6">
      <c r="A620" s="9">
        <v>0.83572266666666684</v>
      </c>
      <c r="B620" s="4">
        <v>1</v>
      </c>
      <c r="C620" s="4">
        <v>0.65500000000000003</v>
      </c>
      <c r="D620" s="4">
        <v>0.51</v>
      </c>
      <c r="E620" s="4">
        <v>0.16</v>
      </c>
      <c r="F620" s="4">
        <v>1.0920000000000001</v>
      </c>
    </row>
    <row r="621" spans="1:6">
      <c r="A621" s="9">
        <v>0.83792366666666673</v>
      </c>
      <c r="B621" s="4">
        <v>1</v>
      </c>
      <c r="C621" s="4">
        <v>0.67500000000000004</v>
      </c>
      <c r="D621" s="4">
        <v>0.54500000000000004</v>
      </c>
      <c r="E621" s="4">
        <v>0.19500000000000001</v>
      </c>
      <c r="F621" s="4">
        <v>1.7344999999999999</v>
      </c>
    </row>
    <row r="622" spans="1:6">
      <c r="A622" s="9">
        <v>0.83794000000000013</v>
      </c>
      <c r="B622" s="4">
        <v>1</v>
      </c>
      <c r="C622" s="4">
        <v>0.67500000000000004</v>
      </c>
      <c r="D622" s="4">
        <v>0.52500000000000002</v>
      </c>
      <c r="E622" s="4">
        <v>0.17499999999999999</v>
      </c>
      <c r="F622" s="4">
        <v>1.4019999999999999</v>
      </c>
    </row>
    <row r="623" spans="1:6">
      <c r="A623" s="9">
        <v>0.84092333333333336</v>
      </c>
      <c r="B623" s="4">
        <v>1</v>
      </c>
      <c r="C623" s="4">
        <v>0.66500000000000004</v>
      </c>
      <c r="D623" s="4">
        <v>0.54</v>
      </c>
      <c r="E623" s="4">
        <v>0.17499999999999999</v>
      </c>
      <c r="F623" s="4">
        <v>1.347</v>
      </c>
    </row>
    <row r="624" spans="1:6">
      <c r="A624" s="9">
        <v>0.8415743333333332</v>
      </c>
      <c r="B624" s="4">
        <v>1</v>
      </c>
      <c r="C624" s="4">
        <v>0.69</v>
      </c>
      <c r="D624" s="4">
        <v>0.54</v>
      </c>
      <c r="E624" s="4">
        <v>0.185</v>
      </c>
      <c r="F624" s="4">
        <v>1.6194999999999999</v>
      </c>
    </row>
    <row r="625" spans="1:6">
      <c r="A625" s="9">
        <v>0.84187599999999996</v>
      </c>
      <c r="B625" s="4">
        <v>1</v>
      </c>
      <c r="C625" s="4">
        <v>0.7</v>
      </c>
      <c r="D625" s="4">
        <v>0.54</v>
      </c>
      <c r="E625" s="4">
        <v>0.215</v>
      </c>
      <c r="F625" s="4">
        <v>1.978</v>
      </c>
    </row>
    <row r="626" spans="1:6">
      <c r="A626" s="9">
        <v>0.84964000000000017</v>
      </c>
      <c r="B626" s="4">
        <v>1</v>
      </c>
      <c r="C626" s="4">
        <v>0.67500000000000004</v>
      </c>
      <c r="D626" s="4">
        <v>0.55500000000000005</v>
      </c>
      <c r="E626" s="4">
        <v>0.2</v>
      </c>
      <c r="F626" s="4">
        <v>1.4384999999999999</v>
      </c>
    </row>
    <row r="627" spans="1:6">
      <c r="A627" s="9">
        <v>0.85085166666666678</v>
      </c>
      <c r="B627" s="4">
        <v>1</v>
      </c>
      <c r="C627" s="4">
        <v>0.7</v>
      </c>
      <c r="D627" s="4">
        <v>0.58499999999999996</v>
      </c>
      <c r="E627" s="4">
        <v>0.185</v>
      </c>
      <c r="F627" s="4">
        <v>1.8075000000000001</v>
      </c>
    </row>
    <row r="628" spans="1:6">
      <c r="A628" s="9">
        <v>0.85684000000000005</v>
      </c>
      <c r="B628" s="4">
        <v>1</v>
      </c>
      <c r="C628" s="4">
        <v>0.70499999999999996</v>
      </c>
      <c r="D628" s="4">
        <v>0.55500000000000005</v>
      </c>
      <c r="E628" s="4">
        <v>0.2</v>
      </c>
      <c r="F628" s="4">
        <v>1.4684999999999999</v>
      </c>
    </row>
    <row r="629" spans="1:6">
      <c r="A629" s="9">
        <v>0.87228933333333336</v>
      </c>
      <c r="B629" s="4">
        <v>1</v>
      </c>
      <c r="C629" s="4">
        <v>0.8</v>
      </c>
      <c r="D629" s="4">
        <v>0.63</v>
      </c>
      <c r="E629" s="4">
        <v>0.19500000000000001</v>
      </c>
      <c r="F629" s="4">
        <v>2.5259999999999998</v>
      </c>
    </row>
    <row r="630" spans="1:6">
      <c r="A630" s="12">
        <v>0.87236000000000002</v>
      </c>
      <c r="B630" s="13">
        <v>1</v>
      </c>
      <c r="C630" s="13">
        <v>0.73499999999999999</v>
      </c>
      <c r="D630" s="13">
        <v>0.59</v>
      </c>
      <c r="E630" s="13">
        <v>0.22500000000000001</v>
      </c>
      <c r="F630" s="13">
        <v>1.756</v>
      </c>
    </row>
    <row r="631" spans="1:6">
      <c r="A631" s="3" t="s">
        <v>64</v>
      </c>
      <c r="B631" s="4">
        <v>607</v>
      </c>
      <c r="C631" s="4">
        <v>285.78999999999996</v>
      </c>
      <c r="D631" s="4">
        <v>221.08500000000015</v>
      </c>
      <c r="E631" s="4">
        <v>74.920000000000016</v>
      </c>
      <c r="F631" s="4">
        <v>349.21100000000001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6EAB-5C9D-4CA5-82D0-C813ED8E3055}">
  <dimension ref="A1:I5"/>
  <sheetViews>
    <sheetView tabSelected="1" topLeftCell="A34" zoomScale="75" zoomScaleNormal="115" workbookViewId="0">
      <selection activeCell="R60" sqref="R60"/>
    </sheetView>
  </sheetViews>
  <sheetFormatPr baseColWidth="10" defaultColWidth="8.83203125" defaultRowHeight="15"/>
  <cols>
    <col min="1" max="1" width="10.5" customWidth="1"/>
    <col min="3" max="3" width="10.33203125" customWidth="1"/>
    <col min="4" max="4" width="10.6640625" customWidth="1"/>
    <col min="5" max="5" width="11.33203125" customWidth="1"/>
  </cols>
  <sheetData>
    <row r="1" spans="1:9">
      <c r="A1" s="22" t="s">
        <v>101</v>
      </c>
      <c r="B1" s="25" t="s">
        <v>73</v>
      </c>
      <c r="C1" s="28" t="s">
        <v>74</v>
      </c>
      <c r="D1" s="25" t="s">
        <v>75</v>
      </c>
      <c r="E1" s="28" t="s">
        <v>98</v>
      </c>
      <c r="F1" s="25" t="s">
        <v>99</v>
      </c>
      <c r="G1" s="28" t="s">
        <v>100</v>
      </c>
      <c r="H1" s="25" t="s">
        <v>79</v>
      </c>
      <c r="I1" s="8" t="s">
        <v>80</v>
      </c>
    </row>
    <row r="2" spans="1:9">
      <c r="A2" s="23" t="s">
        <v>94</v>
      </c>
      <c r="B2" s="26">
        <f>MEDIAN((Table13[Length]))</f>
        <v>0.54</v>
      </c>
      <c r="C2">
        <f>MEDIAN((Table13[Diameter]))</f>
        <v>0.42499999999999999</v>
      </c>
      <c r="D2" s="26">
        <f>MEDIAN((Table13[Height]))</f>
        <v>0.14000000000000001</v>
      </c>
      <c r="E2">
        <f>MEDIAN((Table13[Whole_weight]))</f>
        <v>0.78574999999999995</v>
      </c>
      <c r="F2" s="26">
        <f>MEDIAN(Table13[Shucked_weight])</f>
        <v>0.33700000000000002</v>
      </c>
      <c r="G2">
        <f>MEDIAN(Table13[Viscera_weight])</f>
        <v>0.17</v>
      </c>
      <c r="H2" s="26">
        <f>MEDIAN(Table13[Shell_weight])</f>
        <v>0.23375000000000001</v>
      </c>
      <c r="I2" s="7">
        <f>MEDIAN(Table13[Rings])</f>
        <v>10</v>
      </c>
    </row>
    <row r="3" spans="1:9">
      <c r="A3" s="23" t="s">
        <v>95</v>
      </c>
      <c r="B3" s="26">
        <f>VAR(Table13[Length])</f>
        <v>1.4036301076076016E-2</v>
      </c>
      <c r="C3" s="29">
        <f>VAR(Table13[Diameter])</f>
        <v>9.7153017017016612E-3</v>
      </c>
      <c r="D3" s="26">
        <f>VAR(Table13[Height])</f>
        <v>1.4243802802802569E-3</v>
      </c>
      <c r="E3" s="29">
        <f>VAR(Table13[Whole_weight])</f>
        <v>0.23692677572547555</v>
      </c>
      <c r="F3" s="26">
        <f>VAR(Table13[Shucked_weight])</f>
        <v>4.8070727287037353E-2</v>
      </c>
      <c r="G3" s="29">
        <f>VAR(Table13[Viscera_weight])</f>
        <v>1.150629385785785E-2</v>
      </c>
      <c r="H3" s="26">
        <f>VAR(Table13[Shell_weight])</f>
        <v>1.9598544660660664E-2</v>
      </c>
      <c r="I3" s="7">
        <f>VAR(Table13[Rings])</f>
        <v>10.638117117117124</v>
      </c>
    </row>
    <row r="4" spans="1:9">
      <c r="A4" s="23" t="s">
        <v>96</v>
      </c>
      <c r="B4" s="26">
        <f>MIN(Table13[Length])</f>
        <v>0.13</v>
      </c>
      <c r="C4" s="29">
        <f>MIN(Table13[Diameter])</f>
        <v>9.5000000000000001E-2</v>
      </c>
      <c r="D4" s="26">
        <f>MIN(Table13[Height])</f>
        <v>0</v>
      </c>
      <c r="E4" s="29">
        <f>MIN(Table13[Whole_weight])</f>
        <v>1.0500000000000001E-2</v>
      </c>
      <c r="F4" s="26">
        <f>MIN(Table13[Shucked_weight])</f>
        <v>4.4999999999999997E-3</v>
      </c>
      <c r="G4" s="29">
        <f>MIN(Table13[Viscera_weight])</f>
        <v>3.0000000000000001E-3</v>
      </c>
      <c r="H4" s="26">
        <f>MIN(Table13[Shell_weight])</f>
        <v>3.5000000000000001E-3</v>
      </c>
      <c r="I4" s="7">
        <f>MIN(Table13[Rings])</f>
        <v>3</v>
      </c>
    </row>
    <row r="5" spans="1:9">
      <c r="A5" s="24" t="s">
        <v>97</v>
      </c>
      <c r="B5" s="27">
        <f>MAX(Table13[Length])</f>
        <v>0.81499999999999995</v>
      </c>
      <c r="C5" s="30">
        <f>MAX(Table13[Diameter])</f>
        <v>0.65</v>
      </c>
      <c r="D5" s="27">
        <f>MAX(Table13[Height])</f>
        <v>0.25</v>
      </c>
      <c r="E5" s="30">
        <f>MAX(Table13[Whole_weight])</f>
        <v>2.8254999999999999</v>
      </c>
      <c r="F5" s="27">
        <f>MAX(Table13[Shucked_weight])</f>
        <v>1.2529999999999999</v>
      </c>
      <c r="G5" s="30">
        <f>MAX(Table13[Viscera_weight])</f>
        <v>0.59</v>
      </c>
      <c r="H5" s="27">
        <f>MAX(Table13[Shell_weight])</f>
        <v>0.89700000000000002</v>
      </c>
      <c r="I5" s="21">
        <f>MAX(Table13[Rings])</f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Data</vt:lpstr>
      <vt:lpstr>Categorization</vt:lpstr>
      <vt:lpstr>Ecomonic Values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2022-03-25T16:35:06Z</dcterms:modified>
</cp:coreProperties>
</file>