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almumfaa01\Other Training Program\CLA Induction\"/>
    </mc:Choice>
  </mc:AlternateContent>
  <bookViews>
    <workbookView xWindow="0" yWindow="0" windowWidth="20490" windowHeight="7470" tabRatio="828"/>
  </bookViews>
  <sheets>
    <sheet name="Index" sheetId="21" r:id="rId1"/>
    <sheet name="Model Summary" sheetId="15" r:id="rId2"/>
    <sheet name="Model Performance - Validation" sheetId="17" r:id="rId3"/>
    <sheet name="Model Performance - Development" sheetId="18" r:id="rId4"/>
  </sheets>
  <definedNames>
    <definedName name="_xlnm._FilterDatabase" localSheetId="3" hidden="1">'Model Performance - Development'!$B$2:$I$13</definedName>
    <definedName name="_xlnm._FilterDatabase" localSheetId="2" hidden="1">'Model Performance - Validation'!$B$1:$I$12</definedName>
  </definedNames>
  <calcPr calcId="171027"/>
</workbook>
</file>

<file path=xl/calcChain.xml><?xml version="1.0" encoding="utf-8"?>
<calcChain xmlns="http://schemas.openxmlformats.org/spreadsheetml/2006/main">
  <c r="G4" i="17" l="1"/>
  <c r="G5" i="17"/>
  <c r="G6" i="17"/>
  <c r="G7" i="17" s="1"/>
  <c r="G8" i="17" s="1"/>
  <c r="G9" i="17" s="1"/>
  <c r="G10" i="17" s="1"/>
  <c r="G11" i="17" s="1"/>
  <c r="G3" i="17"/>
  <c r="G2" i="17"/>
  <c r="G13" i="15"/>
  <c r="G12" i="15"/>
  <c r="G11" i="15"/>
  <c r="D13" i="15"/>
  <c r="D12" i="15"/>
  <c r="D11" i="15"/>
  <c r="F3" i="17"/>
  <c r="F4" i="17"/>
  <c r="F5" i="17"/>
  <c r="F6" i="17"/>
  <c r="F7" i="17"/>
  <c r="F8" i="17"/>
  <c r="F9" i="17"/>
  <c r="F10" i="17"/>
  <c r="F11" i="17"/>
  <c r="F2" i="17"/>
  <c r="E4" i="17"/>
  <c r="E5" i="17"/>
  <c r="E6" i="17"/>
  <c r="E7" i="17"/>
  <c r="E8" i="17" s="1"/>
  <c r="E9" i="17" s="1"/>
  <c r="E10" i="17" s="1"/>
  <c r="E11" i="17" s="1"/>
  <c r="E3" i="17"/>
  <c r="E2" i="17"/>
  <c r="E2" i="18"/>
  <c r="E3" i="18" s="1"/>
  <c r="E4" i="18" s="1"/>
  <c r="E5" i="18" s="1"/>
  <c r="E6" i="18" s="1"/>
  <c r="E7" i="18" s="1"/>
  <c r="E8" i="18" s="1"/>
  <c r="E9" i="18" s="1"/>
  <c r="E10" i="18" s="1"/>
  <c r="E11" i="18" s="1"/>
  <c r="D12" i="18" l="1"/>
  <c r="I7" i="18" s="1"/>
  <c r="C12" i="18"/>
  <c r="J11" i="18" s="1"/>
  <c r="J9" i="17"/>
  <c r="J11" i="17"/>
  <c r="J10" i="17"/>
  <c r="J8" i="17"/>
  <c r="J7" i="17"/>
  <c r="J6" i="17"/>
  <c r="J5" i="17"/>
  <c r="J4" i="17"/>
  <c r="J3" i="17"/>
  <c r="J2" i="17"/>
  <c r="L2" i="17" s="1"/>
  <c r="I11" i="17"/>
  <c r="I10" i="17"/>
  <c r="I9" i="17"/>
  <c r="I8" i="17"/>
  <c r="I7" i="17"/>
  <c r="I6" i="17"/>
  <c r="I5" i="17"/>
  <c r="I4" i="17"/>
  <c r="I3" i="17"/>
  <c r="I2" i="17"/>
  <c r="K2" i="17" s="1"/>
  <c r="H11" i="17"/>
  <c r="H10" i="17"/>
  <c r="H9" i="17"/>
  <c r="H8" i="17"/>
  <c r="H7" i="17"/>
  <c r="H6" i="17"/>
  <c r="H5" i="17"/>
  <c r="H4" i="17"/>
  <c r="H3" i="17"/>
  <c r="H2" i="17"/>
  <c r="F6" i="18" l="1"/>
  <c r="J2" i="18"/>
  <c r="L2" i="18" s="1"/>
  <c r="I11" i="18"/>
  <c r="F10" i="18"/>
  <c r="L3" i="17"/>
  <c r="J3" i="18"/>
  <c r="L3" i="18" s="1"/>
  <c r="I4" i="18"/>
  <c r="K3" i="17"/>
  <c r="M3" i="17" s="1"/>
  <c r="J4" i="18"/>
  <c r="F2" i="18"/>
  <c r="G2" i="18" s="1"/>
  <c r="H2" i="18" s="1"/>
  <c r="I8" i="18"/>
  <c r="L4" i="17"/>
  <c r="L5" i="17" s="1"/>
  <c r="L6" i="17" s="1"/>
  <c r="L7" i="17" s="1"/>
  <c r="L8" i="17" s="1"/>
  <c r="L9" i="17" s="1"/>
  <c r="L10" i="17" s="1"/>
  <c r="L11" i="17" s="1"/>
  <c r="J7" i="18"/>
  <c r="J8" i="18"/>
  <c r="J9" i="18"/>
  <c r="J10" i="18"/>
  <c r="F3" i="18"/>
  <c r="F7" i="18"/>
  <c r="F11" i="18"/>
  <c r="I5" i="18"/>
  <c r="I9" i="18"/>
  <c r="J5" i="18"/>
  <c r="J6" i="18"/>
  <c r="F4" i="18"/>
  <c r="F8" i="18"/>
  <c r="I2" i="18"/>
  <c r="K2" i="18" s="1"/>
  <c r="M2" i="18" s="1"/>
  <c r="I6" i="18"/>
  <c r="I10" i="18"/>
  <c r="F5" i="18"/>
  <c r="F9" i="18"/>
  <c r="I3" i="18"/>
  <c r="K4" i="17"/>
  <c r="M4" i="17" s="1"/>
  <c r="M2" i="17"/>
  <c r="L4" i="18" l="1"/>
  <c r="G3" i="18"/>
  <c r="H3" i="18" s="1"/>
  <c r="L5" i="18"/>
  <c r="L6" i="18" s="1"/>
  <c r="L7" i="18" s="1"/>
  <c r="L8" i="18" s="1"/>
  <c r="L9" i="18" s="1"/>
  <c r="L10" i="18" s="1"/>
  <c r="L11" i="18" s="1"/>
  <c r="K3" i="18"/>
  <c r="K5" i="17"/>
  <c r="G4" i="18" l="1"/>
  <c r="H4" i="18" s="1"/>
  <c r="M3" i="18"/>
  <c r="K4" i="18"/>
  <c r="M5" i="17"/>
  <c r="K6" i="17"/>
  <c r="G5" i="18" l="1"/>
  <c r="H5" i="18" s="1"/>
  <c r="M4" i="18"/>
  <c r="K5" i="18"/>
  <c r="K7" i="17"/>
  <c r="M6" i="17"/>
  <c r="G6" i="18" l="1"/>
  <c r="M5" i="18"/>
  <c r="K6" i="18"/>
  <c r="M7" i="17"/>
  <c r="K8" i="17"/>
  <c r="H6" i="18" l="1"/>
  <c r="G7" i="18"/>
  <c r="M6" i="18"/>
  <c r="K7" i="18"/>
  <c r="M8" i="17"/>
  <c r="K9" i="17"/>
  <c r="H7" i="18" l="1"/>
  <c r="G8" i="18"/>
  <c r="M7" i="18"/>
  <c r="K8" i="18"/>
  <c r="K10" i="17"/>
  <c r="M9" i="17"/>
  <c r="H8" i="18" l="1"/>
  <c r="G9" i="18"/>
  <c r="M8" i="18"/>
  <c r="K9" i="18"/>
  <c r="K11" i="17"/>
  <c r="M11" i="17" s="1"/>
  <c r="M10" i="17"/>
  <c r="H9" i="18" l="1"/>
  <c r="G10" i="18"/>
  <c r="M9" i="18"/>
  <c r="K10" i="18"/>
  <c r="H10" i="18" l="1"/>
  <c r="G11" i="18"/>
  <c r="H11" i="18" s="1"/>
  <c r="M10" i="18"/>
  <c r="K11" i="18"/>
  <c r="M11" i="18" s="1"/>
</calcChain>
</file>

<file path=xl/sharedStrings.xml><?xml version="1.0" encoding="utf-8"?>
<sst xmlns="http://schemas.openxmlformats.org/spreadsheetml/2006/main" count="53" uniqueCount="33">
  <si>
    <t>Model Performance</t>
  </si>
  <si>
    <t xml:space="preserve">  KS*</t>
  </si>
  <si>
    <t>The workbook has the following tabs:</t>
  </si>
  <si>
    <t>Model Summary</t>
  </si>
  <si>
    <t>Model Performance - Validation</t>
  </si>
  <si>
    <t>Model Performance - Development</t>
  </si>
  <si>
    <t>Contains the summary of the model performance in terms of lift and model fit</t>
  </si>
  <si>
    <t>Contains the performance of the model in validation sample</t>
  </si>
  <si>
    <t>Contains the performance of the model in development sample</t>
  </si>
  <si>
    <r>
      <rPr>
        <u/>
        <sz val="10"/>
        <color theme="1"/>
        <rFont val="Arial"/>
        <family val="2"/>
      </rPr>
      <t>Statistical Technique chosen:</t>
    </r>
    <r>
      <rPr>
        <sz val="10"/>
        <color theme="1"/>
        <rFont val="Arial"/>
        <family val="2"/>
      </rPr>
      <t xml:space="preserve"> Logistic Regresssion</t>
    </r>
  </si>
  <si>
    <r>
      <rPr>
        <u/>
        <sz val="10"/>
        <color theme="1"/>
        <rFont val="Arial"/>
        <family val="2"/>
      </rPr>
      <t>Tools used:</t>
    </r>
    <r>
      <rPr>
        <sz val="10"/>
        <color theme="1"/>
        <rFont val="Arial"/>
        <family val="2"/>
      </rPr>
      <t xml:space="preserve"> R</t>
    </r>
  </si>
  <si>
    <t>Total number of Data Points</t>
  </si>
  <si>
    <t># Percentage Switched</t>
  </si>
  <si>
    <t>Development Sample (70%)</t>
  </si>
  <si>
    <t>Validation Sample (30%)</t>
  </si>
  <si>
    <t xml:space="preserve">  % Response in top 3 deciles (lift)</t>
  </si>
  <si>
    <t xml:space="preserve">   Response  in top decile</t>
  </si>
  <si>
    <t xml:space="preserve">  Deciles</t>
  </si>
  <si>
    <t>Sum of Responses</t>
  </si>
  <si>
    <t>Cummulative Response</t>
  </si>
  <si>
    <t>% of Events</t>
  </si>
  <si>
    <t>Gain</t>
  </si>
  <si>
    <t>Cummulative Lift</t>
  </si>
  <si>
    <t>Count of predictions</t>
  </si>
  <si>
    <t>KS  Stat</t>
  </si>
  <si>
    <t xml:space="preserve"> % Target Response</t>
  </si>
  <si>
    <t>%  Non -Target Responses</t>
  </si>
  <si>
    <t>Cummulative % Target</t>
  </si>
  <si>
    <t xml:space="preserve">Cumm % nonTarget </t>
  </si>
  <si>
    <t>This workbook summarizes the Model results for Dummy Project</t>
  </si>
  <si>
    <t xml:space="preserve">   AUC</t>
  </si>
  <si>
    <t>AUC</t>
  </si>
  <si>
    <t>* KS is the maximum separation between the % Target and % Non-Target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</si>
</sst>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u/>
      <sz val="9.9"/>
      <color theme="10"/>
      <name val="Calibri"/>
      <family val="2"/>
    </font>
    <font>
      <u/>
      <sz val="9.9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9" fillId="0" borderId="0" xfId="0" applyFont="1"/>
    <xf numFmtId="0" fontId="21" fillId="0" borderId="0" xfId="0" applyFont="1"/>
    <xf numFmtId="0" fontId="24" fillId="0" borderId="0" xfId="0" applyFont="1"/>
    <xf numFmtId="0" fontId="20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top" wrapText="1"/>
    </xf>
    <xf numFmtId="165" fontId="19" fillId="33" borderId="10" xfId="1" applyNumberFormat="1" applyFont="1" applyFill="1" applyBorder="1" applyAlignment="1">
      <alignment vertical="top" wrapText="1"/>
    </xf>
    <xf numFmtId="165" fontId="19" fillId="33" borderId="10" xfId="1" applyNumberFormat="1" applyFont="1" applyFill="1" applyBorder="1"/>
    <xf numFmtId="165" fontId="19" fillId="0" borderId="10" xfId="1" applyNumberFormat="1" applyFont="1" applyBorder="1"/>
    <xf numFmtId="9" fontId="19" fillId="0" borderId="10" xfId="2" applyFont="1" applyBorder="1"/>
    <xf numFmtId="0" fontId="19" fillId="0" borderId="0" xfId="0" applyFont="1" applyBorder="1"/>
    <xf numFmtId="0" fontId="21" fillId="0" borderId="0" xfId="0" applyFont="1" applyBorder="1"/>
    <xf numFmtId="165" fontId="19" fillId="0" borderId="0" xfId="1" applyNumberFormat="1" applyFont="1"/>
    <xf numFmtId="0" fontId="19" fillId="0" borderId="11" xfId="0" applyFont="1" applyBorder="1"/>
    <xf numFmtId="9" fontId="19" fillId="0" borderId="0" xfId="2" applyFont="1"/>
    <xf numFmtId="0" fontId="22" fillId="0" borderId="0" xfId="0" applyFont="1" applyFill="1" applyBorder="1" applyAlignment="1">
      <alignment horizontal="center" vertical="center" wrapText="1"/>
    </xf>
    <xf numFmtId="9" fontId="23" fillId="0" borderId="0" xfId="0" applyNumberFormat="1" applyFont="1" applyFill="1" applyBorder="1"/>
    <xf numFmtId="9" fontId="23" fillId="0" borderId="0" xfId="2" applyFont="1" applyFill="1" applyBorder="1"/>
    <xf numFmtId="166" fontId="19" fillId="33" borderId="10" xfId="2" applyNumberFormat="1" applyFont="1" applyFill="1" applyBorder="1" applyAlignment="1">
      <alignment vertical="top" wrapText="1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0" xfId="0" applyFont="1" applyBorder="1"/>
    <xf numFmtId="3" fontId="19" fillId="0" borderId="10" xfId="0" applyNumberFormat="1" applyFont="1" applyBorder="1"/>
    <xf numFmtId="0" fontId="19" fillId="0" borderId="16" xfId="0" applyFont="1" applyBorder="1"/>
    <xf numFmtId="3" fontId="19" fillId="0" borderId="21" xfId="0" applyNumberFormat="1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0" fontId="26" fillId="0" borderId="0" xfId="0" applyFont="1" applyAlignment="1"/>
    <xf numFmtId="0" fontId="20" fillId="0" borderId="0" xfId="0" applyFont="1" applyFill="1" applyBorder="1" applyAlignment="1">
      <alignment vertical="center"/>
    </xf>
    <xf numFmtId="0" fontId="19" fillId="36" borderId="20" xfId="0" applyFont="1" applyFill="1" applyBorder="1"/>
    <xf numFmtId="9" fontId="19" fillId="36" borderId="21" xfId="0" applyNumberFormat="1" applyFont="1" applyFill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9" fillId="0" borderId="22" xfId="0" applyFont="1" applyBorder="1"/>
    <xf numFmtId="0" fontId="0" fillId="0" borderId="23" xfId="0" applyBorder="1"/>
    <xf numFmtId="0" fontId="0" fillId="0" borderId="24" xfId="0" applyBorder="1"/>
    <xf numFmtId="0" fontId="29" fillId="0" borderId="10" xfId="44" applyFont="1" applyBorder="1" applyAlignment="1" applyProtection="1"/>
    <xf numFmtId="0" fontId="25" fillId="0" borderId="0" xfId="0" applyFont="1" applyBorder="1"/>
    <xf numFmtId="0" fontId="19" fillId="0" borderId="27" xfId="0" applyFont="1" applyBorder="1"/>
    <xf numFmtId="164" fontId="19" fillId="35" borderId="10" xfId="1" applyNumberFormat="1" applyFont="1" applyFill="1" applyBorder="1"/>
    <xf numFmtId="10" fontId="19" fillId="0" borderId="10" xfId="1" applyNumberFormat="1" applyFont="1" applyBorder="1"/>
    <xf numFmtId="166" fontId="19" fillId="0" borderId="10" xfId="0" applyNumberFormat="1" applyFont="1" applyFill="1" applyBorder="1"/>
    <xf numFmtId="166" fontId="19" fillId="0" borderId="10" xfId="0" applyNumberFormat="1" applyFont="1" applyBorder="1"/>
    <xf numFmtId="166" fontId="19" fillId="0" borderId="10" xfId="2" applyNumberFormat="1" applyFont="1" applyBorder="1"/>
    <xf numFmtId="10" fontId="19" fillId="35" borderId="10" xfId="1" applyNumberFormat="1" applyFont="1" applyFill="1" applyBorder="1"/>
    <xf numFmtId="10" fontId="18" fillId="35" borderId="10" xfId="1" applyNumberFormat="1" applyFont="1" applyFill="1" applyBorder="1"/>
    <xf numFmtId="164" fontId="18" fillId="35" borderId="10" xfId="1" applyNumberFormat="1" applyFont="1" applyFill="1" applyBorder="1"/>
    <xf numFmtId="165" fontId="18" fillId="35" borderId="10" xfId="1" applyNumberFormat="1" applyFont="1" applyFill="1" applyBorder="1"/>
    <xf numFmtId="0" fontId="20" fillId="34" borderId="12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18" fillId="0" borderId="25" xfId="0" applyFont="1" applyBorder="1" applyAlignment="1">
      <alignment horizontal="left"/>
    </xf>
    <xf numFmtId="0" fontId="18" fillId="0" borderId="26" xfId="0" applyFont="1" applyBorder="1" applyAlignment="1">
      <alignment horizontal="left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KS</a:t>
            </a:r>
            <a:r>
              <a:rPr lang="en-US" baseline="0"/>
              <a:t> Stat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Cumm. Target Response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50-49E4-ACFC-0F74C24BE4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 Performance - Validation'!$K$2:$K$11</c:f>
              <c:numCache>
                <c:formatCode>0.0%</c:formatCode>
                <c:ptCount val="10"/>
                <c:pt idx="0">
                  <c:v>0.34527348394768131</c:v>
                </c:pt>
                <c:pt idx="1">
                  <c:v>0.48781212841854932</c:v>
                </c:pt>
                <c:pt idx="2">
                  <c:v>0.61400118906064205</c:v>
                </c:pt>
                <c:pt idx="3">
                  <c:v>0.7211652794292509</c:v>
                </c:pt>
                <c:pt idx="4">
                  <c:v>0.80722354340071345</c:v>
                </c:pt>
                <c:pt idx="5">
                  <c:v>0.88451248513674197</c:v>
                </c:pt>
                <c:pt idx="6">
                  <c:v>0.95214030915576697</c:v>
                </c:pt>
                <c:pt idx="7">
                  <c:v>0.98023186682520813</c:v>
                </c:pt>
                <c:pt idx="8">
                  <c:v>0.99331153388822835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050-49E4-ACFC-0F74C24BE490}"/>
            </c:ext>
          </c:extLst>
        </c:ser>
        <c:ser>
          <c:idx val="1"/>
          <c:order val="1"/>
          <c:tx>
            <c:v>Cumm Non Target Response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50-49E4-ACFC-0F74C24BE4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 Performance - Validation'!$L$2:$L$11</c:f>
              <c:numCache>
                <c:formatCode>0.0%</c:formatCode>
                <c:ptCount val="10"/>
                <c:pt idx="0">
                  <c:v>2.7397872530615895E-2</c:v>
                </c:pt>
                <c:pt idx="1">
                  <c:v>0.11361401626888354</c:v>
                </c:pt>
                <c:pt idx="2">
                  <c:v>0.20564047555198001</c:v>
                </c:pt>
                <c:pt idx="3">
                  <c:v>0.30356663984982574</c:v>
                </c:pt>
                <c:pt idx="4">
                  <c:v>0.40792884598194334</c:v>
                </c:pt>
                <c:pt idx="5">
                  <c:v>0.51506212568159471</c:v>
                </c:pt>
                <c:pt idx="6">
                  <c:v>0.62670957361222845</c:v>
                </c:pt>
                <c:pt idx="7">
                  <c:v>0.75002234736748008</c:v>
                </c:pt>
                <c:pt idx="8">
                  <c:v>0.87686600518458924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050-49E4-ACFC-0F74C24B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9344"/>
        <c:axId val="98522752"/>
      </c:lineChart>
      <c:catAx>
        <c:axId val="9688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layout>
            <c:manualLayout>
              <c:xMode val="edge"/>
              <c:yMode val="edge"/>
              <c:x val="0.50411637427428768"/>
              <c:y val="0.7247841231561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2752"/>
        <c:crosses val="autoZero"/>
        <c:auto val="1"/>
        <c:lblAlgn val="ctr"/>
        <c:lblOffset val="100"/>
        <c:noMultiLvlLbl val="0"/>
      </c:catAx>
      <c:valAx>
        <c:axId val="9852275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Performance - Validation'!$H$1</c:f>
              <c:strCache>
                <c:ptCount val="1"/>
                <c:pt idx="0">
                  <c:v>Cummulative Lift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 Performance - Validation'!$H$2:$H$11</c:f>
              <c:numCache>
                <c:formatCode>_ * #,##0.00_ ;_ * \-#,##0.00_ ;_ * "-"??_ ;_ @_ </c:formatCode>
                <c:ptCount val="10"/>
                <c:pt idx="0">
                  <c:v>3.4527348394768134</c:v>
                </c:pt>
                <c:pt idx="1">
                  <c:v>2.4390606420927465</c:v>
                </c:pt>
                <c:pt idx="2">
                  <c:v>2.04667063020214</c:v>
                </c:pt>
                <c:pt idx="3">
                  <c:v>1.802913198573127</c:v>
                </c:pt>
                <c:pt idx="4">
                  <c:v>1.6144470868014269</c:v>
                </c:pt>
                <c:pt idx="5">
                  <c:v>1.4741874752279034</c:v>
                </c:pt>
                <c:pt idx="6">
                  <c:v>1.3602004416510958</c:v>
                </c:pt>
                <c:pt idx="7">
                  <c:v>1.2252898335315101</c:v>
                </c:pt>
                <c:pt idx="8">
                  <c:v>1.1036794820980316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50-42BB-BE05-B676F2226691}"/>
            </c:ext>
          </c:extLst>
        </c:ser>
        <c:ser>
          <c:idx val="2"/>
          <c:order val="1"/>
          <c:tx>
            <c:v>Random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'Model Performance - Validation'!$XFC$2:$XFC$11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8-41B2-A886-17773F06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90368"/>
        <c:axId val="98524480"/>
      </c:lineChart>
      <c:catAx>
        <c:axId val="9689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4480"/>
        <c:crosses val="autoZero"/>
        <c:auto val="1"/>
        <c:lblAlgn val="ctr"/>
        <c:lblOffset val="100"/>
        <c:noMultiLvlLbl val="0"/>
      </c:catAx>
      <c:valAx>
        <c:axId val="98524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KS</a:t>
            </a:r>
            <a:r>
              <a:rPr lang="en-US" baseline="0"/>
              <a:t> Stat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Cumm. Target Response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13-46D1-8C0C-D0F6F237CC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 Performance - Development'!$K$2:$K$11</c:f>
              <c:numCache>
                <c:formatCode>0.0%</c:formatCode>
                <c:ptCount val="10"/>
                <c:pt idx="0">
                  <c:v>0.34768486083688938</c:v>
                </c:pt>
                <c:pt idx="1">
                  <c:v>0.49105152538054903</c:v>
                </c:pt>
                <c:pt idx="2">
                  <c:v>0.61486529520412714</c:v>
                </c:pt>
                <c:pt idx="3">
                  <c:v>0.72676899560537545</c:v>
                </c:pt>
                <c:pt idx="4">
                  <c:v>0.81568052990255402</c:v>
                </c:pt>
                <c:pt idx="5">
                  <c:v>0.89051652760970645</c:v>
                </c:pt>
                <c:pt idx="6">
                  <c:v>0.95172282020253496</c:v>
                </c:pt>
                <c:pt idx="7">
                  <c:v>0.9796828227501434</c:v>
                </c:pt>
                <c:pt idx="8">
                  <c:v>0.9941405006050571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3-46D1-8C0C-D0F6F237CC2F}"/>
            </c:ext>
          </c:extLst>
        </c:ser>
        <c:ser>
          <c:idx val="1"/>
          <c:order val="1"/>
          <c:tx>
            <c:v>Cumm Non Target Response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13-46D1-8C0C-D0F6F237CC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 Performance - Development'!$L$2:$L$11</c:f>
              <c:numCache>
                <c:formatCode>0.0%</c:formatCode>
                <c:ptCount val="10"/>
                <c:pt idx="0">
                  <c:v>2.5801631996322263E-2</c:v>
                </c:pt>
                <c:pt idx="1">
                  <c:v>0.11247749300846646</c:v>
                </c:pt>
                <c:pt idx="2">
                  <c:v>0.20543615676359039</c:v>
                </c:pt>
                <c:pt idx="3">
                  <c:v>0.30494579167145541</c:v>
                </c:pt>
                <c:pt idx="4">
                  <c:v>0.40508753783090068</c:v>
                </c:pt>
                <c:pt idx="5">
                  <c:v>0.51354250469294715</c:v>
                </c:pt>
                <c:pt idx="6">
                  <c:v>0.62508140826724901</c:v>
                </c:pt>
                <c:pt idx="7">
                  <c:v>0.74853465118951845</c:v>
                </c:pt>
                <c:pt idx="8">
                  <c:v>0.8746504233229897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13-46D1-8C0C-D0F6F237C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8576"/>
        <c:axId val="96969856"/>
      </c:lineChart>
      <c:catAx>
        <c:axId val="9704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layout>
            <c:manualLayout>
              <c:xMode val="edge"/>
              <c:yMode val="edge"/>
              <c:x val="0.50411637427428768"/>
              <c:y val="0.7247841231561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9856"/>
        <c:crosses val="autoZero"/>
        <c:auto val="1"/>
        <c:lblAlgn val="ctr"/>
        <c:lblOffset val="100"/>
        <c:noMultiLvlLbl val="0"/>
      </c:catAx>
      <c:valAx>
        <c:axId val="9696985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Performance - Development'!$H$1</c:f>
              <c:strCache>
                <c:ptCount val="1"/>
                <c:pt idx="0">
                  <c:v>Cummulative Lift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 Performance - Development'!$H$2:$H$11</c:f>
              <c:numCache>
                <c:formatCode>_ * #,##0.00_ ;_ * \-#,##0.00_ ;_ * "-"??_ ;_ @_ </c:formatCode>
                <c:ptCount val="10"/>
                <c:pt idx="0">
                  <c:v>3.4768486083688939</c:v>
                </c:pt>
                <c:pt idx="1">
                  <c:v>2.4552576269027453</c:v>
                </c:pt>
                <c:pt idx="2">
                  <c:v>2.0495509840137571</c:v>
                </c:pt>
                <c:pt idx="3">
                  <c:v>1.8169224890134388</c:v>
                </c:pt>
                <c:pt idx="4">
                  <c:v>1.631361059805108</c:v>
                </c:pt>
                <c:pt idx="5">
                  <c:v>1.484194212682844</c:v>
                </c:pt>
                <c:pt idx="6">
                  <c:v>1.359604028860764</c:v>
                </c:pt>
                <c:pt idx="7">
                  <c:v>1.2246035284376793</c:v>
                </c:pt>
                <c:pt idx="8">
                  <c:v>1.1046005562278411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9-4D9F-A393-2972BF723496}"/>
            </c:ext>
          </c:extLst>
        </c:ser>
        <c:ser>
          <c:idx val="2"/>
          <c:order val="1"/>
          <c:tx>
            <c:v>Random model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'Model Performance - Development'!$XFC$2:$XFC$11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4-4601-BB3A-A5513187C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50112"/>
        <c:axId val="96971584"/>
      </c:lineChart>
      <c:catAx>
        <c:axId val="9705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1584"/>
        <c:crosses val="autoZero"/>
        <c:auto val="1"/>
        <c:lblAlgn val="ctr"/>
        <c:lblOffset val="100"/>
        <c:noMultiLvlLbl val="0"/>
      </c:catAx>
      <c:valAx>
        <c:axId val="96971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677333</xdr:colOff>
      <xdr:row>12</xdr:row>
      <xdr:rowOff>95250</xdr:rowOff>
    </xdr:from>
    <xdr:to>
      <xdr:col>12</xdr:col>
      <xdr:colOff>730250</xdr:colOff>
      <xdr:row>26</xdr:row>
      <xdr:rowOff>148167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12</xdr:row>
      <xdr:rowOff>127000</xdr:rowOff>
    </xdr:from>
    <xdr:to>
      <xdr:col>6</xdr:col>
      <xdr:colOff>275166</xdr:colOff>
      <xdr:row>27</xdr:row>
      <xdr:rowOff>10583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304783</xdr:colOff>
      <xdr:row>20</xdr:row>
      <xdr:rowOff>47625</xdr:rowOff>
    </xdr:from>
    <xdr:to>
      <xdr:col>14</xdr:col>
      <xdr:colOff>230699</xdr:colOff>
      <xdr:row>21</xdr:row>
      <xdr:rowOff>152400</xdr:rowOff>
    </xdr:to>
    <xdr:sp macro="" textlink="">
      <xdr:nvSpPr>
        <xdr:cNvPr id="4" name="TextBox 3"/>
        <xdr:cNvSpPr txBox="1"/>
      </xdr:nvSpPr>
      <xdr:spPr>
        <a:xfrm>
          <a:off x="7490866" y="3476625"/>
          <a:ext cx="740833" cy="263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900" b="1">
              <a:latin typeface="Arial" pitchFamily="34" charset="0"/>
              <a:cs typeface="Arial" pitchFamily="34" charset="0"/>
            </a:rPr>
            <a:t>KS: 44%</a:t>
          </a:r>
        </a:p>
      </xdr:txBody>
    </xdr:sp>
    <xdr:clientData/>
  </xdr:twoCellAnchor>
  <xdr:twoCellAnchor>
    <xdr:from>
      <xdr:col>7</xdr:col>
      <xdr:colOff>518583</xdr:colOff>
      <xdr:row>12</xdr:row>
      <xdr:rowOff>95250</xdr:rowOff>
    </xdr:from>
    <xdr:to>
      <xdr:col>12</xdr:col>
      <xdr:colOff>709082</xdr:colOff>
      <xdr:row>26</xdr:row>
      <xdr:rowOff>148167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12</xdr:row>
      <xdr:rowOff>127000</xdr:rowOff>
    </xdr:from>
    <xdr:to>
      <xdr:col>6</xdr:col>
      <xdr:colOff>275166</xdr:colOff>
      <xdr:row>27</xdr:row>
      <xdr:rowOff>10583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zoomScale="90" zoomScaleNormal="90" workbookViewId="0">
      <selection activeCell="D7" sqref="D7"/>
    </sheetView>
  </sheetViews>
  <sheetFormatPr defaultColWidth="0" defaultRowHeight="15" zeroHeight="1" x14ac:dyDescent="0.25"/>
  <cols>
    <col min="1" max="1" width="3.5703125" customWidth="1"/>
    <col min="2" max="2" width="0.7109375" customWidth="1"/>
    <col min="3" max="3" width="9.140625" customWidth="1"/>
    <col min="4" max="4" width="33" bestFit="1" customWidth="1"/>
    <col min="5" max="5" width="138.42578125" bestFit="1" customWidth="1"/>
    <col min="6" max="6" width="0.7109375" customWidth="1"/>
    <col min="7" max="7" width="2.140625" customWidth="1"/>
    <col min="8" max="16384" width="9.140625" hidden="1"/>
  </cols>
  <sheetData>
    <row r="1" spans="2:6" ht="18.75" customHeight="1" thickBot="1" x14ac:dyDescent="0.3"/>
    <row r="2" spans="2:6" ht="4.5" customHeight="1" x14ac:dyDescent="0.25">
      <c r="B2" s="35"/>
      <c r="C2" s="36"/>
      <c r="D2" s="36"/>
      <c r="E2" s="36"/>
      <c r="F2" s="37"/>
    </row>
    <row r="3" spans="2:6" x14ac:dyDescent="0.25">
      <c r="B3" s="38"/>
      <c r="C3" s="43" t="s">
        <v>29</v>
      </c>
      <c r="D3" s="44"/>
      <c r="E3" s="45"/>
      <c r="F3" s="39"/>
    </row>
    <row r="4" spans="2:6" x14ac:dyDescent="0.25">
      <c r="B4" s="38"/>
      <c r="C4" s="43" t="s">
        <v>9</v>
      </c>
      <c r="D4" s="44"/>
      <c r="E4" s="45"/>
      <c r="F4" s="39"/>
    </row>
    <row r="5" spans="2:6" x14ac:dyDescent="0.25">
      <c r="B5" s="38"/>
      <c r="C5" s="43" t="s">
        <v>10</v>
      </c>
      <c r="D5" s="44"/>
      <c r="E5" s="45"/>
      <c r="F5" s="39"/>
    </row>
    <row r="6" spans="2:6" x14ac:dyDescent="0.25">
      <c r="B6" s="38"/>
      <c r="C6" s="10" t="s">
        <v>2</v>
      </c>
      <c r="D6" s="34"/>
      <c r="E6" s="34"/>
      <c r="F6" s="39"/>
    </row>
    <row r="7" spans="2:6" x14ac:dyDescent="0.25">
      <c r="B7" s="38"/>
      <c r="C7" s="34"/>
      <c r="D7" s="46" t="s">
        <v>3</v>
      </c>
      <c r="E7" s="23" t="s">
        <v>6</v>
      </c>
      <c r="F7" s="39"/>
    </row>
    <row r="8" spans="2:6" x14ac:dyDescent="0.25">
      <c r="B8" s="38"/>
      <c r="C8" s="34"/>
      <c r="D8" s="46" t="s">
        <v>4</v>
      </c>
      <c r="E8" s="23" t="s">
        <v>7</v>
      </c>
      <c r="F8" s="39"/>
    </row>
    <row r="9" spans="2:6" x14ac:dyDescent="0.25">
      <c r="B9" s="38"/>
      <c r="C9" s="34"/>
      <c r="D9" s="46" t="s">
        <v>5</v>
      </c>
      <c r="E9" s="23" t="s">
        <v>8</v>
      </c>
      <c r="F9" s="39"/>
    </row>
    <row r="10" spans="2:6" ht="4.5" customHeight="1" thickBot="1" x14ac:dyDescent="0.3">
      <c r="B10" s="40"/>
      <c r="C10" s="41"/>
      <c r="D10" s="41"/>
      <c r="E10" s="41"/>
      <c r="F10" s="42"/>
    </row>
    <row r="11" spans="2:6" ht="12" customHeight="1" x14ac:dyDescent="0.25"/>
    <row r="12" spans="2:6" x14ac:dyDescent="0.25"/>
    <row r="13" spans="2:6" x14ac:dyDescent="0.25"/>
    <row r="14" spans="2:6" x14ac:dyDescent="0.25"/>
  </sheetData>
  <hyperlinks>
    <hyperlink ref="D7" location="'Model Summary'!A1" display="Model Summary"/>
    <hyperlink ref="D8" location="'Model Performance - Validation'!A1" display="Model Performance - Validation"/>
    <hyperlink ref="D9" location="'Model Performance - Development'!A1" display="Model Performance - Development"/>
  </hyperlinks>
  <pageMargins left="0.7" right="0.7" top="0.75" bottom="0.75" header="0.3" footer="0.3"/>
  <pageSetup scale="48" orientation="portrait" r:id="rId1"/>
  <headerFooter>
    <oddHeader>&amp;C&amp;F&amp;R&amp;G</oddHeader>
  </headerFooter>
  <colBreaks count="1" manualBreakCount="1">
    <brk id="478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showGridLines="0" zoomScale="90" zoomScaleNormal="90" workbookViewId="0">
      <selection activeCell="G13" sqref="G13"/>
    </sheetView>
  </sheetViews>
  <sheetFormatPr defaultColWidth="0" defaultRowHeight="12.75" zeroHeight="1" x14ac:dyDescent="0.2"/>
  <cols>
    <col min="1" max="1" width="3.5703125" style="1" customWidth="1"/>
    <col min="2" max="2" width="0.7109375" style="1" customWidth="1"/>
    <col min="3" max="3" width="30.140625" style="1" customWidth="1"/>
    <col min="4" max="4" width="13.5703125" style="1" customWidth="1"/>
    <col min="5" max="5" width="2.140625" style="1" customWidth="1"/>
    <col min="6" max="6" width="30.140625" style="1" customWidth="1"/>
    <col min="7" max="7" width="13.5703125" style="1" customWidth="1"/>
    <col min="8" max="8" width="0.7109375" style="1" customWidth="1"/>
    <col min="9" max="9" width="3.5703125" style="1" customWidth="1"/>
    <col min="10" max="11" width="0" style="1" hidden="1" customWidth="1"/>
    <col min="12" max="12" width="11.28515625" style="1" hidden="1" customWidth="1"/>
    <col min="13" max="33" width="0" style="1" hidden="1" customWidth="1"/>
    <col min="34" max="16384" width="9.140625" style="1" hidden="1"/>
  </cols>
  <sheetData>
    <row r="1" spans="2:12" ht="18.75" customHeight="1" thickBot="1" x14ac:dyDescent="0.25"/>
    <row r="2" spans="2:12" ht="3.75" customHeight="1" x14ac:dyDescent="0.2">
      <c r="B2" s="19"/>
      <c r="C2" s="20"/>
      <c r="D2" s="20"/>
      <c r="E2" s="20"/>
      <c r="F2" s="20"/>
      <c r="G2" s="20"/>
      <c r="H2" s="21"/>
    </row>
    <row r="3" spans="2:12" x14ac:dyDescent="0.2">
      <c r="B3" s="22"/>
      <c r="C3" s="23" t="s">
        <v>11</v>
      </c>
      <c r="D3" s="24">
        <v>97009</v>
      </c>
      <c r="E3" s="10"/>
      <c r="F3" s="10"/>
      <c r="G3" s="10"/>
      <c r="H3" s="25"/>
    </row>
    <row r="4" spans="2:12" x14ac:dyDescent="0.2">
      <c r="B4" s="22"/>
      <c r="C4" s="23" t="s">
        <v>12</v>
      </c>
      <c r="D4" s="9">
        <v>0.223</v>
      </c>
      <c r="E4" s="10"/>
      <c r="F4" s="10"/>
      <c r="G4" s="10"/>
      <c r="H4" s="25"/>
    </row>
    <row r="5" spans="2:12" ht="13.5" thickBot="1" x14ac:dyDescent="0.25">
      <c r="B5" s="22"/>
      <c r="C5" s="10"/>
      <c r="D5" s="10"/>
      <c r="E5" s="10"/>
      <c r="F5" s="10"/>
      <c r="G5" s="10"/>
      <c r="H5" s="25"/>
    </row>
    <row r="6" spans="2:12" x14ac:dyDescent="0.2">
      <c r="B6" s="22"/>
      <c r="C6" s="58" t="s">
        <v>13</v>
      </c>
      <c r="D6" s="59"/>
      <c r="E6" s="11"/>
      <c r="F6" s="58" t="s">
        <v>14</v>
      </c>
      <c r="G6" s="59"/>
      <c r="H6" s="25"/>
    </row>
    <row r="7" spans="2:12" x14ac:dyDescent="0.2">
      <c r="B7" s="22"/>
      <c r="C7" s="23" t="s">
        <v>11</v>
      </c>
      <c r="D7" s="26">
        <v>67907</v>
      </c>
      <c r="E7" s="10"/>
      <c r="F7" s="23" t="s">
        <v>11</v>
      </c>
      <c r="G7" s="26">
        <v>29102</v>
      </c>
      <c r="H7" s="25"/>
    </row>
    <row r="8" spans="2:12" x14ac:dyDescent="0.2">
      <c r="B8" s="22"/>
      <c r="C8" s="23" t="s">
        <v>12</v>
      </c>
      <c r="D8" s="9">
        <v>0.223</v>
      </c>
      <c r="E8" s="10"/>
      <c r="F8" s="23" t="s">
        <v>12</v>
      </c>
      <c r="G8" s="9">
        <v>0.223</v>
      </c>
      <c r="H8" s="25"/>
    </row>
    <row r="9" spans="2:12" ht="7.5" customHeight="1" x14ac:dyDescent="0.2">
      <c r="B9" s="22"/>
      <c r="C9" s="22"/>
      <c r="D9" s="25"/>
      <c r="E9" s="10"/>
      <c r="F9" s="22"/>
      <c r="G9" s="25"/>
      <c r="H9" s="25"/>
      <c r="L9" s="3"/>
    </row>
    <row r="10" spans="2:12" x14ac:dyDescent="0.2">
      <c r="B10" s="22"/>
      <c r="C10" s="60" t="s">
        <v>0</v>
      </c>
      <c r="D10" s="61"/>
      <c r="E10" s="10"/>
      <c r="F10" s="60" t="s">
        <v>0</v>
      </c>
      <c r="G10" s="61"/>
      <c r="H10" s="25"/>
      <c r="L10" s="3"/>
    </row>
    <row r="11" spans="2:12" x14ac:dyDescent="0.2">
      <c r="B11" s="22"/>
      <c r="C11" s="32" t="s">
        <v>1</v>
      </c>
      <c r="D11" s="33">
        <f>'Model Performance - Development'!M5</f>
        <v>0.42182320393392003</v>
      </c>
      <c r="E11" s="48"/>
      <c r="F11" s="32" t="s">
        <v>1</v>
      </c>
      <c r="G11" s="33">
        <f>'Model Performance - Validation'!M5</f>
        <v>0.41759863957942517</v>
      </c>
      <c r="H11" s="25"/>
    </row>
    <row r="12" spans="2:12" x14ac:dyDescent="0.2">
      <c r="B12" s="22"/>
      <c r="C12" s="32" t="s">
        <v>15</v>
      </c>
      <c r="D12" s="33">
        <f>'Model Performance - Development'!G4</f>
        <v>0.61486529520412714</v>
      </c>
      <c r="E12" s="10"/>
      <c r="F12" s="32" t="s">
        <v>15</v>
      </c>
      <c r="G12" s="33">
        <f>'Model Performance - Validation'!G4</f>
        <v>0.61400118906064205</v>
      </c>
      <c r="H12" s="25"/>
    </row>
    <row r="13" spans="2:12" x14ac:dyDescent="0.2">
      <c r="B13" s="22"/>
      <c r="C13" s="32" t="s">
        <v>16</v>
      </c>
      <c r="D13" s="33">
        <f>'Model Performance - Development'!G2</f>
        <v>0.34768486083688938</v>
      </c>
      <c r="E13" s="10"/>
      <c r="F13" s="32" t="s">
        <v>16</v>
      </c>
      <c r="G13" s="33">
        <f>'Model Performance - Validation'!F2</f>
        <v>0.34527348394768131</v>
      </c>
      <c r="H13" s="25"/>
    </row>
    <row r="14" spans="2:12" x14ac:dyDescent="0.2">
      <c r="B14" s="22"/>
      <c r="C14" s="32" t="s">
        <v>31</v>
      </c>
      <c r="D14" s="33">
        <v>0.80500000000000005</v>
      </c>
      <c r="E14" s="13"/>
      <c r="F14" s="32" t="s">
        <v>30</v>
      </c>
      <c r="G14" s="33">
        <v>0.80100000000000005</v>
      </c>
      <c r="H14" s="25"/>
    </row>
    <row r="15" spans="2:12" ht="3.75" customHeight="1" thickBot="1" x14ac:dyDescent="0.25">
      <c r="B15" s="27"/>
      <c r="C15" s="28"/>
      <c r="D15" s="28"/>
      <c r="E15" s="28"/>
      <c r="F15" s="28"/>
      <c r="G15" s="28"/>
      <c r="H15" s="29"/>
    </row>
    <row r="16" spans="2:12" x14ac:dyDescent="0.2">
      <c r="B16" s="30" t="s">
        <v>32</v>
      </c>
    </row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x14ac:dyDescent="0.2"/>
    <row r="41" x14ac:dyDescent="0.2"/>
    <row r="42" x14ac:dyDescent="0.2"/>
    <row r="43" x14ac:dyDescent="0.2"/>
    <row r="44" x14ac:dyDescent="0.2"/>
    <row r="45" x14ac:dyDescent="0.2"/>
  </sheetData>
  <mergeCells count="4">
    <mergeCell ref="C6:D6"/>
    <mergeCell ref="F6:G6"/>
    <mergeCell ref="F10:G10"/>
    <mergeCell ref="C10:D10"/>
  </mergeCells>
  <pageMargins left="0.7" right="0.7" top="0.75" bottom="0.75" header="0.3" footer="0.3"/>
  <pageSetup orientation="portrait" r:id="rId1"/>
  <headerFooter>
    <oddHeader>&amp;C&amp;F&amp;R&amp;G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29"/>
  <sheetViews>
    <sheetView showGridLines="0" zoomScale="90" zoomScaleNormal="90" zoomScalePageLayoutView="90" workbookViewId="0">
      <selection activeCell="G15" sqref="G15"/>
    </sheetView>
  </sheetViews>
  <sheetFormatPr defaultColWidth="0" defaultRowHeight="12.75" zeroHeight="1" x14ac:dyDescent="0.2"/>
  <cols>
    <col min="1" max="1" width="3.5703125" style="1" customWidth="1"/>
    <col min="2" max="11" width="12.5703125" style="1" customWidth="1"/>
    <col min="12" max="12" width="11.7109375" style="1" customWidth="1"/>
    <col min="13" max="13" width="11.140625" style="1" customWidth="1"/>
    <col min="14" max="14" width="0.7109375" style="1" hidden="1" customWidth="1"/>
    <col min="15" max="15" width="6.7109375" style="1" hidden="1" customWidth="1"/>
    <col min="16" max="16" width="12.85546875" style="1" hidden="1" customWidth="1"/>
    <col min="17" max="17" width="12.7109375" style="1" hidden="1" customWidth="1"/>
    <col min="18" max="19" width="9.140625" style="1" hidden="1" customWidth="1"/>
    <col min="20" max="20" width="4.140625" style="1" hidden="1" customWidth="1"/>
    <col min="21" max="21" width="0" style="1" hidden="1"/>
    <col min="22" max="22" width="17.42578125" style="1" hidden="1"/>
    <col min="23" max="23" width="9.140625" style="1" hidden="1"/>
    <col min="24" max="26" width="0" style="1" hidden="1"/>
    <col min="27" max="16381" width="9.140625" style="1" hidden="1"/>
    <col min="16382" max="16382" width="20.42578125" style="1" hidden="1"/>
    <col min="16383" max="16383" width="2.140625" style="1" bestFit="1" customWidth="1"/>
    <col min="16384" max="16384" width="4.42578125" style="1" customWidth="1"/>
  </cols>
  <sheetData>
    <row r="1" spans="2:20 16383:16384" ht="36" customHeight="1" x14ac:dyDescent="0.2">
      <c r="B1" s="4" t="s">
        <v>17</v>
      </c>
      <c r="C1" s="4" t="s">
        <v>23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24</v>
      </c>
      <c r="N1" s="4"/>
      <c r="O1" s="4"/>
      <c r="T1" s="31"/>
    </row>
    <row r="2" spans="2:20 16383:16384" x14ac:dyDescent="0.2">
      <c r="B2" s="5">
        <v>1</v>
      </c>
      <c r="C2" s="7">
        <v>2936</v>
      </c>
      <c r="D2" s="7">
        <v>2323</v>
      </c>
      <c r="E2" s="6">
        <f>D2</f>
        <v>2323</v>
      </c>
      <c r="F2" s="18">
        <f>D2/$D$12</f>
        <v>0.34527348394768131</v>
      </c>
      <c r="G2" s="18">
        <f>F2</f>
        <v>0.34527348394768131</v>
      </c>
      <c r="H2" s="56">
        <f>G2/10*100</f>
        <v>3.4527348394768134</v>
      </c>
      <c r="I2" s="50">
        <f t="shared" ref="I2:I11" si="0">D2/$D$12</f>
        <v>0.34527348394768131</v>
      </c>
      <c r="J2" s="53">
        <f t="shared" ref="J2:J11" si="1">(C2-D2)/($C$12-$D$12)</f>
        <v>2.7397872530615895E-2</v>
      </c>
      <c r="K2" s="53">
        <f>I2</f>
        <v>0.34527348394768131</v>
      </c>
      <c r="L2" s="51">
        <f>J2</f>
        <v>2.7397872530615895E-2</v>
      </c>
      <c r="M2" s="54">
        <f t="shared" ref="M2:M11" si="2">K2-L2</f>
        <v>0.31787561141706544</v>
      </c>
      <c r="N2" s="8"/>
      <c r="O2" s="8"/>
      <c r="T2" s="47"/>
      <c r="XFC2" s="2">
        <v>1</v>
      </c>
      <c r="XFD2" s="2"/>
    </row>
    <row r="3" spans="2:20 16383:16384" x14ac:dyDescent="0.2">
      <c r="B3" s="5">
        <v>2</v>
      </c>
      <c r="C3" s="7">
        <v>2888</v>
      </c>
      <c r="D3" s="7">
        <v>959</v>
      </c>
      <c r="E3" s="6">
        <f>D3+E2</f>
        <v>3282</v>
      </c>
      <c r="F3" s="18">
        <f t="shared" ref="F3:F11" si="3">D3/$D$12</f>
        <v>0.142538644470868</v>
      </c>
      <c r="G3" s="18">
        <f>F3+G2</f>
        <v>0.48781212841854932</v>
      </c>
      <c r="H3" s="56">
        <f>G3/20*100</f>
        <v>2.4390606420927465</v>
      </c>
      <c r="I3" s="50">
        <f t="shared" si="0"/>
        <v>0.142538644470868</v>
      </c>
      <c r="J3" s="53">
        <f t="shared" si="1"/>
        <v>8.6216143738267637E-2</v>
      </c>
      <c r="K3" s="53">
        <f t="shared" ref="K3:K11" si="4">I3+K2</f>
        <v>0.48781212841854932</v>
      </c>
      <c r="L3" s="52">
        <f t="shared" ref="L3:L11" si="5">J3+L2</f>
        <v>0.11361401626888354</v>
      </c>
      <c r="M3" s="54">
        <f t="shared" si="2"/>
        <v>0.37419811214966581</v>
      </c>
      <c r="N3" s="8"/>
      <c r="O3" s="8"/>
      <c r="T3" s="11"/>
      <c r="XFC3" s="2">
        <v>1</v>
      </c>
      <c r="XFD3" s="2"/>
    </row>
    <row r="4" spans="2:20 16383:16384" x14ac:dyDescent="0.2">
      <c r="B4" s="5">
        <v>3</v>
      </c>
      <c r="C4" s="7">
        <v>2908</v>
      </c>
      <c r="D4" s="7">
        <v>849</v>
      </c>
      <c r="E4" s="6">
        <f t="shared" ref="E4:E11" si="6">D4+E3</f>
        <v>4131</v>
      </c>
      <c r="F4" s="18">
        <f t="shared" si="3"/>
        <v>0.12618906064209276</v>
      </c>
      <c r="G4" s="18">
        <f t="shared" ref="G4:G11" si="7">F4+G3</f>
        <v>0.61400118906064205</v>
      </c>
      <c r="H4" s="56">
        <f>G4/30*100</f>
        <v>2.04667063020214</v>
      </c>
      <c r="I4" s="50">
        <f t="shared" si="0"/>
        <v>0.12618906064209276</v>
      </c>
      <c r="J4" s="53">
        <f t="shared" si="1"/>
        <v>9.2026459283096454E-2</v>
      </c>
      <c r="K4" s="53">
        <f t="shared" si="4"/>
        <v>0.61400118906064205</v>
      </c>
      <c r="L4" s="52">
        <f t="shared" si="5"/>
        <v>0.20564047555198001</v>
      </c>
      <c r="M4" s="54">
        <f t="shared" si="2"/>
        <v>0.40836071350866204</v>
      </c>
      <c r="N4" s="8"/>
      <c r="O4" s="8"/>
      <c r="T4" s="11"/>
      <c r="XFC4" s="2">
        <v>1</v>
      </c>
      <c r="XFD4" s="2"/>
    </row>
    <row r="5" spans="2:20 16383:16384" ht="12.75" customHeight="1" x14ac:dyDescent="0.2">
      <c r="B5" s="5">
        <v>4</v>
      </c>
      <c r="C5" s="7">
        <v>2912</v>
      </c>
      <c r="D5" s="7">
        <v>721</v>
      </c>
      <c r="E5" s="6">
        <f t="shared" si="6"/>
        <v>4852</v>
      </c>
      <c r="F5" s="18">
        <f t="shared" si="3"/>
        <v>0.1071640903686088</v>
      </c>
      <c r="G5" s="18">
        <f t="shared" si="7"/>
        <v>0.7211652794292509</v>
      </c>
      <c r="H5" s="49">
        <f>G5/40*100</f>
        <v>1.802913198573127</v>
      </c>
      <c r="I5" s="50">
        <f t="shared" si="0"/>
        <v>0.1071640903686088</v>
      </c>
      <c r="J5" s="53">
        <f t="shared" si="1"/>
        <v>9.7926164297845716E-2</v>
      </c>
      <c r="K5" s="53">
        <f t="shared" si="4"/>
        <v>0.7211652794292509</v>
      </c>
      <c r="L5" s="52">
        <f t="shared" si="5"/>
        <v>0.30356663984982574</v>
      </c>
      <c r="M5" s="55">
        <f t="shared" si="2"/>
        <v>0.41759863957942517</v>
      </c>
      <c r="N5" s="8"/>
      <c r="O5" s="8"/>
      <c r="T5" s="11"/>
      <c r="XFC5" s="2">
        <v>1</v>
      </c>
      <c r="XFD5" s="2"/>
    </row>
    <row r="6" spans="2:20 16383:16384" x14ac:dyDescent="0.2">
      <c r="B6" s="5">
        <v>5</v>
      </c>
      <c r="C6" s="7">
        <v>2914</v>
      </c>
      <c r="D6" s="7">
        <v>579</v>
      </c>
      <c r="E6" s="6">
        <f t="shared" si="6"/>
        <v>5431</v>
      </c>
      <c r="F6" s="18">
        <f t="shared" si="3"/>
        <v>8.6058263971462545E-2</v>
      </c>
      <c r="G6" s="18">
        <f t="shared" si="7"/>
        <v>0.80722354340071345</v>
      </c>
      <c r="H6" s="49">
        <f>G6/50*100</f>
        <v>1.6144470868014269</v>
      </c>
      <c r="I6" s="50">
        <f t="shared" si="0"/>
        <v>8.6058263971462545E-2</v>
      </c>
      <c r="J6" s="53">
        <f t="shared" si="1"/>
        <v>0.10436220613211764</v>
      </c>
      <c r="K6" s="53">
        <f t="shared" si="4"/>
        <v>0.80722354340071345</v>
      </c>
      <c r="L6" s="52">
        <f t="shared" si="5"/>
        <v>0.40792884598194334</v>
      </c>
      <c r="M6" s="54">
        <f t="shared" si="2"/>
        <v>0.39929469741877011</v>
      </c>
      <c r="N6" s="8"/>
      <c r="O6" s="8"/>
      <c r="T6" s="11"/>
      <c r="XFC6" s="2">
        <v>1</v>
      </c>
      <c r="XFD6" s="2"/>
    </row>
    <row r="7" spans="2:20 16383:16384" x14ac:dyDescent="0.2">
      <c r="B7" s="5">
        <v>6</v>
      </c>
      <c r="C7" s="7">
        <v>2917</v>
      </c>
      <c r="D7" s="7">
        <v>520</v>
      </c>
      <c r="E7" s="6">
        <f t="shared" si="6"/>
        <v>5951</v>
      </c>
      <c r="F7" s="18">
        <f t="shared" si="3"/>
        <v>7.7288941736028544E-2</v>
      </c>
      <c r="G7" s="18">
        <f t="shared" si="7"/>
        <v>0.88451248513674197</v>
      </c>
      <c r="H7" s="49">
        <f>G7/60*100</f>
        <v>1.4741874752279034</v>
      </c>
      <c r="I7" s="50">
        <f t="shared" si="0"/>
        <v>7.7288941736028544E-2</v>
      </c>
      <c r="J7" s="53">
        <f t="shared" si="1"/>
        <v>0.10713327969965138</v>
      </c>
      <c r="K7" s="53">
        <f t="shared" si="4"/>
        <v>0.88451248513674197</v>
      </c>
      <c r="L7" s="52">
        <f t="shared" si="5"/>
        <v>0.51506212568159471</v>
      </c>
      <c r="M7" s="54">
        <f t="shared" si="2"/>
        <v>0.36945035945514726</v>
      </c>
      <c r="N7" s="8"/>
      <c r="O7" s="8"/>
      <c r="T7" s="10"/>
      <c r="XFC7" s="2">
        <v>1</v>
      </c>
      <c r="XFD7" s="2"/>
    </row>
    <row r="8" spans="2:20 16383:16384" x14ac:dyDescent="0.2">
      <c r="B8" s="5">
        <v>7</v>
      </c>
      <c r="C8" s="7">
        <v>2953</v>
      </c>
      <c r="D8" s="7">
        <v>455</v>
      </c>
      <c r="E8" s="6">
        <f t="shared" si="6"/>
        <v>6406</v>
      </c>
      <c r="F8" s="18">
        <f t="shared" si="3"/>
        <v>6.7627824019024965E-2</v>
      </c>
      <c r="G8" s="18">
        <f t="shared" si="7"/>
        <v>0.95214030915576697</v>
      </c>
      <c r="H8" s="49">
        <f>G8/70*100</f>
        <v>1.3602004416510958</v>
      </c>
      <c r="I8" s="50">
        <f t="shared" si="0"/>
        <v>6.7627824019024965E-2</v>
      </c>
      <c r="J8" s="53">
        <f t="shared" si="1"/>
        <v>0.11164744793063378</v>
      </c>
      <c r="K8" s="53">
        <f t="shared" si="4"/>
        <v>0.95214030915576697</v>
      </c>
      <c r="L8" s="52">
        <f t="shared" si="5"/>
        <v>0.62670957361222845</v>
      </c>
      <c r="M8" s="54">
        <f t="shared" si="2"/>
        <v>0.32543073554353852</v>
      </c>
      <c r="N8" s="8"/>
      <c r="O8" s="8"/>
      <c r="T8" s="10"/>
      <c r="XFC8" s="2">
        <v>1</v>
      </c>
      <c r="XFD8" s="2"/>
    </row>
    <row r="9" spans="2:20 16383:16384" x14ac:dyDescent="0.2">
      <c r="B9" s="5">
        <v>8</v>
      </c>
      <c r="C9" s="7">
        <v>2948</v>
      </c>
      <c r="D9" s="7">
        <v>189</v>
      </c>
      <c r="E9" s="6">
        <f t="shared" si="6"/>
        <v>6595</v>
      </c>
      <c r="F9" s="18">
        <f t="shared" si="3"/>
        <v>2.8091557669441141E-2</v>
      </c>
      <c r="G9" s="18">
        <f t="shared" si="7"/>
        <v>0.98023186682520813</v>
      </c>
      <c r="H9" s="49">
        <f>G9/80*100</f>
        <v>1.2252898335315101</v>
      </c>
      <c r="I9" s="50">
        <f t="shared" si="0"/>
        <v>2.8091557669441141E-2</v>
      </c>
      <c r="J9" s="53">
        <f t="shared" si="1"/>
        <v>0.12331277375525163</v>
      </c>
      <c r="K9" s="53">
        <f t="shared" si="4"/>
        <v>0.98023186682520813</v>
      </c>
      <c r="L9" s="52">
        <f t="shared" si="5"/>
        <v>0.75002234736748008</v>
      </c>
      <c r="M9" s="54">
        <f t="shared" si="2"/>
        <v>0.23020951945772805</v>
      </c>
      <c r="N9" s="8"/>
      <c r="O9" s="8"/>
      <c r="T9" s="10"/>
      <c r="XFC9" s="2">
        <v>1</v>
      </c>
      <c r="XFD9" s="2"/>
    </row>
    <row r="10" spans="2:20 16383:16384" x14ac:dyDescent="0.2">
      <c r="B10" s="5">
        <v>9</v>
      </c>
      <c r="C10" s="7">
        <v>2926</v>
      </c>
      <c r="D10" s="7">
        <v>88</v>
      </c>
      <c r="E10" s="6">
        <f t="shared" si="6"/>
        <v>6683</v>
      </c>
      <c r="F10" s="18">
        <f t="shared" si="3"/>
        <v>1.3079667063020214E-2</v>
      </c>
      <c r="G10" s="18">
        <f t="shared" si="7"/>
        <v>0.99331153388822835</v>
      </c>
      <c r="H10" s="49">
        <f>G10/90*100</f>
        <v>1.1036794820980316</v>
      </c>
      <c r="I10" s="50">
        <f t="shared" si="0"/>
        <v>1.3079667063020214E-2</v>
      </c>
      <c r="J10" s="53">
        <f t="shared" si="1"/>
        <v>0.12684365781710916</v>
      </c>
      <c r="K10" s="53">
        <f t="shared" si="4"/>
        <v>0.99331153388822835</v>
      </c>
      <c r="L10" s="52">
        <f t="shared" si="5"/>
        <v>0.87686600518458924</v>
      </c>
      <c r="M10" s="54">
        <f t="shared" si="2"/>
        <v>0.11644552870363911</v>
      </c>
      <c r="N10" s="8"/>
      <c r="O10" s="8"/>
      <c r="T10" s="10"/>
      <c r="XFC10" s="2">
        <v>1</v>
      </c>
      <c r="XFD10" s="2"/>
    </row>
    <row r="11" spans="2:20 16383:16384" x14ac:dyDescent="0.2">
      <c r="B11" s="5">
        <v>10</v>
      </c>
      <c r="C11" s="7">
        <v>2800</v>
      </c>
      <c r="D11" s="7">
        <v>45</v>
      </c>
      <c r="E11" s="6">
        <f t="shared" si="6"/>
        <v>6728</v>
      </c>
      <c r="F11" s="18">
        <f t="shared" si="3"/>
        <v>6.6884661117717001E-3</v>
      </c>
      <c r="G11" s="18">
        <f t="shared" si="7"/>
        <v>1</v>
      </c>
      <c r="H11" s="49">
        <f>G11/100*100</f>
        <v>1</v>
      </c>
      <c r="I11" s="50">
        <f t="shared" si="0"/>
        <v>6.6884661117717001E-3</v>
      </c>
      <c r="J11" s="53">
        <f t="shared" si="1"/>
        <v>0.12313399481541075</v>
      </c>
      <c r="K11" s="53">
        <f t="shared" si="4"/>
        <v>1</v>
      </c>
      <c r="L11" s="52">
        <f t="shared" si="5"/>
        <v>1</v>
      </c>
      <c r="M11" s="54">
        <f t="shared" si="2"/>
        <v>0</v>
      </c>
      <c r="N11" s="8"/>
      <c r="O11" s="8"/>
      <c r="T11" s="10"/>
      <c r="XFC11" s="2">
        <v>1</v>
      </c>
      <c r="XFD11" s="2"/>
    </row>
    <row r="12" spans="2:20 16383:16384" x14ac:dyDescent="0.2">
      <c r="C12" s="57">
        <v>29102</v>
      </c>
      <c r="D12" s="57">
        <v>6728</v>
      </c>
      <c r="E12" s="12"/>
      <c r="F12" s="12"/>
      <c r="G12" s="12"/>
      <c r="H12" s="12"/>
      <c r="N12" s="12"/>
      <c r="O12" s="12"/>
      <c r="T12" s="10"/>
    </row>
    <row r="13" spans="2:20 16383:16384" x14ac:dyDescent="0.2"/>
    <row r="14" spans="2:20 16383:16384" x14ac:dyDescent="0.2"/>
    <row r="15" spans="2:20 16383:16384" x14ac:dyDescent="0.2">
      <c r="K15" s="15"/>
      <c r="L15" s="15"/>
    </row>
    <row r="16" spans="2:20 16383:16384" x14ac:dyDescent="0.2">
      <c r="B16" s="2"/>
      <c r="K16" s="16"/>
      <c r="L16" s="17"/>
      <c r="R16" s="14"/>
      <c r="S16" s="3"/>
    </row>
    <row r="17" spans="2:18" x14ac:dyDescent="0.2">
      <c r="B17" s="2"/>
      <c r="K17" s="16"/>
      <c r="L17" s="17"/>
      <c r="R17" s="14"/>
    </row>
    <row r="18" spans="2:18" x14ac:dyDescent="0.2">
      <c r="B18" s="2"/>
      <c r="K18" s="16"/>
      <c r="L18" s="17"/>
      <c r="R18" s="14"/>
    </row>
    <row r="19" spans="2:18" x14ac:dyDescent="0.2">
      <c r="B19" s="2"/>
      <c r="K19" s="16"/>
      <c r="L19" s="17"/>
      <c r="R19" s="14"/>
    </row>
    <row r="20" spans="2:18" x14ac:dyDescent="0.2">
      <c r="B20" s="2"/>
      <c r="K20" s="16"/>
      <c r="L20" s="17"/>
      <c r="R20" s="14"/>
    </row>
    <row r="21" spans="2:18" x14ac:dyDescent="0.2">
      <c r="B21" s="2"/>
      <c r="K21" s="16"/>
      <c r="L21" s="17"/>
      <c r="R21" s="14"/>
    </row>
    <row r="22" spans="2:18" x14ac:dyDescent="0.2">
      <c r="B22" s="2"/>
      <c r="K22" s="16"/>
      <c r="L22" s="17"/>
      <c r="R22" s="14"/>
    </row>
    <row r="23" spans="2:18" x14ac:dyDescent="0.2">
      <c r="B23" s="2"/>
      <c r="K23" s="16"/>
      <c r="L23" s="17"/>
      <c r="R23" s="14"/>
    </row>
    <row r="24" spans="2:18" x14ac:dyDescent="0.2">
      <c r="B24" s="2"/>
      <c r="K24" s="16"/>
      <c r="L24" s="17"/>
      <c r="R24" s="14"/>
    </row>
    <row r="25" spans="2:18" x14ac:dyDescent="0.2">
      <c r="B25" s="2"/>
      <c r="K25" s="16"/>
      <c r="L25" s="17"/>
    </row>
    <row r="26" spans="2:18" x14ac:dyDescent="0.2">
      <c r="B26" s="2"/>
    </row>
    <row r="27" spans="2:18" x14ac:dyDescent="0.2"/>
    <row r="28" spans="2:18" x14ac:dyDescent="0.2"/>
    <row r="29" spans="2:18" x14ac:dyDescent="0.2"/>
  </sheetData>
  <conditionalFormatting sqref="L2:L11">
    <cfRule type="cellIs" dxfId="1" priority="1" operator="equal">
      <formula>$L$12</formula>
    </cfRule>
  </conditionalFormatting>
  <pageMargins left="0.75" right="0.75" top="1" bottom="1" header="0.5" footer="0.5"/>
  <pageSetup scale="40" orientation="portrait" r:id="rId1"/>
  <headerFooter>
    <oddHeader>&amp;C&amp;F&amp;R&amp;G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29"/>
  <sheetViews>
    <sheetView showGridLines="0" zoomScale="90" zoomScaleNormal="90" workbookViewId="0">
      <selection activeCell="C2" sqref="C2:C11"/>
    </sheetView>
  </sheetViews>
  <sheetFormatPr defaultColWidth="0" defaultRowHeight="12.75" customHeight="1" zeroHeight="1" x14ac:dyDescent="0.2"/>
  <cols>
    <col min="1" max="1" width="3.5703125" style="1" customWidth="1"/>
    <col min="2" max="11" width="12.5703125" style="1" customWidth="1"/>
    <col min="12" max="12" width="11.7109375" style="1" customWidth="1"/>
    <col min="13" max="13" width="11.140625" style="1" customWidth="1"/>
    <col min="14" max="14" width="0.7109375" style="1" hidden="1" customWidth="1"/>
    <col min="15" max="15" width="6.7109375" style="1" hidden="1" customWidth="1"/>
    <col min="16" max="16" width="12.85546875" style="1" hidden="1" customWidth="1"/>
    <col min="17" max="17" width="12.7109375" style="1" hidden="1" customWidth="1"/>
    <col min="18" max="19" width="9.140625" style="1" hidden="1" customWidth="1"/>
    <col min="20" max="20" width="4.140625" style="1" hidden="1" customWidth="1"/>
    <col min="21" max="21" width="0" style="1" hidden="1"/>
    <col min="22" max="22" width="17.42578125" style="1" hidden="1"/>
    <col min="23" max="23" width="9.140625" style="1" hidden="1"/>
    <col min="24" max="26" width="0" style="1" hidden="1"/>
    <col min="27" max="16381" width="9.140625" style="1" hidden="1"/>
    <col min="16382" max="16382" width="20.42578125" style="1" hidden="1"/>
    <col min="16383" max="16383" width="2.140625" style="1" bestFit="1" customWidth="1"/>
    <col min="16384" max="16384" width="4.42578125" style="1" customWidth="1"/>
  </cols>
  <sheetData>
    <row r="1" spans="2:20 16383:16384" ht="36" customHeight="1" x14ac:dyDescent="0.2">
      <c r="B1" s="4" t="s">
        <v>17</v>
      </c>
      <c r="C1" s="4" t="s">
        <v>23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24</v>
      </c>
      <c r="N1" s="4"/>
      <c r="O1" s="4"/>
      <c r="T1" s="31"/>
      <c r="XFC1" s="2"/>
      <c r="XFD1" s="2"/>
    </row>
    <row r="2" spans="2:20 16383:16384" x14ac:dyDescent="0.2">
      <c r="B2" s="5">
        <v>1</v>
      </c>
      <c r="C2" s="7">
        <v>6806</v>
      </c>
      <c r="D2" s="7">
        <v>5459</v>
      </c>
      <c r="E2" s="6">
        <f>D2</f>
        <v>5459</v>
      </c>
      <c r="F2" s="18">
        <f t="shared" ref="F2:F11" si="0">D2/$D$12</f>
        <v>0.34768486083688938</v>
      </c>
      <c r="G2" s="18">
        <f>F2</f>
        <v>0.34768486083688938</v>
      </c>
      <c r="H2" s="56">
        <f>G2/10*100</f>
        <v>3.4768486083688939</v>
      </c>
      <c r="I2" s="50">
        <f t="shared" ref="I2:I11" si="1">D2/$D$12</f>
        <v>0.34768486083688938</v>
      </c>
      <c r="J2" s="53">
        <f t="shared" ref="J2:J11" si="2">(C2-D2)/($C$12-$D$12)</f>
        <v>2.5801631996322263E-2</v>
      </c>
      <c r="K2" s="53">
        <f>I2</f>
        <v>0.34768486083688938</v>
      </c>
      <c r="L2" s="51">
        <f>J2</f>
        <v>2.5801631996322263E-2</v>
      </c>
      <c r="M2" s="54">
        <f t="shared" ref="M2:M11" si="3">K2-L2</f>
        <v>0.32188322884056714</v>
      </c>
      <c r="N2" s="8"/>
      <c r="O2" s="8"/>
      <c r="T2" s="47"/>
      <c r="XFC2" s="2">
        <v>1</v>
      </c>
      <c r="XFD2" s="2"/>
    </row>
    <row r="3" spans="2:20 16383:16384" x14ac:dyDescent="0.2">
      <c r="B3" s="5">
        <v>2</v>
      </c>
      <c r="C3" s="7">
        <v>6776</v>
      </c>
      <c r="D3" s="7">
        <v>2251</v>
      </c>
      <c r="E3" s="6">
        <f>D3+E2</f>
        <v>7710</v>
      </c>
      <c r="F3" s="18">
        <f t="shared" si="0"/>
        <v>0.14336666454365965</v>
      </c>
      <c r="G3" s="18">
        <f t="shared" ref="G3:G11" si="4">F3+G2</f>
        <v>0.49105152538054903</v>
      </c>
      <c r="H3" s="56">
        <f>G3/20*100</f>
        <v>2.4552576269027453</v>
      </c>
      <c r="I3" s="50">
        <f t="shared" si="1"/>
        <v>0.14336666454365965</v>
      </c>
      <c r="J3" s="53">
        <f t="shared" si="2"/>
        <v>8.6675861012144195E-2</v>
      </c>
      <c r="K3" s="53">
        <f t="shared" ref="K3:K11" si="5">I3+K2</f>
        <v>0.49105152538054903</v>
      </c>
      <c r="L3" s="52">
        <f t="shared" ref="L3:L11" si="6">J3+L2</f>
        <v>0.11247749300846646</v>
      </c>
      <c r="M3" s="54">
        <f t="shared" si="3"/>
        <v>0.37857403237208254</v>
      </c>
      <c r="N3" s="8"/>
      <c r="O3" s="8"/>
      <c r="T3" s="11"/>
      <c r="XFC3" s="2">
        <v>1</v>
      </c>
      <c r="XFD3" s="2"/>
    </row>
    <row r="4" spans="2:20 16383:16384" x14ac:dyDescent="0.2">
      <c r="B4" s="5">
        <v>3</v>
      </c>
      <c r="C4" s="7">
        <v>6797</v>
      </c>
      <c r="D4" s="7">
        <v>1944</v>
      </c>
      <c r="E4" s="6">
        <f t="shared" ref="E4:E11" si="7">D4+E3</f>
        <v>9654</v>
      </c>
      <c r="F4" s="18">
        <f t="shared" si="0"/>
        <v>0.12381376982357811</v>
      </c>
      <c r="G4" s="18">
        <f t="shared" si="4"/>
        <v>0.61486529520412714</v>
      </c>
      <c r="H4" s="56">
        <f>G4/30*100</f>
        <v>2.0495509840137571</v>
      </c>
      <c r="I4" s="50">
        <f t="shared" si="1"/>
        <v>0.12381376982357811</v>
      </c>
      <c r="J4" s="53">
        <f t="shared" si="2"/>
        <v>9.2958663755123933E-2</v>
      </c>
      <c r="K4" s="53">
        <f t="shared" si="5"/>
        <v>0.61486529520412714</v>
      </c>
      <c r="L4" s="52">
        <f t="shared" si="6"/>
        <v>0.20543615676359039</v>
      </c>
      <c r="M4" s="54">
        <f t="shared" si="3"/>
        <v>0.40942913844053674</v>
      </c>
      <c r="N4" s="8"/>
      <c r="O4" s="8"/>
      <c r="T4" s="11"/>
      <c r="XFC4" s="2">
        <v>1</v>
      </c>
      <c r="XFD4" s="2"/>
    </row>
    <row r="5" spans="2:20 16383:16384" ht="12.75" customHeight="1" x14ac:dyDescent="0.2">
      <c r="B5" s="5">
        <v>4</v>
      </c>
      <c r="C5" s="7">
        <v>6952</v>
      </c>
      <c r="D5" s="7">
        <v>1757</v>
      </c>
      <c r="E5" s="6">
        <f t="shared" si="7"/>
        <v>11411</v>
      </c>
      <c r="F5" s="18">
        <f t="shared" si="0"/>
        <v>0.11190370040124833</v>
      </c>
      <c r="G5" s="18">
        <f t="shared" si="4"/>
        <v>0.72676899560537545</v>
      </c>
      <c r="H5" s="49">
        <f>G5/40*100</f>
        <v>1.8169224890134388</v>
      </c>
      <c r="I5" s="50">
        <f t="shared" si="1"/>
        <v>0.11190370040124833</v>
      </c>
      <c r="J5" s="53">
        <f t="shared" si="2"/>
        <v>9.9509634907864991E-2</v>
      </c>
      <c r="K5" s="53">
        <f t="shared" si="5"/>
        <v>0.72676899560537545</v>
      </c>
      <c r="L5" s="52">
        <f t="shared" si="6"/>
        <v>0.30494579167145541</v>
      </c>
      <c r="M5" s="55">
        <f t="shared" si="3"/>
        <v>0.42182320393392003</v>
      </c>
      <c r="N5" s="8"/>
      <c r="O5" s="8"/>
      <c r="T5" s="11"/>
      <c r="XFC5" s="2">
        <v>1</v>
      </c>
      <c r="XFD5" s="2"/>
    </row>
    <row r="6" spans="2:20 16383:16384" x14ac:dyDescent="0.2">
      <c r="B6" s="5">
        <v>5</v>
      </c>
      <c r="C6" s="7">
        <v>6624</v>
      </c>
      <c r="D6" s="7">
        <v>1396</v>
      </c>
      <c r="E6" s="6">
        <f t="shared" si="7"/>
        <v>12807</v>
      </c>
      <c r="F6" s="18">
        <f t="shared" si="0"/>
        <v>8.8911534297178518E-2</v>
      </c>
      <c r="G6" s="18">
        <f t="shared" si="4"/>
        <v>0.81568052990255402</v>
      </c>
      <c r="H6" s="49">
        <f>G6/50*100</f>
        <v>1.631361059805108</v>
      </c>
      <c r="I6" s="50">
        <f t="shared" si="1"/>
        <v>8.8911534297178518E-2</v>
      </c>
      <c r="J6" s="53">
        <f t="shared" si="2"/>
        <v>0.10014174615944528</v>
      </c>
      <c r="K6" s="53">
        <f t="shared" si="5"/>
        <v>0.81568052990255402</v>
      </c>
      <c r="L6" s="52">
        <f t="shared" si="6"/>
        <v>0.40508753783090068</v>
      </c>
      <c r="M6" s="54">
        <f t="shared" si="3"/>
        <v>0.41059299207165334</v>
      </c>
      <c r="N6" s="8"/>
      <c r="O6" s="8"/>
      <c r="T6" s="11"/>
      <c r="XFC6" s="2">
        <v>1</v>
      </c>
      <c r="XFD6" s="2"/>
    </row>
    <row r="7" spans="2:20 16383:16384" x14ac:dyDescent="0.2">
      <c r="B7" s="5">
        <v>6</v>
      </c>
      <c r="C7" s="7">
        <v>6837</v>
      </c>
      <c r="D7" s="7">
        <v>1175</v>
      </c>
      <c r="E7" s="6">
        <f t="shared" si="7"/>
        <v>13982</v>
      </c>
      <c r="F7" s="18">
        <f t="shared" si="0"/>
        <v>7.4835997707152407E-2</v>
      </c>
      <c r="G7" s="18">
        <f t="shared" si="4"/>
        <v>0.89051652760970645</v>
      </c>
      <c r="H7" s="49">
        <f>G7/60*100</f>
        <v>1.484194212682844</v>
      </c>
      <c r="I7" s="50">
        <f t="shared" si="1"/>
        <v>7.4835997707152407E-2</v>
      </c>
      <c r="J7" s="53">
        <f t="shared" si="2"/>
        <v>0.1084549668620465</v>
      </c>
      <c r="K7" s="53">
        <f t="shared" si="5"/>
        <v>0.89051652760970645</v>
      </c>
      <c r="L7" s="52">
        <f t="shared" si="6"/>
        <v>0.51354250469294715</v>
      </c>
      <c r="M7" s="54">
        <f t="shared" si="3"/>
        <v>0.3769740229167593</v>
      </c>
      <c r="N7" s="8"/>
      <c r="O7" s="8"/>
      <c r="T7" s="10"/>
      <c r="XFC7" s="2">
        <v>1</v>
      </c>
      <c r="XFD7" s="2"/>
    </row>
    <row r="8" spans="2:20 16383:16384" x14ac:dyDescent="0.2">
      <c r="B8" s="5">
        <v>7</v>
      </c>
      <c r="C8" s="7">
        <v>6784</v>
      </c>
      <c r="D8" s="7">
        <v>961</v>
      </c>
      <c r="E8" s="6">
        <f t="shared" si="7"/>
        <v>14943</v>
      </c>
      <c r="F8" s="18">
        <f t="shared" si="0"/>
        <v>6.1206292592828483E-2</v>
      </c>
      <c r="G8" s="18">
        <f t="shared" si="4"/>
        <v>0.95172282020253496</v>
      </c>
      <c r="H8" s="49">
        <f>G8/70*100</f>
        <v>1.359604028860764</v>
      </c>
      <c r="I8" s="50">
        <f t="shared" si="1"/>
        <v>6.1206292592828483E-2</v>
      </c>
      <c r="J8" s="53">
        <f t="shared" si="2"/>
        <v>0.11153890357430181</v>
      </c>
      <c r="K8" s="53">
        <f t="shared" si="5"/>
        <v>0.95172282020253496</v>
      </c>
      <c r="L8" s="52">
        <f t="shared" si="6"/>
        <v>0.62508140826724901</v>
      </c>
      <c r="M8" s="54">
        <f t="shared" si="3"/>
        <v>0.32664141193528595</v>
      </c>
      <c r="N8" s="8"/>
      <c r="O8" s="8"/>
      <c r="T8" s="10"/>
      <c r="XFC8" s="2">
        <v>1</v>
      </c>
      <c r="XFD8" s="2"/>
    </row>
    <row r="9" spans="2:20 16383:16384" x14ac:dyDescent="0.2">
      <c r="B9" s="5">
        <v>8</v>
      </c>
      <c r="C9" s="7">
        <v>6884</v>
      </c>
      <c r="D9" s="7">
        <v>439</v>
      </c>
      <c r="E9" s="6">
        <f t="shared" si="7"/>
        <v>15382</v>
      </c>
      <c r="F9" s="18">
        <f t="shared" si="0"/>
        <v>2.7960002547608432E-2</v>
      </c>
      <c r="G9" s="18">
        <f t="shared" si="4"/>
        <v>0.9796828227501434</v>
      </c>
      <c r="H9" s="49">
        <f>G9/80*100</f>
        <v>1.2246035284376793</v>
      </c>
      <c r="I9" s="50">
        <f t="shared" si="1"/>
        <v>2.7960002547608432E-2</v>
      </c>
      <c r="J9" s="53">
        <f t="shared" si="2"/>
        <v>0.12345324292226947</v>
      </c>
      <c r="K9" s="53">
        <f t="shared" si="5"/>
        <v>0.9796828227501434</v>
      </c>
      <c r="L9" s="52">
        <f t="shared" si="6"/>
        <v>0.74853465118951845</v>
      </c>
      <c r="M9" s="54">
        <f t="shared" si="3"/>
        <v>0.23114817156062495</v>
      </c>
      <c r="N9" s="8"/>
      <c r="O9" s="8"/>
      <c r="T9" s="10"/>
      <c r="XFC9" s="2">
        <v>1</v>
      </c>
      <c r="XFD9" s="2"/>
    </row>
    <row r="10" spans="2:20 16383:16384" x14ac:dyDescent="0.2">
      <c r="B10" s="5">
        <v>9</v>
      </c>
      <c r="C10" s="7">
        <v>6811</v>
      </c>
      <c r="D10" s="7">
        <v>227</v>
      </c>
      <c r="E10" s="6">
        <f t="shared" si="7"/>
        <v>15609</v>
      </c>
      <c r="F10" s="18">
        <f t="shared" si="0"/>
        <v>1.4457677854913699E-2</v>
      </c>
      <c r="G10" s="18">
        <f t="shared" si="4"/>
        <v>0.9941405006050571</v>
      </c>
      <c r="H10" s="49">
        <f>G10/90*100</f>
        <v>1.1046005562278411</v>
      </c>
      <c r="I10" s="50">
        <f t="shared" si="1"/>
        <v>1.4457677854913699E-2</v>
      </c>
      <c r="J10" s="53">
        <f t="shared" si="2"/>
        <v>0.12611577213347125</v>
      </c>
      <c r="K10" s="53">
        <f t="shared" si="5"/>
        <v>0.9941405006050571</v>
      </c>
      <c r="L10" s="52">
        <f t="shared" si="6"/>
        <v>0.8746504233229897</v>
      </c>
      <c r="M10" s="54">
        <f t="shared" si="3"/>
        <v>0.1194900772820674</v>
      </c>
      <c r="N10" s="8"/>
      <c r="O10" s="8"/>
      <c r="T10" s="10"/>
      <c r="XFC10" s="2">
        <v>1</v>
      </c>
      <c r="XFD10" s="2"/>
    </row>
    <row r="11" spans="2:20 16383:16384" x14ac:dyDescent="0.2">
      <c r="B11" s="5">
        <v>10</v>
      </c>
      <c r="C11" s="7">
        <v>6636</v>
      </c>
      <c r="D11" s="7">
        <v>92</v>
      </c>
      <c r="E11" s="6">
        <f t="shared" si="7"/>
        <v>15701</v>
      </c>
      <c r="F11" s="18">
        <f t="shared" si="0"/>
        <v>5.8594993949429974E-3</v>
      </c>
      <c r="G11" s="18">
        <f t="shared" si="4"/>
        <v>1</v>
      </c>
      <c r="H11" s="49">
        <f>G11/100*100</f>
        <v>1</v>
      </c>
      <c r="I11" s="50">
        <f t="shared" si="1"/>
        <v>5.8594993949429974E-3</v>
      </c>
      <c r="J11" s="53">
        <f t="shared" si="2"/>
        <v>0.1253495766770103</v>
      </c>
      <c r="K11" s="53">
        <f t="shared" si="5"/>
        <v>1</v>
      </c>
      <c r="L11" s="52">
        <f t="shared" si="6"/>
        <v>1</v>
      </c>
      <c r="M11" s="54">
        <f t="shared" si="3"/>
        <v>0</v>
      </c>
      <c r="N11" s="8"/>
      <c r="O11" s="8"/>
      <c r="T11" s="10"/>
      <c r="XFC11" s="2">
        <v>1</v>
      </c>
      <c r="XFD11" s="2"/>
    </row>
    <row r="12" spans="2:20 16383:16384" x14ac:dyDescent="0.2">
      <c r="C12" s="57">
        <f>SUM(C2:C11)</f>
        <v>67907</v>
      </c>
      <c r="D12" s="57">
        <f>SUM(D2:D11)</f>
        <v>15701</v>
      </c>
      <c r="E12" s="12"/>
      <c r="F12" s="12"/>
      <c r="G12" s="12"/>
      <c r="H12" s="12"/>
      <c r="N12" s="12"/>
      <c r="O12" s="12"/>
      <c r="T12" s="10"/>
    </row>
    <row r="13" spans="2:20 16383:16384" x14ac:dyDescent="0.2"/>
    <row r="14" spans="2:20 16383:16384" x14ac:dyDescent="0.2"/>
    <row r="15" spans="2:20 16383:16384" x14ac:dyDescent="0.2">
      <c r="K15" s="15"/>
      <c r="L15" s="15"/>
    </row>
    <row r="16" spans="2:20 16383:16384" x14ac:dyDescent="0.2">
      <c r="B16" s="2"/>
      <c r="K16" s="16"/>
      <c r="L16" s="17"/>
      <c r="R16" s="14"/>
      <c r="S16" s="3"/>
    </row>
    <row r="17" spans="2:18" x14ac:dyDescent="0.2">
      <c r="B17" s="2"/>
      <c r="K17" s="16"/>
      <c r="L17" s="17"/>
      <c r="R17" s="14"/>
    </row>
    <row r="18" spans="2:18" x14ac:dyDescent="0.2">
      <c r="B18" s="2"/>
      <c r="K18" s="16"/>
      <c r="L18" s="17"/>
      <c r="R18" s="14"/>
    </row>
    <row r="19" spans="2:18" x14ac:dyDescent="0.2">
      <c r="B19" s="2"/>
      <c r="K19" s="16"/>
      <c r="L19" s="17"/>
      <c r="R19" s="14"/>
    </row>
    <row r="20" spans="2:18" x14ac:dyDescent="0.2">
      <c r="B20" s="2"/>
      <c r="K20" s="16"/>
      <c r="L20" s="17"/>
      <c r="R20" s="14"/>
    </row>
    <row r="21" spans="2:18" x14ac:dyDescent="0.2">
      <c r="B21" s="2"/>
      <c r="K21" s="16"/>
      <c r="L21" s="17"/>
      <c r="R21" s="14"/>
    </row>
    <row r="22" spans="2:18" x14ac:dyDescent="0.2">
      <c r="B22" s="2"/>
      <c r="K22" s="16"/>
      <c r="L22" s="17"/>
      <c r="R22" s="14"/>
    </row>
    <row r="23" spans="2:18" x14ac:dyDescent="0.2">
      <c r="B23" s="2"/>
      <c r="K23" s="16"/>
      <c r="L23" s="17"/>
      <c r="R23" s="14"/>
    </row>
    <row r="24" spans="2:18" x14ac:dyDescent="0.2">
      <c r="B24" s="2"/>
      <c r="K24" s="16"/>
      <c r="L24" s="17"/>
      <c r="R24" s="14"/>
    </row>
    <row r="25" spans="2:18" x14ac:dyDescent="0.2">
      <c r="B25" s="2"/>
      <c r="K25" s="16"/>
      <c r="L25" s="17"/>
    </row>
    <row r="26" spans="2:18" x14ac:dyDescent="0.2">
      <c r="B26" s="2"/>
    </row>
    <row r="27" spans="2:18" x14ac:dyDescent="0.2"/>
    <row r="28" spans="2:18" x14ac:dyDescent="0.2"/>
    <row r="29" spans="2:18" x14ac:dyDescent="0.2"/>
  </sheetData>
  <conditionalFormatting sqref="L2:L11">
    <cfRule type="cellIs" dxfId="0" priority="1" operator="equal">
      <formula>$L$12</formula>
    </cfRule>
  </conditionalFormatting>
  <pageMargins left="0.75" right="0.75" top="1" bottom="1" header="0.5" footer="0.5"/>
  <pageSetup scale="41" orientation="portrait" r:id="rId1"/>
  <headerFooter>
    <oddHeader>&amp;C&amp;F&amp;R&amp;G</oddHeader>
  </headerFooter>
  <colBreaks count="1" manualBreakCount="1">
    <brk id="352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Model Summary</vt:lpstr>
      <vt:lpstr>Model Performance - Validation</vt:lpstr>
      <vt:lpstr>Model Performance -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Neelima Naidu</dc:creator>
  <cp:lastModifiedBy>Puneet Jain</cp:lastModifiedBy>
  <dcterms:created xsi:type="dcterms:W3CDTF">2014-11-15T04:24:50Z</dcterms:created>
  <dcterms:modified xsi:type="dcterms:W3CDTF">2016-09-13T04:55:30Z</dcterms:modified>
</cp:coreProperties>
</file>