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6760" yWindow="120" windowWidth="25040" windowHeight="14980" tabRatio="500" activeTab="5"/>
  </bookViews>
  <sheets>
    <sheet name="Toxic Sites" sheetId="1" r:id="rId1"/>
    <sheet name="Urban Park Acres" sheetId="3" r:id="rId2"/>
    <sheet name="Air Quality" sheetId="4" r:id="rId3"/>
    <sheet name="Walk Score" sheetId="5" r:id="rId4"/>
    <sheet name="Climate" sheetId="6" r:id="rId5"/>
    <sheet name="Environment Sub-Index" sheetId="7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2" i="7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2" i="5"/>
  <c r="C3" i="5"/>
  <c r="C2" i="5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2" i="6"/>
  <c r="C3" i="6"/>
  <c r="C2" i="6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2" i="4"/>
  <c r="C2" i="4"/>
  <c r="C3" i="4"/>
  <c r="B51" i="3"/>
  <c r="C3" i="3"/>
  <c r="C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2" i="3"/>
  <c r="B13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C3" i="1"/>
  <c r="C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2" i="1"/>
  <c r="B4" i="1"/>
</calcChain>
</file>

<file path=xl/sharedStrings.xml><?xml version="1.0" encoding="utf-8"?>
<sst xmlns="http://schemas.openxmlformats.org/spreadsheetml/2006/main" count="333" uniqueCount="64">
  <si>
    <t>MSA by Population</t>
  </si>
  <si>
    <t>New York-New Jersey-Long Island</t>
  </si>
  <si>
    <t>Los Angeles-Long Beach-Santa Ana</t>
  </si>
  <si>
    <t>Chicago-Joliet-Naperville</t>
  </si>
  <si>
    <t>Dallas-Fort Worth-Arlington</t>
  </si>
  <si>
    <t>Houston-Sugar Land-Baytown</t>
  </si>
  <si>
    <t>Philadelphia-Camden-Wilmington</t>
  </si>
  <si>
    <t>Washington-Arlington-Alexandria</t>
  </si>
  <si>
    <t>Miami-Fort Lauderdale-Pompano Beach</t>
  </si>
  <si>
    <t>Atlanta-Sandy Springs-Marietta</t>
  </si>
  <si>
    <t>Boston-Cambridge-Quincy</t>
  </si>
  <si>
    <t>San Francisco-Oakland-Fremont</t>
  </si>
  <si>
    <t>Riverside-San Bernardino-Ontario</t>
  </si>
  <si>
    <t>Phoenix-Mesa-Glendale</t>
  </si>
  <si>
    <t>Detroit-Warren-Livonia</t>
  </si>
  <si>
    <t>Seattle-Tacoma-Bellevue</t>
  </si>
  <si>
    <t>Minneapolis-St. Paul-Bloomington</t>
  </si>
  <si>
    <t>San Diego-Carlsbad-San Marcos</t>
  </si>
  <si>
    <t>Tampa-St. Petersburg-Clearwater</t>
  </si>
  <si>
    <t>St. Louis</t>
  </si>
  <si>
    <t>Baltimore-Towson</t>
  </si>
  <si>
    <t>Denver-Aurora-Broomfield</t>
  </si>
  <si>
    <t>Pittsburgh</t>
  </si>
  <si>
    <t>Charlotte-Gastonia-Rock Hill</t>
  </si>
  <si>
    <t>Portland-Vancouver-Hillsboro</t>
  </si>
  <si>
    <t>San Antonio-New Braunfels</t>
  </si>
  <si>
    <t>Orlando-Kissimmee-Sanford</t>
  </si>
  <si>
    <t>Sacramento--Arden-Arcade--Roseville</t>
  </si>
  <si>
    <t>Cincinnati-Middletown</t>
  </si>
  <si>
    <t>Cleveland-Elyria-Mentor</t>
  </si>
  <si>
    <t>Kansas City</t>
  </si>
  <si>
    <t>Las Vegas-Paradise</t>
  </si>
  <si>
    <t>Columbus, OH</t>
  </si>
  <si>
    <t>Indianapolis-Carmel</t>
  </si>
  <si>
    <t>San Jose-Sunnyvale-Santa Clara</t>
  </si>
  <si>
    <t>Austin-Round Rock-San Marcos</t>
  </si>
  <si>
    <t>Nashville-Davidson--Murfreesboro--Franklin</t>
  </si>
  <si>
    <t>Virginia Beach-Norfolk-Newport News</t>
  </si>
  <si>
    <t>Providence-Fall River-Warwick</t>
  </si>
  <si>
    <t>Milwaukee-Waukesha-West Allis</t>
  </si>
  <si>
    <t>Jacksonville, FL</t>
  </si>
  <si>
    <t>Memphis, TN</t>
  </si>
  <si>
    <t>Oklahoma City</t>
  </si>
  <si>
    <t>Louisville-Jefferson County</t>
  </si>
  <si>
    <t>Richmond, VA</t>
  </si>
  <si>
    <t>New Orleans-Metairie-Kenner</t>
  </si>
  <si>
    <t>Hartford-West Hartford-East Hartford</t>
  </si>
  <si>
    <t>Raleigh-Cary</t>
  </si>
  <si>
    <t>Birmingham-Hoover</t>
  </si>
  <si>
    <t>Buffalo-Niagara Falls</t>
  </si>
  <si>
    <t>Salt Lake City</t>
  </si>
  <si>
    <t>EPA Fund Sites</t>
  </si>
  <si>
    <t>Max/Min</t>
  </si>
  <si>
    <t>Index Score</t>
  </si>
  <si>
    <t>Population</t>
  </si>
  <si>
    <t>Urban Park Acres</t>
  </si>
  <si>
    <t>High Particle Pollution</t>
  </si>
  <si>
    <t>Walk Score</t>
  </si>
  <si>
    <t>Index</t>
  </si>
  <si>
    <t>HDD/CDD</t>
  </si>
  <si>
    <t>Toxic Sites</t>
  </si>
  <si>
    <t>Air Quality</t>
  </si>
  <si>
    <t>Climate</t>
  </si>
  <si>
    <t>Arithmetic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</si>
</sst>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4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0" borderId="2" xfId="0" applyBorder="1"/>
    <xf numFmtId="0" fontId="0" fillId="0" borderId="3" xfId="0" applyFont="1" applyBorder="1"/>
    <xf numFmtId="0" fontId="0" fillId="0" borderId="3" xfId="0" applyBorder="1"/>
    <xf numFmtId="0" fontId="1" fillId="0" borderId="2" xfId="0" applyFont="1" applyBorder="1"/>
    <xf numFmtId="0" fontId="5" fillId="0" borderId="0" xfId="0" applyFont="1"/>
    <xf numFmtId="0" fontId="0" fillId="0" borderId="4" xfId="0" applyBorder="1"/>
    <xf numFmtId="0" fontId="5" fillId="0" borderId="2" xfId="0" applyFont="1" applyBorder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D2" sqref="D2:D51"/>
    </sheetView>
  </sheetViews>
  <sheetFormatPr baseColWidth="10" defaultRowHeight="15" x14ac:dyDescent="0"/>
  <cols>
    <col min="1" max="1" width="45.83203125" customWidth="1"/>
    <col min="2" max="2" width="18.1640625" customWidth="1"/>
    <col min="3" max="3" width="11.33203125" customWidth="1"/>
    <col min="4" max="4" width="17.33203125" customWidth="1"/>
  </cols>
  <sheetData>
    <row r="1" spans="1:5">
      <c r="A1" s="6" t="s">
        <v>0</v>
      </c>
      <c r="B1" s="4" t="s">
        <v>51</v>
      </c>
      <c r="C1" s="4" t="s">
        <v>52</v>
      </c>
      <c r="D1" s="4" t="s">
        <v>53</v>
      </c>
      <c r="E1" s="3" t="s">
        <v>54</v>
      </c>
    </row>
    <row r="2" spans="1:5">
      <c r="A2" s="1" t="s">
        <v>1</v>
      </c>
      <c r="B2">
        <f>55+44+11+15+1+9+3+32</f>
        <v>170</v>
      </c>
      <c r="C2">
        <f>MAX(B2:B51)</f>
        <v>260</v>
      </c>
      <c r="D2">
        <f>($C$2-B2)/($C$2-$C$3)</f>
        <v>0.34883720930232559</v>
      </c>
      <c r="E2">
        <v>50</v>
      </c>
    </row>
    <row r="3" spans="1:5">
      <c r="A3" s="1" t="s">
        <v>2</v>
      </c>
      <c r="B3">
        <v>260</v>
      </c>
      <c r="C3">
        <f>MIN(B2:B51)</f>
        <v>2</v>
      </c>
      <c r="D3">
        <f t="shared" ref="D3:D51" si="0">($C$2-B3)/($C$2-$C$3)</f>
        <v>0</v>
      </c>
      <c r="E3">
        <v>49</v>
      </c>
    </row>
    <row r="4" spans="1:5">
      <c r="A4" s="1" t="s">
        <v>3</v>
      </c>
      <c r="B4">
        <f>122</f>
        <v>122</v>
      </c>
      <c r="D4">
        <f t="shared" si="0"/>
        <v>0.53488372093023251</v>
      </c>
      <c r="E4">
        <v>48</v>
      </c>
    </row>
    <row r="5" spans="1:5">
      <c r="A5" s="1" t="s">
        <v>4</v>
      </c>
      <c r="B5">
        <f>29+7+5+5+1+4</f>
        <v>51</v>
      </c>
      <c r="D5">
        <f t="shared" si="0"/>
        <v>0.81007751937984496</v>
      </c>
      <c r="E5">
        <v>47</v>
      </c>
    </row>
    <row r="6" spans="1:5">
      <c r="A6" s="1" t="s">
        <v>5</v>
      </c>
      <c r="B6">
        <f>57+1+2</f>
        <v>60</v>
      </c>
      <c r="D6">
        <f t="shared" si="0"/>
        <v>0.77519379844961245</v>
      </c>
      <c r="E6">
        <v>46</v>
      </c>
    </row>
    <row r="7" spans="1:5">
      <c r="A7" s="1" t="s">
        <v>6</v>
      </c>
      <c r="B7">
        <f>63+7+22</f>
        <v>92</v>
      </c>
      <c r="D7">
        <f t="shared" si="0"/>
        <v>0.65116279069767447</v>
      </c>
      <c r="E7">
        <v>45</v>
      </c>
    </row>
    <row r="8" spans="1:5">
      <c r="A8" s="1" t="s">
        <v>7</v>
      </c>
      <c r="B8">
        <f>35+2+2</f>
        <v>39</v>
      </c>
      <c r="D8">
        <f t="shared" si="0"/>
        <v>0.85658914728682167</v>
      </c>
      <c r="E8">
        <v>44</v>
      </c>
    </row>
    <row r="9" spans="1:5">
      <c r="A9" s="1" t="s">
        <v>8</v>
      </c>
      <c r="B9">
        <f>76+14+10</f>
        <v>100</v>
      </c>
      <c r="D9">
        <f t="shared" si="0"/>
        <v>0.62015503875968991</v>
      </c>
      <c r="E9">
        <v>43</v>
      </c>
    </row>
    <row r="10" spans="1:5">
      <c r="A10" s="1" t="s">
        <v>9</v>
      </c>
      <c r="B10">
        <f>91+27+16</f>
        <v>134</v>
      </c>
      <c r="D10">
        <f t="shared" si="0"/>
        <v>0.48837209302325579</v>
      </c>
      <c r="E10">
        <v>42</v>
      </c>
    </row>
    <row r="11" spans="1:5">
      <c r="A11" s="1" t="s">
        <v>10</v>
      </c>
      <c r="B11">
        <f>25+37</f>
        <v>62</v>
      </c>
      <c r="D11">
        <f t="shared" si="0"/>
        <v>0.76744186046511631</v>
      </c>
      <c r="E11">
        <v>41</v>
      </c>
    </row>
    <row r="12" spans="1:5">
      <c r="A12" s="1" t="s">
        <v>11</v>
      </c>
      <c r="B12">
        <f>11+37+9+25</f>
        <v>82</v>
      </c>
      <c r="D12">
        <f t="shared" si="0"/>
        <v>0.68992248062015504</v>
      </c>
      <c r="E12">
        <v>40</v>
      </c>
    </row>
    <row r="13" spans="1:5">
      <c r="A13" s="1" t="s">
        <v>12</v>
      </c>
      <c r="B13">
        <f>29+71</f>
        <v>100</v>
      </c>
      <c r="D13">
        <f t="shared" si="0"/>
        <v>0.62015503875968991</v>
      </c>
      <c r="E13">
        <v>39</v>
      </c>
    </row>
    <row r="14" spans="1:5">
      <c r="A14" s="1" t="s">
        <v>13</v>
      </c>
      <c r="B14">
        <f>42+1</f>
        <v>43</v>
      </c>
      <c r="D14">
        <f t="shared" si="0"/>
        <v>0.84108527131782951</v>
      </c>
      <c r="E14">
        <v>38</v>
      </c>
    </row>
    <row r="15" spans="1:5">
      <c r="A15" s="1" t="s">
        <v>14</v>
      </c>
      <c r="B15">
        <f>174+4</f>
        <v>178</v>
      </c>
      <c r="D15">
        <f t="shared" si="0"/>
        <v>0.31782945736434109</v>
      </c>
      <c r="E15">
        <v>37</v>
      </c>
    </row>
    <row r="16" spans="1:5">
      <c r="A16" s="1" t="s">
        <v>15</v>
      </c>
      <c r="B16">
        <f>29+64+13</f>
        <v>106</v>
      </c>
      <c r="D16">
        <f t="shared" si="0"/>
        <v>0.5968992248062015</v>
      </c>
      <c r="E16">
        <v>36</v>
      </c>
    </row>
    <row r="17" spans="1:5">
      <c r="A17" s="2" t="s">
        <v>16</v>
      </c>
      <c r="B17">
        <f>20+12+10+6</f>
        <v>48</v>
      </c>
      <c r="D17">
        <f t="shared" si="0"/>
        <v>0.82170542635658916</v>
      </c>
      <c r="E17">
        <v>35</v>
      </c>
    </row>
    <row r="18" spans="1:5">
      <c r="A18" s="1" t="s">
        <v>17</v>
      </c>
      <c r="B18">
        <f>39</f>
        <v>39</v>
      </c>
      <c r="D18">
        <f t="shared" si="0"/>
        <v>0.85658914728682167</v>
      </c>
      <c r="E18">
        <v>34</v>
      </c>
    </row>
    <row r="19" spans="1:5">
      <c r="A19" s="1" t="s">
        <v>18</v>
      </c>
      <c r="B19">
        <f>79+18</f>
        <v>97</v>
      </c>
      <c r="D19">
        <f t="shared" si="0"/>
        <v>0.63178294573643412</v>
      </c>
      <c r="E19">
        <v>33</v>
      </c>
    </row>
    <row r="20" spans="1:5">
      <c r="A20" s="1" t="s">
        <v>19</v>
      </c>
      <c r="B20">
        <f>121+7+38+13+18</f>
        <v>197</v>
      </c>
      <c r="D20">
        <f t="shared" si="0"/>
        <v>0.2441860465116279</v>
      </c>
      <c r="E20">
        <v>32</v>
      </c>
    </row>
    <row r="21" spans="1:5">
      <c r="A21" s="1" t="s">
        <v>20</v>
      </c>
      <c r="B21">
        <f>49+26</f>
        <v>75</v>
      </c>
      <c r="D21">
        <f t="shared" si="0"/>
        <v>0.71705426356589153</v>
      </c>
      <c r="E21">
        <v>31</v>
      </c>
    </row>
    <row r="22" spans="1:5">
      <c r="A22" s="1" t="s">
        <v>21</v>
      </c>
      <c r="B22">
        <f>23+4+17+20+1</f>
        <v>65</v>
      </c>
      <c r="D22">
        <f t="shared" si="0"/>
        <v>0.7558139534883721</v>
      </c>
      <c r="E22">
        <v>30</v>
      </c>
    </row>
    <row r="23" spans="1:5">
      <c r="A23" s="1" t="s">
        <v>22</v>
      </c>
      <c r="B23">
        <f>19+7+2+3+1+4+4</f>
        <v>40</v>
      </c>
      <c r="D23">
        <f t="shared" si="0"/>
        <v>0.8527131782945736</v>
      </c>
      <c r="E23">
        <v>29</v>
      </c>
    </row>
    <row r="24" spans="1:5">
      <c r="A24" s="1" t="s">
        <v>23</v>
      </c>
      <c r="B24">
        <f>34+7+6+14</f>
        <v>61</v>
      </c>
      <c r="D24">
        <f t="shared" si="0"/>
        <v>0.77131782945736438</v>
      </c>
      <c r="E24">
        <v>28</v>
      </c>
    </row>
    <row r="25" spans="1:5">
      <c r="A25" s="1" t="s">
        <v>24</v>
      </c>
      <c r="B25">
        <f>7+32+2+13</f>
        <v>54</v>
      </c>
      <c r="D25">
        <f t="shared" si="0"/>
        <v>0.79844961240310075</v>
      </c>
      <c r="E25">
        <v>27</v>
      </c>
    </row>
    <row r="26" spans="1:5">
      <c r="A26" s="1" t="s">
        <v>25</v>
      </c>
      <c r="B26">
        <f>18+1</f>
        <v>19</v>
      </c>
      <c r="D26">
        <f t="shared" si="0"/>
        <v>0.93410852713178294</v>
      </c>
      <c r="E26">
        <v>26</v>
      </c>
    </row>
    <row r="27" spans="1:5">
      <c r="A27" s="1" t="s">
        <v>26</v>
      </c>
      <c r="B27">
        <f>24+1+19</f>
        <v>44</v>
      </c>
      <c r="D27">
        <f t="shared" si="0"/>
        <v>0.83720930232558144</v>
      </c>
      <c r="E27">
        <v>25</v>
      </c>
    </row>
    <row r="28" spans="1:5">
      <c r="A28" s="1" t="s">
        <v>27</v>
      </c>
      <c r="B28">
        <f>16+6+3+9+5+6</f>
        <v>45</v>
      </c>
      <c r="D28">
        <f t="shared" si="0"/>
        <v>0.83333333333333337</v>
      </c>
      <c r="E28">
        <v>24</v>
      </c>
    </row>
    <row r="29" spans="1:5">
      <c r="A29" s="1" t="s">
        <v>28</v>
      </c>
      <c r="B29">
        <f>31+11+6+3+4</f>
        <v>55</v>
      </c>
      <c r="D29">
        <f t="shared" si="0"/>
        <v>0.79457364341085268</v>
      </c>
      <c r="E29">
        <v>23</v>
      </c>
    </row>
    <row r="30" spans="1:5">
      <c r="A30" s="1" t="s">
        <v>29</v>
      </c>
      <c r="B30">
        <f>50+6+11+1</f>
        <v>68</v>
      </c>
      <c r="D30">
        <f t="shared" si="0"/>
        <v>0.7441860465116279</v>
      </c>
      <c r="E30">
        <v>22</v>
      </c>
    </row>
    <row r="31" spans="1:5">
      <c r="A31" s="1" t="s">
        <v>30</v>
      </c>
      <c r="B31">
        <f>56+8+3+5</f>
        <v>72</v>
      </c>
      <c r="D31">
        <f t="shared" si="0"/>
        <v>0.72868217054263562</v>
      </c>
      <c r="E31">
        <v>21</v>
      </c>
    </row>
    <row r="32" spans="1:5">
      <c r="A32" s="1" t="s">
        <v>31</v>
      </c>
      <c r="B32">
        <f>14+5+1</f>
        <v>20</v>
      </c>
      <c r="D32">
        <f t="shared" si="0"/>
        <v>0.93023255813953487</v>
      </c>
      <c r="E32">
        <v>20</v>
      </c>
    </row>
    <row r="33" spans="1:5">
      <c r="A33" s="1" t="s">
        <v>32</v>
      </c>
      <c r="B33">
        <f>18+2+1</f>
        <v>21</v>
      </c>
      <c r="D33">
        <f t="shared" si="0"/>
        <v>0.9263565891472868</v>
      </c>
      <c r="E33">
        <v>19</v>
      </c>
    </row>
    <row r="34" spans="1:5">
      <c r="A34" s="1" t="s">
        <v>33</v>
      </c>
      <c r="B34">
        <f>35+2+1+2+1+2</f>
        <v>43</v>
      </c>
      <c r="D34">
        <f t="shared" si="0"/>
        <v>0.84108527131782951</v>
      </c>
      <c r="E34">
        <v>18</v>
      </c>
    </row>
    <row r="35" spans="1:5">
      <c r="A35" s="1" t="s">
        <v>34</v>
      </c>
      <c r="B35">
        <f>73+9+4</f>
        <v>86</v>
      </c>
      <c r="D35">
        <f t="shared" si="0"/>
        <v>0.67441860465116277</v>
      </c>
      <c r="E35">
        <v>17</v>
      </c>
    </row>
    <row r="36" spans="1:5">
      <c r="A36" s="1" t="s">
        <v>35</v>
      </c>
      <c r="B36">
        <f>2</f>
        <v>2</v>
      </c>
      <c r="D36">
        <f t="shared" si="0"/>
        <v>1</v>
      </c>
      <c r="E36">
        <v>16</v>
      </c>
    </row>
    <row r="37" spans="1:5">
      <c r="A37" s="1" t="s">
        <v>36</v>
      </c>
      <c r="B37">
        <f>11+3+3</f>
        <v>17</v>
      </c>
      <c r="D37">
        <f t="shared" si="0"/>
        <v>0.94186046511627908</v>
      </c>
      <c r="E37">
        <v>15</v>
      </c>
    </row>
    <row r="38" spans="1:5">
      <c r="A38" s="1" t="s">
        <v>37</v>
      </c>
      <c r="B38">
        <f>6+4</f>
        <v>10</v>
      </c>
      <c r="D38">
        <f t="shared" si="0"/>
        <v>0.96899224806201545</v>
      </c>
      <c r="E38">
        <v>14</v>
      </c>
    </row>
    <row r="39" spans="1:5">
      <c r="A39" s="1" t="s">
        <v>38</v>
      </c>
      <c r="B39">
        <f>52+50+12</f>
        <v>114</v>
      </c>
      <c r="D39">
        <f t="shared" si="0"/>
        <v>0.56589147286821706</v>
      </c>
      <c r="E39">
        <v>13</v>
      </c>
    </row>
    <row r="40" spans="1:5">
      <c r="A40" s="1" t="s">
        <v>39</v>
      </c>
      <c r="B40">
        <f>27+5+11</f>
        <v>43</v>
      </c>
      <c r="D40">
        <f t="shared" si="0"/>
        <v>0.84108527131782951</v>
      </c>
      <c r="E40">
        <v>12</v>
      </c>
    </row>
    <row r="41" spans="1:5">
      <c r="A41" s="1" t="s">
        <v>40</v>
      </c>
      <c r="B41">
        <f>77+2+2+2</f>
        <v>83</v>
      </c>
      <c r="D41">
        <f t="shared" si="0"/>
        <v>0.68604651162790697</v>
      </c>
      <c r="E41">
        <v>11</v>
      </c>
    </row>
    <row r="42" spans="1:5">
      <c r="A42" s="1" t="s">
        <v>41</v>
      </c>
      <c r="B42">
        <f>62+2+5+3+1+1</f>
        <v>74</v>
      </c>
      <c r="D42">
        <f t="shared" si="0"/>
        <v>0.72093023255813948</v>
      </c>
      <c r="E42">
        <v>10</v>
      </c>
    </row>
    <row r="43" spans="1:5">
      <c r="A43" s="1" t="s">
        <v>42</v>
      </c>
      <c r="B43">
        <f>1+1+1+13+2</f>
        <v>18</v>
      </c>
      <c r="D43">
        <f t="shared" si="0"/>
        <v>0.93798449612403101</v>
      </c>
      <c r="E43">
        <v>9</v>
      </c>
    </row>
    <row r="44" spans="1:5">
      <c r="A44" s="1" t="s">
        <v>43</v>
      </c>
      <c r="B44">
        <f>35</f>
        <v>35</v>
      </c>
      <c r="D44">
        <f t="shared" si="0"/>
        <v>0.87209302325581395</v>
      </c>
      <c r="E44">
        <v>8</v>
      </c>
    </row>
    <row r="45" spans="1:5">
      <c r="A45" s="1" t="s">
        <v>44</v>
      </c>
      <c r="B45">
        <f>8+8+4</f>
        <v>20</v>
      </c>
      <c r="D45">
        <f t="shared" si="0"/>
        <v>0.93023255813953487</v>
      </c>
      <c r="E45">
        <v>7</v>
      </c>
    </row>
    <row r="46" spans="1:5">
      <c r="A46" s="1" t="s">
        <v>45</v>
      </c>
      <c r="B46">
        <f>8+5+3+5</f>
        <v>21</v>
      </c>
      <c r="D46">
        <f t="shared" si="0"/>
        <v>0.9263565891472868</v>
      </c>
      <c r="E46">
        <v>6</v>
      </c>
    </row>
    <row r="47" spans="1:5">
      <c r="A47" s="1" t="s">
        <v>46</v>
      </c>
      <c r="B47">
        <f>90</f>
        <v>90</v>
      </c>
      <c r="D47">
        <f t="shared" si="0"/>
        <v>0.65891472868217049</v>
      </c>
      <c r="E47">
        <v>5</v>
      </c>
    </row>
    <row r="48" spans="1:5">
      <c r="A48" s="1" t="s">
        <v>47</v>
      </c>
      <c r="B48">
        <f>16+9+1+1+2</f>
        <v>29</v>
      </c>
      <c r="D48">
        <f t="shared" si="0"/>
        <v>0.89534883720930236</v>
      </c>
      <c r="E48">
        <v>4</v>
      </c>
    </row>
    <row r="49" spans="1:5">
      <c r="A49" s="1" t="s">
        <v>48</v>
      </c>
      <c r="B49">
        <f>50+12</f>
        <v>62</v>
      </c>
      <c r="D49">
        <f t="shared" si="0"/>
        <v>0.76744186046511631</v>
      </c>
      <c r="E49">
        <v>3</v>
      </c>
    </row>
    <row r="50" spans="1:5">
      <c r="A50" s="1" t="s">
        <v>49</v>
      </c>
      <c r="B50">
        <f>56+33+8</f>
        <v>97</v>
      </c>
      <c r="D50">
        <f t="shared" si="0"/>
        <v>0.63178294573643412</v>
      </c>
      <c r="E50">
        <v>2</v>
      </c>
    </row>
    <row r="51" spans="1:5">
      <c r="A51" s="3" t="s">
        <v>50</v>
      </c>
      <c r="B51">
        <f>75+4+31</f>
        <v>110</v>
      </c>
      <c r="D51">
        <f t="shared" si="0"/>
        <v>0.58139534883720934</v>
      </c>
      <c r="E51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D2" sqref="D2:D51"/>
    </sheetView>
  </sheetViews>
  <sheetFormatPr baseColWidth="10" defaultRowHeight="15" x14ac:dyDescent="0"/>
  <cols>
    <col min="1" max="1" width="45.83203125" customWidth="1"/>
    <col min="2" max="2" width="17.33203125" customWidth="1"/>
    <col min="3" max="3" width="16.33203125" customWidth="1"/>
    <col min="4" max="4" width="17.5" customWidth="1"/>
    <col min="5" max="5" width="14.33203125" customWidth="1"/>
  </cols>
  <sheetData>
    <row r="1" spans="1:5">
      <c r="A1" s="6" t="s">
        <v>0</v>
      </c>
      <c r="B1" s="8" t="s">
        <v>55</v>
      </c>
      <c r="C1" s="5" t="s">
        <v>52</v>
      </c>
      <c r="D1" s="5" t="s">
        <v>53</v>
      </c>
      <c r="E1" s="3" t="s">
        <v>54</v>
      </c>
    </row>
    <row r="2" spans="1:5">
      <c r="A2" s="1" t="s">
        <v>1</v>
      </c>
      <c r="B2">
        <v>38606</v>
      </c>
      <c r="C2">
        <f>MAX(B2:B51)</f>
        <v>65107</v>
      </c>
      <c r="D2">
        <f>(B2-$C$3)/($C$2-$C$3)</f>
        <v>0.58544902779733132</v>
      </c>
      <c r="E2">
        <v>50</v>
      </c>
    </row>
    <row r="3" spans="1:5">
      <c r="A3" s="1" t="s">
        <v>2</v>
      </c>
      <c r="B3">
        <v>36113</v>
      </c>
      <c r="C3">
        <f>MIN(B2:B51)</f>
        <v>1180</v>
      </c>
      <c r="D3">
        <f t="shared" ref="D3:D51" si="0">(B3-$C$3)/($C$2-$C$3)</f>
        <v>0.54645142115225176</v>
      </c>
      <c r="E3">
        <v>49</v>
      </c>
    </row>
    <row r="4" spans="1:5">
      <c r="A4" s="1" t="s">
        <v>3</v>
      </c>
      <c r="B4">
        <v>12485</v>
      </c>
      <c r="D4">
        <f t="shared" si="0"/>
        <v>0.17684233578925962</v>
      </c>
      <c r="E4">
        <v>48</v>
      </c>
    </row>
    <row r="5" spans="1:5">
      <c r="A5" s="1" t="s">
        <v>4</v>
      </c>
      <c r="B5">
        <v>23331</v>
      </c>
      <c r="D5">
        <f t="shared" si="0"/>
        <v>0.34650460681715084</v>
      </c>
      <c r="E5">
        <v>47</v>
      </c>
    </row>
    <row r="6" spans="1:5">
      <c r="A6" s="1" t="s">
        <v>5</v>
      </c>
      <c r="B6">
        <v>49497</v>
      </c>
      <c r="D6">
        <f t="shared" si="0"/>
        <v>0.75581522674300372</v>
      </c>
      <c r="E6">
        <v>46</v>
      </c>
    </row>
    <row r="7" spans="1:5">
      <c r="A7" s="1" t="s">
        <v>6</v>
      </c>
      <c r="B7">
        <v>10929</v>
      </c>
      <c r="D7">
        <f t="shared" si="0"/>
        <v>0.15250207267664681</v>
      </c>
      <c r="E7">
        <v>45</v>
      </c>
    </row>
    <row r="8" spans="1:5">
      <c r="A8" s="1" t="s">
        <v>7</v>
      </c>
      <c r="B8">
        <v>8513</v>
      </c>
      <c r="D8">
        <f t="shared" si="0"/>
        <v>0.11470896491310401</v>
      </c>
      <c r="E8">
        <v>44</v>
      </c>
    </row>
    <row r="9" spans="1:5">
      <c r="A9" s="1" t="s">
        <v>8</v>
      </c>
      <c r="B9">
        <v>1180</v>
      </c>
      <c r="D9">
        <f t="shared" si="0"/>
        <v>0</v>
      </c>
      <c r="E9">
        <v>43</v>
      </c>
    </row>
    <row r="10" spans="1:5">
      <c r="A10" s="1" t="s">
        <v>9</v>
      </c>
      <c r="B10">
        <v>4418</v>
      </c>
      <c r="D10">
        <f t="shared" si="0"/>
        <v>5.065152439501306E-2</v>
      </c>
      <c r="E10">
        <v>42</v>
      </c>
    </row>
    <row r="11" spans="1:5">
      <c r="A11" s="1" t="s">
        <v>10</v>
      </c>
      <c r="B11">
        <v>4916</v>
      </c>
      <c r="D11">
        <f t="shared" si="0"/>
        <v>5.8441660018458554E-2</v>
      </c>
      <c r="E11">
        <v>41</v>
      </c>
    </row>
    <row r="12" spans="1:5">
      <c r="A12" s="1" t="s">
        <v>11</v>
      </c>
      <c r="B12">
        <v>5685</v>
      </c>
      <c r="D12">
        <f t="shared" si="0"/>
        <v>7.0471005991208716E-2</v>
      </c>
      <c r="E12">
        <v>40</v>
      </c>
    </row>
    <row r="13" spans="1:5">
      <c r="A13" s="1" t="s">
        <v>12</v>
      </c>
      <c r="B13">
        <f>3687+3370</f>
        <v>7057</v>
      </c>
      <c r="D13">
        <f t="shared" si="0"/>
        <v>9.1932986062227232E-2</v>
      </c>
      <c r="E13">
        <v>39</v>
      </c>
    </row>
    <row r="14" spans="1:5">
      <c r="A14" s="1" t="s">
        <v>13</v>
      </c>
      <c r="B14">
        <v>49254</v>
      </c>
      <c r="D14">
        <f t="shared" si="0"/>
        <v>0.75201401598698514</v>
      </c>
      <c r="E14">
        <v>38</v>
      </c>
    </row>
    <row r="15" spans="1:5">
      <c r="A15" s="1" t="s">
        <v>14</v>
      </c>
      <c r="B15">
        <v>5921</v>
      </c>
      <c r="D15">
        <f t="shared" si="0"/>
        <v>7.4162716848905783E-2</v>
      </c>
      <c r="E15">
        <v>37</v>
      </c>
    </row>
    <row r="16" spans="1:5">
      <c r="A16" s="1" t="s">
        <v>15</v>
      </c>
      <c r="B16">
        <v>5546</v>
      </c>
      <c r="D16">
        <f t="shared" si="0"/>
        <v>6.8296650867395628E-2</v>
      </c>
      <c r="E16">
        <v>36</v>
      </c>
    </row>
    <row r="17" spans="1:5">
      <c r="A17" s="2" t="s">
        <v>16</v>
      </c>
      <c r="B17">
        <v>4965</v>
      </c>
      <c r="D17">
        <f t="shared" si="0"/>
        <v>5.9208159306709217E-2</v>
      </c>
      <c r="E17">
        <v>35</v>
      </c>
    </row>
    <row r="18" spans="1:5">
      <c r="A18" s="1" t="s">
        <v>17</v>
      </c>
      <c r="B18">
        <v>48468</v>
      </c>
      <c r="D18">
        <f t="shared" si="0"/>
        <v>0.73971874168973983</v>
      </c>
      <c r="E18">
        <v>34</v>
      </c>
    </row>
    <row r="19" spans="1:5">
      <c r="A19" s="1" t="s">
        <v>18</v>
      </c>
      <c r="B19">
        <v>4709</v>
      </c>
      <c r="D19">
        <f t="shared" si="0"/>
        <v>5.5203591596664943E-2</v>
      </c>
      <c r="E19">
        <v>33</v>
      </c>
    </row>
    <row r="20" spans="1:5">
      <c r="A20" s="1" t="s">
        <v>19</v>
      </c>
      <c r="B20">
        <v>3684</v>
      </c>
      <c r="D20">
        <f t="shared" si="0"/>
        <v>3.9169677913870507E-2</v>
      </c>
      <c r="E20">
        <v>32</v>
      </c>
    </row>
    <row r="21" spans="1:5">
      <c r="A21" s="1" t="s">
        <v>20</v>
      </c>
      <c r="B21">
        <v>4905</v>
      </c>
      <c r="D21">
        <f t="shared" si="0"/>
        <v>5.8269588749667589E-2</v>
      </c>
      <c r="E21">
        <v>31</v>
      </c>
    </row>
    <row r="22" spans="1:5">
      <c r="A22" s="1" t="s">
        <v>21</v>
      </c>
      <c r="B22">
        <v>5900</v>
      </c>
      <c r="D22">
        <f t="shared" si="0"/>
        <v>7.3834217153941215E-2</v>
      </c>
      <c r="E22">
        <v>30</v>
      </c>
    </row>
    <row r="23" spans="1:5">
      <c r="A23" s="1" t="s">
        <v>22</v>
      </c>
      <c r="B23">
        <v>3122</v>
      </c>
      <c r="D23">
        <f t="shared" si="0"/>
        <v>3.0378400362913949E-2</v>
      </c>
      <c r="E23">
        <v>29</v>
      </c>
    </row>
    <row r="24" spans="1:5">
      <c r="A24" s="1" t="s">
        <v>23</v>
      </c>
      <c r="B24">
        <v>20472</v>
      </c>
      <c r="D24">
        <f t="shared" si="0"/>
        <v>0.30178171977411733</v>
      </c>
      <c r="E24">
        <v>28</v>
      </c>
    </row>
    <row r="25" spans="1:5">
      <c r="A25" s="1" t="s">
        <v>24</v>
      </c>
      <c r="B25">
        <v>14204</v>
      </c>
      <c r="D25">
        <f t="shared" si="0"/>
        <v>0.20373238224850221</v>
      </c>
      <c r="E25">
        <v>27</v>
      </c>
    </row>
    <row r="26" spans="1:5">
      <c r="A26" s="1" t="s">
        <v>25</v>
      </c>
      <c r="B26">
        <v>24662</v>
      </c>
      <c r="D26">
        <f t="shared" si="0"/>
        <v>0.36732523034085757</v>
      </c>
      <c r="E26">
        <v>26</v>
      </c>
    </row>
    <row r="27" spans="1:5">
      <c r="A27" s="1" t="s">
        <v>26</v>
      </c>
      <c r="B27">
        <v>2972</v>
      </c>
      <c r="D27">
        <f t="shared" si="0"/>
        <v>2.8031973970309886E-2</v>
      </c>
      <c r="E27">
        <v>25</v>
      </c>
    </row>
    <row r="28" spans="1:5">
      <c r="A28" s="1" t="s">
        <v>27</v>
      </c>
      <c r="B28">
        <v>5080</v>
      </c>
      <c r="D28">
        <f t="shared" si="0"/>
        <v>6.1007086207705667E-2</v>
      </c>
      <c r="E28">
        <v>24</v>
      </c>
    </row>
    <row r="29" spans="1:5">
      <c r="A29" s="1" t="s">
        <v>28</v>
      </c>
      <c r="B29">
        <v>6821</v>
      </c>
      <c r="D29">
        <f t="shared" si="0"/>
        <v>8.8241275204530165E-2</v>
      </c>
      <c r="E29">
        <v>23</v>
      </c>
    </row>
    <row r="30" spans="1:5">
      <c r="A30" s="1" t="s">
        <v>29</v>
      </c>
      <c r="B30">
        <v>3068</v>
      </c>
      <c r="D30">
        <f t="shared" si="0"/>
        <v>2.9533686861576487E-2</v>
      </c>
      <c r="E30">
        <v>22</v>
      </c>
    </row>
    <row r="31" spans="1:5">
      <c r="A31" s="1" t="s">
        <v>30</v>
      </c>
      <c r="B31">
        <v>17525</v>
      </c>
      <c r="D31">
        <f t="shared" si="0"/>
        <v>0.25568226258075616</v>
      </c>
      <c r="E31">
        <v>21</v>
      </c>
    </row>
    <row r="32" spans="1:5">
      <c r="A32" s="1" t="s">
        <v>31</v>
      </c>
      <c r="B32">
        <v>3072</v>
      </c>
      <c r="D32">
        <f t="shared" si="0"/>
        <v>2.9596258232045928E-2</v>
      </c>
      <c r="E32">
        <v>20</v>
      </c>
    </row>
    <row r="33" spans="1:5">
      <c r="A33" s="1" t="s">
        <v>32</v>
      </c>
      <c r="B33">
        <v>10861</v>
      </c>
      <c r="D33">
        <f t="shared" si="0"/>
        <v>0.15143835937866629</v>
      </c>
      <c r="E33">
        <v>19</v>
      </c>
    </row>
    <row r="34" spans="1:5">
      <c r="A34" s="1" t="s">
        <v>33</v>
      </c>
      <c r="B34">
        <v>11203</v>
      </c>
      <c r="D34">
        <f t="shared" si="0"/>
        <v>0.15678821155380357</v>
      </c>
      <c r="E34">
        <v>18</v>
      </c>
    </row>
    <row r="35" spans="1:5">
      <c r="A35" s="1" t="s">
        <v>34</v>
      </c>
      <c r="B35">
        <v>16463</v>
      </c>
      <c r="D35">
        <f t="shared" si="0"/>
        <v>0.2390695637211194</v>
      </c>
      <c r="E35">
        <v>17</v>
      </c>
    </row>
    <row r="36" spans="1:5">
      <c r="A36" s="1" t="s">
        <v>35</v>
      </c>
      <c r="B36">
        <v>27398</v>
      </c>
      <c r="D36">
        <f t="shared" si="0"/>
        <v>0.41012404774195566</v>
      </c>
      <c r="E36">
        <v>16</v>
      </c>
    </row>
    <row r="37" spans="1:5">
      <c r="A37" s="1" t="s">
        <v>36</v>
      </c>
      <c r="B37">
        <v>29468</v>
      </c>
      <c r="D37">
        <f t="shared" si="0"/>
        <v>0.44250473195989176</v>
      </c>
      <c r="E37">
        <v>15</v>
      </c>
    </row>
    <row r="38" spans="1:5">
      <c r="A38" s="1" t="s">
        <v>37</v>
      </c>
      <c r="B38">
        <v>24916</v>
      </c>
      <c r="D38">
        <f t="shared" si="0"/>
        <v>0.37129851236566708</v>
      </c>
      <c r="E38">
        <v>14</v>
      </c>
    </row>
    <row r="39" spans="1:5">
      <c r="A39" s="1" t="s">
        <v>38</v>
      </c>
      <c r="B39">
        <v>1198</v>
      </c>
      <c r="D39">
        <f t="shared" si="0"/>
        <v>2.8157116711248768E-4</v>
      </c>
      <c r="E39">
        <v>13</v>
      </c>
    </row>
    <row r="40" spans="1:5">
      <c r="A40" s="1" t="s">
        <v>39</v>
      </c>
      <c r="B40">
        <v>6280</v>
      </c>
      <c r="D40">
        <f t="shared" si="0"/>
        <v>7.9778497348538174E-2</v>
      </c>
      <c r="E40">
        <v>12</v>
      </c>
    </row>
    <row r="41" spans="1:5">
      <c r="A41" s="1" t="s">
        <v>40</v>
      </c>
      <c r="B41">
        <v>65107</v>
      </c>
      <c r="D41">
        <f t="shared" si="0"/>
        <v>1</v>
      </c>
      <c r="E41">
        <v>11</v>
      </c>
    </row>
    <row r="42" spans="1:5">
      <c r="A42" s="1" t="s">
        <v>41</v>
      </c>
      <c r="B42">
        <v>9390</v>
      </c>
      <c r="D42">
        <f t="shared" si="0"/>
        <v>0.1284277378885291</v>
      </c>
      <c r="E42">
        <v>10</v>
      </c>
    </row>
    <row r="43" spans="1:5">
      <c r="A43" s="1" t="s">
        <v>42</v>
      </c>
      <c r="B43">
        <v>26154</v>
      </c>
      <c r="D43">
        <f t="shared" si="0"/>
        <v>0.3906643515259593</v>
      </c>
      <c r="E43">
        <v>9</v>
      </c>
    </row>
    <row r="44" spans="1:5">
      <c r="A44" s="1" t="s">
        <v>43</v>
      </c>
      <c r="B44">
        <v>16865</v>
      </c>
      <c r="D44">
        <f t="shared" si="0"/>
        <v>0.24535798645329829</v>
      </c>
      <c r="E44">
        <v>8</v>
      </c>
    </row>
    <row r="45" spans="1:5">
      <c r="A45" s="1" t="s">
        <v>44</v>
      </c>
      <c r="B45">
        <v>1500</v>
      </c>
      <c r="D45">
        <f t="shared" si="0"/>
        <v>5.0057096375553363E-3</v>
      </c>
      <c r="E45">
        <v>7</v>
      </c>
    </row>
    <row r="46" spans="1:5">
      <c r="A46" s="1" t="s">
        <v>45</v>
      </c>
      <c r="B46">
        <v>28432</v>
      </c>
      <c r="D46">
        <f t="shared" si="0"/>
        <v>0.42629874700830633</v>
      </c>
      <c r="E46">
        <v>6</v>
      </c>
    </row>
    <row r="47" spans="1:5">
      <c r="A47" s="1" t="s">
        <v>46</v>
      </c>
      <c r="B47">
        <v>1185</v>
      </c>
      <c r="D47">
        <f t="shared" si="0"/>
        <v>7.821421308680213E-5</v>
      </c>
      <c r="E47">
        <v>5</v>
      </c>
    </row>
    <row r="48" spans="1:5">
      <c r="A48" s="1" t="s">
        <v>47</v>
      </c>
      <c r="B48">
        <v>12879</v>
      </c>
      <c r="D48">
        <f t="shared" si="0"/>
        <v>0.18300561578049962</v>
      </c>
      <c r="E48">
        <v>4</v>
      </c>
    </row>
    <row r="49" spans="1:5">
      <c r="A49" s="1" t="s">
        <v>48</v>
      </c>
      <c r="B49">
        <v>3596</v>
      </c>
      <c r="D49">
        <f t="shared" si="0"/>
        <v>3.7793107763542791E-2</v>
      </c>
      <c r="E49">
        <v>3</v>
      </c>
    </row>
    <row r="50" spans="1:5">
      <c r="A50" s="1" t="s">
        <v>49</v>
      </c>
      <c r="B50">
        <v>1903</v>
      </c>
      <c r="D50">
        <f t="shared" si="0"/>
        <v>1.1309775212351589E-2</v>
      </c>
      <c r="E50">
        <v>2</v>
      </c>
    </row>
    <row r="51" spans="1:5">
      <c r="A51" s="3" t="s">
        <v>50</v>
      </c>
      <c r="B51">
        <f>1158+250</f>
        <v>1408</v>
      </c>
      <c r="D51">
        <f t="shared" si="0"/>
        <v>3.5665681167581773E-3</v>
      </c>
      <c r="E51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pane xSplit="1" ySplit="1" topLeftCell="B25" activePane="bottomRight" state="frozen"/>
      <selection pane="topRight" activeCell="B1" sqref="B1"/>
      <selection pane="bottomLeft" activeCell="A2" sqref="A2"/>
      <selection pane="bottomRight" activeCell="D2" sqref="D2:D51"/>
    </sheetView>
  </sheetViews>
  <sheetFormatPr baseColWidth="10" defaultRowHeight="15" x14ac:dyDescent="0"/>
  <cols>
    <col min="1" max="1" width="45.83203125" customWidth="1"/>
    <col min="2" max="2" width="26" customWidth="1"/>
    <col min="4" max="4" width="10.83203125" customWidth="1"/>
    <col min="5" max="5" width="14.33203125" customWidth="1"/>
  </cols>
  <sheetData>
    <row r="1" spans="1:5">
      <c r="A1" s="6" t="s">
        <v>0</v>
      </c>
      <c r="B1" s="8" t="s">
        <v>56</v>
      </c>
      <c r="C1" s="5" t="s">
        <v>52</v>
      </c>
      <c r="D1" s="5" t="s">
        <v>53</v>
      </c>
      <c r="E1" s="3" t="s">
        <v>54</v>
      </c>
    </row>
    <row r="2" spans="1:5">
      <c r="A2" s="1" t="s">
        <v>1</v>
      </c>
      <c r="B2">
        <v>11.7</v>
      </c>
      <c r="C2">
        <f>MAX(B2:B51)</f>
        <v>16.2</v>
      </c>
      <c r="D2">
        <f>($C$2-B2)/($C$2-$C$3)</f>
        <v>0.45454545454545459</v>
      </c>
      <c r="E2">
        <v>50</v>
      </c>
    </row>
    <row r="3" spans="1:5">
      <c r="A3" s="1" t="s">
        <v>2</v>
      </c>
      <c r="B3">
        <v>13.9</v>
      </c>
      <c r="C3">
        <f>MIN(B2:B51)</f>
        <v>6.3</v>
      </c>
      <c r="D3">
        <f t="shared" ref="D3:D51" si="0">($C$2-B3)/($C$2-$C$3)</f>
        <v>0.23232323232323224</v>
      </c>
      <c r="E3">
        <v>49</v>
      </c>
    </row>
    <row r="4" spans="1:5">
      <c r="A4" s="1" t="s">
        <v>3</v>
      </c>
      <c r="B4">
        <v>12.7</v>
      </c>
      <c r="D4">
        <f t="shared" si="0"/>
        <v>0.35353535353535359</v>
      </c>
      <c r="E4">
        <v>48</v>
      </c>
    </row>
    <row r="5" spans="1:5">
      <c r="A5" s="1" t="s">
        <v>4</v>
      </c>
      <c r="B5">
        <v>10.7</v>
      </c>
      <c r="D5">
        <f t="shared" si="0"/>
        <v>0.55555555555555558</v>
      </c>
      <c r="E5">
        <v>47</v>
      </c>
    </row>
    <row r="6" spans="1:5">
      <c r="A6" s="1" t="s">
        <v>5</v>
      </c>
      <c r="B6">
        <v>12.4</v>
      </c>
      <c r="D6">
        <f t="shared" si="0"/>
        <v>0.38383838383838381</v>
      </c>
      <c r="E6">
        <v>46</v>
      </c>
    </row>
    <row r="7" spans="1:5">
      <c r="A7" s="1" t="s">
        <v>6</v>
      </c>
      <c r="B7">
        <v>11.6</v>
      </c>
      <c r="D7">
        <f t="shared" si="0"/>
        <v>0.4646464646464647</v>
      </c>
      <c r="E7">
        <v>45</v>
      </c>
    </row>
    <row r="8" spans="1:5">
      <c r="A8" s="1" t="s">
        <v>7</v>
      </c>
      <c r="B8">
        <v>10.6</v>
      </c>
      <c r="D8">
        <f t="shared" si="0"/>
        <v>0.56565656565656575</v>
      </c>
      <c r="E8">
        <v>44</v>
      </c>
    </row>
    <row r="9" spans="1:5">
      <c r="A9" s="1" t="s">
        <v>8</v>
      </c>
      <c r="B9">
        <v>7.5</v>
      </c>
      <c r="D9">
        <f t="shared" si="0"/>
        <v>0.8787878787878789</v>
      </c>
      <c r="E9">
        <v>43</v>
      </c>
    </row>
    <row r="10" spans="1:5">
      <c r="A10" s="1" t="s">
        <v>9</v>
      </c>
      <c r="B10">
        <v>13.3</v>
      </c>
      <c r="D10">
        <f t="shared" si="0"/>
        <v>0.29292929292929282</v>
      </c>
      <c r="E10">
        <v>42</v>
      </c>
    </row>
    <row r="11" spans="1:5">
      <c r="A11" s="1" t="s">
        <v>10</v>
      </c>
      <c r="B11">
        <v>10.199999999999999</v>
      </c>
      <c r="D11">
        <f t="shared" si="0"/>
        <v>0.60606060606060619</v>
      </c>
      <c r="E11">
        <v>41</v>
      </c>
    </row>
    <row r="12" spans="1:5">
      <c r="A12" s="1" t="s">
        <v>11</v>
      </c>
      <c r="B12">
        <v>9.9</v>
      </c>
      <c r="D12">
        <f t="shared" si="0"/>
        <v>0.63636363636363635</v>
      </c>
      <c r="E12">
        <v>40</v>
      </c>
    </row>
    <row r="13" spans="1:5">
      <c r="A13" s="1" t="s">
        <v>12</v>
      </c>
      <c r="B13">
        <v>16.2</v>
      </c>
      <c r="D13">
        <f t="shared" si="0"/>
        <v>0</v>
      </c>
      <c r="E13">
        <v>39</v>
      </c>
    </row>
    <row r="14" spans="1:5">
      <c r="A14" s="1" t="s">
        <v>13</v>
      </c>
      <c r="B14">
        <v>9.9</v>
      </c>
      <c r="D14">
        <f t="shared" si="0"/>
        <v>0.63636363636363635</v>
      </c>
      <c r="E14">
        <v>38</v>
      </c>
    </row>
    <row r="15" spans="1:5">
      <c r="A15" s="1" t="s">
        <v>14</v>
      </c>
      <c r="B15">
        <v>11.6</v>
      </c>
      <c r="D15">
        <f t="shared" si="0"/>
        <v>0.4646464646464647</v>
      </c>
      <c r="E15">
        <v>37</v>
      </c>
    </row>
    <row r="16" spans="1:5">
      <c r="A16" s="1" t="s">
        <v>15</v>
      </c>
      <c r="B16">
        <v>6.3</v>
      </c>
      <c r="D16">
        <f t="shared" si="0"/>
        <v>1</v>
      </c>
      <c r="E16">
        <v>36</v>
      </c>
    </row>
    <row r="17" spans="1:5">
      <c r="A17" s="2" t="s">
        <v>16</v>
      </c>
      <c r="B17">
        <v>9.5</v>
      </c>
      <c r="D17">
        <f t="shared" si="0"/>
        <v>0.6767676767676768</v>
      </c>
      <c r="E17">
        <v>35</v>
      </c>
    </row>
    <row r="18" spans="1:5">
      <c r="A18" s="1" t="s">
        <v>17</v>
      </c>
      <c r="B18">
        <v>11.8</v>
      </c>
      <c r="D18">
        <f t="shared" si="0"/>
        <v>0.44444444444444436</v>
      </c>
      <c r="E18">
        <v>34</v>
      </c>
    </row>
    <row r="19" spans="1:5">
      <c r="A19" s="1" t="s">
        <v>18</v>
      </c>
      <c r="B19">
        <v>7.8</v>
      </c>
      <c r="D19">
        <f t="shared" si="0"/>
        <v>0.84848484848484851</v>
      </c>
      <c r="E19">
        <v>33</v>
      </c>
    </row>
    <row r="20" spans="1:5">
      <c r="A20" s="1" t="s">
        <v>19</v>
      </c>
      <c r="B20">
        <v>13.1</v>
      </c>
      <c r="D20">
        <f t="shared" si="0"/>
        <v>0.31313131313131315</v>
      </c>
      <c r="E20">
        <v>32</v>
      </c>
    </row>
    <row r="21" spans="1:5">
      <c r="A21" s="1" t="s">
        <v>20</v>
      </c>
      <c r="B21">
        <v>11.1</v>
      </c>
      <c r="D21">
        <f t="shared" si="0"/>
        <v>0.51515151515151514</v>
      </c>
      <c r="E21">
        <v>31</v>
      </c>
    </row>
    <row r="22" spans="1:5">
      <c r="A22" s="1" t="s">
        <v>21</v>
      </c>
      <c r="B22">
        <v>7.6</v>
      </c>
      <c r="D22">
        <f t="shared" si="0"/>
        <v>0.86868686868686873</v>
      </c>
      <c r="E22">
        <v>30</v>
      </c>
    </row>
    <row r="23" spans="1:5">
      <c r="A23" s="1" t="s">
        <v>22</v>
      </c>
      <c r="B23">
        <v>15</v>
      </c>
      <c r="D23">
        <f t="shared" si="0"/>
        <v>0.12121212121212116</v>
      </c>
      <c r="E23">
        <v>29</v>
      </c>
    </row>
    <row r="24" spans="1:5">
      <c r="A24" s="1" t="s">
        <v>23</v>
      </c>
      <c r="B24">
        <v>11.2</v>
      </c>
      <c r="D24">
        <f t="shared" si="0"/>
        <v>0.50505050505050508</v>
      </c>
      <c r="E24">
        <v>28</v>
      </c>
    </row>
    <row r="25" spans="1:5">
      <c r="A25" s="1" t="s">
        <v>24</v>
      </c>
      <c r="B25">
        <v>7.4</v>
      </c>
      <c r="D25">
        <f t="shared" si="0"/>
        <v>0.88888888888888895</v>
      </c>
      <c r="E25">
        <v>27</v>
      </c>
    </row>
    <row r="26" spans="1:5">
      <c r="A26" s="1" t="s">
        <v>25</v>
      </c>
      <c r="B26">
        <v>9.3000000000000007</v>
      </c>
      <c r="D26">
        <f t="shared" si="0"/>
        <v>0.69696969696969691</v>
      </c>
      <c r="E26">
        <v>26</v>
      </c>
    </row>
    <row r="27" spans="1:5">
      <c r="A27" s="1" t="s">
        <v>26</v>
      </c>
      <c r="B27">
        <v>7.3</v>
      </c>
      <c r="D27">
        <f t="shared" si="0"/>
        <v>0.89898989898989901</v>
      </c>
      <c r="E27">
        <v>25</v>
      </c>
    </row>
    <row r="28" spans="1:5">
      <c r="A28" s="1" t="s">
        <v>27</v>
      </c>
      <c r="B28">
        <v>10</v>
      </c>
      <c r="D28">
        <f t="shared" si="0"/>
        <v>0.6262626262626263</v>
      </c>
      <c r="E28">
        <v>24</v>
      </c>
    </row>
    <row r="29" spans="1:5">
      <c r="A29" s="1" t="s">
        <v>28</v>
      </c>
      <c r="B29">
        <v>13.8</v>
      </c>
      <c r="D29">
        <f t="shared" si="0"/>
        <v>0.24242424242424232</v>
      </c>
      <c r="E29">
        <v>23</v>
      </c>
    </row>
    <row r="30" spans="1:5">
      <c r="A30" s="1" t="s">
        <v>29</v>
      </c>
      <c r="B30">
        <v>13.1</v>
      </c>
      <c r="D30">
        <f t="shared" si="0"/>
        <v>0.31313131313131315</v>
      </c>
      <c r="E30">
        <v>22</v>
      </c>
    </row>
    <row r="31" spans="1:5">
      <c r="A31" s="1" t="s">
        <v>30</v>
      </c>
      <c r="B31">
        <v>10.7</v>
      </c>
      <c r="D31">
        <f t="shared" si="0"/>
        <v>0.55555555555555558</v>
      </c>
      <c r="E31">
        <v>21</v>
      </c>
    </row>
    <row r="32" spans="1:5">
      <c r="A32" s="1" t="s">
        <v>31</v>
      </c>
      <c r="B32">
        <v>7.7</v>
      </c>
      <c r="D32">
        <f t="shared" si="0"/>
        <v>0.85858585858585867</v>
      </c>
      <c r="E32">
        <v>20</v>
      </c>
    </row>
    <row r="33" spans="1:5">
      <c r="A33" s="1" t="s">
        <v>32</v>
      </c>
      <c r="B33">
        <v>12.2</v>
      </c>
      <c r="D33">
        <f t="shared" si="0"/>
        <v>0.40404040404040409</v>
      </c>
      <c r="E33">
        <v>19</v>
      </c>
    </row>
    <row r="34" spans="1:5">
      <c r="A34" s="1" t="s">
        <v>33</v>
      </c>
      <c r="B34">
        <v>13.1</v>
      </c>
      <c r="D34">
        <f t="shared" si="0"/>
        <v>0.31313131313131315</v>
      </c>
      <c r="E34">
        <v>18</v>
      </c>
    </row>
    <row r="35" spans="1:5">
      <c r="A35" s="1" t="s">
        <v>34</v>
      </c>
      <c r="B35">
        <v>9.6</v>
      </c>
      <c r="D35">
        <f t="shared" si="0"/>
        <v>0.66666666666666674</v>
      </c>
      <c r="E35">
        <v>17</v>
      </c>
    </row>
    <row r="36" spans="1:5">
      <c r="A36" s="1" t="s">
        <v>35</v>
      </c>
      <c r="B36">
        <v>10.3</v>
      </c>
      <c r="D36">
        <f t="shared" si="0"/>
        <v>0.59595959595959591</v>
      </c>
      <c r="E36">
        <v>16</v>
      </c>
    </row>
    <row r="37" spans="1:5">
      <c r="A37" s="1" t="s">
        <v>36</v>
      </c>
      <c r="B37">
        <v>10.6</v>
      </c>
      <c r="D37">
        <f t="shared" si="0"/>
        <v>0.56565656565656575</v>
      </c>
      <c r="E37">
        <v>15</v>
      </c>
    </row>
    <row r="38" spans="1:5">
      <c r="A38" s="1" t="s">
        <v>37</v>
      </c>
      <c r="B38">
        <v>9.6</v>
      </c>
      <c r="D38">
        <f t="shared" si="0"/>
        <v>0.66666666666666674</v>
      </c>
      <c r="E38">
        <v>14</v>
      </c>
    </row>
    <row r="39" spans="1:5">
      <c r="A39" s="1" t="s">
        <v>38</v>
      </c>
      <c r="B39">
        <v>9.4</v>
      </c>
      <c r="D39">
        <f t="shared" si="0"/>
        <v>0.68686868686868685</v>
      </c>
      <c r="E39">
        <v>13</v>
      </c>
    </row>
    <row r="40" spans="1:5">
      <c r="A40" s="1" t="s">
        <v>39</v>
      </c>
      <c r="B40">
        <v>11.1</v>
      </c>
      <c r="D40">
        <f t="shared" si="0"/>
        <v>0.51515151515151514</v>
      </c>
      <c r="E40">
        <v>12</v>
      </c>
    </row>
    <row r="41" spans="1:5">
      <c r="A41" s="1" t="s">
        <v>40</v>
      </c>
      <c r="B41">
        <v>8.4</v>
      </c>
      <c r="D41">
        <f t="shared" si="0"/>
        <v>0.78787878787878785</v>
      </c>
      <c r="E41">
        <v>11</v>
      </c>
    </row>
    <row r="42" spans="1:5">
      <c r="A42" s="1" t="s">
        <v>41</v>
      </c>
      <c r="B42">
        <v>10.4</v>
      </c>
      <c r="D42">
        <f t="shared" si="0"/>
        <v>0.58585858585858586</v>
      </c>
      <c r="E42">
        <v>10</v>
      </c>
    </row>
    <row r="43" spans="1:5">
      <c r="A43" s="1" t="s">
        <v>42</v>
      </c>
      <c r="B43">
        <v>9.5</v>
      </c>
      <c r="D43">
        <f t="shared" si="0"/>
        <v>0.6767676767676768</v>
      </c>
      <c r="E43">
        <v>9</v>
      </c>
    </row>
    <row r="44" spans="1:5">
      <c r="A44" s="1" t="s">
        <v>43</v>
      </c>
      <c r="B44">
        <v>12.8</v>
      </c>
      <c r="D44">
        <f t="shared" si="0"/>
        <v>0.34343434343434331</v>
      </c>
      <c r="E44">
        <v>8</v>
      </c>
    </row>
    <row r="45" spans="1:5">
      <c r="A45" s="1" t="s">
        <v>44</v>
      </c>
      <c r="B45">
        <v>9.6</v>
      </c>
      <c r="D45">
        <f t="shared" si="0"/>
        <v>0.66666666666666674</v>
      </c>
      <c r="E45">
        <v>7</v>
      </c>
    </row>
    <row r="46" spans="1:5">
      <c r="A46" s="1" t="s">
        <v>45</v>
      </c>
      <c r="B46">
        <v>10</v>
      </c>
      <c r="D46">
        <f t="shared" si="0"/>
        <v>0.6262626262626263</v>
      </c>
      <c r="E46">
        <v>6</v>
      </c>
    </row>
    <row r="47" spans="1:5">
      <c r="A47" s="1" t="s">
        <v>46</v>
      </c>
      <c r="B47">
        <v>9</v>
      </c>
      <c r="D47">
        <f t="shared" si="0"/>
        <v>0.72727272727272729</v>
      </c>
      <c r="E47">
        <v>5</v>
      </c>
    </row>
    <row r="48" spans="1:5">
      <c r="A48" s="1" t="s">
        <v>47</v>
      </c>
      <c r="B48">
        <v>9.8000000000000007</v>
      </c>
      <c r="D48">
        <f t="shared" si="0"/>
        <v>0.64646464646464641</v>
      </c>
      <c r="E48">
        <v>4</v>
      </c>
    </row>
    <row r="49" spans="1:5">
      <c r="A49" s="1" t="s">
        <v>48</v>
      </c>
      <c r="B49">
        <v>12.9</v>
      </c>
      <c r="D49">
        <f t="shared" si="0"/>
        <v>0.33333333333333326</v>
      </c>
      <c r="E49">
        <v>3</v>
      </c>
    </row>
    <row r="50" spans="1:5">
      <c r="A50" s="1" t="s">
        <v>49</v>
      </c>
      <c r="B50">
        <v>9.6999999999999993</v>
      </c>
      <c r="D50">
        <f t="shared" si="0"/>
        <v>0.65656565656565669</v>
      </c>
      <c r="E50">
        <v>2</v>
      </c>
    </row>
    <row r="51" spans="1:5">
      <c r="A51" s="3" t="s">
        <v>50</v>
      </c>
      <c r="B51">
        <v>9.6999999999999993</v>
      </c>
      <c r="D51">
        <f t="shared" si="0"/>
        <v>0.65656565656565669</v>
      </c>
      <c r="E51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" sqref="D2:D51"/>
    </sheetView>
  </sheetViews>
  <sheetFormatPr baseColWidth="10" defaultRowHeight="15" x14ac:dyDescent="0"/>
  <cols>
    <col min="1" max="1" width="45.83203125" customWidth="1"/>
    <col min="2" max="2" width="15.83203125" customWidth="1"/>
    <col min="3" max="3" width="14.1640625" customWidth="1"/>
    <col min="4" max="4" width="14" customWidth="1"/>
    <col min="5" max="5" width="16.5" customWidth="1"/>
  </cols>
  <sheetData>
    <row r="1" spans="1:5">
      <c r="A1" s="6" t="s">
        <v>0</v>
      </c>
      <c r="B1" s="8" t="s">
        <v>57</v>
      </c>
      <c r="C1" s="5" t="s">
        <v>52</v>
      </c>
      <c r="D1" s="5" t="s">
        <v>58</v>
      </c>
      <c r="E1" s="9" t="s">
        <v>54</v>
      </c>
    </row>
    <row r="2" spans="1:5">
      <c r="A2" s="1" t="s">
        <v>1</v>
      </c>
      <c r="B2">
        <v>88</v>
      </c>
      <c r="C2">
        <f>MAX(B2:B51)</f>
        <v>88</v>
      </c>
      <c r="D2">
        <f>(B2-$C$3)/($C$2-$C$3)</f>
        <v>1</v>
      </c>
      <c r="E2" s="7">
        <v>50</v>
      </c>
    </row>
    <row r="3" spans="1:5">
      <c r="A3" s="1" t="s">
        <v>2</v>
      </c>
      <c r="B3">
        <v>64</v>
      </c>
      <c r="C3">
        <f>MIN(B2:B51)</f>
        <v>24</v>
      </c>
      <c r="D3">
        <f t="shared" ref="D3:D51" si="0">(B3-$C$3)/($C$2-$C$3)</f>
        <v>0.625</v>
      </c>
      <c r="E3" s="7">
        <v>49</v>
      </c>
    </row>
    <row r="4" spans="1:5">
      <c r="A4" s="1" t="s">
        <v>3</v>
      </c>
      <c r="B4">
        <v>75</v>
      </c>
      <c r="D4">
        <f t="shared" si="0"/>
        <v>0.796875</v>
      </c>
      <c r="E4" s="7">
        <v>48</v>
      </c>
    </row>
    <row r="5" spans="1:5">
      <c r="A5" s="1" t="s">
        <v>4</v>
      </c>
      <c r="B5">
        <v>44</v>
      </c>
      <c r="D5">
        <f t="shared" si="0"/>
        <v>0.3125</v>
      </c>
      <c r="E5" s="7">
        <v>47</v>
      </c>
    </row>
    <row r="6" spans="1:5">
      <c r="A6" s="1" t="s">
        <v>5</v>
      </c>
      <c r="B6">
        <v>44</v>
      </c>
      <c r="D6">
        <f t="shared" si="0"/>
        <v>0.3125</v>
      </c>
      <c r="E6" s="7">
        <v>46</v>
      </c>
    </row>
    <row r="7" spans="1:5">
      <c r="A7" s="1" t="s">
        <v>6</v>
      </c>
      <c r="B7">
        <v>77</v>
      </c>
      <c r="D7">
        <f t="shared" si="0"/>
        <v>0.828125</v>
      </c>
      <c r="E7" s="7">
        <v>45</v>
      </c>
    </row>
    <row r="8" spans="1:5">
      <c r="A8" s="1" t="s">
        <v>7</v>
      </c>
      <c r="B8">
        <v>74</v>
      </c>
      <c r="D8">
        <f t="shared" si="0"/>
        <v>0.78125</v>
      </c>
      <c r="E8" s="7">
        <v>44</v>
      </c>
    </row>
    <row r="9" spans="1:5">
      <c r="A9" s="1" t="s">
        <v>8</v>
      </c>
      <c r="B9">
        <v>76</v>
      </c>
      <c r="D9">
        <f t="shared" si="0"/>
        <v>0.8125</v>
      </c>
      <c r="E9" s="7">
        <v>43</v>
      </c>
    </row>
    <row r="10" spans="1:5">
      <c r="A10" s="1" t="s">
        <v>9</v>
      </c>
      <c r="B10">
        <v>46</v>
      </c>
      <c r="D10">
        <f t="shared" si="0"/>
        <v>0.34375</v>
      </c>
      <c r="E10" s="7">
        <v>42</v>
      </c>
    </row>
    <row r="11" spans="1:5">
      <c r="A11" s="1" t="s">
        <v>10</v>
      </c>
      <c r="B11">
        <v>80</v>
      </c>
      <c r="D11">
        <f t="shared" si="0"/>
        <v>0.875</v>
      </c>
      <c r="E11" s="7">
        <v>41</v>
      </c>
    </row>
    <row r="12" spans="1:5">
      <c r="A12" s="1" t="s">
        <v>11</v>
      </c>
      <c r="B12">
        <v>84</v>
      </c>
      <c r="D12">
        <f t="shared" si="0"/>
        <v>0.9375</v>
      </c>
      <c r="E12" s="7">
        <v>40</v>
      </c>
    </row>
    <row r="13" spans="1:5">
      <c r="A13" s="1" t="s">
        <v>12</v>
      </c>
      <c r="B13">
        <v>39</v>
      </c>
      <c r="D13">
        <f t="shared" si="0"/>
        <v>0.234375</v>
      </c>
      <c r="E13" s="7">
        <v>39</v>
      </c>
    </row>
    <row r="14" spans="1:5">
      <c r="A14" s="1" t="s">
        <v>13</v>
      </c>
      <c r="B14">
        <v>38</v>
      </c>
      <c r="D14">
        <f t="shared" si="0"/>
        <v>0.21875</v>
      </c>
      <c r="E14" s="7">
        <v>38</v>
      </c>
    </row>
    <row r="15" spans="1:5">
      <c r="A15" s="1" t="s">
        <v>14</v>
      </c>
      <c r="B15">
        <v>52</v>
      </c>
      <c r="D15">
        <f t="shared" si="0"/>
        <v>0.4375</v>
      </c>
      <c r="E15" s="7">
        <v>37</v>
      </c>
    </row>
    <row r="16" spans="1:5">
      <c r="A16" s="1" t="s">
        <v>15</v>
      </c>
      <c r="B16">
        <v>71</v>
      </c>
      <c r="D16">
        <f t="shared" si="0"/>
        <v>0.734375</v>
      </c>
      <c r="E16" s="7">
        <v>36</v>
      </c>
    </row>
    <row r="17" spans="1:5">
      <c r="A17" s="2" t="s">
        <v>16</v>
      </c>
      <c r="B17">
        <v>65</v>
      </c>
      <c r="D17">
        <f t="shared" si="0"/>
        <v>0.640625</v>
      </c>
      <c r="E17" s="7">
        <v>35</v>
      </c>
    </row>
    <row r="18" spans="1:5">
      <c r="A18" s="1" t="s">
        <v>17</v>
      </c>
      <c r="B18">
        <v>49</v>
      </c>
      <c r="D18">
        <f t="shared" si="0"/>
        <v>0.390625</v>
      </c>
      <c r="E18" s="7">
        <v>34</v>
      </c>
    </row>
    <row r="19" spans="1:5">
      <c r="A19" s="1" t="s">
        <v>18</v>
      </c>
      <c r="B19">
        <v>46</v>
      </c>
      <c r="D19">
        <f t="shared" si="0"/>
        <v>0.34375</v>
      </c>
      <c r="E19" s="7">
        <v>33</v>
      </c>
    </row>
    <row r="20" spans="1:5">
      <c r="A20" s="1" t="s">
        <v>19</v>
      </c>
      <c r="B20">
        <v>60</v>
      </c>
      <c r="D20">
        <f t="shared" si="0"/>
        <v>0.5625</v>
      </c>
      <c r="E20" s="7">
        <v>32</v>
      </c>
    </row>
    <row r="21" spans="1:5">
      <c r="A21" s="1" t="s">
        <v>20</v>
      </c>
      <c r="B21">
        <v>66</v>
      </c>
      <c r="D21">
        <f t="shared" si="0"/>
        <v>0.65625</v>
      </c>
      <c r="E21" s="7">
        <v>31</v>
      </c>
    </row>
    <row r="22" spans="1:5">
      <c r="A22" s="1" t="s">
        <v>21</v>
      </c>
      <c r="B22">
        <v>56</v>
      </c>
      <c r="D22">
        <f t="shared" si="0"/>
        <v>0.5</v>
      </c>
      <c r="E22" s="7">
        <v>30</v>
      </c>
    </row>
    <row r="23" spans="1:5">
      <c r="A23" s="1" t="s">
        <v>22</v>
      </c>
      <c r="B23">
        <v>60</v>
      </c>
      <c r="D23">
        <f t="shared" si="0"/>
        <v>0.5625</v>
      </c>
      <c r="E23" s="7">
        <v>29</v>
      </c>
    </row>
    <row r="24" spans="1:5">
      <c r="A24" s="1" t="s">
        <v>23</v>
      </c>
      <c r="B24">
        <v>24</v>
      </c>
      <c r="D24">
        <f t="shared" si="0"/>
        <v>0</v>
      </c>
      <c r="E24" s="7">
        <v>28</v>
      </c>
    </row>
    <row r="25" spans="1:5">
      <c r="A25" s="1" t="s">
        <v>24</v>
      </c>
      <c r="B25">
        <v>63</v>
      </c>
      <c r="D25">
        <f t="shared" si="0"/>
        <v>0.609375</v>
      </c>
      <c r="E25" s="7">
        <v>27</v>
      </c>
    </row>
    <row r="26" spans="1:5">
      <c r="A26" s="1" t="s">
        <v>25</v>
      </c>
      <c r="B26">
        <v>34</v>
      </c>
      <c r="D26">
        <f t="shared" si="0"/>
        <v>0.15625</v>
      </c>
      <c r="E26" s="7">
        <v>26</v>
      </c>
    </row>
    <row r="27" spans="1:5">
      <c r="A27" s="1" t="s">
        <v>26</v>
      </c>
      <c r="B27">
        <v>39</v>
      </c>
      <c r="D27">
        <f t="shared" si="0"/>
        <v>0.234375</v>
      </c>
      <c r="E27" s="7">
        <v>25</v>
      </c>
    </row>
    <row r="28" spans="1:5">
      <c r="A28" s="1" t="s">
        <v>27</v>
      </c>
      <c r="B28">
        <v>43</v>
      </c>
      <c r="D28">
        <f t="shared" si="0"/>
        <v>0.296875</v>
      </c>
      <c r="E28" s="7">
        <v>24</v>
      </c>
    </row>
    <row r="29" spans="1:5">
      <c r="A29" s="1" t="s">
        <v>28</v>
      </c>
      <c r="B29">
        <v>50</v>
      </c>
      <c r="D29">
        <f t="shared" si="0"/>
        <v>0.40625</v>
      </c>
      <c r="E29" s="7">
        <v>23</v>
      </c>
    </row>
    <row r="30" spans="1:5">
      <c r="A30" s="1" t="s">
        <v>29</v>
      </c>
      <c r="B30">
        <v>57</v>
      </c>
      <c r="D30">
        <f t="shared" si="0"/>
        <v>0.515625</v>
      </c>
      <c r="E30" s="7">
        <v>22</v>
      </c>
    </row>
    <row r="31" spans="1:5">
      <c r="A31" s="1" t="s">
        <v>30</v>
      </c>
      <c r="B31">
        <v>32</v>
      </c>
      <c r="D31">
        <f t="shared" si="0"/>
        <v>0.125</v>
      </c>
      <c r="E31" s="7">
        <v>21</v>
      </c>
    </row>
    <row r="32" spans="1:5">
      <c r="A32" s="1" t="s">
        <v>31</v>
      </c>
      <c r="B32">
        <v>39</v>
      </c>
      <c r="D32">
        <f t="shared" si="0"/>
        <v>0.234375</v>
      </c>
      <c r="E32" s="7">
        <v>20</v>
      </c>
    </row>
    <row r="33" spans="1:5">
      <c r="A33" s="1" t="s">
        <v>32</v>
      </c>
      <c r="B33">
        <v>40</v>
      </c>
      <c r="D33">
        <f t="shared" si="0"/>
        <v>0.25</v>
      </c>
      <c r="E33" s="7">
        <v>19</v>
      </c>
    </row>
    <row r="34" spans="1:5">
      <c r="A34" s="1" t="s">
        <v>33</v>
      </c>
      <c r="B34">
        <v>29</v>
      </c>
      <c r="D34">
        <f t="shared" si="0"/>
        <v>7.8125E-2</v>
      </c>
      <c r="E34" s="7">
        <v>18</v>
      </c>
    </row>
    <row r="35" spans="1:5">
      <c r="A35" s="1" t="s">
        <v>34</v>
      </c>
      <c r="B35">
        <v>48</v>
      </c>
      <c r="D35">
        <f t="shared" si="0"/>
        <v>0.375</v>
      </c>
      <c r="E35" s="7">
        <v>17</v>
      </c>
    </row>
    <row r="36" spans="1:5">
      <c r="A36" s="1" t="s">
        <v>35</v>
      </c>
      <c r="B36">
        <v>35</v>
      </c>
      <c r="D36">
        <f t="shared" si="0"/>
        <v>0.171875</v>
      </c>
      <c r="E36" s="7">
        <v>16</v>
      </c>
    </row>
    <row r="37" spans="1:5">
      <c r="A37" s="1" t="s">
        <v>36</v>
      </c>
      <c r="B37">
        <v>26</v>
      </c>
      <c r="D37">
        <f t="shared" si="0"/>
        <v>3.125E-2</v>
      </c>
      <c r="E37" s="7">
        <v>15</v>
      </c>
    </row>
    <row r="38" spans="1:5">
      <c r="A38" s="1" t="s">
        <v>37</v>
      </c>
      <c r="B38">
        <v>31</v>
      </c>
      <c r="D38">
        <f t="shared" si="0"/>
        <v>0.109375</v>
      </c>
      <c r="E38" s="7">
        <v>14</v>
      </c>
    </row>
    <row r="39" spans="1:5">
      <c r="A39" s="1" t="s">
        <v>38</v>
      </c>
      <c r="B39">
        <v>76</v>
      </c>
      <c r="D39">
        <f t="shared" si="0"/>
        <v>0.8125</v>
      </c>
      <c r="E39" s="7">
        <v>13</v>
      </c>
    </row>
    <row r="40" spans="1:5">
      <c r="A40" s="1" t="s">
        <v>39</v>
      </c>
      <c r="B40">
        <v>59</v>
      </c>
      <c r="D40">
        <f t="shared" si="0"/>
        <v>0.546875</v>
      </c>
      <c r="E40" s="7">
        <v>12</v>
      </c>
    </row>
    <row r="41" spans="1:5">
      <c r="A41" s="1" t="s">
        <v>40</v>
      </c>
      <c r="B41">
        <v>26</v>
      </c>
      <c r="D41">
        <f t="shared" si="0"/>
        <v>3.125E-2</v>
      </c>
      <c r="E41" s="7">
        <v>11</v>
      </c>
    </row>
    <row r="42" spans="1:5">
      <c r="A42" s="1" t="s">
        <v>41</v>
      </c>
      <c r="B42">
        <v>33</v>
      </c>
      <c r="D42">
        <f t="shared" si="0"/>
        <v>0.140625</v>
      </c>
      <c r="E42" s="7">
        <v>10</v>
      </c>
    </row>
    <row r="43" spans="1:5">
      <c r="A43" s="1" t="s">
        <v>42</v>
      </c>
      <c r="B43">
        <v>32</v>
      </c>
      <c r="D43">
        <f t="shared" si="0"/>
        <v>0.125</v>
      </c>
      <c r="E43" s="7">
        <v>9</v>
      </c>
    </row>
    <row r="44" spans="1:5">
      <c r="A44" s="1" t="s">
        <v>43</v>
      </c>
      <c r="B44">
        <v>31</v>
      </c>
      <c r="D44">
        <f t="shared" si="0"/>
        <v>0.109375</v>
      </c>
      <c r="E44" s="7">
        <v>8</v>
      </c>
    </row>
    <row r="45" spans="1:5">
      <c r="A45" s="1" t="s">
        <v>44</v>
      </c>
      <c r="B45">
        <v>49</v>
      </c>
      <c r="D45">
        <f t="shared" si="0"/>
        <v>0.390625</v>
      </c>
      <c r="E45" s="7">
        <v>7</v>
      </c>
    </row>
    <row r="46" spans="1:5">
      <c r="A46" s="1" t="s">
        <v>45</v>
      </c>
      <c r="B46">
        <v>56</v>
      </c>
      <c r="D46">
        <f t="shared" si="0"/>
        <v>0.5</v>
      </c>
      <c r="E46" s="7">
        <v>6</v>
      </c>
    </row>
    <row r="47" spans="1:5">
      <c r="A47" s="1" t="s">
        <v>46</v>
      </c>
      <c r="B47">
        <v>68</v>
      </c>
      <c r="D47">
        <f t="shared" si="0"/>
        <v>0.6875</v>
      </c>
      <c r="E47" s="7">
        <v>5</v>
      </c>
    </row>
    <row r="48" spans="1:5">
      <c r="A48" s="1" t="s">
        <v>47</v>
      </c>
      <c r="B48">
        <v>29</v>
      </c>
      <c r="D48">
        <f t="shared" si="0"/>
        <v>7.8125E-2</v>
      </c>
      <c r="E48" s="7">
        <v>4</v>
      </c>
    </row>
    <row r="49" spans="1:5">
      <c r="A49" s="1" t="s">
        <v>48</v>
      </c>
      <c r="B49">
        <v>33</v>
      </c>
      <c r="D49">
        <f t="shared" si="0"/>
        <v>0.140625</v>
      </c>
      <c r="E49" s="7">
        <v>3</v>
      </c>
    </row>
    <row r="50" spans="1:5">
      <c r="A50" s="1" t="s">
        <v>49</v>
      </c>
      <c r="B50">
        <v>65</v>
      </c>
      <c r="D50">
        <f t="shared" si="0"/>
        <v>0.640625</v>
      </c>
      <c r="E50" s="7">
        <v>2</v>
      </c>
    </row>
    <row r="51" spans="1:5">
      <c r="A51" s="3" t="s">
        <v>50</v>
      </c>
      <c r="B51">
        <v>55</v>
      </c>
      <c r="D51">
        <f t="shared" si="0"/>
        <v>0.484375</v>
      </c>
      <c r="E51" s="7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pane xSplit="1" ySplit="1" topLeftCell="B21" activePane="bottomRight" state="frozen"/>
      <selection pane="topRight" activeCell="B1" sqref="B1"/>
      <selection pane="bottomLeft" activeCell="A2" sqref="A2"/>
      <selection pane="bottomRight" activeCell="D2" sqref="D2:D51"/>
    </sheetView>
  </sheetViews>
  <sheetFormatPr baseColWidth="10" defaultRowHeight="15" x14ac:dyDescent="0"/>
  <cols>
    <col min="1" max="1" width="45.83203125" customWidth="1"/>
    <col min="2" max="2" width="17.33203125" customWidth="1"/>
    <col min="5" max="5" width="20.33203125" customWidth="1"/>
  </cols>
  <sheetData>
    <row r="1" spans="1:5">
      <c r="A1" s="6" t="s">
        <v>0</v>
      </c>
      <c r="B1" s="8" t="s">
        <v>59</v>
      </c>
      <c r="C1" s="5" t="s">
        <v>52</v>
      </c>
      <c r="D1" s="5" t="s">
        <v>53</v>
      </c>
      <c r="E1" s="9" t="s">
        <v>54</v>
      </c>
    </row>
    <row r="2" spans="1:5">
      <c r="A2" s="1" t="s">
        <v>1</v>
      </c>
      <c r="B2">
        <v>5905</v>
      </c>
      <c r="C2">
        <f>MAX(B2:B51)</f>
        <v>8575</v>
      </c>
      <c r="D2">
        <f>($C$2-B2)/($C$2-$C$3)</f>
        <v>0.40174541077339754</v>
      </c>
      <c r="E2" s="7">
        <v>50</v>
      </c>
    </row>
    <row r="3" spans="1:5">
      <c r="A3" s="1" t="s">
        <v>2</v>
      </c>
      <c r="B3">
        <v>2434</v>
      </c>
      <c r="C3">
        <f>MIN(B2:B51)</f>
        <v>1929</v>
      </c>
      <c r="D3">
        <f t="shared" ref="D3:D51" si="0">($C$2-B3)/($C$2-$C$3)</f>
        <v>0.92401444477881434</v>
      </c>
      <c r="E3" s="7">
        <v>49</v>
      </c>
    </row>
    <row r="4" spans="1:5">
      <c r="A4" s="1" t="s">
        <v>3</v>
      </c>
      <c r="B4">
        <v>7328</v>
      </c>
      <c r="D4">
        <f t="shared" si="0"/>
        <v>0.18763165814023472</v>
      </c>
      <c r="E4" s="7">
        <v>48</v>
      </c>
    </row>
    <row r="5" spans="1:5">
      <c r="A5" s="1" t="s">
        <v>4</v>
      </c>
      <c r="B5">
        <v>4938</v>
      </c>
      <c r="D5">
        <f t="shared" si="0"/>
        <v>0.5472464640385194</v>
      </c>
      <c r="E5" s="7">
        <v>47</v>
      </c>
    </row>
    <row r="6" spans="1:5">
      <c r="A6" s="1" t="s">
        <v>5</v>
      </c>
      <c r="B6">
        <v>4418</v>
      </c>
      <c r="D6">
        <f t="shared" si="0"/>
        <v>0.62548901594944328</v>
      </c>
      <c r="E6" s="7">
        <v>46</v>
      </c>
    </row>
    <row r="7" spans="1:5">
      <c r="A7" s="1" t="s">
        <v>6</v>
      </c>
      <c r="B7">
        <v>5994</v>
      </c>
      <c r="D7">
        <f t="shared" si="0"/>
        <v>0.38835389708095097</v>
      </c>
      <c r="E7" s="7">
        <v>45</v>
      </c>
    </row>
    <row r="8" spans="1:5">
      <c r="A8" s="1" t="s">
        <v>7</v>
      </c>
      <c r="B8">
        <v>5586</v>
      </c>
      <c r="D8">
        <f t="shared" si="0"/>
        <v>0.44974420704182966</v>
      </c>
      <c r="E8" s="7">
        <v>44</v>
      </c>
    </row>
    <row r="9" spans="1:5">
      <c r="A9" s="1" t="s">
        <v>8</v>
      </c>
      <c r="B9">
        <v>4231</v>
      </c>
      <c r="D9">
        <f t="shared" si="0"/>
        <v>0.65362624134817937</v>
      </c>
      <c r="E9" s="7">
        <v>43</v>
      </c>
    </row>
    <row r="10" spans="1:5">
      <c r="A10" s="1" t="s">
        <v>9</v>
      </c>
      <c r="B10">
        <v>4637</v>
      </c>
      <c r="D10">
        <f t="shared" si="0"/>
        <v>0.59253686427926577</v>
      </c>
      <c r="E10" s="7">
        <v>42</v>
      </c>
    </row>
    <row r="11" spans="1:5">
      <c r="A11" s="1" t="s">
        <v>10</v>
      </c>
      <c r="B11">
        <v>6407</v>
      </c>
      <c r="D11">
        <f t="shared" si="0"/>
        <v>0.32621125489015951</v>
      </c>
      <c r="E11" s="7">
        <v>41</v>
      </c>
    </row>
    <row r="12" spans="1:5">
      <c r="A12" s="1" t="s">
        <v>11</v>
      </c>
      <c r="B12">
        <v>2760</v>
      </c>
      <c r="D12">
        <f t="shared" si="0"/>
        <v>0.87496238338850441</v>
      </c>
      <c r="E12" s="7">
        <v>40</v>
      </c>
    </row>
    <row r="13" spans="1:5">
      <c r="A13" s="1" t="s">
        <v>12</v>
      </c>
      <c r="B13">
        <v>3338</v>
      </c>
      <c r="D13">
        <f t="shared" si="0"/>
        <v>0.78799277761059283</v>
      </c>
      <c r="E13" s="7">
        <v>39</v>
      </c>
    </row>
    <row r="14" spans="1:5">
      <c r="A14" s="1" t="s">
        <v>13</v>
      </c>
      <c r="B14">
        <v>5314</v>
      </c>
      <c r="D14">
        <f t="shared" si="0"/>
        <v>0.49067108034908213</v>
      </c>
      <c r="E14" s="7">
        <v>38</v>
      </c>
    </row>
    <row r="15" spans="1:5">
      <c r="A15" s="1" t="s">
        <v>14</v>
      </c>
      <c r="B15">
        <v>7158</v>
      </c>
      <c r="D15">
        <f t="shared" si="0"/>
        <v>0.21321095395726752</v>
      </c>
      <c r="E15" s="7">
        <v>37</v>
      </c>
    </row>
    <row r="16" spans="1:5">
      <c r="A16" s="1" t="s">
        <v>15</v>
      </c>
      <c r="B16">
        <v>4970</v>
      </c>
      <c r="D16">
        <f t="shared" si="0"/>
        <v>0.54243153776707798</v>
      </c>
      <c r="E16" s="7">
        <v>36</v>
      </c>
    </row>
    <row r="17" spans="1:5">
      <c r="A17" s="2" t="s">
        <v>16</v>
      </c>
      <c r="B17">
        <v>8575</v>
      </c>
      <c r="D17">
        <f t="shared" si="0"/>
        <v>0</v>
      </c>
      <c r="E17" s="7">
        <v>35</v>
      </c>
    </row>
    <row r="18" spans="1:5">
      <c r="A18" s="1" t="s">
        <v>17</v>
      </c>
      <c r="B18">
        <v>1929</v>
      </c>
      <c r="D18">
        <f t="shared" si="0"/>
        <v>1</v>
      </c>
      <c r="E18" s="7">
        <v>34</v>
      </c>
    </row>
    <row r="19" spans="1:5">
      <c r="A19" s="1" t="s">
        <v>18</v>
      </c>
      <c r="B19">
        <v>4073</v>
      </c>
      <c r="D19">
        <f t="shared" si="0"/>
        <v>0.67739993981342161</v>
      </c>
      <c r="E19" s="7">
        <v>33</v>
      </c>
    </row>
    <row r="20" spans="1:5">
      <c r="A20" s="1" t="s">
        <v>19</v>
      </c>
      <c r="B20">
        <v>6319</v>
      </c>
      <c r="D20">
        <f t="shared" si="0"/>
        <v>0.33945230213662353</v>
      </c>
      <c r="E20" s="7">
        <v>32</v>
      </c>
    </row>
    <row r="21" spans="1:5">
      <c r="A21" s="1" t="s">
        <v>20</v>
      </c>
      <c r="B21">
        <v>5867</v>
      </c>
      <c r="D21">
        <f t="shared" si="0"/>
        <v>0.40746313572073428</v>
      </c>
      <c r="E21" s="7">
        <v>31</v>
      </c>
    </row>
    <row r="22" spans="1:5">
      <c r="A22" s="1" t="s">
        <v>21</v>
      </c>
      <c r="B22">
        <v>6824</v>
      </c>
      <c r="D22">
        <f t="shared" si="0"/>
        <v>0.26346674691543787</v>
      </c>
      <c r="E22" s="7">
        <v>30</v>
      </c>
    </row>
    <row r="23" spans="1:5">
      <c r="A23" s="1" t="s">
        <v>22</v>
      </c>
      <c r="B23">
        <v>6555</v>
      </c>
      <c r="D23">
        <f t="shared" si="0"/>
        <v>0.30394222088474271</v>
      </c>
      <c r="E23" s="7">
        <v>29</v>
      </c>
    </row>
    <row r="24" spans="1:5">
      <c r="A24" s="1" t="s">
        <v>23</v>
      </c>
      <c r="B24">
        <v>4843</v>
      </c>
      <c r="D24">
        <f t="shared" si="0"/>
        <v>0.56154077640686129</v>
      </c>
      <c r="E24" s="7">
        <v>28</v>
      </c>
    </row>
    <row r="25" spans="1:5">
      <c r="A25" s="1" t="s">
        <v>24</v>
      </c>
      <c r="B25">
        <v>4693</v>
      </c>
      <c r="D25">
        <f t="shared" si="0"/>
        <v>0.58411074330424317</v>
      </c>
      <c r="E25" s="7">
        <v>27</v>
      </c>
    </row>
    <row r="26" spans="1:5">
      <c r="A26" s="1" t="s">
        <v>25</v>
      </c>
      <c r="B26">
        <v>4611</v>
      </c>
      <c r="D26">
        <f t="shared" si="0"/>
        <v>0.59644899187481193</v>
      </c>
      <c r="E26" s="7">
        <v>26</v>
      </c>
    </row>
    <row r="27" spans="1:5">
      <c r="A27" s="1" t="s">
        <v>26</v>
      </c>
      <c r="B27">
        <v>4008</v>
      </c>
      <c r="D27">
        <f t="shared" si="0"/>
        <v>0.68718025880228706</v>
      </c>
      <c r="E27" s="7">
        <v>25</v>
      </c>
    </row>
    <row r="28" spans="1:5">
      <c r="A28" s="1" t="s">
        <v>27</v>
      </c>
      <c r="B28">
        <v>3914</v>
      </c>
      <c r="D28">
        <f t="shared" si="0"/>
        <v>0.70132410472464646</v>
      </c>
      <c r="E28" s="7">
        <v>24</v>
      </c>
    </row>
    <row r="29" spans="1:5">
      <c r="A29" s="1" t="s">
        <v>28</v>
      </c>
      <c r="B29">
        <v>6170</v>
      </c>
      <c r="D29">
        <f t="shared" si="0"/>
        <v>0.36187180258802287</v>
      </c>
      <c r="E29" s="7">
        <v>23</v>
      </c>
    </row>
    <row r="30" spans="1:5">
      <c r="A30" s="1" t="s">
        <v>29</v>
      </c>
      <c r="B30">
        <v>6823</v>
      </c>
      <c r="D30">
        <f t="shared" si="0"/>
        <v>0.26361721336142041</v>
      </c>
      <c r="E30" s="7">
        <v>22</v>
      </c>
    </row>
    <row r="31" spans="1:5">
      <c r="A31" s="1" t="s">
        <v>30</v>
      </c>
      <c r="B31">
        <v>6574</v>
      </c>
      <c r="D31">
        <f t="shared" si="0"/>
        <v>0.30108335841107431</v>
      </c>
      <c r="E31" s="7">
        <v>21</v>
      </c>
    </row>
    <row r="32" spans="1:5">
      <c r="A32" s="1" t="s">
        <v>31</v>
      </c>
      <c r="B32">
        <v>5453</v>
      </c>
      <c r="D32">
        <f t="shared" si="0"/>
        <v>0.46975624435750829</v>
      </c>
      <c r="E32" s="7">
        <v>20</v>
      </c>
    </row>
    <row r="33" spans="1:5">
      <c r="A33" s="1" t="s">
        <v>32</v>
      </c>
      <c r="B33">
        <v>6893</v>
      </c>
      <c r="D33">
        <f t="shared" si="0"/>
        <v>0.25308456214264219</v>
      </c>
      <c r="E33" s="7">
        <v>19</v>
      </c>
    </row>
    <row r="34" spans="1:5">
      <c r="A34" s="1" t="s">
        <v>33</v>
      </c>
      <c r="B34">
        <v>6563</v>
      </c>
      <c r="D34">
        <f t="shared" si="0"/>
        <v>0.30273848931688235</v>
      </c>
      <c r="E34" s="7">
        <v>18</v>
      </c>
    </row>
    <row r="35" spans="1:5">
      <c r="A35" s="1" t="s">
        <v>34</v>
      </c>
      <c r="B35">
        <v>2982</v>
      </c>
      <c r="D35">
        <f t="shared" si="0"/>
        <v>0.84155883238037921</v>
      </c>
      <c r="E35" s="7">
        <v>17</v>
      </c>
    </row>
    <row r="36" spans="1:5">
      <c r="A36" s="1" t="s">
        <v>35</v>
      </c>
      <c r="B36">
        <v>4491</v>
      </c>
      <c r="D36">
        <f t="shared" si="0"/>
        <v>0.61450496539271737</v>
      </c>
      <c r="E36" s="7">
        <v>16</v>
      </c>
    </row>
    <row r="37" spans="1:5">
      <c r="A37" s="1" t="s">
        <v>36</v>
      </c>
      <c r="B37">
        <v>5329</v>
      </c>
      <c r="D37">
        <f t="shared" si="0"/>
        <v>0.48841408365934397</v>
      </c>
      <c r="E37" s="7">
        <v>15</v>
      </c>
    </row>
    <row r="38" spans="1:5">
      <c r="A38" s="1" t="s">
        <v>37</v>
      </c>
      <c r="B38">
        <v>4980</v>
      </c>
      <c r="D38">
        <f t="shared" si="0"/>
        <v>0.54092687330725253</v>
      </c>
      <c r="E38" s="7">
        <v>14</v>
      </c>
    </row>
    <row r="39" spans="1:5">
      <c r="A39" s="1" t="s">
        <v>38</v>
      </c>
      <c r="B39">
        <v>6468</v>
      </c>
      <c r="D39">
        <f t="shared" si="0"/>
        <v>0.31703280168522419</v>
      </c>
      <c r="E39" s="7">
        <v>13</v>
      </c>
    </row>
    <row r="40" spans="1:5">
      <c r="A40" s="1" t="s">
        <v>39</v>
      </c>
      <c r="B40">
        <v>7703</v>
      </c>
      <c r="D40">
        <f t="shared" si="0"/>
        <v>0.13120674089678003</v>
      </c>
      <c r="E40" s="7">
        <v>12</v>
      </c>
    </row>
    <row r="41" spans="1:5">
      <c r="A41" s="1" t="s">
        <v>40</v>
      </c>
      <c r="B41">
        <v>3981</v>
      </c>
      <c r="D41">
        <f t="shared" si="0"/>
        <v>0.69124285284381581</v>
      </c>
      <c r="E41" s="7">
        <v>11</v>
      </c>
    </row>
    <row r="42" spans="1:5">
      <c r="A42" s="1" t="s">
        <v>41</v>
      </c>
      <c r="B42">
        <v>5228</v>
      </c>
      <c r="D42">
        <f t="shared" si="0"/>
        <v>0.50361119470358107</v>
      </c>
      <c r="E42" s="7">
        <v>10</v>
      </c>
    </row>
    <row r="43" spans="1:5">
      <c r="A43" s="1" t="s">
        <v>42</v>
      </c>
      <c r="B43">
        <v>5570</v>
      </c>
      <c r="D43">
        <f t="shared" si="0"/>
        <v>0.45215167017755042</v>
      </c>
      <c r="E43" s="7">
        <v>9</v>
      </c>
    </row>
    <row r="44" spans="1:5">
      <c r="A44" s="1" t="s">
        <v>43</v>
      </c>
      <c r="B44">
        <v>5795</v>
      </c>
      <c r="D44">
        <f t="shared" si="0"/>
        <v>0.41829671983147759</v>
      </c>
      <c r="E44" s="7">
        <v>8</v>
      </c>
    </row>
    <row r="45" spans="1:5">
      <c r="A45" s="1" t="s">
        <v>44</v>
      </c>
      <c r="B45">
        <v>5354</v>
      </c>
      <c r="D45">
        <f t="shared" si="0"/>
        <v>0.4846524225097803</v>
      </c>
      <c r="E45" s="7">
        <v>7</v>
      </c>
    </row>
    <row r="46" spans="1:5">
      <c r="A46" s="1" t="s">
        <v>45</v>
      </c>
      <c r="B46">
        <v>4190</v>
      </c>
      <c r="D46">
        <f t="shared" si="0"/>
        <v>0.65979536563346375</v>
      </c>
      <c r="E46" s="7">
        <v>6</v>
      </c>
    </row>
    <row r="47" spans="1:5">
      <c r="A47" s="1" t="s">
        <v>46</v>
      </c>
      <c r="B47">
        <v>6863</v>
      </c>
      <c r="D47">
        <f t="shared" si="0"/>
        <v>0.25759855552211858</v>
      </c>
      <c r="E47" s="7">
        <v>5</v>
      </c>
    </row>
    <row r="48" spans="1:5">
      <c r="A48" s="1" t="s">
        <v>47</v>
      </c>
      <c r="B48">
        <v>4986</v>
      </c>
      <c r="D48">
        <f t="shared" si="0"/>
        <v>0.54002407463135715</v>
      </c>
      <c r="E48" s="7">
        <v>4</v>
      </c>
    </row>
    <row r="49" spans="1:5">
      <c r="A49" s="1" t="s">
        <v>48</v>
      </c>
      <c r="B49">
        <v>4704</v>
      </c>
      <c r="D49">
        <f t="shared" si="0"/>
        <v>0.58245561239843513</v>
      </c>
      <c r="E49" s="7">
        <v>3</v>
      </c>
    </row>
    <row r="50" spans="1:5">
      <c r="A50" s="1" t="s">
        <v>49</v>
      </c>
      <c r="B50">
        <v>7240</v>
      </c>
      <c r="D50">
        <f t="shared" si="0"/>
        <v>0.20087270538669877</v>
      </c>
      <c r="E50" s="7">
        <v>2</v>
      </c>
    </row>
    <row r="51" spans="1:5">
      <c r="A51" s="3" t="s">
        <v>50</v>
      </c>
      <c r="B51">
        <v>6697</v>
      </c>
      <c r="D51">
        <f t="shared" si="0"/>
        <v>0.28257598555522118</v>
      </c>
      <c r="E51" s="7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workbookViewId="0">
      <selection activeCell="G2" sqref="G2:G51"/>
    </sheetView>
  </sheetViews>
  <sheetFormatPr baseColWidth="10" defaultRowHeight="15" x14ac:dyDescent="0"/>
  <cols>
    <col min="1" max="1" width="45.83203125" customWidth="1"/>
    <col min="2" max="2" width="16.83203125" customWidth="1"/>
    <col min="3" max="4" width="19.5" customWidth="1"/>
    <col min="5" max="5" width="17" customWidth="1"/>
    <col min="6" max="6" width="18.6640625" customWidth="1"/>
    <col min="7" max="7" width="21" customWidth="1"/>
    <col min="8" max="8" width="16.5" customWidth="1"/>
  </cols>
  <sheetData>
    <row r="1" spans="1:8">
      <c r="A1" s="6" t="s">
        <v>0</v>
      </c>
      <c r="B1" s="8" t="s">
        <v>60</v>
      </c>
      <c r="C1" s="5" t="s">
        <v>55</v>
      </c>
      <c r="D1" s="5" t="s">
        <v>61</v>
      </c>
      <c r="E1" s="5" t="s">
        <v>57</v>
      </c>
      <c r="F1" s="5" t="s">
        <v>62</v>
      </c>
      <c r="G1" s="5" t="s">
        <v>63</v>
      </c>
      <c r="H1" s="9" t="s">
        <v>54</v>
      </c>
    </row>
    <row r="2" spans="1:8">
      <c r="A2" s="1" t="s">
        <v>1</v>
      </c>
      <c r="B2">
        <v>0.34883720930232559</v>
      </c>
      <c r="C2">
        <v>0.58544902779733132</v>
      </c>
      <c r="D2">
        <v>0.45454545454545459</v>
      </c>
      <c r="E2">
        <v>1</v>
      </c>
      <c r="F2">
        <v>0.40174541077339754</v>
      </c>
      <c r="G2">
        <f t="shared" ref="G2:G33" si="0">AVERAGE(B2:F2)</f>
        <v>0.55811542048370177</v>
      </c>
      <c r="H2" s="7">
        <v>50</v>
      </c>
    </row>
    <row r="3" spans="1:8">
      <c r="A3" s="1" t="s">
        <v>2</v>
      </c>
      <c r="B3">
        <v>0</v>
      </c>
      <c r="C3">
        <v>0.54645142115225176</v>
      </c>
      <c r="D3">
        <v>0.23232323232323224</v>
      </c>
      <c r="E3">
        <v>0.625</v>
      </c>
      <c r="F3">
        <v>0.92401444477881434</v>
      </c>
      <c r="G3">
        <f t="shared" si="0"/>
        <v>0.46555781965085963</v>
      </c>
      <c r="H3" s="7">
        <v>49</v>
      </c>
    </row>
    <row r="4" spans="1:8">
      <c r="A4" s="1" t="s">
        <v>3</v>
      </c>
      <c r="B4">
        <v>0.53488372093023251</v>
      </c>
      <c r="C4">
        <v>0.17684233578925962</v>
      </c>
      <c r="D4">
        <v>0.35353535353535359</v>
      </c>
      <c r="E4">
        <v>0.796875</v>
      </c>
      <c r="F4">
        <v>0.18763165814023472</v>
      </c>
      <c r="G4">
        <f t="shared" si="0"/>
        <v>0.40995361367901612</v>
      </c>
      <c r="H4" s="7">
        <v>48</v>
      </c>
    </row>
    <row r="5" spans="1:8">
      <c r="A5" s="1" t="s">
        <v>4</v>
      </c>
      <c r="B5">
        <v>0.81007751937984496</v>
      </c>
      <c r="C5">
        <v>0.34650460681715084</v>
      </c>
      <c r="D5">
        <v>0.55555555555555558</v>
      </c>
      <c r="E5">
        <v>0.3125</v>
      </c>
      <c r="F5">
        <v>0.5472464640385194</v>
      </c>
      <c r="G5">
        <f t="shared" si="0"/>
        <v>0.51437682915821425</v>
      </c>
      <c r="H5" s="7">
        <v>47</v>
      </c>
    </row>
    <row r="6" spans="1:8">
      <c r="A6" s="1" t="s">
        <v>5</v>
      </c>
      <c r="B6">
        <v>0.77519379844961245</v>
      </c>
      <c r="C6">
        <v>0.75581522674300372</v>
      </c>
      <c r="D6">
        <v>0.38383838383838381</v>
      </c>
      <c r="E6">
        <v>0.3125</v>
      </c>
      <c r="F6">
        <v>0.62548901594944328</v>
      </c>
      <c r="G6">
        <f t="shared" si="0"/>
        <v>0.57056728499608877</v>
      </c>
      <c r="H6" s="7">
        <v>46</v>
      </c>
    </row>
    <row r="7" spans="1:8">
      <c r="A7" s="1" t="s">
        <v>6</v>
      </c>
      <c r="B7">
        <v>0.65116279069767447</v>
      </c>
      <c r="C7">
        <v>0.15250207267664681</v>
      </c>
      <c r="D7">
        <v>0.4646464646464647</v>
      </c>
      <c r="E7">
        <v>0.828125</v>
      </c>
      <c r="F7">
        <v>0.38835389708095097</v>
      </c>
      <c r="G7">
        <f t="shared" si="0"/>
        <v>0.49695804502034741</v>
      </c>
      <c r="H7" s="7">
        <v>45</v>
      </c>
    </row>
    <row r="8" spans="1:8">
      <c r="A8" s="1" t="s">
        <v>7</v>
      </c>
      <c r="B8">
        <v>0.85658914728682167</v>
      </c>
      <c r="C8">
        <v>0.11470896491310401</v>
      </c>
      <c r="D8">
        <v>0.56565656565656575</v>
      </c>
      <c r="E8">
        <v>0.78125</v>
      </c>
      <c r="F8">
        <v>0.44974420704182966</v>
      </c>
      <c r="G8">
        <f t="shared" si="0"/>
        <v>0.55358977697966427</v>
      </c>
      <c r="H8" s="7">
        <v>44</v>
      </c>
    </row>
    <row r="9" spans="1:8">
      <c r="A9" s="1" t="s">
        <v>8</v>
      </c>
      <c r="B9">
        <v>0.62015503875968991</v>
      </c>
      <c r="C9">
        <v>0</v>
      </c>
      <c r="D9">
        <v>0.8787878787878789</v>
      </c>
      <c r="E9">
        <v>0.8125</v>
      </c>
      <c r="F9">
        <v>0.65362624134817937</v>
      </c>
      <c r="G9">
        <f t="shared" si="0"/>
        <v>0.59301383177914968</v>
      </c>
      <c r="H9" s="7">
        <v>43</v>
      </c>
    </row>
    <row r="10" spans="1:8">
      <c r="A10" s="1" t="s">
        <v>9</v>
      </c>
      <c r="B10">
        <v>0.48837209302325579</v>
      </c>
      <c r="C10">
        <v>5.065152439501306E-2</v>
      </c>
      <c r="D10">
        <v>0.29292929292929282</v>
      </c>
      <c r="E10">
        <v>0.34375</v>
      </c>
      <c r="F10">
        <v>0.59253686427926577</v>
      </c>
      <c r="G10">
        <f t="shared" si="0"/>
        <v>0.35364795492536549</v>
      </c>
      <c r="H10" s="7">
        <v>42</v>
      </c>
    </row>
    <row r="11" spans="1:8">
      <c r="A11" s="1" t="s">
        <v>10</v>
      </c>
      <c r="B11">
        <v>0.76744186046511631</v>
      </c>
      <c r="C11">
        <v>5.8441660018458554E-2</v>
      </c>
      <c r="D11">
        <v>0.60606060606060619</v>
      </c>
      <c r="E11">
        <v>0.875</v>
      </c>
      <c r="F11">
        <v>0.32621125489015951</v>
      </c>
      <c r="G11">
        <f t="shared" si="0"/>
        <v>0.52663107628686812</v>
      </c>
      <c r="H11" s="7">
        <v>41</v>
      </c>
    </row>
    <row r="12" spans="1:8">
      <c r="A12" s="1" t="s">
        <v>11</v>
      </c>
      <c r="B12">
        <v>0.68992248062015504</v>
      </c>
      <c r="C12">
        <v>7.0471005991208716E-2</v>
      </c>
      <c r="D12">
        <v>0.63636363636363635</v>
      </c>
      <c r="E12">
        <v>0.9375</v>
      </c>
      <c r="F12">
        <v>0.87496238338850441</v>
      </c>
      <c r="G12">
        <f t="shared" si="0"/>
        <v>0.64184390127270086</v>
      </c>
      <c r="H12" s="7">
        <v>40</v>
      </c>
    </row>
    <row r="13" spans="1:8">
      <c r="A13" s="1" t="s">
        <v>12</v>
      </c>
      <c r="B13">
        <v>0.62015503875968991</v>
      </c>
      <c r="C13">
        <v>9.1932986062227232E-2</v>
      </c>
      <c r="D13">
        <v>0</v>
      </c>
      <c r="E13">
        <v>0.234375</v>
      </c>
      <c r="F13">
        <v>0.78799277761059283</v>
      </c>
      <c r="G13">
        <f t="shared" si="0"/>
        <v>0.34689116048650198</v>
      </c>
      <c r="H13" s="7">
        <v>39</v>
      </c>
    </row>
    <row r="14" spans="1:8">
      <c r="A14" s="1" t="s">
        <v>13</v>
      </c>
      <c r="B14">
        <v>0.84108527131782951</v>
      </c>
      <c r="C14">
        <v>0.75201401598698514</v>
      </c>
      <c r="D14">
        <v>0.63636363636363635</v>
      </c>
      <c r="E14">
        <v>0.21875</v>
      </c>
      <c r="F14">
        <v>0.49067108034908213</v>
      </c>
      <c r="G14">
        <f t="shared" si="0"/>
        <v>0.58777680080350658</v>
      </c>
      <c r="H14" s="7">
        <v>38</v>
      </c>
    </row>
    <row r="15" spans="1:8">
      <c r="A15" s="1" t="s">
        <v>14</v>
      </c>
      <c r="B15">
        <v>0.31782945736434109</v>
      </c>
      <c r="C15">
        <v>7.4162716848905783E-2</v>
      </c>
      <c r="D15">
        <v>0.4646464646464647</v>
      </c>
      <c r="E15">
        <v>0.4375</v>
      </c>
      <c r="F15">
        <v>0.21321095395726752</v>
      </c>
      <c r="G15">
        <f t="shared" si="0"/>
        <v>0.30146991856339583</v>
      </c>
      <c r="H15" s="7">
        <v>37</v>
      </c>
    </row>
    <row r="16" spans="1:8">
      <c r="A16" s="1" t="s">
        <v>15</v>
      </c>
      <c r="B16">
        <v>0.5968992248062015</v>
      </c>
      <c r="C16">
        <v>6.8296650867395628E-2</v>
      </c>
      <c r="D16">
        <v>1</v>
      </c>
      <c r="E16">
        <v>0.734375</v>
      </c>
      <c r="F16">
        <v>0.54243153776707798</v>
      </c>
      <c r="G16">
        <f t="shared" si="0"/>
        <v>0.58840048268813505</v>
      </c>
      <c r="H16" s="7">
        <v>36</v>
      </c>
    </row>
    <row r="17" spans="1:8">
      <c r="A17" s="2" t="s">
        <v>16</v>
      </c>
      <c r="B17">
        <v>0.82170542635658916</v>
      </c>
      <c r="C17">
        <v>5.9208159306709217E-2</v>
      </c>
      <c r="D17">
        <v>0.6767676767676768</v>
      </c>
      <c r="E17">
        <v>0.640625</v>
      </c>
      <c r="F17">
        <v>0</v>
      </c>
      <c r="G17">
        <f t="shared" si="0"/>
        <v>0.43966125248619503</v>
      </c>
      <c r="H17" s="7">
        <v>35</v>
      </c>
    </row>
    <row r="18" spans="1:8">
      <c r="A18" s="1" t="s">
        <v>17</v>
      </c>
      <c r="B18">
        <v>0.85658914728682167</v>
      </c>
      <c r="C18">
        <v>0.73971874168973983</v>
      </c>
      <c r="D18">
        <v>0.44444444444444436</v>
      </c>
      <c r="E18">
        <v>0.390625</v>
      </c>
      <c r="F18">
        <v>1</v>
      </c>
      <c r="G18">
        <f t="shared" si="0"/>
        <v>0.68627546668420114</v>
      </c>
      <c r="H18" s="7">
        <v>34</v>
      </c>
    </row>
    <row r="19" spans="1:8">
      <c r="A19" s="1" t="s">
        <v>18</v>
      </c>
      <c r="B19">
        <v>0.63178294573643412</v>
      </c>
      <c r="C19">
        <v>5.5203591596664943E-2</v>
      </c>
      <c r="D19">
        <v>0.84848484848484851</v>
      </c>
      <c r="E19">
        <v>0.34375</v>
      </c>
      <c r="F19">
        <v>0.67739993981342161</v>
      </c>
      <c r="G19">
        <f t="shared" si="0"/>
        <v>0.51132426512627382</v>
      </c>
      <c r="H19" s="7">
        <v>33</v>
      </c>
    </row>
    <row r="20" spans="1:8">
      <c r="A20" s="1" t="s">
        <v>19</v>
      </c>
      <c r="B20">
        <v>0.2441860465116279</v>
      </c>
      <c r="C20">
        <v>3.9169677913870507E-2</v>
      </c>
      <c r="D20">
        <v>0.31313131313131315</v>
      </c>
      <c r="E20">
        <v>0.5625</v>
      </c>
      <c r="F20">
        <v>0.33945230213662353</v>
      </c>
      <c r="G20">
        <f t="shared" si="0"/>
        <v>0.29968786793868707</v>
      </c>
      <c r="H20" s="7">
        <v>32</v>
      </c>
    </row>
    <row r="21" spans="1:8">
      <c r="A21" s="1" t="s">
        <v>20</v>
      </c>
      <c r="B21">
        <v>0.71705426356589153</v>
      </c>
      <c r="C21">
        <v>5.8269588749667589E-2</v>
      </c>
      <c r="D21">
        <v>0.51515151515151514</v>
      </c>
      <c r="E21">
        <v>0.65625</v>
      </c>
      <c r="F21">
        <v>0.40746313572073428</v>
      </c>
      <c r="G21">
        <f t="shared" si="0"/>
        <v>0.4708377006375617</v>
      </c>
      <c r="H21" s="7">
        <v>31</v>
      </c>
    </row>
    <row r="22" spans="1:8">
      <c r="A22" s="1" t="s">
        <v>21</v>
      </c>
      <c r="B22">
        <v>0.7558139534883721</v>
      </c>
      <c r="C22">
        <v>7.3834217153941215E-2</v>
      </c>
      <c r="D22">
        <v>0.86868686868686873</v>
      </c>
      <c r="E22">
        <v>0.5</v>
      </c>
      <c r="F22">
        <v>0.26346674691543787</v>
      </c>
      <c r="G22">
        <f t="shared" si="0"/>
        <v>0.49236035724892391</v>
      </c>
      <c r="H22" s="7">
        <v>30</v>
      </c>
    </row>
    <row r="23" spans="1:8">
      <c r="A23" s="1" t="s">
        <v>22</v>
      </c>
      <c r="B23">
        <v>0.8527131782945736</v>
      </c>
      <c r="C23">
        <v>3.0378400362913949E-2</v>
      </c>
      <c r="D23">
        <v>0.12121212121212116</v>
      </c>
      <c r="E23">
        <v>0.5625</v>
      </c>
      <c r="F23">
        <v>0.30394222088474271</v>
      </c>
      <c r="G23">
        <f t="shared" si="0"/>
        <v>0.37414918415087028</v>
      </c>
      <c r="H23" s="7">
        <v>29</v>
      </c>
    </row>
    <row r="24" spans="1:8">
      <c r="A24" s="1" t="s">
        <v>23</v>
      </c>
      <c r="B24">
        <v>0.77131782945736438</v>
      </c>
      <c r="C24">
        <v>0.30178171977411733</v>
      </c>
      <c r="D24">
        <v>0.50505050505050508</v>
      </c>
      <c r="E24">
        <v>0</v>
      </c>
      <c r="F24">
        <v>0.56154077640686129</v>
      </c>
      <c r="G24">
        <f t="shared" si="0"/>
        <v>0.42793816613776964</v>
      </c>
      <c r="H24" s="7">
        <v>28</v>
      </c>
    </row>
    <row r="25" spans="1:8">
      <c r="A25" s="1" t="s">
        <v>24</v>
      </c>
      <c r="B25">
        <v>0.79844961240310075</v>
      </c>
      <c r="C25">
        <v>0.20373238224850221</v>
      </c>
      <c r="D25">
        <v>0.88888888888888895</v>
      </c>
      <c r="E25">
        <v>0.609375</v>
      </c>
      <c r="F25">
        <v>0.58411074330424317</v>
      </c>
      <c r="G25">
        <f t="shared" si="0"/>
        <v>0.61691132536894711</v>
      </c>
      <c r="H25" s="7">
        <v>27</v>
      </c>
    </row>
    <row r="26" spans="1:8">
      <c r="A26" s="1" t="s">
        <v>25</v>
      </c>
      <c r="B26">
        <v>0.93410852713178294</v>
      </c>
      <c r="C26">
        <v>0.36732523034085757</v>
      </c>
      <c r="D26">
        <v>0.69696969696969691</v>
      </c>
      <c r="E26">
        <v>0.15625</v>
      </c>
      <c r="F26">
        <v>0.59644899187481193</v>
      </c>
      <c r="G26">
        <f t="shared" si="0"/>
        <v>0.55022048926342981</v>
      </c>
      <c r="H26" s="7">
        <v>26</v>
      </c>
    </row>
    <row r="27" spans="1:8">
      <c r="A27" s="1" t="s">
        <v>26</v>
      </c>
      <c r="B27">
        <v>0.83720930232558144</v>
      </c>
      <c r="C27">
        <v>2.8031973970309886E-2</v>
      </c>
      <c r="D27">
        <v>0.89898989898989901</v>
      </c>
      <c r="E27">
        <v>0.234375</v>
      </c>
      <c r="F27">
        <v>0.68718025880228706</v>
      </c>
      <c r="G27">
        <f t="shared" si="0"/>
        <v>0.53715728681761554</v>
      </c>
      <c r="H27" s="7">
        <v>25</v>
      </c>
    </row>
    <row r="28" spans="1:8">
      <c r="A28" s="1" t="s">
        <v>27</v>
      </c>
      <c r="B28">
        <v>0.83333333333333337</v>
      </c>
      <c r="C28">
        <v>6.1007086207705667E-2</v>
      </c>
      <c r="D28">
        <v>0.6262626262626263</v>
      </c>
      <c r="E28">
        <v>0.296875</v>
      </c>
      <c r="F28">
        <v>0.70132410472464646</v>
      </c>
      <c r="G28">
        <f t="shared" si="0"/>
        <v>0.50376043010566229</v>
      </c>
      <c r="H28" s="7">
        <v>24</v>
      </c>
    </row>
    <row r="29" spans="1:8">
      <c r="A29" s="1" t="s">
        <v>28</v>
      </c>
      <c r="B29">
        <v>0.79457364341085268</v>
      </c>
      <c r="C29">
        <v>8.8241275204530165E-2</v>
      </c>
      <c r="D29">
        <v>0.24242424242424232</v>
      </c>
      <c r="E29">
        <v>0.40625</v>
      </c>
      <c r="F29">
        <v>0.36187180258802287</v>
      </c>
      <c r="G29">
        <f t="shared" si="0"/>
        <v>0.37867219272552965</v>
      </c>
      <c r="H29" s="7">
        <v>23</v>
      </c>
    </row>
    <row r="30" spans="1:8">
      <c r="A30" s="1" t="s">
        <v>29</v>
      </c>
      <c r="B30">
        <v>0.7441860465116279</v>
      </c>
      <c r="C30">
        <v>2.9533686861576487E-2</v>
      </c>
      <c r="D30">
        <v>0.31313131313131315</v>
      </c>
      <c r="E30">
        <v>0.515625</v>
      </c>
      <c r="F30">
        <v>0.26361721336142041</v>
      </c>
      <c r="G30">
        <f t="shared" si="0"/>
        <v>0.3732186519731876</v>
      </c>
      <c r="H30" s="7">
        <v>22</v>
      </c>
    </row>
    <row r="31" spans="1:8">
      <c r="A31" s="1" t="s">
        <v>30</v>
      </c>
      <c r="B31">
        <v>0.72868217054263562</v>
      </c>
      <c r="C31">
        <v>0.25568226258075616</v>
      </c>
      <c r="D31">
        <v>0.55555555555555558</v>
      </c>
      <c r="E31">
        <v>0.125</v>
      </c>
      <c r="F31">
        <v>0.30108335841107431</v>
      </c>
      <c r="G31">
        <f t="shared" si="0"/>
        <v>0.39320066941800436</v>
      </c>
      <c r="H31" s="7">
        <v>21</v>
      </c>
    </row>
    <row r="32" spans="1:8">
      <c r="A32" s="1" t="s">
        <v>31</v>
      </c>
      <c r="B32">
        <v>0.93023255813953487</v>
      </c>
      <c r="C32">
        <v>2.9596258232045928E-2</v>
      </c>
      <c r="D32">
        <v>0.85858585858585867</v>
      </c>
      <c r="E32">
        <v>0.234375</v>
      </c>
      <c r="F32">
        <v>0.46975624435750829</v>
      </c>
      <c r="G32">
        <f t="shared" si="0"/>
        <v>0.5045091838629896</v>
      </c>
      <c r="H32" s="7">
        <v>20</v>
      </c>
    </row>
    <row r="33" spans="1:8">
      <c r="A33" s="1" t="s">
        <v>32</v>
      </c>
      <c r="B33">
        <v>0.9263565891472868</v>
      </c>
      <c r="C33">
        <v>0.15143835937866629</v>
      </c>
      <c r="D33">
        <v>0.40404040404040409</v>
      </c>
      <c r="E33">
        <v>0.25</v>
      </c>
      <c r="F33">
        <v>0.25308456214264219</v>
      </c>
      <c r="G33">
        <f t="shared" si="0"/>
        <v>0.39698398294179987</v>
      </c>
      <c r="H33" s="7">
        <v>19</v>
      </c>
    </row>
    <row r="34" spans="1:8">
      <c r="A34" s="1" t="s">
        <v>33</v>
      </c>
      <c r="B34">
        <v>0.84108527131782951</v>
      </c>
      <c r="C34">
        <v>0.15678821155380357</v>
      </c>
      <c r="D34">
        <v>0.31313131313131315</v>
      </c>
      <c r="E34">
        <v>7.8125E-2</v>
      </c>
      <c r="F34">
        <v>0.30273848931688235</v>
      </c>
      <c r="G34">
        <f t="shared" ref="G34:G65" si="1">AVERAGE(B34:F34)</f>
        <v>0.33837365706396572</v>
      </c>
      <c r="H34" s="7">
        <v>18</v>
      </c>
    </row>
    <row r="35" spans="1:8">
      <c r="A35" s="1" t="s">
        <v>34</v>
      </c>
      <c r="B35">
        <v>0.67441860465116277</v>
      </c>
      <c r="C35">
        <v>0.2390695637211194</v>
      </c>
      <c r="D35">
        <v>0.66666666666666674</v>
      </c>
      <c r="E35">
        <v>0.375</v>
      </c>
      <c r="F35">
        <v>0.84155883238037921</v>
      </c>
      <c r="G35">
        <f t="shared" si="1"/>
        <v>0.55934273348386565</v>
      </c>
      <c r="H35" s="7">
        <v>17</v>
      </c>
    </row>
    <row r="36" spans="1:8">
      <c r="A36" s="1" t="s">
        <v>35</v>
      </c>
      <c r="B36">
        <v>1</v>
      </c>
      <c r="C36">
        <v>0.41012404774195566</v>
      </c>
      <c r="D36">
        <v>0.59595959595959591</v>
      </c>
      <c r="E36">
        <v>0.171875</v>
      </c>
      <c r="F36">
        <v>0.61450496539271737</v>
      </c>
      <c r="G36">
        <f t="shared" si="1"/>
        <v>0.55849272181885379</v>
      </c>
      <c r="H36" s="7">
        <v>16</v>
      </c>
    </row>
    <row r="37" spans="1:8">
      <c r="A37" s="1" t="s">
        <v>36</v>
      </c>
      <c r="B37">
        <v>0.94186046511627908</v>
      </c>
      <c r="C37">
        <v>0.44250473195989176</v>
      </c>
      <c r="D37">
        <v>0.56565656565656575</v>
      </c>
      <c r="E37">
        <v>3.125E-2</v>
      </c>
      <c r="F37">
        <v>0.48841408365934397</v>
      </c>
      <c r="G37">
        <f t="shared" si="1"/>
        <v>0.49393716927841613</v>
      </c>
      <c r="H37" s="7">
        <v>15</v>
      </c>
    </row>
    <row r="38" spans="1:8">
      <c r="A38" s="1" t="s">
        <v>37</v>
      </c>
      <c r="B38">
        <v>0.96899224806201545</v>
      </c>
      <c r="C38">
        <v>0.37129851236566708</v>
      </c>
      <c r="D38">
        <v>0.66666666666666674</v>
      </c>
      <c r="E38">
        <v>0.109375</v>
      </c>
      <c r="F38">
        <v>0.54092687330725253</v>
      </c>
      <c r="G38">
        <f t="shared" si="1"/>
        <v>0.5314518600803203</v>
      </c>
      <c r="H38" s="7">
        <v>14</v>
      </c>
    </row>
    <row r="39" spans="1:8">
      <c r="A39" s="1" t="s">
        <v>38</v>
      </c>
      <c r="B39">
        <v>0.56589147286821706</v>
      </c>
      <c r="C39">
        <v>2.8157116711248768E-4</v>
      </c>
      <c r="D39">
        <v>0.68686868686868685</v>
      </c>
      <c r="E39">
        <v>0.8125</v>
      </c>
      <c r="F39">
        <v>0.31703280168522419</v>
      </c>
      <c r="G39">
        <f t="shared" si="1"/>
        <v>0.47651490651784811</v>
      </c>
      <c r="H39" s="7">
        <v>13</v>
      </c>
    </row>
    <row r="40" spans="1:8">
      <c r="A40" s="1" t="s">
        <v>39</v>
      </c>
      <c r="B40">
        <v>0.84108527131782951</v>
      </c>
      <c r="C40">
        <v>7.9778497348538174E-2</v>
      </c>
      <c r="D40">
        <v>0.51515151515151514</v>
      </c>
      <c r="E40">
        <v>0.546875</v>
      </c>
      <c r="F40">
        <v>0.13120674089678003</v>
      </c>
      <c r="G40">
        <f t="shared" si="1"/>
        <v>0.42281940494293258</v>
      </c>
      <c r="H40" s="7">
        <v>12</v>
      </c>
    </row>
    <row r="41" spans="1:8">
      <c r="A41" s="1" t="s">
        <v>40</v>
      </c>
      <c r="B41">
        <v>0.68604651162790697</v>
      </c>
      <c r="C41">
        <v>1</v>
      </c>
      <c r="D41">
        <v>0.78787878787878785</v>
      </c>
      <c r="E41">
        <v>3.125E-2</v>
      </c>
      <c r="F41">
        <v>0.69124285284381581</v>
      </c>
      <c r="G41">
        <f t="shared" si="1"/>
        <v>0.63928363047010206</v>
      </c>
      <c r="H41" s="7">
        <v>11</v>
      </c>
    </row>
    <row r="42" spans="1:8">
      <c r="A42" s="1" t="s">
        <v>41</v>
      </c>
      <c r="B42">
        <v>0.72093023255813948</v>
      </c>
      <c r="C42">
        <v>0.1284277378885291</v>
      </c>
      <c r="D42">
        <v>0.58585858585858586</v>
      </c>
      <c r="E42">
        <v>0.140625</v>
      </c>
      <c r="F42">
        <v>0.50361119470358107</v>
      </c>
      <c r="G42">
        <f t="shared" si="1"/>
        <v>0.41589055020176707</v>
      </c>
      <c r="H42" s="7">
        <v>10</v>
      </c>
    </row>
    <row r="43" spans="1:8">
      <c r="A43" s="1" t="s">
        <v>42</v>
      </c>
      <c r="B43">
        <v>0.93798449612403101</v>
      </c>
      <c r="C43">
        <v>0.3906643515259593</v>
      </c>
      <c r="D43">
        <v>0.6767676767676768</v>
      </c>
      <c r="E43">
        <v>0.125</v>
      </c>
      <c r="F43">
        <v>0.45215167017755042</v>
      </c>
      <c r="G43">
        <f t="shared" si="1"/>
        <v>0.51651363891904345</v>
      </c>
      <c r="H43" s="7">
        <v>9</v>
      </c>
    </row>
    <row r="44" spans="1:8">
      <c r="A44" s="1" t="s">
        <v>43</v>
      </c>
      <c r="B44">
        <v>0.87209302325581395</v>
      </c>
      <c r="C44">
        <v>0.24535798645329829</v>
      </c>
      <c r="D44">
        <v>0.34343434343434331</v>
      </c>
      <c r="E44">
        <v>0.109375</v>
      </c>
      <c r="F44">
        <v>0.41829671983147759</v>
      </c>
      <c r="G44">
        <f t="shared" si="1"/>
        <v>0.3977114145949866</v>
      </c>
      <c r="H44" s="7">
        <v>8</v>
      </c>
    </row>
    <row r="45" spans="1:8">
      <c r="A45" s="1" t="s">
        <v>44</v>
      </c>
      <c r="B45">
        <v>0.93023255813953487</v>
      </c>
      <c r="C45">
        <v>5.0057096375553363E-3</v>
      </c>
      <c r="D45">
        <v>0.66666666666666674</v>
      </c>
      <c r="E45">
        <v>0.390625</v>
      </c>
      <c r="F45">
        <v>0.4846524225097803</v>
      </c>
      <c r="G45">
        <f t="shared" si="1"/>
        <v>0.4954364713907074</v>
      </c>
      <c r="H45" s="7">
        <v>7</v>
      </c>
    </row>
    <row r="46" spans="1:8">
      <c r="A46" s="1" t="s">
        <v>45</v>
      </c>
      <c r="B46">
        <v>0.9263565891472868</v>
      </c>
      <c r="C46">
        <v>0.42629874700830633</v>
      </c>
      <c r="D46">
        <v>0.6262626262626263</v>
      </c>
      <c r="E46">
        <v>0.5</v>
      </c>
      <c r="F46">
        <v>0.65979536563346375</v>
      </c>
      <c r="G46">
        <f t="shared" si="1"/>
        <v>0.62774266561033665</v>
      </c>
      <c r="H46" s="7">
        <v>6</v>
      </c>
    </row>
    <row r="47" spans="1:8">
      <c r="A47" s="1" t="s">
        <v>46</v>
      </c>
      <c r="B47">
        <v>0.65891472868217049</v>
      </c>
      <c r="C47">
        <v>7.821421308680213E-5</v>
      </c>
      <c r="D47">
        <v>0.72727272727272729</v>
      </c>
      <c r="E47">
        <v>0.6875</v>
      </c>
      <c r="F47">
        <v>0.25759855552211858</v>
      </c>
      <c r="G47">
        <f t="shared" si="1"/>
        <v>0.46627284513802064</v>
      </c>
      <c r="H47" s="7">
        <v>5</v>
      </c>
    </row>
    <row r="48" spans="1:8">
      <c r="A48" s="1" t="s">
        <v>47</v>
      </c>
      <c r="B48">
        <v>0.89534883720930236</v>
      </c>
      <c r="C48">
        <v>0.18300561578049962</v>
      </c>
      <c r="D48">
        <v>0.64646464646464641</v>
      </c>
      <c r="E48">
        <v>7.8125E-2</v>
      </c>
      <c r="F48">
        <v>0.54002407463135715</v>
      </c>
      <c r="G48">
        <f t="shared" si="1"/>
        <v>0.46859363481716104</v>
      </c>
      <c r="H48" s="7">
        <v>4</v>
      </c>
    </row>
    <row r="49" spans="1:8">
      <c r="A49" s="1" t="s">
        <v>48</v>
      </c>
      <c r="B49">
        <v>0.76744186046511631</v>
      </c>
      <c r="C49">
        <v>3.7793107763542791E-2</v>
      </c>
      <c r="D49">
        <v>0.33333333333333326</v>
      </c>
      <c r="E49">
        <v>0.140625</v>
      </c>
      <c r="F49">
        <v>0.58245561239843513</v>
      </c>
      <c r="G49">
        <f t="shared" si="1"/>
        <v>0.37232978279208551</v>
      </c>
      <c r="H49" s="7">
        <v>3</v>
      </c>
    </row>
    <row r="50" spans="1:8">
      <c r="A50" s="1" t="s">
        <v>49</v>
      </c>
      <c r="B50">
        <v>0.63178294573643412</v>
      </c>
      <c r="C50">
        <v>1.1309775212351589E-2</v>
      </c>
      <c r="D50">
        <v>0.65656565656565669</v>
      </c>
      <c r="E50">
        <v>0.640625</v>
      </c>
      <c r="F50">
        <v>0.20087270538669877</v>
      </c>
      <c r="G50">
        <f t="shared" si="1"/>
        <v>0.42823121658022822</v>
      </c>
      <c r="H50" s="7">
        <v>2</v>
      </c>
    </row>
    <row r="51" spans="1:8">
      <c r="A51" s="3" t="s">
        <v>50</v>
      </c>
      <c r="B51">
        <v>0.58139534883720934</v>
      </c>
      <c r="C51">
        <v>3.5665681167581773E-3</v>
      </c>
      <c r="D51">
        <v>0.65656565656565669</v>
      </c>
      <c r="E51">
        <v>0.484375</v>
      </c>
      <c r="F51">
        <v>0.28257598555522118</v>
      </c>
      <c r="G51">
        <f t="shared" si="1"/>
        <v>0.40169571181496905</v>
      </c>
      <c r="H51" s="7">
        <v>1</v>
      </c>
    </row>
  </sheetData>
  <sortState ref="A2:H51">
    <sortCondition descending="1" ref="H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Toxic Sites</vt:lpstr>
      <vt:lpstr>Urban Park Acres</vt:lpstr>
      <vt:lpstr>Air Quality</vt:lpstr>
      <vt:lpstr>Walk Score</vt:lpstr>
      <vt:lpstr>Climate</vt:lpstr>
      <vt:lpstr>Environment Sub-Index</vt:lpstr>
    </vt:vector>
  </TitlesOfParts>
  <Company>George Fox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Petach</dc:creator>
  <cp:lastModifiedBy>Luke Petach</cp:lastModifiedBy>
  <dcterms:created xsi:type="dcterms:W3CDTF">2014-05-22T17:02:50Z</dcterms:created>
  <dcterms:modified xsi:type="dcterms:W3CDTF">2014-05-23T19:36:03Z</dcterms:modified>
</cp:coreProperties>
</file>