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https://d.docs.live.net/3c2d16a148962151/Desktop/BIOSTAT/Thesis/Thesis/Reports/Lobewise Comparisons/ResultsFinal/"/>
    </mc:Choice>
  </mc:AlternateContent>
  <xr:revisionPtr revIDLastSave="332" documentId="11_F25DC773A252ABDACC1048CA799F592E5BDE58E6" xr6:coauthVersionLast="47" xr6:coauthVersionMax="47" xr10:uidLastSave="{2A97EDEA-37E2-459E-9EE2-C93E929F1052}"/>
  <bookViews>
    <workbookView xWindow="-96" yWindow="-96" windowWidth="23232" windowHeight="12552" activeTab="4" xr2:uid="{00000000-000D-0000-FFFF-FFFF00000000}"/>
  </bookViews>
  <sheets>
    <sheet name="PO_main" sheetId="1" r:id="rId1"/>
    <sheet name="PO_reduced" sheetId="2" r:id="rId2"/>
    <sheet name="NPO_0to1" sheetId="3" r:id="rId3"/>
    <sheet name="NPO_1to2" sheetId="4" r:id="rId4"/>
    <sheet name="NPO_2to3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5" l="1"/>
  <c r="D16" i="5"/>
  <c r="B16" i="5"/>
  <c r="C13" i="5"/>
  <c r="D13" i="5"/>
  <c r="B13" i="5"/>
  <c r="C9" i="5"/>
  <c r="D9" i="5"/>
  <c r="B9" i="5"/>
  <c r="C8" i="5"/>
  <c r="D8" i="5"/>
  <c r="B8" i="5"/>
  <c r="C3" i="5"/>
  <c r="D3" i="5"/>
  <c r="B3" i="5"/>
  <c r="C15" i="4"/>
  <c r="D15" i="4"/>
  <c r="B15" i="4"/>
  <c r="C14" i="4"/>
  <c r="D14" i="4"/>
  <c r="B14" i="4"/>
  <c r="C8" i="4"/>
  <c r="D8" i="4"/>
  <c r="B8" i="4"/>
  <c r="C6" i="4"/>
  <c r="D6" i="4"/>
  <c r="B6" i="4"/>
  <c r="C4" i="4"/>
  <c r="D4" i="4"/>
  <c r="B4" i="4"/>
  <c r="C2" i="4"/>
  <c r="D2" i="4"/>
  <c r="B2" i="4"/>
  <c r="C15" i="3"/>
  <c r="D15" i="3"/>
  <c r="B15" i="3"/>
  <c r="C13" i="3"/>
  <c r="D13" i="3"/>
  <c r="B13" i="3"/>
  <c r="C12" i="3"/>
  <c r="D12" i="3"/>
  <c r="B12" i="3"/>
  <c r="C10" i="3"/>
  <c r="D10" i="3"/>
  <c r="B10" i="3"/>
  <c r="C7" i="3"/>
  <c r="D7" i="3"/>
  <c r="B7" i="3"/>
  <c r="C5" i="3"/>
  <c r="D5" i="3"/>
  <c r="B5" i="3"/>
  <c r="C4" i="3"/>
  <c r="D4" i="3"/>
  <c r="B4" i="3"/>
  <c r="C2" i="3"/>
  <c r="D2" i="3"/>
  <c r="B2" i="3"/>
  <c r="C15" i="2"/>
  <c r="D15" i="2"/>
  <c r="B15" i="2"/>
  <c r="C12" i="2"/>
  <c r="D12" i="2"/>
  <c r="B12" i="2"/>
  <c r="C11" i="2"/>
  <c r="D11" i="2"/>
  <c r="B11" i="2"/>
  <c r="C10" i="2"/>
  <c r="D10" i="2"/>
  <c r="B10" i="2"/>
  <c r="C9" i="2"/>
  <c r="D9" i="2"/>
  <c r="B9" i="2"/>
  <c r="C8" i="2"/>
  <c r="D8" i="2"/>
  <c r="B8" i="2"/>
  <c r="C6" i="2"/>
  <c r="D6" i="2"/>
  <c r="B6" i="2"/>
  <c r="C3" i="2"/>
  <c r="D3" i="2"/>
  <c r="B3" i="2"/>
  <c r="C15" i="1"/>
  <c r="D15" i="1"/>
  <c r="B15" i="1"/>
  <c r="C12" i="1"/>
  <c r="D12" i="1"/>
  <c r="B12" i="1"/>
  <c r="C11" i="1"/>
  <c r="D11" i="1"/>
  <c r="B11" i="1"/>
  <c r="C10" i="1"/>
  <c r="D10" i="1"/>
  <c r="B10" i="1"/>
  <c r="C9" i="1"/>
  <c r="D9" i="1"/>
  <c r="B9" i="1"/>
  <c r="C8" i="1"/>
  <c r="D8" i="1"/>
  <c r="B8" i="1"/>
  <c r="C6" i="1"/>
  <c r="D6" i="1"/>
  <c r="B6" i="1"/>
  <c r="C3" i="1"/>
  <c r="D3" i="1"/>
  <c r="B3" i="1"/>
</calcChain>
</file>

<file path=xl/sharedStrings.xml><?xml version="1.0" encoding="utf-8"?>
<sst xmlns="http://schemas.openxmlformats.org/spreadsheetml/2006/main" count="110" uniqueCount="25">
  <si>
    <t>Comparison</t>
  </si>
  <si>
    <t>Odds_Ratio</t>
  </si>
  <si>
    <t>OR_LowerCI</t>
  </si>
  <si>
    <t>OR_UpperCI</t>
  </si>
  <si>
    <t>Significant</t>
  </si>
  <si>
    <t>RLL vs LUS</t>
  </si>
  <si>
    <t>RML vs LUS</t>
  </si>
  <si>
    <t>RUL vs LUS</t>
  </si>
  <si>
    <t>RLL vs LLS</t>
  </si>
  <si>
    <t>RLL vs LLL</t>
  </si>
  <si>
    <t>RML vs LLS</t>
  </si>
  <si>
    <t>RUL vs LLS</t>
  </si>
  <si>
    <t>FDR_p</t>
  </si>
  <si>
    <t>p</t>
  </si>
  <si>
    <t>LLL vs LUS</t>
  </si>
  <si>
    <t>LLS vs LUS</t>
  </si>
  <si>
    <t>RLL vs RUL</t>
  </si>
  <si>
    <t>RLL vs RML</t>
  </si>
  <si>
    <t>LLL vs LLS</t>
  </si>
  <si>
    <t>LLL vs RUL</t>
  </si>
  <si>
    <t>LLL vs RML</t>
  </si>
  <si>
    <t>RML vs RUL</t>
  </si>
  <si>
    <t>LLS vs RUL</t>
  </si>
  <si>
    <t>LLL vs RLL</t>
  </si>
  <si>
    <t>RUL vs RML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</si>
</sst>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6"/>
  <sheetViews>
    <sheetView workbookViewId="0">
      <selection activeCell="A12" sqref="A12"/>
    </sheetView>
  </sheetViews>
  <sheetFormatPr defaultRowHeight="14.4" x14ac:dyDescent="0.55000000000000004"/>
  <cols>
    <col min="1" max="1" width="10.20703125" bestFit="1" customWidth="1"/>
    <col min="2" max="2" width="9.7890625" bestFit="1" customWidth="1"/>
    <col min="3" max="4" width="10.41796875" bestFit="1" customWidth="1"/>
    <col min="5" max="5" width="8.734375" bestFit="1" customWidth="1"/>
  </cols>
  <sheetData>
    <row r="1" spans="1:7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13</v>
      </c>
      <c r="G1" t="s">
        <v>12</v>
      </c>
    </row>
    <row r="2" spans="1:7" x14ac:dyDescent="0.55000000000000004">
      <c r="A2" t="s">
        <v>5</v>
      </c>
      <c r="B2">
        <v>6.54122</v>
      </c>
      <c r="C2">
        <v>4.6191000000000004</v>
      </c>
      <c r="D2">
        <v>9.2631800000000002</v>
      </c>
      <c r="E2">
        <v>1</v>
      </c>
      <c r="F2">
        <v>0</v>
      </c>
      <c r="G2">
        <v>0</v>
      </c>
    </row>
    <row r="3" spans="1:7" x14ac:dyDescent="0.55000000000000004">
      <c r="A3" t="s">
        <v>14</v>
      </c>
      <c r="B3">
        <f>1/0.2049</f>
        <v>4.8804294777940456</v>
      </c>
      <c r="C3">
        <f>1/0.28989</f>
        <v>3.4495843250888272</v>
      </c>
      <c r="D3">
        <f>1/0.14483</f>
        <v>6.9046468273147834</v>
      </c>
      <c r="E3">
        <v>1</v>
      </c>
      <c r="F3">
        <v>0</v>
      </c>
      <c r="G3">
        <v>0</v>
      </c>
    </row>
    <row r="4" spans="1:7" x14ac:dyDescent="0.55000000000000004">
      <c r="A4" t="s">
        <v>6</v>
      </c>
      <c r="B4">
        <v>3.5368300000000001</v>
      </c>
      <c r="C4">
        <v>2.50481</v>
      </c>
      <c r="D4">
        <v>4.9940600000000002</v>
      </c>
      <c r="E4">
        <v>1</v>
      </c>
      <c r="F4">
        <v>0</v>
      </c>
      <c r="G4">
        <v>0</v>
      </c>
    </row>
    <row r="5" spans="1:7" x14ac:dyDescent="0.55000000000000004">
      <c r="A5" t="s">
        <v>7</v>
      </c>
      <c r="B5">
        <v>3.0435500000000002</v>
      </c>
      <c r="C5">
        <v>2.1645799999999999</v>
      </c>
      <c r="D5">
        <v>4.2794299999999996</v>
      </c>
      <c r="E5">
        <v>1</v>
      </c>
      <c r="F5">
        <v>0</v>
      </c>
      <c r="G5">
        <v>0</v>
      </c>
    </row>
    <row r="6" spans="1:7" x14ac:dyDescent="0.55000000000000004">
      <c r="A6" t="s">
        <v>15</v>
      </c>
      <c r="B6">
        <f>1/0.33855</f>
        <v>2.9537734455767239</v>
      </c>
      <c r="C6">
        <f>1/0.47645</f>
        <v>2.0988561234127401</v>
      </c>
      <c r="D6">
        <f>1/0.24057</f>
        <v>4.15679428025107</v>
      </c>
      <c r="E6">
        <v>1</v>
      </c>
      <c r="F6">
        <v>0</v>
      </c>
      <c r="G6">
        <v>0</v>
      </c>
    </row>
    <row r="7" spans="1:7" x14ac:dyDescent="0.55000000000000004">
      <c r="A7" t="s">
        <v>8</v>
      </c>
      <c r="B7">
        <v>2.21454</v>
      </c>
      <c r="C7">
        <v>1.5892999999999999</v>
      </c>
      <c r="D7">
        <v>3.0857600000000001</v>
      </c>
      <c r="E7">
        <v>1</v>
      </c>
      <c r="F7">
        <v>0</v>
      </c>
      <c r="G7">
        <v>1.0000000000000001E-5</v>
      </c>
    </row>
    <row r="8" spans="1:7" x14ac:dyDescent="0.55000000000000004">
      <c r="A8" t="s">
        <v>16</v>
      </c>
      <c r="B8">
        <f>1/0.46529</f>
        <v>2.1491972748178556</v>
      </c>
      <c r="C8">
        <f>1/0.64761</f>
        <v>1.5441392195920385</v>
      </c>
      <c r="D8">
        <f>1/0.33429</f>
        <v>2.9914146399832484</v>
      </c>
      <c r="E8">
        <v>1</v>
      </c>
      <c r="F8">
        <v>1.0000000000000001E-5</v>
      </c>
      <c r="G8">
        <v>1.0000000000000001E-5</v>
      </c>
    </row>
    <row r="9" spans="1:7" x14ac:dyDescent="0.55000000000000004">
      <c r="A9" t="s">
        <v>17</v>
      </c>
      <c r="B9">
        <f>1/0.5407</f>
        <v>1.8494544109487703</v>
      </c>
      <c r="C9">
        <f>1/0.75388</f>
        <v>1.3264710564015494</v>
      </c>
      <c r="D9">
        <f>1/0.3878</f>
        <v>2.5786487880350699</v>
      </c>
      <c r="E9">
        <v>1</v>
      </c>
      <c r="F9">
        <v>2.9E-4</v>
      </c>
      <c r="G9">
        <v>5.5000000000000003E-4</v>
      </c>
    </row>
    <row r="10" spans="1:7" x14ac:dyDescent="0.55000000000000004">
      <c r="A10" t="s">
        <v>18</v>
      </c>
      <c r="B10">
        <f>1/0.60524</f>
        <v>1.6522371290727644</v>
      </c>
      <c r="C10">
        <f>1/0.84497</f>
        <v>1.1834739694900411</v>
      </c>
      <c r="D10">
        <f>1/0.43352</f>
        <v>2.3066986528879867</v>
      </c>
      <c r="E10">
        <v>1</v>
      </c>
      <c r="F10">
        <v>3.2100000000000002E-3</v>
      </c>
      <c r="G10">
        <v>5.3400000000000001E-3</v>
      </c>
    </row>
    <row r="11" spans="1:7" x14ac:dyDescent="0.55000000000000004">
      <c r="A11" t="s">
        <v>19</v>
      </c>
      <c r="B11">
        <f>1/0.62363</f>
        <v>1.6035149046710389</v>
      </c>
      <c r="C11">
        <f>1/0.86968</f>
        <v>1.1498482200349553</v>
      </c>
      <c r="D11">
        <f>1/0.4472</f>
        <v>2.2361359570661898</v>
      </c>
      <c r="E11">
        <v>1</v>
      </c>
      <c r="F11">
        <v>5.4200000000000003E-3</v>
      </c>
      <c r="G11">
        <v>8.1200000000000005E-3</v>
      </c>
    </row>
    <row r="12" spans="1:7" x14ac:dyDescent="0.55000000000000004">
      <c r="A12" t="s">
        <v>20</v>
      </c>
      <c r="B12">
        <f>1/0.72471</f>
        <v>1.3798622897434836</v>
      </c>
      <c r="C12">
        <f>1/1.01282</f>
        <v>0.9873422720720364</v>
      </c>
      <c r="D12">
        <f>1/0.51856</f>
        <v>1.9284171551990126</v>
      </c>
      <c r="E12">
        <v>0</v>
      </c>
      <c r="F12">
        <v>5.9369999999999999E-2</v>
      </c>
      <c r="G12">
        <v>8.0960000000000004E-2</v>
      </c>
    </row>
    <row r="13" spans="1:7" x14ac:dyDescent="0.55000000000000004">
      <c r="A13" t="s">
        <v>9</v>
      </c>
      <c r="B13">
        <v>1.34032</v>
      </c>
      <c r="C13">
        <v>0.96572999999999998</v>
      </c>
      <c r="D13">
        <v>1.86022</v>
      </c>
      <c r="E13">
        <v>0</v>
      </c>
      <c r="F13">
        <v>7.9839999999999994E-2</v>
      </c>
      <c r="G13">
        <v>9.9790000000000004E-2</v>
      </c>
    </row>
    <row r="14" spans="1:7" x14ac:dyDescent="0.55000000000000004">
      <c r="A14" t="s">
        <v>10</v>
      </c>
      <c r="B14">
        <v>1.1974</v>
      </c>
      <c r="C14">
        <v>0.85646</v>
      </c>
      <c r="D14">
        <v>1.6740600000000001</v>
      </c>
      <c r="E14">
        <v>0</v>
      </c>
      <c r="F14">
        <v>0.29182000000000002</v>
      </c>
      <c r="G14">
        <v>0.33672000000000002</v>
      </c>
    </row>
    <row r="15" spans="1:7" x14ac:dyDescent="0.55000000000000004">
      <c r="A15" t="s">
        <v>21</v>
      </c>
      <c r="B15">
        <f>1/0.86053</f>
        <v>1.1620745354607045</v>
      </c>
      <c r="C15">
        <f>1/1.20207</f>
        <v>0.83189830875073834</v>
      </c>
      <c r="D15">
        <f>1/0.61603</f>
        <v>1.6232975666769476</v>
      </c>
      <c r="E15">
        <v>0</v>
      </c>
      <c r="F15">
        <v>0.37822</v>
      </c>
      <c r="G15">
        <v>0.40523999999999999</v>
      </c>
    </row>
    <row r="16" spans="1:7" x14ac:dyDescent="0.55000000000000004">
      <c r="A16" t="s">
        <v>11</v>
      </c>
      <c r="B16">
        <v>1.0304</v>
      </c>
      <c r="C16">
        <v>0.73899999999999999</v>
      </c>
      <c r="D16">
        <v>1.4367000000000001</v>
      </c>
      <c r="E16">
        <v>0</v>
      </c>
      <c r="F16">
        <v>0.85975999999999997</v>
      </c>
      <c r="G16">
        <v>0.85975999999999997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52B40-21B4-431D-AC21-5F70B9A713D1}">
  <dimension ref="A1:G16"/>
  <sheetViews>
    <sheetView workbookViewId="0">
      <selection activeCell="B25" sqref="B25"/>
    </sheetView>
  </sheetViews>
  <sheetFormatPr defaultRowHeight="14.4" x14ac:dyDescent="0.55000000000000004"/>
  <cols>
    <col min="1" max="1" width="10.20703125" bestFit="1" customWidth="1"/>
    <col min="2" max="4" width="11.68359375" bestFit="1" customWidth="1"/>
    <col min="5" max="5" width="8.734375" bestFit="1" customWidth="1"/>
    <col min="6" max="7" width="7.68359375" bestFit="1" customWidth="1"/>
  </cols>
  <sheetData>
    <row r="1" spans="1:7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13</v>
      </c>
      <c r="G1" t="s">
        <v>12</v>
      </c>
    </row>
    <row r="2" spans="1:7" x14ac:dyDescent="0.55000000000000004">
      <c r="A2" t="s">
        <v>5</v>
      </c>
      <c r="B2">
        <v>6.39391</v>
      </c>
      <c r="C2">
        <v>4.5288899999999996</v>
      </c>
      <c r="D2">
        <v>9.0269600000000008</v>
      </c>
      <c r="E2">
        <v>1</v>
      </c>
      <c r="F2">
        <v>0</v>
      </c>
      <c r="G2">
        <v>0</v>
      </c>
    </row>
    <row r="3" spans="1:7" x14ac:dyDescent="0.55000000000000004">
      <c r="A3" t="s">
        <v>14</v>
      </c>
      <c r="B3">
        <f>1/0.20895</f>
        <v>4.7858339315625749</v>
      </c>
      <c r="C3">
        <f>1/0.29481</f>
        <v>3.3920151962280789</v>
      </c>
      <c r="D3">
        <f>1/0.14809</f>
        <v>6.7526504152880005</v>
      </c>
      <c r="E3">
        <v>1</v>
      </c>
      <c r="F3">
        <v>0</v>
      </c>
      <c r="G3">
        <v>0</v>
      </c>
    </row>
    <row r="4" spans="1:7" x14ac:dyDescent="0.55000000000000004">
      <c r="A4" t="s">
        <v>6</v>
      </c>
      <c r="B4">
        <v>3.4857499999999999</v>
      </c>
      <c r="C4">
        <v>2.4743400000000002</v>
      </c>
      <c r="D4">
        <v>4.91059</v>
      </c>
      <c r="E4">
        <v>1</v>
      </c>
      <c r="F4">
        <v>0</v>
      </c>
      <c r="G4">
        <v>0</v>
      </c>
    </row>
    <row r="5" spans="1:7" x14ac:dyDescent="0.55000000000000004">
      <c r="A5" t="s">
        <v>7</v>
      </c>
      <c r="B5">
        <v>3.0021800000000001</v>
      </c>
      <c r="C5">
        <v>2.1399300000000001</v>
      </c>
      <c r="D5">
        <v>4.2118500000000001</v>
      </c>
      <c r="E5">
        <v>1</v>
      </c>
      <c r="F5">
        <v>0</v>
      </c>
      <c r="G5">
        <v>0</v>
      </c>
    </row>
    <row r="6" spans="1:7" x14ac:dyDescent="0.55000000000000004">
      <c r="A6" t="s">
        <v>15</v>
      </c>
      <c r="B6">
        <f>1/0.34343</f>
        <v>2.9118015316076056</v>
      </c>
      <c r="C6">
        <f>1/0.48225</f>
        <v>2.0736132711249353</v>
      </c>
      <c r="D6">
        <f>1/0.24457</f>
        <v>4.0888089299587032</v>
      </c>
      <c r="E6">
        <v>1</v>
      </c>
      <c r="F6">
        <v>0</v>
      </c>
      <c r="G6">
        <v>0</v>
      </c>
    </row>
    <row r="7" spans="1:7" x14ac:dyDescent="0.55000000000000004">
      <c r="A7" t="s">
        <v>8</v>
      </c>
      <c r="B7">
        <v>2.1958600000000001</v>
      </c>
      <c r="C7">
        <v>1.57805</v>
      </c>
      <c r="D7">
        <v>3.0555300000000001</v>
      </c>
      <c r="E7">
        <v>1</v>
      </c>
      <c r="F7">
        <v>0</v>
      </c>
      <c r="G7">
        <v>1.0000000000000001E-5</v>
      </c>
    </row>
    <row r="8" spans="1:7" x14ac:dyDescent="0.55000000000000004">
      <c r="A8" t="s">
        <v>16</v>
      </c>
      <c r="B8">
        <f>1/0.46954</f>
        <v>2.1297440047706266</v>
      </c>
      <c r="C8">
        <f>1/0.65253</f>
        <v>1.5324965901950867</v>
      </c>
      <c r="D8">
        <f>1/0.33786</f>
        <v>2.9598058367371101</v>
      </c>
      <c r="E8">
        <v>1</v>
      </c>
      <c r="F8">
        <v>1.0000000000000001E-5</v>
      </c>
      <c r="G8">
        <v>2.0000000000000002E-5</v>
      </c>
    </row>
    <row r="9" spans="1:7" x14ac:dyDescent="0.55000000000000004">
      <c r="A9" t="s">
        <v>17</v>
      </c>
      <c r="B9">
        <f>1/0.54517</f>
        <v>1.8342902213988295</v>
      </c>
      <c r="C9">
        <f>1/0.75903</f>
        <v>1.317470982701606</v>
      </c>
      <c r="D9">
        <f>1/0.39156</f>
        <v>2.5538870160384102</v>
      </c>
      <c r="E9">
        <v>1</v>
      </c>
      <c r="F9">
        <v>3.3E-4</v>
      </c>
      <c r="G9">
        <v>6.2E-4</v>
      </c>
    </row>
    <row r="10" spans="1:7" x14ac:dyDescent="0.55000000000000004">
      <c r="A10" t="s">
        <v>18</v>
      </c>
      <c r="B10">
        <f>1/0.60841</f>
        <v>1.6436284742196874</v>
      </c>
      <c r="C10">
        <f>1/0.84829</f>
        <v>1.1788421412488654</v>
      </c>
      <c r="D10">
        <f>1/0.43636</f>
        <v>2.2916857640480335</v>
      </c>
      <c r="E10">
        <v>1</v>
      </c>
      <c r="F10">
        <v>3.4099999999999998E-3</v>
      </c>
      <c r="G10">
        <v>5.6800000000000002E-3</v>
      </c>
    </row>
    <row r="11" spans="1:7" x14ac:dyDescent="0.55000000000000004">
      <c r="A11" t="s">
        <v>19</v>
      </c>
      <c r="B11">
        <f>1/0.62729</f>
        <v>1.5941590014188014</v>
      </c>
      <c r="C11">
        <f>1/0.87354</f>
        <v>1.1447672688142501</v>
      </c>
      <c r="D11">
        <f>1/0.45046</f>
        <v>2.2199529369977355</v>
      </c>
      <c r="E11">
        <v>1</v>
      </c>
      <c r="F11">
        <v>5.7999999999999996E-3</v>
      </c>
      <c r="G11">
        <v>8.6999999999999994E-3</v>
      </c>
    </row>
    <row r="12" spans="1:7" x14ac:dyDescent="0.55000000000000004">
      <c r="A12" t="s">
        <v>20</v>
      </c>
      <c r="B12">
        <f>1/0.72833</f>
        <v>1.3730039954416267</v>
      </c>
      <c r="C12">
        <f>1/1.01651</f>
        <v>0.98375815289569213</v>
      </c>
      <c r="D12">
        <f>1/0.52186</f>
        <v>1.916222741731499</v>
      </c>
      <c r="E12">
        <v>0</v>
      </c>
      <c r="F12">
        <v>6.2350000000000003E-2</v>
      </c>
      <c r="G12">
        <v>8.5019999999999998E-2</v>
      </c>
    </row>
    <row r="13" spans="1:7" x14ac:dyDescent="0.55000000000000004">
      <c r="A13" t="s">
        <v>9</v>
      </c>
      <c r="B13">
        <v>1.3359799999999999</v>
      </c>
      <c r="C13">
        <v>0.96367999999999998</v>
      </c>
      <c r="D13">
        <v>1.8521300000000001</v>
      </c>
      <c r="E13">
        <v>0</v>
      </c>
      <c r="F13">
        <v>8.2180000000000003E-2</v>
      </c>
      <c r="G13">
        <v>0.10273</v>
      </c>
    </row>
    <row r="14" spans="1:7" x14ac:dyDescent="0.55000000000000004">
      <c r="A14" t="s">
        <v>10</v>
      </c>
      <c r="B14">
        <v>1.1971099999999999</v>
      </c>
      <c r="C14">
        <v>0.85738999999999999</v>
      </c>
      <c r="D14">
        <v>1.67144</v>
      </c>
      <c r="E14">
        <v>0</v>
      </c>
      <c r="F14">
        <v>0.29058</v>
      </c>
      <c r="G14">
        <v>0.33528000000000002</v>
      </c>
    </row>
    <row r="15" spans="1:7" x14ac:dyDescent="0.55000000000000004">
      <c r="A15" t="s">
        <v>21</v>
      </c>
      <c r="B15">
        <f>1/0.86127</f>
        <v>1.1610760853158708</v>
      </c>
      <c r="C15">
        <f>1/1.2014</f>
        <v>0.83236224404860992</v>
      </c>
      <c r="D15">
        <f>1/0.61744</f>
        <v>1.6195905675045348</v>
      </c>
      <c r="E15">
        <v>0</v>
      </c>
      <c r="F15">
        <v>0.37896000000000002</v>
      </c>
      <c r="G15">
        <v>0.40601999999999999</v>
      </c>
    </row>
    <row r="16" spans="1:7" x14ac:dyDescent="0.55000000000000004">
      <c r="A16" t="s">
        <v>11</v>
      </c>
      <c r="B16">
        <v>1.03104</v>
      </c>
      <c r="C16">
        <v>0.74045000000000005</v>
      </c>
      <c r="D16">
        <v>1.4356599999999999</v>
      </c>
      <c r="E16">
        <v>0</v>
      </c>
      <c r="F16">
        <v>0.85633000000000004</v>
      </c>
      <c r="G16">
        <v>0.85633000000000004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90F44-69D6-4A33-92C8-706A248F148F}">
  <dimension ref="A1:G16"/>
  <sheetViews>
    <sheetView workbookViewId="0">
      <selection activeCell="A8" sqref="A8"/>
    </sheetView>
  </sheetViews>
  <sheetFormatPr defaultRowHeight="14.4" x14ac:dyDescent="0.55000000000000004"/>
  <cols>
    <col min="1" max="1" width="17.68359375" customWidth="1"/>
  </cols>
  <sheetData>
    <row r="1" spans="1:7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13</v>
      </c>
      <c r="G1" t="s">
        <v>12</v>
      </c>
    </row>
    <row r="2" spans="1:7" x14ac:dyDescent="0.55000000000000004">
      <c r="A2" t="s">
        <v>5</v>
      </c>
      <c r="B2">
        <f>1/0.230628199632427</f>
        <v>4.3359832041085626</v>
      </c>
      <c r="C2">
        <f>1/0.365439238101335</f>
        <v>2.7364330256257365</v>
      </c>
      <c r="D2">
        <f>1/0.145549139008837</f>
        <v>6.8705318822894927</v>
      </c>
      <c r="E2">
        <v>1</v>
      </c>
      <c r="F2">
        <v>4.2007337459138722E-10</v>
      </c>
      <c r="G2">
        <v>4.725825464153106E-9</v>
      </c>
    </row>
    <row r="3" spans="1:7" x14ac:dyDescent="0.55000000000000004">
      <c r="A3" t="s">
        <v>14</v>
      </c>
      <c r="B3">
        <v>2.8752986502016342</v>
      </c>
      <c r="C3">
        <v>1.857513843227264</v>
      </c>
      <c r="D3">
        <v>4.4507567779347319</v>
      </c>
      <c r="E3">
        <v>1</v>
      </c>
      <c r="F3">
        <v>2.1604940659882298E-6</v>
      </c>
      <c r="G3">
        <v>1.3888890424210051E-5</v>
      </c>
    </row>
    <row r="4" spans="1:7" x14ac:dyDescent="0.55000000000000004">
      <c r="A4" t="s">
        <v>7</v>
      </c>
      <c r="B4">
        <f>1/0.359473558368411</f>
        <v>2.7818457761923545</v>
      </c>
      <c r="C4">
        <f>1/0.556429308509086</f>
        <v>1.7971734858457242</v>
      </c>
      <c r="D4">
        <f>1/0.23223298483735</f>
        <v>4.3060205280502002</v>
      </c>
      <c r="E4">
        <v>1</v>
      </c>
      <c r="F4">
        <v>4.4373657699333353E-6</v>
      </c>
      <c r="G4">
        <v>2.4960182455875009E-5</v>
      </c>
    </row>
    <row r="5" spans="1:7" x14ac:dyDescent="0.55000000000000004">
      <c r="A5" t="s">
        <v>6</v>
      </c>
      <c r="B5">
        <f>1/0.386821252704903</f>
        <v>2.5851733662702268</v>
      </c>
      <c r="C5">
        <f>1/0.596784552214342</f>
        <v>1.6756465901966553</v>
      </c>
      <c r="D5">
        <f>1/0.250728141318324</f>
        <v>3.9883835725101231</v>
      </c>
      <c r="E5">
        <v>1</v>
      </c>
      <c r="F5">
        <v>1.7601412533848881E-5</v>
      </c>
      <c r="G5">
        <v>7.9206356402319983E-5</v>
      </c>
    </row>
    <row r="6" spans="1:7" x14ac:dyDescent="0.55000000000000004">
      <c r="A6" t="s">
        <v>15</v>
      </c>
      <c r="B6">
        <v>2.1610508437955418</v>
      </c>
      <c r="C6">
        <v>1.414021024589539</v>
      </c>
      <c r="D6">
        <v>3.3027378435374199</v>
      </c>
      <c r="E6">
        <v>1</v>
      </c>
      <c r="F6">
        <v>3.6973052278822111E-4</v>
      </c>
      <c r="G6">
        <v>1.2798364250361501E-3</v>
      </c>
    </row>
    <row r="7" spans="1:7" x14ac:dyDescent="0.55000000000000004">
      <c r="A7" t="s">
        <v>8</v>
      </c>
      <c r="B7">
        <f>1/0.498399265418703</f>
        <v>2.0064235029718684</v>
      </c>
      <c r="C7">
        <f>1/0.80058788967485</f>
        <v>1.2490820969152294</v>
      </c>
      <c r="D7">
        <f>1/0.310274275908406</f>
        <v>3.2229549068231598</v>
      </c>
      <c r="E7">
        <v>1</v>
      </c>
      <c r="F7">
        <v>3.9802863738853961E-3</v>
      </c>
      <c r="G7">
        <v>1.0536052166167219E-2</v>
      </c>
    </row>
    <row r="8" spans="1:7" x14ac:dyDescent="0.55000000000000004">
      <c r="A8" t="s">
        <v>17</v>
      </c>
      <c r="B8">
        <v>1.6772504547206939</v>
      </c>
      <c r="C8">
        <v>1.036466638240662</v>
      </c>
      <c r="D8">
        <v>2.7141916430961581</v>
      </c>
      <c r="E8">
        <v>0</v>
      </c>
      <c r="F8">
        <v>3.5220920980413489E-2</v>
      </c>
      <c r="G8">
        <v>6.8910497570374221E-2</v>
      </c>
    </row>
    <row r="9" spans="1:7" x14ac:dyDescent="0.55000000000000004">
      <c r="A9" t="s">
        <v>16</v>
      </c>
      <c r="B9">
        <v>1.558671311406572</v>
      </c>
      <c r="C9">
        <v>0.96124854877891464</v>
      </c>
      <c r="D9">
        <v>2.5273965407677852</v>
      </c>
      <c r="E9">
        <v>0</v>
      </c>
      <c r="F9">
        <v>7.1907257162403246E-2</v>
      </c>
      <c r="G9">
        <v>0.11984542860400541</v>
      </c>
    </row>
    <row r="10" spans="1:7" x14ac:dyDescent="0.55000000000000004">
      <c r="A10" t="s">
        <v>9</v>
      </c>
      <c r="B10">
        <f>1/0.66312495110155</f>
        <v>1.5080114212847067</v>
      </c>
      <c r="C10">
        <f>1/1.07526498748396</f>
        <v>0.93000331233692035</v>
      </c>
      <c r="D10">
        <f>1/0.408954728268778</f>
        <v>2.445258437855176</v>
      </c>
      <c r="E10">
        <v>0</v>
      </c>
      <c r="F10">
        <v>9.5770636567317949E-2</v>
      </c>
      <c r="G10">
        <v>0.14754184162486739</v>
      </c>
    </row>
    <row r="11" spans="1:7" x14ac:dyDescent="0.55000000000000004">
      <c r="A11" t="s">
        <v>18</v>
      </c>
      <c r="B11">
        <v>1.330509487297221</v>
      </c>
      <c r="C11">
        <v>0.84548717372579396</v>
      </c>
      <c r="D11">
        <v>2.093769782440293</v>
      </c>
      <c r="E11">
        <v>0</v>
      </c>
      <c r="F11">
        <v>0.2170465379647499</v>
      </c>
      <c r="G11">
        <v>0.29907303741879387</v>
      </c>
    </row>
    <row r="12" spans="1:7" x14ac:dyDescent="0.55000000000000004">
      <c r="A12" t="s">
        <v>11</v>
      </c>
      <c r="B12">
        <f>1/0.776840636634242</f>
        <v>1.2872653062185617</v>
      </c>
      <c r="C12">
        <f>1/1.22253514002614</f>
        <v>0.8179723978965695</v>
      </c>
      <c r="D12">
        <f>1/0.493631107170786</f>
        <v>2.0258042604556139</v>
      </c>
      <c r="E12">
        <v>0</v>
      </c>
      <c r="F12">
        <v>0.27505963263971372</v>
      </c>
      <c r="G12">
        <v>0.35364809910820338</v>
      </c>
    </row>
    <row r="13" spans="1:7" x14ac:dyDescent="0.55000000000000004">
      <c r="A13" t="s">
        <v>10</v>
      </c>
      <c r="B13">
        <f>1/0.835940394555979</f>
        <v>1.1962575400261204</v>
      </c>
      <c r="C13">
        <f>1/1.31188725916135</f>
        <v>0.76226062340087819</v>
      </c>
      <c r="D13">
        <f>1/0.532664936236308</f>
        <v>1.8773527821556601</v>
      </c>
      <c r="E13">
        <v>0</v>
      </c>
      <c r="F13">
        <v>0.43577878384326157</v>
      </c>
      <c r="G13">
        <v>0.50282167366530184</v>
      </c>
    </row>
    <row r="14" spans="1:7" x14ac:dyDescent="0.55000000000000004">
      <c r="A14" t="s">
        <v>20</v>
      </c>
      <c r="B14">
        <v>1.1122266257717131</v>
      </c>
      <c r="C14">
        <v>0.70104141787807628</v>
      </c>
      <c r="D14">
        <v>1.764586279110081</v>
      </c>
      <c r="E14">
        <v>0</v>
      </c>
      <c r="F14">
        <v>0.65150635854040861</v>
      </c>
      <c r="G14">
        <v>0.69804252700758063</v>
      </c>
    </row>
    <row r="15" spans="1:7" x14ac:dyDescent="0.55000000000000004">
      <c r="A15" t="s">
        <v>24</v>
      </c>
      <c r="B15">
        <f>1/0.929301468972403</f>
        <v>1.0760770679785685</v>
      </c>
      <c r="C15">
        <f>1/1.47411136287157</f>
        <v>0.67837479934487399</v>
      </c>
      <c r="D15">
        <f>1/0.585845304490407</f>
        <v>1.7069352478122912</v>
      </c>
      <c r="E15">
        <v>0</v>
      </c>
      <c r="F15">
        <v>0.75543771752626077</v>
      </c>
      <c r="G15">
        <v>0.79057435555073807</v>
      </c>
    </row>
    <row r="16" spans="1:7" x14ac:dyDescent="0.55000000000000004">
      <c r="A16" t="s">
        <v>19</v>
      </c>
      <c r="B16">
        <v>1.0335938371598721</v>
      </c>
      <c r="C16">
        <v>0.64984304220053346</v>
      </c>
      <c r="D16">
        <v>1.6439603886459691</v>
      </c>
      <c r="E16">
        <v>0</v>
      </c>
      <c r="F16">
        <v>0.88901475849139777</v>
      </c>
      <c r="G16">
        <v>0.88901475849139777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3C870D-A04B-4C56-89A3-29E9C9F43EB5}">
  <dimension ref="A1:G16"/>
  <sheetViews>
    <sheetView workbookViewId="0">
      <selection activeCell="A12" sqref="A12"/>
    </sheetView>
  </sheetViews>
  <sheetFormatPr defaultRowHeight="14.4" x14ac:dyDescent="0.55000000000000004"/>
  <cols>
    <col min="1" max="1" width="17.7890625" customWidth="1"/>
  </cols>
  <sheetData>
    <row r="1" spans="1:7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13</v>
      </c>
      <c r="G1" t="s">
        <v>12</v>
      </c>
    </row>
    <row r="2" spans="1:7" x14ac:dyDescent="0.55000000000000004">
      <c r="A2" t="s">
        <v>5</v>
      </c>
      <c r="B2">
        <f>1/0.0632691278305409</f>
        <v>15.805496840076337</v>
      </c>
      <c r="C2">
        <f>1/0.119093332871398</f>
        <v>8.3967756707240877</v>
      </c>
      <c r="D2">
        <f>1/0.0336121463722903</f>
        <v>29.751149745807233</v>
      </c>
      <c r="E2">
        <v>1</v>
      </c>
      <c r="F2">
        <v>1.1936618727647511E-17</v>
      </c>
      <c r="G2">
        <v>5.3714784274413781E-16</v>
      </c>
    </row>
    <row r="3" spans="1:7" x14ac:dyDescent="0.55000000000000004">
      <c r="A3" t="s">
        <v>14</v>
      </c>
      <c r="B3">
        <v>12.254462182569879</v>
      </c>
      <c r="C3">
        <v>6.4929755188072722</v>
      </c>
      <c r="D3">
        <v>23.128355089135031</v>
      </c>
      <c r="E3">
        <v>1</v>
      </c>
      <c r="F3">
        <v>1.0544392119769439E-14</v>
      </c>
      <c r="G3">
        <v>2.3724882269481242E-13</v>
      </c>
    </row>
    <row r="4" spans="1:7" x14ac:dyDescent="0.55000000000000004">
      <c r="A4" t="s">
        <v>6</v>
      </c>
      <c r="B4">
        <f>1/0.117589017031856</f>
        <v>8.5041955893643575</v>
      </c>
      <c r="C4">
        <f>1/0.224140619221799</f>
        <v>4.4614849529368303</v>
      </c>
      <c r="D4">
        <f>1/0.0616897417992561</f>
        <v>16.210150518283719</v>
      </c>
      <c r="E4">
        <v>1</v>
      </c>
      <c r="F4">
        <v>7.8346992857813943E-11</v>
      </c>
      <c r="G4">
        <v>1.1752048928672089E-9</v>
      </c>
    </row>
    <row r="5" spans="1:7" x14ac:dyDescent="0.55000000000000004">
      <c r="A5" t="s">
        <v>15</v>
      </c>
      <c r="B5">
        <v>7.0297449656931672</v>
      </c>
      <c r="C5">
        <v>3.6819626670386851</v>
      </c>
      <c r="D5">
        <v>13.421459898297559</v>
      </c>
      <c r="E5">
        <v>1</v>
      </c>
      <c r="F5">
        <v>3.4146250358663858E-9</v>
      </c>
      <c r="G5">
        <v>3.073162532279747E-8</v>
      </c>
    </row>
    <row r="6" spans="1:7" x14ac:dyDescent="0.55000000000000004">
      <c r="A6" t="s">
        <v>7</v>
      </c>
      <c r="B6">
        <f>1/0.167105488537831</f>
        <v>5.984243897372707</v>
      </c>
      <c r="C6">
        <f>1/0.32053925102979</f>
        <v>3.1197427359904295</v>
      </c>
      <c r="D6">
        <f>1/0.0871164583112847</f>
        <v>11.478887220446888</v>
      </c>
      <c r="E6">
        <v>1</v>
      </c>
      <c r="F6">
        <v>7.3095481839580584E-8</v>
      </c>
      <c r="G6">
        <v>5.482161137968544E-7</v>
      </c>
    </row>
    <row r="7" spans="1:7" x14ac:dyDescent="0.55000000000000004">
      <c r="A7" t="s">
        <v>16</v>
      </c>
      <c r="B7">
        <v>2.6411852710440962</v>
      </c>
      <c r="C7">
        <v>1.6991923951717769</v>
      </c>
      <c r="D7">
        <v>4.1053971614998099</v>
      </c>
      <c r="E7">
        <v>1</v>
      </c>
      <c r="F7">
        <v>1.590565111809406E-5</v>
      </c>
      <c r="G7">
        <v>7.9206356402319983E-5</v>
      </c>
    </row>
    <row r="8" spans="1:7" x14ac:dyDescent="0.55000000000000004">
      <c r="A8" t="s">
        <v>8</v>
      </c>
      <c r="B8">
        <f>1/0.444765832850543</f>
        <v>2.2483741468873921</v>
      </c>
      <c r="C8">
        <f>1/0.685438383063399</f>
        <v>1.4589203416516374</v>
      </c>
      <c r="D8">
        <f>1/0.28859872887063</f>
        <v>3.4650187265664276</v>
      </c>
      <c r="E8">
        <v>1</v>
      </c>
      <c r="F8">
        <v>2.410999703360561E-4</v>
      </c>
      <c r="G8">
        <v>9.0412488876021025E-4</v>
      </c>
    </row>
    <row r="9" spans="1:7" x14ac:dyDescent="0.55000000000000004">
      <c r="A9" t="s">
        <v>19</v>
      </c>
      <c r="B9">
        <v>2.0477878897867119</v>
      </c>
      <c r="C9">
        <v>1.3102063561343229</v>
      </c>
      <c r="D9">
        <v>3.200591435023691</v>
      </c>
      <c r="E9">
        <v>1</v>
      </c>
      <c r="F9">
        <v>1.6564985556606099E-3</v>
      </c>
      <c r="G9">
        <v>4.9694956669818309E-3</v>
      </c>
    </row>
    <row r="10" spans="1:7" x14ac:dyDescent="0.55000000000000004">
      <c r="A10" t="s">
        <v>17</v>
      </c>
      <c r="B10">
        <v>1.858552837124684</v>
      </c>
      <c r="C10">
        <v>1.212723219097839</v>
      </c>
      <c r="D10">
        <v>2.8483157525043938</v>
      </c>
      <c r="E10">
        <v>1</v>
      </c>
      <c r="F10">
        <v>4.4356916985120332E-3</v>
      </c>
      <c r="G10">
        <v>1.108922924628008E-2</v>
      </c>
    </row>
    <row r="11" spans="1:7" x14ac:dyDescent="0.55000000000000004">
      <c r="A11" t="s">
        <v>18</v>
      </c>
      <c r="B11">
        <v>1.7432299809416389</v>
      </c>
      <c r="C11">
        <v>1.124647673851308</v>
      </c>
      <c r="D11">
        <v>2.7020469050963931</v>
      </c>
      <c r="E11">
        <v>1</v>
      </c>
      <c r="F11">
        <v>1.2944426390857451E-2</v>
      </c>
      <c r="G11">
        <v>2.9124959379429261E-2</v>
      </c>
    </row>
    <row r="12" spans="1:7" x14ac:dyDescent="0.55000000000000004">
      <c r="A12" t="s">
        <v>20</v>
      </c>
      <c r="B12">
        <v>1.440990162302447</v>
      </c>
      <c r="C12">
        <v>0.93437129807610275</v>
      </c>
      <c r="D12">
        <v>2.2222992638236079</v>
      </c>
      <c r="E12">
        <v>0</v>
      </c>
      <c r="F12">
        <v>9.8361227749911614E-2</v>
      </c>
      <c r="G12">
        <v>0.14754184162486739</v>
      </c>
    </row>
    <row r="13" spans="1:7" x14ac:dyDescent="0.55000000000000004">
      <c r="A13" t="s">
        <v>21</v>
      </c>
      <c r="B13">
        <v>1.4210977585819951</v>
      </c>
      <c r="C13">
        <v>0.89370530694600525</v>
      </c>
      <c r="D13">
        <v>2.259714498449076</v>
      </c>
      <c r="E13">
        <v>0</v>
      </c>
      <c r="F13">
        <v>0.13752479333711851</v>
      </c>
      <c r="G13">
        <v>0.19963276452162371</v>
      </c>
    </row>
    <row r="14" spans="1:7" x14ac:dyDescent="0.55000000000000004">
      <c r="A14" t="s">
        <v>9</v>
      </c>
      <c r="B14">
        <f>1/0.775329134323543</f>
        <v>1.2897748268836526</v>
      </c>
      <c r="C14">
        <f>1/1.16365604138479</f>
        <v>0.85936046772890562</v>
      </c>
      <c r="D14">
        <f>1/0.516591883814329</f>
        <v>1.9357640554016433</v>
      </c>
      <c r="E14">
        <v>0</v>
      </c>
      <c r="F14">
        <v>0.21932022744044891</v>
      </c>
      <c r="G14">
        <v>0.29907303741879387</v>
      </c>
    </row>
    <row r="15" spans="1:7" x14ac:dyDescent="0.55000000000000004">
      <c r="A15" t="s">
        <v>10</v>
      </c>
      <c r="B15">
        <f>1/0.826620800500499</f>
        <v>1.2097445399323656</v>
      </c>
      <c r="C15">
        <f>1/1.3039668517353</f>
        <v>0.76689066034862363</v>
      </c>
      <c r="D15">
        <f>1/0.524017881981248</f>
        <v>1.9083318229887909</v>
      </c>
      <c r="E15">
        <v>0</v>
      </c>
      <c r="F15">
        <v>0.41293862083893268</v>
      </c>
      <c r="G15">
        <v>0.48900626151978871</v>
      </c>
    </row>
    <row r="16" spans="1:7" x14ac:dyDescent="0.55000000000000004">
      <c r="A16" t="s">
        <v>22</v>
      </c>
      <c r="B16">
        <v>1.1747089667885131</v>
      </c>
      <c r="C16">
        <v>0.73590755276284381</v>
      </c>
      <c r="D16">
        <v>1.875155583704196</v>
      </c>
      <c r="E16">
        <v>0</v>
      </c>
      <c r="F16">
        <v>0.49978964392059649</v>
      </c>
      <c r="G16">
        <v>0.56226334941067102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424DB1-8425-4E08-AF9B-1B47E390517C}">
  <dimension ref="A1:G16"/>
  <sheetViews>
    <sheetView tabSelected="1" workbookViewId="0">
      <selection activeCell="A7" sqref="A7"/>
    </sheetView>
  </sheetViews>
  <sheetFormatPr defaultRowHeight="14.4" x14ac:dyDescent="0.55000000000000004"/>
  <cols>
    <col min="1" max="1" width="10.20703125" bestFit="1" customWidth="1"/>
  </cols>
  <sheetData>
    <row r="1" spans="1:7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13</v>
      </c>
      <c r="G1" t="s">
        <v>12</v>
      </c>
    </row>
    <row r="2" spans="1:7" x14ac:dyDescent="0.55000000000000004">
      <c r="A2" t="s">
        <v>14</v>
      </c>
      <c r="B2">
        <v>11.961628693996429</v>
      </c>
      <c r="C2">
        <v>3.19076934197986</v>
      </c>
      <c r="D2">
        <v>44.842025755537023</v>
      </c>
      <c r="E2">
        <v>1</v>
      </c>
      <c r="F2">
        <v>2.3244321644213099E-4</v>
      </c>
      <c r="G2">
        <v>9.0412488876021025E-4</v>
      </c>
    </row>
    <row r="3" spans="1:7" x14ac:dyDescent="0.55000000000000004">
      <c r="A3" t="s">
        <v>5</v>
      </c>
      <c r="B3">
        <f>1/0.10138277673112</f>
        <v>9.8636083193117408</v>
      </c>
      <c r="C3">
        <f>1/0.382166767648481</f>
        <v>2.6166587067554894</v>
      </c>
      <c r="D3">
        <f>1/0.0268952412606591</f>
        <v>37.181298740113768</v>
      </c>
      <c r="E3">
        <v>1</v>
      </c>
      <c r="F3">
        <v>7.2294556069848928E-4</v>
      </c>
      <c r="G3">
        <v>2.3237535879594299E-3</v>
      </c>
    </row>
    <row r="4" spans="1:7" x14ac:dyDescent="0.55000000000000004">
      <c r="A4" t="s">
        <v>19</v>
      </c>
      <c r="B4">
        <v>5.3999410804503292</v>
      </c>
      <c r="C4">
        <v>1.845929287926106</v>
      </c>
      <c r="D4">
        <v>15.79657675029118</v>
      </c>
      <c r="E4">
        <v>1</v>
      </c>
      <c r="F4">
        <v>2.075374990809203E-3</v>
      </c>
      <c r="G4">
        <v>5.836992161650882E-3</v>
      </c>
    </row>
    <row r="5" spans="1:7" x14ac:dyDescent="0.55000000000000004">
      <c r="A5" t="s">
        <v>16</v>
      </c>
      <c r="B5">
        <v>4.4528136700695136</v>
      </c>
      <c r="C5">
        <v>1.505034533326322</v>
      </c>
      <c r="D5">
        <v>13.174149257915341</v>
      </c>
      <c r="E5">
        <v>1</v>
      </c>
      <c r="F5">
        <v>6.9622013097175696E-3</v>
      </c>
      <c r="G5">
        <v>1.648942415459425E-2</v>
      </c>
    </row>
    <row r="6" spans="1:7" x14ac:dyDescent="0.55000000000000004">
      <c r="A6" t="s">
        <v>18</v>
      </c>
      <c r="B6">
        <v>2.97544617685922</v>
      </c>
      <c r="C6">
        <v>1.2184317753532261</v>
      </c>
      <c r="D6">
        <v>7.2661269432336981</v>
      </c>
      <c r="E6">
        <v>1</v>
      </c>
      <c r="F6">
        <v>1.668105368444716E-2</v>
      </c>
      <c r="G6">
        <v>3.5745115038101058E-2</v>
      </c>
    </row>
    <row r="7" spans="1:7" x14ac:dyDescent="0.55000000000000004">
      <c r="A7" t="s">
        <v>20</v>
      </c>
      <c r="B7">
        <v>2.7129591390474901</v>
      </c>
      <c r="C7">
        <v>1.104837888694578</v>
      </c>
      <c r="D7">
        <v>6.6617441033251321</v>
      </c>
      <c r="E7">
        <v>0</v>
      </c>
      <c r="F7">
        <v>2.9444600978165321E-2</v>
      </c>
      <c r="G7">
        <v>6.0227592909883609E-2</v>
      </c>
    </row>
    <row r="8" spans="1:7" x14ac:dyDescent="0.55000000000000004">
      <c r="A8" t="s">
        <v>6</v>
      </c>
      <c r="B8">
        <f>1/0.226805162444904</f>
        <v>4.4090707161170641</v>
      </c>
      <c r="C8">
        <f>1/0.932755923285149</f>
        <v>1.0720918249203057</v>
      </c>
      <c r="D8">
        <f>1/0.0551490271222151</f>
        <v>18.132686144832835</v>
      </c>
      <c r="E8">
        <v>0</v>
      </c>
      <c r="F8">
        <v>3.9739147960416388E-2</v>
      </c>
      <c r="G8">
        <v>7.4510902425780734E-2</v>
      </c>
    </row>
    <row r="9" spans="1:7" x14ac:dyDescent="0.55000000000000004">
      <c r="A9" t="s">
        <v>8</v>
      </c>
      <c r="B9">
        <f>1/0.407570179106412</f>
        <v>2.4535651803389453</v>
      </c>
      <c r="C9">
        <f>1/1.00957391297328</f>
        <v>0.99051687761514762</v>
      </c>
      <c r="D9">
        <f>1/0.164538176712208</f>
        <v>6.0776168788419813</v>
      </c>
      <c r="E9">
        <v>0</v>
      </c>
      <c r="F9">
        <v>5.2455639827889373E-2</v>
      </c>
      <c r="G9">
        <v>9.1732798298657159E-2</v>
      </c>
    </row>
    <row r="10" spans="1:7" x14ac:dyDescent="0.55000000000000004">
      <c r="A10" t="s">
        <v>15</v>
      </c>
      <c r="B10">
        <v>4.0201126093373736</v>
      </c>
      <c r="C10">
        <v>0.98214705199288621</v>
      </c>
      <c r="D10">
        <v>16.455077026357969</v>
      </c>
      <c r="E10">
        <v>0</v>
      </c>
      <c r="F10">
        <v>5.3001172350335253E-2</v>
      </c>
      <c r="G10">
        <v>9.1732798298657159E-2</v>
      </c>
    </row>
    <row r="11" spans="1:7" x14ac:dyDescent="0.55000000000000004">
      <c r="A11" t="s">
        <v>17</v>
      </c>
      <c r="B11">
        <v>2.2371172871544069</v>
      </c>
      <c r="C11">
        <v>0.89845607287505225</v>
      </c>
      <c r="D11">
        <v>5.5703265942319433</v>
      </c>
      <c r="E11">
        <v>0</v>
      </c>
      <c r="F11">
        <v>8.3645894320310499E-2</v>
      </c>
      <c r="G11">
        <v>0.13443090158621329</v>
      </c>
    </row>
    <row r="12" spans="1:7" x14ac:dyDescent="0.55000000000000004">
      <c r="A12" t="s">
        <v>21</v>
      </c>
      <c r="B12">
        <v>1.990424773720046</v>
      </c>
      <c r="C12">
        <v>0.60436903208857884</v>
      </c>
      <c r="D12">
        <v>6.5552511288464537</v>
      </c>
      <c r="E12">
        <v>0</v>
      </c>
      <c r="F12">
        <v>0.25767470167724021</v>
      </c>
      <c r="G12">
        <v>0.34104004633752372</v>
      </c>
    </row>
    <row r="13" spans="1:7" x14ac:dyDescent="0.55000000000000004">
      <c r="A13" t="s">
        <v>7</v>
      </c>
      <c r="B13">
        <f>1/0.451438614137937</f>
        <v>2.2151405942745743</v>
      </c>
      <c r="C13">
        <f>1/2.082106004936</f>
        <v>0.48028294314954345</v>
      </c>
      <c r="D13">
        <f>1/0.0978801376354735</f>
        <v>10.216577378795821</v>
      </c>
      <c r="E13">
        <v>0</v>
      </c>
      <c r="F13">
        <v>0.30787715271784821</v>
      </c>
      <c r="G13">
        <v>0.38484644089731018</v>
      </c>
    </row>
    <row r="14" spans="1:7" x14ac:dyDescent="0.55000000000000004">
      <c r="A14" t="s">
        <v>22</v>
      </c>
      <c r="B14">
        <v>1.8148340650377099</v>
      </c>
      <c r="C14">
        <v>0.55257417774347661</v>
      </c>
      <c r="D14">
        <v>5.9605077766596386</v>
      </c>
      <c r="E14">
        <v>0</v>
      </c>
      <c r="F14">
        <v>0.32594653413764552</v>
      </c>
      <c r="G14">
        <v>0.39642146043767701</v>
      </c>
    </row>
    <row r="15" spans="1:7" x14ac:dyDescent="0.55000000000000004">
      <c r="A15" t="s">
        <v>23</v>
      </c>
      <c r="B15">
        <v>1.212703131224</v>
      </c>
      <c r="C15">
        <v>0.57840933742628531</v>
      </c>
      <c r="D15">
        <v>2.5425745909019302</v>
      </c>
      <c r="E15">
        <v>0</v>
      </c>
      <c r="F15">
        <v>0.60965710661569561</v>
      </c>
      <c r="G15">
        <v>0.66913584872454401</v>
      </c>
    </row>
    <row r="16" spans="1:7" x14ac:dyDescent="0.55000000000000004">
      <c r="A16" t="s">
        <v>10</v>
      </c>
      <c r="B16">
        <f>1/0.911782293407572</f>
        <v>1.0967530376826413</v>
      </c>
      <c r="C16">
        <f>1/2.56844933474586</f>
        <v>0.3893399750861532</v>
      </c>
      <c r="D16">
        <f>1/0.323676601023485</f>
        <v>3.0895035255496985</v>
      </c>
      <c r="E16">
        <v>0</v>
      </c>
      <c r="F16">
        <v>0.86125360218474201</v>
      </c>
      <c r="G16">
        <v>0.88082754768894067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PO_main</vt:lpstr>
      <vt:lpstr>PO_reduced</vt:lpstr>
      <vt:lpstr>NPO_0to1</vt:lpstr>
      <vt:lpstr>NPO_1to2</vt:lpstr>
      <vt:lpstr>NPO_2to3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Eddie</dc:creator>
  <cp:lastModifiedBy>Edward Bosko</cp:lastModifiedBy>
  <dcterms:created xsi:type="dcterms:W3CDTF">2015-06-05T18:17:20Z</dcterms:created>
  <dcterms:modified xsi:type="dcterms:W3CDTF">2025-06-10T02:09:34Z</dcterms:modified>
</cp:coreProperties>
</file>