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rie\Dropbox (ASU)\SCM_PSDM\PSDM\OLD_asof3-2022\"/>
    </mc:Choice>
  </mc:AlternateContent>
  <xr:revisionPtr revIDLastSave="0" documentId="13_ncr:1_{95779CE4-5019-49C7-827D-B2AAC35011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RawData" sheetId="4" r:id="rId2"/>
    <sheet name="2" sheetId="2" r:id="rId3"/>
    <sheet name="Sheet1" sheetId="3" r:id="rId4"/>
  </sheets>
  <definedNames>
    <definedName name="_xlnm._FilterDatabase" localSheetId="0" hidden="1">'1'!$A$1:$I$10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G17" i="1"/>
  <c r="G8" i="1"/>
  <c r="M44" i="4"/>
  <c r="M45" i="4"/>
  <c r="M46" i="4"/>
  <c r="M47" i="4"/>
  <c r="M48" i="4"/>
  <c r="M49" i="4"/>
  <c r="M50" i="4"/>
  <c r="M51" i="4"/>
  <c r="M53" i="4"/>
  <c r="M54" i="4"/>
  <c r="M55" i="4"/>
  <c r="M56" i="4"/>
  <c r="M57" i="4"/>
  <c r="M58" i="4"/>
  <c r="M59" i="4"/>
  <c r="M34" i="4"/>
  <c r="M35" i="4"/>
  <c r="M36" i="4"/>
  <c r="M37" i="4"/>
  <c r="M38" i="4"/>
  <c r="M39" i="4"/>
  <c r="M40" i="4"/>
  <c r="M41" i="4"/>
  <c r="M42" i="4"/>
  <c r="M33" i="4"/>
  <c r="E17" i="1" l="1"/>
  <c r="F8" i="1" l="1"/>
  <c r="D8" i="1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3" i="4"/>
  <c r="O4" i="4"/>
  <c r="O5" i="4"/>
  <c r="O6" i="4"/>
  <c r="O7" i="4"/>
  <c r="O8" i="4"/>
  <c r="O9" i="4"/>
  <c r="O10" i="4"/>
  <c r="O11" i="4"/>
  <c r="O12" i="4"/>
  <c r="O13" i="4"/>
  <c r="O14" i="4"/>
  <c r="O15" i="4"/>
  <c r="O3" i="4"/>
  <c r="C3" i="1"/>
  <c r="C2" i="1"/>
  <c r="C27" i="1"/>
  <c r="C26" i="1"/>
  <c r="Q28" i="4" l="1"/>
  <c r="Q29" i="4" s="1"/>
  <c r="D34" i="1"/>
  <c r="D27" i="1"/>
  <c r="D17" i="1"/>
  <c r="E8" i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4" i="4"/>
  <c r="E34" i="1"/>
  <c r="E27" i="1"/>
  <c r="H34" i="1"/>
  <c r="H29" i="1"/>
  <c r="H28" i="1"/>
  <c r="H27" i="1"/>
  <c r="F36" i="1" s="1"/>
  <c r="H24" i="1"/>
  <c r="H17" i="1"/>
  <c r="F34" i="1"/>
  <c r="F27" i="1"/>
  <c r="D36" i="1" s="1"/>
  <c r="F17" i="1"/>
  <c r="I8" i="1"/>
  <c r="I9" i="1"/>
  <c r="J24" i="1"/>
  <c r="I28" i="1"/>
  <c r="J28" i="1"/>
  <c r="I26" i="1"/>
  <c r="J26" i="1"/>
  <c r="K26" i="1"/>
  <c r="I27" i="1"/>
  <c r="J27" i="1"/>
  <c r="I34" i="1"/>
  <c r="N8" i="1"/>
  <c r="J29" i="1"/>
  <c r="E36" i="1" l="1"/>
  <c r="U8" i="4"/>
  <c r="U16" i="4"/>
  <c r="Q7" i="4"/>
  <c r="Q15" i="4"/>
  <c r="U13" i="4"/>
  <c r="Q5" i="4"/>
  <c r="U15" i="4"/>
  <c r="U9" i="4"/>
  <c r="U17" i="4"/>
  <c r="Q8" i="4"/>
  <c r="Q3" i="4"/>
  <c r="U18" i="4"/>
  <c r="Q9" i="4"/>
  <c r="U3" i="4"/>
  <c r="Q4" i="4"/>
  <c r="U6" i="4"/>
  <c r="Q13" i="4"/>
  <c r="Q6" i="4"/>
  <c r="U10" i="4"/>
  <c r="U11" i="4"/>
  <c r="U19" i="4"/>
  <c r="Q10" i="4"/>
  <c r="U4" i="4"/>
  <c r="U12" i="4"/>
  <c r="Q11" i="4"/>
  <c r="U5" i="4"/>
  <c r="Q12" i="4"/>
  <c r="U14" i="4"/>
  <c r="U7" i="4"/>
  <c r="Q14" i="4"/>
  <c r="F69" i="1"/>
  <c r="F64" i="1"/>
  <c r="F63" i="1"/>
  <c r="F62" i="1"/>
  <c r="F53" i="1"/>
  <c r="D2" i="2" l="1"/>
</calcChain>
</file>

<file path=xl/sharedStrings.xml><?xml version="1.0" encoding="utf-8"?>
<sst xmlns="http://schemas.openxmlformats.org/spreadsheetml/2006/main" count="108" uniqueCount="82">
  <si>
    <t>Compound name</t>
    <phoneticPr fontId="3" type="noConversion"/>
  </si>
  <si>
    <t>Filter configuration</t>
    <phoneticPr fontId="3" type="noConversion"/>
  </si>
  <si>
    <t>Kinetics parameters</t>
    <phoneticPr fontId="3" type="noConversion"/>
  </si>
  <si>
    <t>No. of compounds</t>
    <phoneticPr fontId="3" type="noConversion"/>
  </si>
  <si>
    <t>Name</t>
    <phoneticPr fontId="3" type="noConversion"/>
  </si>
  <si>
    <t>SPDFR</t>
    <phoneticPr fontId="3" type="noConversion"/>
  </si>
  <si>
    <t>Compounds information</t>
    <phoneticPr fontId="3" type="noConversion"/>
  </si>
  <si>
    <t>Operation parameters</t>
    <phoneticPr fontId="3" type="noConversion"/>
  </si>
  <si>
    <t>Total run time, min</t>
    <phoneticPr fontId="3" type="noConversion"/>
  </si>
  <si>
    <t>Start time, min</t>
    <phoneticPr fontId="3" type="noConversion"/>
  </si>
  <si>
    <t>Sc</t>
    <phoneticPr fontId="3" type="noConversion"/>
  </si>
  <si>
    <t>end of input data</t>
    <phoneticPr fontId="3" type="noConversion"/>
  </si>
  <si>
    <t>If left empty, then the parameters are automatically calculated by the program</t>
  </si>
  <si>
    <t>factor</t>
  </si>
  <si>
    <t>Bed depth</t>
  </si>
  <si>
    <t>Column diameter</t>
  </si>
  <si>
    <t>Temperature</t>
  </si>
  <si>
    <t>Adsorbent radius</t>
    <phoneticPr fontId="3" type="noConversion"/>
  </si>
  <si>
    <t>t /min</t>
  </si>
  <si>
    <t>cin(MIB)/ umole/gram</t>
  </si>
  <si>
    <t>cin(NOM)/ umole/gram</t>
  </si>
  <si>
    <t>Ndata</t>
  </si>
  <si>
    <t>Sorbent properties</t>
  </si>
  <si>
    <t>E33 conc</t>
  </si>
  <si>
    <t>* these cells are unused</t>
  </si>
  <si>
    <t>AsO4(3-)</t>
  </si>
  <si>
    <r>
      <t xml:space="preserve">Number of radial collocation points, </t>
    </r>
    <r>
      <rPr>
        <b/>
        <sz val="11"/>
        <color rgb="FFFF0000"/>
        <rFont val="Calibri (Body)"/>
      </rPr>
      <t>NC</t>
    </r>
    <r>
      <rPr>
        <b/>
        <sz val="11"/>
        <color theme="1"/>
        <rFont val="Calibri"/>
        <family val="3"/>
        <charset val="134"/>
        <scheme val="minor"/>
      </rPr>
      <t xml:space="preserve"> (2-8)</t>
    </r>
  </si>
  <si>
    <r>
      <t xml:space="preserve">Number of axial collocation points, </t>
    </r>
    <r>
      <rPr>
        <b/>
        <sz val="11"/>
        <color rgb="FFFF0000"/>
        <rFont val="Calibri (Body)"/>
      </rPr>
      <t>MC</t>
    </r>
    <r>
      <rPr>
        <b/>
        <sz val="11"/>
        <color theme="1"/>
        <rFont val="Calibri"/>
        <family val="3"/>
        <charset val="134"/>
        <scheme val="minor"/>
      </rPr>
      <t xml:space="preserve"> (2-8)</t>
    </r>
  </si>
  <si>
    <r>
      <t xml:space="preserve">Freundlich isotherm capacity </t>
    </r>
    <r>
      <rPr>
        <b/>
        <sz val="11"/>
        <color rgb="FFFF0000"/>
        <rFont val="Calibri (Body)"/>
      </rPr>
      <t>K</t>
    </r>
    <r>
      <rPr>
        <b/>
        <sz val="11"/>
        <color theme="1"/>
        <rFont val="Calibri"/>
        <family val="3"/>
        <charset val="134"/>
        <scheme val="minor"/>
      </rPr>
      <t>,
(mg/g)(L/mg)^(1/n)</t>
    </r>
  </si>
  <si>
    <r>
      <t xml:space="preserve">Freundlich isotherm exponents </t>
    </r>
    <r>
      <rPr>
        <b/>
        <sz val="11"/>
        <color rgb="FFFF0000"/>
        <rFont val="Calibri (Body)"/>
      </rPr>
      <t>1/n</t>
    </r>
    <r>
      <rPr>
        <b/>
        <sz val="11"/>
        <color theme="1"/>
        <rFont val="Calibri"/>
        <family val="3"/>
        <charset val="134"/>
        <scheme val="minor"/>
      </rPr>
      <t>, dimensionless</t>
    </r>
  </si>
  <si>
    <r>
      <t xml:space="preserve">Molecular weight </t>
    </r>
    <r>
      <rPr>
        <b/>
        <sz val="11"/>
        <color rgb="FFFF0000"/>
        <rFont val="Calibri (Body)"/>
      </rPr>
      <t>MW</t>
    </r>
    <r>
      <rPr>
        <b/>
        <sz val="11"/>
        <color theme="1"/>
        <rFont val="Calibri"/>
        <family val="3"/>
        <charset val="134"/>
        <scheme val="minor"/>
      </rPr>
      <t>, g/mol</t>
    </r>
  </si>
  <si>
    <r>
      <t>Bed depth</t>
    </r>
    <r>
      <rPr>
        <b/>
        <sz val="11"/>
        <color rgb="FFFF0000"/>
        <rFont val="Calibri (Body)"/>
      </rPr>
      <t xml:space="preserve"> L</t>
    </r>
    <r>
      <rPr>
        <b/>
        <sz val="11"/>
        <color theme="1"/>
        <rFont val="Calibri"/>
        <family val="3"/>
        <charset val="134"/>
        <scheme val="minor"/>
      </rPr>
      <t>, cm</t>
    </r>
  </si>
  <si>
    <r>
      <t xml:space="preserve">Column diameter </t>
    </r>
    <r>
      <rPr>
        <b/>
        <sz val="11"/>
        <color rgb="FFFF0000"/>
        <rFont val="Calibri (Body)"/>
      </rPr>
      <t>DIA</t>
    </r>
    <r>
      <rPr>
        <b/>
        <sz val="11"/>
        <color theme="1"/>
        <rFont val="Calibri"/>
        <family val="3"/>
        <charset val="134"/>
        <scheme val="minor"/>
      </rPr>
      <t>, cm</t>
    </r>
  </si>
  <si>
    <r>
      <t xml:space="preserve">Weight of sorbent </t>
    </r>
    <r>
      <rPr>
        <b/>
        <sz val="11"/>
        <color rgb="FFFF0000"/>
        <rFont val="Calibri (Body)"/>
      </rPr>
      <t>WT</t>
    </r>
    <r>
      <rPr>
        <b/>
        <sz val="11"/>
        <color theme="1"/>
        <rFont val="Calibri"/>
        <family val="3"/>
        <charset val="134"/>
        <scheme val="minor"/>
      </rPr>
      <t>, g</t>
    </r>
  </si>
  <si>
    <r>
      <t xml:space="preserve">Flow rate </t>
    </r>
    <r>
      <rPr>
        <b/>
        <sz val="11"/>
        <color rgb="FFFF0000"/>
        <rFont val="Calibri (Body)"/>
      </rPr>
      <t>Q</t>
    </r>
    <r>
      <rPr>
        <b/>
        <sz val="11"/>
        <color theme="1"/>
        <rFont val="Calibri"/>
        <family val="3"/>
        <charset val="134"/>
        <scheme val="minor"/>
      </rPr>
      <t>, ml/min</t>
    </r>
  </si>
  <si>
    <r>
      <rPr>
        <b/>
        <sz val="11"/>
        <color rgb="FFFF0000"/>
        <rFont val="Calibri (Body)"/>
      </rPr>
      <t>EBCT</t>
    </r>
    <r>
      <rPr>
        <b/>
        <sz val="11"/>
        <color theme="1"/>
        <rFont val="Calibri"/>
        <family val="3"/>
        <charset val="134"/>
        <scheme val="minor"/>
      </rPr>
      <t>, min</t>
    </r>
  </si>
  <si>
    <r>
      <t xml:space="preserve">temperature </t>
    </r>
    <r>
      <rPr>
        <b/>
        <sz val="11"/>
        <color rgb="FFFF0000"/>
        <rFont val="Calibri (Body)"/>
      </rPr>
      <t>T</t>
    </r>
    <r>
      <rPr>
        <b/>
        <sz val="11"/>
        <color theme="1"/>
        <rFont val="Calibri"/>
        <family val="3"/>
        <charset val="134"/>
        <scheme val="minor"/>
      </rPr>
      <t xml:space="preserve">, </t>
    </r>
    <r>
      <rPr>
        <sz val="11"/>
        <color theme="1"/>
        <rFont val="等线"/>
        <family val="3"/>
        <charset val="134"/>
      </rPr>
      <t>℃</t>
    </r>
  </si>
  <si>
    <r>
      <t xml:space="preserve">Film transfer coefficient </t>
    </r>
    <r>
      <rPr>
        <b/>
        <sz val="11"/>
        <color rgb="FFFF0000"/>
        <rFont val="Calibri (Body)"/>
      </rPr>
      <t>Kf</t>
    </r>
    <r>
      <rPr>
        <b/>
        <sz val="11"/>
        <color theme="1"/>
        <rFont val="Calibri"/>
        <family val="3"/>
        <charset val="134"/>
        <scheme val="minor"/>
      </rPr>
      <t>, cm/s</t>
    </r>
  </si>
  <si>
    <r>
      <t xml:space="preserve">Liquid diffusivity </t>
    </r>
    <r>
      <rPr>
        <b/>
        <sz val="11"/>
        <color rgb="FFFF0000"/>
        <rFont val="Calibri (Body)"/>
      </rPr>
      <t>DL</t>
    </r>
    <r>
      <rPr>
        <b/>
        <sz val="11"/>
        <color theme="1"/>
        <rFont val="Calibri"/>
        <family val="3"/>
        <charset val="134"/>
        <scheme val="minor"/>
      </rPr>
      <t>, cm^2/s</t>
    </r>
  </si>
  <si>
    <r>
      <t xml:space="preserve">Initial concentration </t>
    </r>
    <r>
      <rPr>
        <b/>
        <sz val="11"/>
        <color rgb="FFFF0000"/>
        <rFont val="Calibri (Body)"/>
      </rPr>
      <t>CB0</t>
    </r>
    <r>
      <rPr>
        <b/>
        <sz val="11"/>
        <color theme="1"/>
        <rFont val="Calibri"/>
        <family val="3"/>
        <charset val="134"/>
        <scheme val="minor"/>
      </rPr>
      <t>, mg/L</t>
    </r>
  </si>
  <si>
    <r>
      <t xml:space="preserve">Molar volume at the normal boiling point </t>
    </r>
    <r>
      <rPr>
        <b/>
        <sz val="11"/>
        <color rgb="FFFF0000"/>
        <rFont val="Calibri (Body)"/>
      </rPr>
      <t>VB</t>
    </r>
    <r>
      <rPr>
        <b/>
        <sz val="11"/>
        <color theme="1"/>
        <rFont val="Calibri"/>
        <family val="3"/>
        <charset val="134"/>
        <scheme val="minor"/>
      </rPr>
      <t>, ml/mol</t>
    </r>
  </si>
  <si>
    <r>
      <t xml:space="preserve">Apparent adsorbent density </t>
    </r>
    <r>
      <rPr>
        <b/>
        <sz val="11"/>
        <color rgb="FFFF0000"/>
        <rFont val="Calibri (Body)"/>
      </rPr>
      <t>RHOP</t>
    </r>
    <r>
      <rPr>
        <b/>
        <sz val="11"/>
        <color theme="1"/>
        <rFont val="Calibri"/>
        <family val="3"/>
        <charset val="134"/>
        <scheme val="minor"/>
      </rPr>
      <t>, g/cm^3</t>
    </r>
  </si>
  <si>
    <r>
      <t xml:space="preserve">Particle porosity </t>
    </r>
    <r>
      <rPr>
        <b/>
        <sz val="11"/>
        <rFont val="Times New Roman"/>
        <family val="1"/>
      </rPr>
      <t xml:space="preserve">ε </t>
    </r>
    <r>
      <rPr>
        <b/>
        <sz val="11"/>
        <color rgb="FFFF0000"/>
        <rFont val="Times New Roman"/>
        <family val="1"/>
      </rPr>
      <t>EPOR</t>
    </r>
    <r>
      <rPr>
        <sz val="11"/>
        <color theme="1"/>
        <rFont val="等线"/>
        <family val="3"/>
        <charset val="134"/>
      </rPr>
      <t>, dimensionless</t>
    </r>
  </si>
  <si>
    <r>
      <t xml:space="preserve">Tortuosity, </t>
    </r>
    <r>
      <rPr>
        <b/>
        <sz val="11"/>
        <color rgb="FFFF0000"/>
        <rFont val="Calibri (Body)"/>
      </rPr>
      <t>TOR</t>
    </r>
  </si>
  <si>
    <r>
      <t xml:space="preserve">Adsorbent radius </t>
    </r>
    <r>
      <rPr>
        <b/>
        <sz val="11"/>
        <rFont val="Calibri (Body)"/>
      </rPr>
      <t xml:space="preserve">rp </t>
    </r>
    <r>
      <rPr>
        <b/>
        <sz val="11"/>
        <color rgb="FFFF0000"/>
        <rFont val="Calibri (Body)"/>
      </rPr>
      <t>RAD</t>
    </r>
    <r>
      <rPr>
        <b/>
        <sz val="11"/>
        <color theme="1"/>
        <rFont val="Calibri"/>
        <family val="3"/>
        <charset val="134"/>
        <scheme val="minor"/>
      </rPr>
      <t>, cm</t>
    </r>
  </si>
  <si>
    <t>These values are from MCS_Vary_Trial_3 randomized numbers</t>
  </si>
  <si>
    <t>Vanadate</t>
  </si>
  <si>
    <t>Biot</t>
  </si>
  <si>
    <r>
      <t xml:space="preserve">Surface diffusivity </t>
    </r>
    <r>
      <rPr>
        <b/>
        <sz val="11"/>
        <color rgb="FFFF0000"/>
        <rFont val="Calibri (Body)"/>
      </rPr>
      <t>Ds</t>
    </r>
    <r>
      <rPr>
        <b/>
        <sz val="11"/>
        <color theme="1"/>
        <rFont val="Calibri"/>
        <family val="3"/>
        <charset val="134"/>
        <scheme val="minor"/>
      </rPr>
      <t>, cm^2/s</t>
    </r>
  </si>
  <si>
    <r>
      <t xml:space="preserve">Pore diffusivity </t>
    </r>
    <r>
      <rPr>
        <b/>
        <sz val="11"/>
        <color rgb="FFFF0000"/>
        <rFont val="Calibri (Body)"/>
      </rPr>
      <t>Dp</t>
    </r>
    <r>
      <rPr>
        <b/>
        <sz val="11"/>
        <color theme="1"/>
        <rFont val="Calibri"/>
        <family val="3"/>
        <charset val="134"/>
        <scheme val="minor"/>
      </rPr>
      <t>, cm^2/s</t>
    </r>
  </si>
  <si>
    <r>
      <t xml:space="preserve">AsO4(-3) at </t>
    </r>
    <r>
      <rPr>
        <sz val="11"/>
        <color rgb="FFFF0000"/>
        <rFont val="Calibri (Body)"/>
      </rPr>
      <t>pH = 6</t>
    </r>
  </si>
  <si>
    <t>% breakthrough</t>
  </si>
  <si>
    <t>Park City</t>
  </si>
  <si>
    <t>BVT</t>
  </si>
  <si>
    <t>Park City Data</t>
  </si>
  <si>
    <t>Y</t>
  </si>
  <si>
    <t>time</t>
  </si>
  <si>
    <r>
      <t xml:space="preserve">WRF RSSCT 2 </t>
    </r>
    <r>
      <rPr>
        <sz val="11"/>
        <color rgb="FFFF0000"/>
        <rFont val="Calibri (Body)"/>
      </rPr>
      <t>pH=6</t>
    </r>
  </si>
  <si>
    <r>
      <t xml:space="preserve">WRF RSSCT 1 </t>
    </r>
    <r>
      <rPr>
        <sz val="11"/>
        <color rgb="FFFF0000"/>
        <rFont val="Calibri (Body)"/>
      </rPr>
      <t>pH=8.3</t>
    </r>
  </si>
  <si>
    <t>Time (days)</t>
  </si>
  <si>
    <t>Time (min)</t>
  </si>
  <si>
    <t>Experimental Conditions</t>
  </si>
  <si>
    <t>Column Diameter</t>
  </si>
  <si>
    <t>D</t>
  </si>
  <si>
    <t>Column Length</t>
  </si>
  <si>
    <t>Flow Rate</t>
  </si>
  <si>
    <t>Q</t>
  </si>
  <si>
    <t>L</t>
  </si>
  <si>
    <t>cm</t>
  </si>
  <si>
    <t>mL/min</t>
  </si>
  <si>
    <t>Volume</t>
  </si>
  <si>
    <t>V</t>
  </si>
  <si>
    <t>EBCT</t>
  </si>
  <si>
    <t>Figure 6.8</t>
  </si>
  <si>
    <t>C0 = Initial Molar Concentration (umol/L)</t>
  </si>
  <si>
    <t>Test 1 at pH = 8.3</t>
  </si>
  <si>
    <t>Test 2 at pH = 6.0</t>
  </si>
  <si>
    <t>As/Aso</t>
  </si>
  <si>
    <r>
      <t xml:space="preserve">WRF (pH=6.0) - </t>
    </r>
    <r>
      <rPr>
        <sz val="11"/>
        <color rgb="FFFF0000"/>
        <rFont val="Calibri (Body)"/>
      </rPr>
      <t>Test 2</t>
    </r>
  </si>
  <si>
    <r>
      <t xml:space="preserve">WRF (pH=8.3) - </t>
    </r>
    <r>
      <rPr>
        <sz val="11"/>
        <color rgb="FFFF0000"/>
        <rFont val="Calibri (Body)"/>
      </rPr>
      <t>Test 1</t>
    </r>
  </si>
  <si>
    <t>DeNORA (E33 BM Trial 2) pH ~ 8-8.5</t>
  </si>
  <si>
    <t>DeNora (E33 BM Trial 2) pH=~8.0-8.5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</si>
</sst>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24"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等线"/>
      <family val="3"/>
      <charset val="134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 (Body)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name val="Calibri (Body)"/>
    </font>
    <font>
      <sz val="10"/>
      <color rgb="FF000000"/>
      <name val="Helvetica"/>
      <family val="2"/>
    </font>
    <font>
      <sz val="10"/>
      <color theme="1"/>
      <name val="Helvetica"/>
      <family val="2"/>
    </font>
    <font>
      <sz val="11"/>
      <color rgb="FFFF0000"/>
      <name val="Calibri (Body)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1" fillId="0" borderId="0"/>
    <xf numFmtId="9" fontId="6" fillId="0" borderId="0" applyFont="0" applyFill="0" applyBorder="0" applyAlignment="0" applyProtection="0"/>
  </cellStyleXfs>
  <cellXfs count="121">
    <xf numFmtId="0" fontId="0" fillId="0" borderId="0" xfId="0">
      <alignment vertical="center"/>
    </xf>
    <xf numFmtId="11" fontId="0" fillId="0" borderId="0" xfId="0" applyNumberFormat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11" fontId="6" fillId="0" borderId="0" xfId="0" applyNumberFormat="1" applyFont="1">
      <alignment vertical="center"/>
    </xf>
    <xf numFmtId="0" fontId="0" fillId="0" borderId="0" xfId="0" applyAlignment="1"/>
    <xf numFmtId="0" fontId="4" fillId="0" borderId="0" xfId="0" applyFont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/>
    <xf numFmtId="0" fontId="8" fillId="0" borderId="0" xfId="0" applyFont="1" applyFill="1" applyAlignment="1">
      <alignment vertical="center" wrapText="1"/>
    </xf>
    <xf numFmtId="0" fontId="9" fillId="4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8" fillId="0" borderId="0" xfId="0" applyFont="1" applyFill="1">
      <alignment vertical="center"/>
    </xf>
    <xf numFmtId="11" fontId="8" fillId="0" borderId="0" xfId="0" applyNumberFormat="1" applyFont="1" applyBorder="1">
      <alignment vertical="center"/>
    </xf>
    <xf numFmtId="11" fontId="9" fillId="0" borderId="0" xfId="0" applyNumberFormat="1" applyFont="1">
      <alignment vertical="center"/>
    </xf>
    <xf numFmtId="11" fontId="9" fillId="0" borderId="0" xfId="0" applyNumberFormat="1" applyFont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0" fillId="5" borderId="0" xfId="0" applyFont="1" applyFill="1" applyBorder="1" applyAlignment="1"/>
    <xf numFmtId="0" fontId="10" fillId="5" borderId="1" xfId="0" applyFont="1" applyFill="1" applyBorder="1" applyAlignment="1"/>
    <xf numFmtId="0" fontId="9" fillId="5" borderId="0" xfId="0" applyFont="1" applyFill="1">
      <alignment vertical="center"/>
    </xf>
    <xf numFmtId="0" fontId="0" fillId="0" borderId="2" xfId="0" applyFont="1" applyBorder="1">
      <alignment vertical="center"/>
    </xf>
    <xf numFmtId="164" fontId="9" fillId="4" borderId="0" xfId="0" applyNumberFormat="1" applyFont="1" applyFill="1" applyBorder="1" applyAlignment="1"/>
    <xf numFmtId="0" fontId="10" fillId="5" borderId="0" xfId="0" applyFont="1" applyFill="1">
      <alignment vertical="center"/>
    </xf>
    <xf numFmtId="11" fontId="6" fillId="0" borderId="0" xfId="0" applyNumberFormat="1" applyFont="1" applyAlignment="1"/>
    <xf numFmtId="11" fontId="0" fillId="0" borderId="0" xfId="0" applyNumberFormat="1" applyFont="1">
      <alignment vertical="center"/>
    </xf>
    <xf numFmtId="0" fontId="0" fillId="5" borderId="0" xfId="0" applyFont="1" applyFill="1">
      <alignment vertical="center"/>
    </xf>
    <xf numFmtId="0" fontId="0" fillId="4" borderId="0" xfId="0" applyFont="1" applyFill="1">
      <alignment vertical="center"/>
    </xf>
    <xf numFmtId="11" fontId="0" fillId="0" borderId="0" xfId="0" applyNumberFormat="1">
      <alignment vertical="center"/>
    </xf>
    <xf numFmtId="11" fontId="0" fillId="0" borderId="0" xfId="0" applyNumberFormat="1" applyFont="1" applyAlignment="1"/>
    <xf numFmtId="0" fontId="18" fillId="0" borderId="0" xfId="0" applyFont="1">
      <alignment vertical="center"/>
    </xf>
    <xf numFmtId="0" fontId="19" fillId="0" borderId="0" xfId="0" applyFont="1">
      <alignment vertical="center"/>
    </xf>
    <xf numFmtId="165" fontId="6" fillId="0" borderId="0" xfId="0" applyNumberFormat="1" applyFont="1" applyAlignment="1"/>
    <xf numFmtId="0" fontId="4" fillId="0" borderId="0" xfId="0" applyFont="1">
      <alignment vertical="center"/>
    </xf>
    <xf numFmtId="0" fontId="10" fillId="5" borderId="0" xfId="0" applyFont="1" applyFill="1" applyAlignment="1"/>
    <xf numFmtId="164" fontId="6" fillId="4" borderId="0" xfId="0" applyNumberFormat="1" applyFont="1" applyFill="1" applyAlignment="1"/>
    <xf numFmtId="0" fontId="6" fillId="2" borderId="0" xfId="0" applyFont="1" applyFill="1">
      <alignment vertical="center"/>
    </xf>
    <xf numFmtId="0" fontId="0" fillId="4" borderId="0" xfId="0" applyFill="1">
      <alignment vertical="center"/>
    </xf>
    <xf numFmtId="0" fontId="6" fillId="4" borderId="0" xfId="0" applyFont="1" applyFill="1">
      <alignment vertical="center"/>
    </xf>
    <xf numFmtId="0" fontId="6" fillId="5" borderId="0" xfId="0" applyFont="1" applyFill="1">
      <alignment vertical="center"/>
    </xf>
    <xf numFmtId="0" fontId="0" fillId="5" borderId="0" xfId="0" applyFill="1">
      <alignment vertical="center"/>
    </xf>
    <xf numFmtId="11" fontId="8" fillId="0" borderId="0" xfId="0" applyNumberFormat="1" applyFont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>
      <alignment vertical="center"/>
    </xf>
    <xf numFmtId="2" fontId="22" fillId="0" borderId="0" xfId="1" applyNumberFormat="1" applyFont="1" applyBorder="1" applyAlignment="1">
      <alignment horizontal="center" vertical="center"/>
    </xf>
    <xf numFmtId="11" fontId="0" fillId="0" borderId="0" xfId="0" applyNumberFormat="1" applyFont="1" applyFill="1">
      <alignment vertical="center"/>
    </xf>
    <xf numFmtId="11" fontId="9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10" fillId="0" borderId="0" xfId="0" applyFont="1" applyFill="1" applyBorder="1" applyAlignment="1"/>
    <xf numFmtId="0" fontId="0" fillId="0" borderId="0" xfId="0" applyFill="1">
      <alignment vertical="center"/>
    </xf>
    <xf numFmtId="0" fontId="0" fillId="0" borderId="5" xfId="0" applyFont="1" applyBorder="1">
      <alignment vertical="center"/>
    </xf>
    <xf numFmtId="0" fontId="10" fillId="0" borderId="6" xfId="0" applyFont="1" applyFill="1" applyBorder="1" applyAlignment="1"/>
    <xf numFmtId="0" fontId="10" fillId="0" borderId="6" xfId="0" applyFont="1" applyFill="1" applyBorder="1">
      <alignment vertical="center"/>
    </xf>
    <xf numFmtId="0" fontId="0" fillId="0" borderId="6" xfId="0" applyFill="1" applyBorder="1">
      <alignment vertical="center"/>
    </xf>
    <xf numFmtId="0" fontId="9" fillId="2" borderId="6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9" fillId="0" borderId="6" xfId="0" applyFont="1" applyFill="1" applyBorder="1">
      <alignment vertical="center"/>
    </xf>
    <xf numFmtId="11" fontId="9" fillId="0" borderId="6" xfId="0" applyNumberFormat="1" applyFont="1" applyFill="1" applyBorder="1">
      <alignment vertical="center"/>
    </xf>
    <xf numFmtId="11" fontId="0" fillId="0" borderId="6" xfId="0" applyNumberFormat="1" applyFont="1" applyFill="1" applyBorder="1">
      <alignment vertical="center"/>
    </xf>
    <xf numFmtId="0" fontId="12" fillId="0" borderId="7" xfId="0" applyFont="1" applyFill="1" applyBorder="1">
      <alignment vertical="center"/>
    </xf>
    <xf numFmtId="0" fontId="0" fillId="0" borderId="0" xfId="0" applyAlignment="1">
      <alignment horizontal="center" vertical="center"/>
    </xf>
    <xf numFmtId="2" fontId="2" fillId="0" borderId="11" xfId="0" applyNumberFormat="1" applyFont="1" applyBorder="1">
      <alignment vertical="center"/>
    </xf>
    <xf numFmtId="0" fontId="0" fillId="0" borderId="0" xfId="0" applyBorder="1">
      <alignment vertical="center"/>
    </xf>
    <xf numFmtId="2" fontId="2" fillId="0" borderId="13" xfId="0" applyNumberFormat="1" applyFont="1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49" fontId="0" fillId="0" borderId="13" xfId="0" applyNumberForma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9" fillId="2" borderId="0" xfId="0" applyFont="1" applyFill="1" applyBorder="1">
      <alignment vertical="center"/>
    </xf>
    <xf numFmtId="11" fontId="9" fillId="0" borderId="0" xfId="0" applyNumberFormat="1" applyFont="1" applyFill="1" applyBorder="1">
      <alignment vertical="center"/>
    </xf>
    <xf numFmtId="0" fontId="23" fillId="0" borderId="14" xfId="0" applyFont="1" applyBorder="1">
      <alignment vertical="center"/>
    </xf>
    <xf numFmtId="0" fontId="23" fillId="0" borderId="15" xfId="0" applyFont="1" applyBorder="1">
      <alignment vertical="center"/>
    </xf>
    <xf numFmtId="2" fontId="23" fillId="0" borderId="12" xfId="0" applyNumberFormat="1" applyFont="1" applyBorder="1">
      <alignment vertical="center"/>
    </xf>
    <xf numFmtId="2" fontId="23" fillId="0" borderId="15" xfId="0" applyNumberFormat="1" applyFont="1" applyBorder="1">
      <alignment vertical="center"/>
    </xf>
    <xf numFmtId="2" fontId="0" fillId="0" borderId="0" xfId="0" applyNumberFormat="1">
      <alignment vertical="center"/>
    </xf>
    <xf numFmtId="1" fontId="0" fillId="0" borderId="11" xfId="0" applyNumberFormat="1" applyBorder="1">
      <alignment vertical="center"/>
    </xf>
    <xf numFmtId="1" fontId="23" fillId="0" borderId="0" xfId="0" applyNumberFormat="1" applyFont="1" applyBorder="1">
      <alignment vertical="center"/>
    </xf>
    <xf numFmtId="1" fontId="0" fillId="0" borderId="13" xfId="0" applyNumberFormat="1" applyBorder="1">
      <alignment vertical="center"/>
    </xf>
    <xf numFmtId="1" fontId="23" fillId="0" borderId="14" xfId="0" applyNumberFormat="1" applyFont="1" applyBorder="1">
      <alignment vertical="center"/>
    </xf>
    <xf numFmtId="1" fontId="0" fillId="0" borderId="0" xfId="0" applyNumberFormat="1">
      <alignment vertical="center"/>
    </xf>
    <xf numFmtId="1" fontId="23" fillId="0" borderId="0" xfId="0" applyNumberFormat="1" applyFont="1">
      <alignment vertical="center"/>
    </xf>
    <xf numFmtId="0" fontId="0" fillId="4" borderId="4" xfId="0" applyFill="1" applyBorder="1" applyAlignment="1">
      <alignment horizontal="center" vertical="center"/>
    </xf>
    <xf numFmtId="2" fontId="2" fillId="0" borderId="8" xfId="0" applyNumberFormat="1" applyFont="1" applyBorder="1">
      <alignment vertical="center"/>
    </xf>
    <xf numFmtId="2" fontId="2" fillId="0" borderId="9" xfId="0" applyNumberFormat="1" applyFont="1" applyBorder="1">
      <alignment vertical="center"/>
    </xf>
    <xf numFmtId="2" fontId="2" fillId="0" borderId="0" xfId="0" applyNumberFormat="1" applyFont="1" applyBorder="1">
      <alignment vertical="center"/>
    </xf>
    <xf numFmtId="2" fontId="2" fillId="0" borderId="14" xfId="0" applyNumberFormat="1" applyFont="1" applyBorder="1">
      <alignment vertical="center"/>
    </xf>
    <xf numFmtId="1" fontId="23" fillId="0" borderId="8" xfId="0" applyNumberFormat="1" applyFont="1" applyBorder="1">
      <alignment vertical="center"/>
    </xf>
    <xf numFmtId="1" fontId="23" fillId="0" borderId="11" xfId="0" applyNumberFormat="1" applyFont="1" applyBorder="1">
      <alignment vertical="center"/>
    </xf>
    <xf numFmtId="1" fontId="23" fillId="0" borderId="13" xfId="0" applyNumberFormat="1" applyFont="1" applyBorder="1">
      <alignment vertical="center"/>
    </xf>
    <xf numFmtId="166" fontId="9" fillId="0" borderId="6" xfId="0" applyNumberFormat="1" applyFont="1" applyFill="1" applyBorder="1">
      <alignment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/>
    <xf numFmtId="2" fontId="1" fillId="0" borderId="0" xfId="0" applyNumberFormat="1" applyFont="1">
      <alignment vertical="center"/>
    </xf>
    <xf numFmtId="0" fontId="1" fillId="0" borderId="0" xfId="0" applyFont="1">
      <alignment vertical="center"/>
    </xf>
    <xf numFmtId="2" fontId="23" fillId="0" borderId="10" xfId="2" applyNumberFormat="1" applyFont="1" applyBorder="1" applyAlignment="1">
      <alignment vertical="center"/>
    </xf>
    <xf numFmtId="2" fontId="23" fillId="0" borderId="12" xfId="2" applyNumberFormat="1" applyFont="1" applyBorder="1" applyAlignment="1">
      <alignment vertical="center"/>
    </xf>
    <xf numFmtId="2" fontId="23" fillId="0" borderId="15" xfId="2" applyNumberFormat="1" applyFont="1" applyBorder="1" applyAlignment="1">
      <alignment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3">
    <cellStyle name="Normal" xfId="0" builtinId="0"/>
    <cellStyle name="Normal 2" xfId="1" xr:uid="{D781AD5C-7899-484B-A32E-5B13DF1DDA4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1 - pH=8.3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RawData!$A$3:$A$15</c:f>
              <c:numCache>
                <c:formatCode>0.00</c:formatCode>
                <c:ptCount val="13"/>
                <c:pt idx="0">
                  <c:v>0</c:v>
                </c:pt>
                <c:pt idx="1">
                  <c:v>2893.7262380344605</c:v>
                </c:pt>
                <c:pt idx="2">
                  <c:v>3472.4714856413525</c:v>
                </c:pt>
                <c:pt idx="3">
                  <c:v>8102.433466496489</c:v>
                </c:pt>
                <c:pt idx="4">
                  <c:v>8681.1787141033819</c:v>
                </c:pt>
                <c:pt idx="5">
                  <c:v>10128.041833120611</c:v>
                </c:pt>
                <c:pt idx="6">
                  <c:v>15915.494309189533</c:v>
                </c:pt>
                <c:pt idx="7">
                  <c:v>24596.673023292915</c:v>
                </c:pt>
                <c:pt idx="8">
                  <c:v>25754.163518506699</c:v>
                </c:pt>
                <c:pt idx="9">
                  <c:v>31830.988618379066</c:v>
                </c:pt>
                <c:pt idx="10">
                  <c:v>33277.851737396297</c:v>
                </c:pt>
                <c:pt idx="11">
                  <c:v>40512.167332482444</c:v>
                </c:pt>
                <c:pt idx="12">
                  <c:v>43116.520946713463</c:v>
                </c:pt>
              </c:numCache>
            </c:numRef>
          </c:xVal>
          <c:yVal>
            <c:numRef>
              <c:f>RawData!$B$3:$B$15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16</c:v>
                </c:pt>
                <c:pt idx="7">
                  <c:v>27</c:v>
                </c:pt>
                <c:pt idx="8">
                  <c:v>30</c:v>
                </c:pt>
                <c:pt idx="9">
                  <c:v>40</c:v>
                </c:pt>
                <c:pt idx="10">
                  <c:v>43</c:v>
                </c:pt>
                <c:pt idx="11">
                  <c:v>55.000000000000007</c:v>
                </c:pt>
                <c:pt idx="1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7-F04C-90CB-513A4B3FCF05}"/>
            </c:ext>
          </c:extLst>
        </c:ser>
        <c:ser>
          <c:idx val="1"/>
          <c:order val="1"/>
          <c:tx>
            <c:v>Test 2 - pH=6.0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RawData!$C$3:$C$19</c:f>
              <c:numCache>
                <c:formatCode>0</c:formatCode>
                <c:ptCount val="17"/>
                <c:pt idx="0">
                  <c:v>0</c:v>
                </c:pt>
                <c:pt idx="1">
                  <c:v>11574.904952137842</c:v>
                </c:pt>
                <c:pt idx="2">
                  <c:v>14468.631190172302</c:v>
                </c:pt>
                <c:pt idx="3">
                  <c:v>26043.536142310142</c:v>
                </c:pt>
                <c:pt idx="4">
                  <c:v>34724.714856413528</c:v>
                </c:pt>
                <c:pt idx="5">
                  <c:v>41669.657827696232</c:v>
                </c:pt>
                <c:pt idx="6">
                  <c:v>48903.973422782379</c:v>
                </c:pt>
                <c:pt idx="7">
                  <c:v>50929.581789406504</c:v>
                </c:pt>
                <c:pt idx="8">
                  <c:v>56717.03426547542</c:v>
                </c:pt>
                <c:pt idx="9">
                  <c:v>59900.133127313333</c:v>
                </c:pt>
                <c:pt idx="10">
                  <c:v>66555.703474792594</c:v>
                </c:pt>
                <c:pt idx="11">
                  <c:v>68002.566593809825</c:v>
                </c:pt>
                <c:pt idx="12">
                  <c:v>70606.920208040829</c:v>
                </c:pt>
                <c:pt idx="13">
                  <c:v>72921.901198468404</c:v>
                </c:pt>
                <c:pt idx="14">
                  <c:v>76394.372684109752</c:v>
                </c:pt>
                <c:pt idx="15">
                  <c:v>81603.079912571789</c:v>
                </c:pt>
                <c:pt idx="16">
                  <c:v>84496.806150606237</c:v>
                </c:pt>
              </c:numCache>
            </c:numRef>
          </c:xVal>
          <c:yVal>
            <c:numRef>
              <c:f>RawData!$D$3:$D$19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5.5</c:v>
                </c:pt>
                <c:pt idx="5">
                  <c:v>7.5</c:v>
                </c:pt>
                <c:pt idx="6">
                  <c:v>18</c:v>
                </c:pt>
                <c:pt idx="7">
                  <c:v>24</c:v>
                </c:pt>
                <c:pt idx="8">
                  <c:v>31</c:v>
                </c:pt>
                <c:pt idx="9">
                  <c:v>36</c:v>
                </c:pt>
                <c:pt idx="10">
                  <c:v>56.000000000000007</c:v>
                </c:pt>
                <c:pt idx="11">
                  <c:v>56.999999999999993</c:v>
                </c:pt>
                <c:pt idx="12">
                  <c:v>64</c:v>
                </c:pt>
                <c:pt idx="13">
                  <c:v>74</c:v>
                </c:pt>
                <c:pt idx="14">
                  <c:v>76</c:v>
                </c:pt>
                <c:pt idx="15">
                  <c:v>91</c:v>
                </c:pt>
                <c:pt idx="16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D-B949-97EF-F0D8CA6A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83680"/>
        <c:axId val="1480885360"/>
      </c:scatterChart>
      <c:valAx>
        <c:axId val="14808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85360"/>
        <c:crosses val="autoZero"/>
        <c:crossBetween val="midCat"/>
      </c:valAx>
      <c:valAx>
        <c:axId val="14808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Sheet1!$A$1:$A$50</c:f>
              <c:numCache>
                <c:formatCode>General</c:formatCode>
                <c:ptCount val="50"/>
                <c:pt idx="0">
                  <c:v>49009.221928381601</c:v>
                </c:pt>
                <c:pt idx="1">
                  <c:v>50778.8982240197</c:v>
                </c:pt>
                <c:pt idx="2">
                  <c:v>52548.574519657901</c:v>
                </c:pt>
                <c:pt idx="3">
                  <c:v>54318.250815296</c:v>
                </c:pt>
                <c:pt idx="4">
                  <c:v>56087.927110934099</c:v>
                </c:pt>
                <c:pt idx="5">
                  <c:v>58207.458622400904</c:v>
                </c:pt>
                <c:pt idx="6">
                  <c:v>60326.990133867701</c:v>
                </c:pt>
                <c:pt idx="7">
                  <c:v>62446.521645334396</c:v>
                </c:pt>
                <c:pt idx="8">
                  <c:v>64566.053156801201</c:v>
                </c:pt>
                <c:pt idx="9">
                  <c:v>66685.584668267897</c:v>
                </c:pt>
                <c:pt idx="10">
                  <c:v>68805.116179734701</c:v>
                </c:pt>
                <c:pt idx="11">
                  <c:v>71176.339647069399</c:v>
                </c:pt>
                <c:pt idx="12">
                  <c:v>73547.563114403994</c:v>
                </c:pt>
                <c:pt idx="13">
                  <c:v>75918.786581738706</c:v>
                </c:pt>
                <c:pt idx="14">
                  <c:v>78290.010049073302</c:v>
                </c:pt>
                <c:pt idx="15">
                  <c:v>80661.233516408</c:v>
                </c:pt>
                <c:pt idx="16">
                  <c:v>83032.456983742595</c:v>
                </c:pt>
                <c:pt idx="17">
                  <c:v>85403.680451077307</c:v>
                </c:pt>
                <c:pt idx="18">
                  <c:v>88131.336395353603</c:v>
                </c:pt>
                <c:pt idx="19">
                  <c:v>90858.992339629898</c:v>
                </c:pt>
                <c:pt idx="20">
                  <c:v>93586.648283906296</c:v>
                </c:pt>
                <c:pt idx="21">
                  <c:v>96314.304228182693</c:v>
                </c:pt>
                <c:pt idx="22">
                  <c:v>99041.960172459003</c:v>
                </c:pt>
                <c:pt idx="23">
                  <c:v>101769.61611673499</c:v>
                </c:pt>
                <c:pt idx="24">
                  <c:v>104497.272061012</c:v>
                </c:pt>
                <c:pt idx="25">
                  <c:v>108390.53943934701</c:v>
                </c:pt>
                <c:pt idx="26">
                  <c:v>112283.806817683</c:v>
                </c:pt>
                <c:pt idx="27">
                  <c:v>116177.07419601901</c:v>
                </c:pt>
                <c:pt idx="28">
                  <c:v>120070.341574355</c:v>
                </c:pt>
                <c:pt idx="29">
                  <c:v>123963.60895269</c:v>
                </c:pt>
                <c:pt idx="30">
                  <c:v>127856.876331026</c:v>
                </c:pt>
                <c:pt idx="31">
                  <c:v>131750.14370936199</c:v>
                </c:pt>
                <c:pt idx="32">
                  <c:v>135643.41108769801</c:v>
                </c:pt>
                <c:pt idx="33">
                  <c:v>139536.67846603299</c:v>
                </c:pt>
                <c:pt idx="34">
                  <c:v>144075.25436553601</c:v>
                </c:pt>
                <c:pt idx="35">
                  <c:v>148613.830265039</c:v>
                </c:pt>
                <c:pt idx="36">
                  <c:v>153152.40616454199</c:v>
                </c:pt>
                <c:pt idx="37">
                  <c:v>157690.98206404399</c:v>
                </c:pt>
                <c:pt idx="38">
                  <c:v>162229.55796354701</c:v>
                </c:pt>
                <c:pt idx="39">
                  <c:v>166768.13386305</c:v>
                </c:pt>
                <c:pt idx="40">
                  <c:v>175972.98350487501</c:v>
                </c:pt>
                <c:pt idx="41">
                  <c:v>185177.83314670101</c:v>
                </c:pt>
                <c:pt idx="42">
                  <c:v>194382.68278852699</c:v>
                </c:pt>
                <c:pt idx="43">
                  <c:v>203587.532430352</c:v>
                </c:pt>
                <c:pt idx="44">
                  <c:v>212792.38207217801</c:v>
                </c:pt>
                <c:pt idx="45">
                  <c:v>231797.48119404301</c:v>
                </c:pt>
                <c:pt idx="46">
                  <c:v>250802.580315909</c:v>
                </c:pt>
                <c:pt idx="47">
                  <c:v>269807.679437774</c:v>
                </c:pt>
                <c:pt idx="48">
                  <c:v>288812.77855963999</c:v>
                </c:pt>
                <c:pt idx="49">
                  <c:v>294117.64705882297</c:v>
                </c:pt>
              </c:numCache>
            </c:numRef>
          </c:xVal>
          <c:yVal>
            <c:numRef>
              <c:f>Sheet1!$B$1:$B$50</c:f>
              <c:numCache>
                <c:formatCode>0.00E+00</c:formatCode>
                <c:ptCount val="50"/>
                <c:pt idx="0">
                  <c:v>7.8815704806059307E-6</c:v>
                </c:pt>
                <c:pt idx="1">
                  <c:v>5.6534620401274297E-5</c:v>
                </c:pt>
                <c:pt idx="2" formatCode="General">
                  <c:v>1.29260529005025E-4</c:v>
                </c:pt>
                <c:pt idx="3" formatCode="General">
                  <c:v>2.28653145487764E-4</c:v>
                </c:pt>
                <c:pt idx="4" formatCode="General">
                  <c:v>3.5808537717385499E-4</c:v>
                </c:pt>
                <c:pt idx="5" formatCode="General">
                  <c:v>5.6041022697302903E-4</c:v>
                </c:pt>
                <c:pt idx="6" formatCode="General">
                  <c:v>8.2582166701864802E-4</c:v>
                </c:pt>
                <c:pt idx="7" formatCode="General">
                  <c:v>1.1724464957820399E-3</c:v>
                </c:pt>
                <c:pt idx="8" formatCode="General">
                  <c:v>1.6303033029929899E-3</c:v>
                </c:pt>
                <c:pt idx="9" formatCode="General">
                  <c:v>2.24622478514792E-3</c:v>
                </c:pt>
                <c:pt idx="10" formatCode="General">
                  <c:v>3.0881689335421399E-3</c:v>
                </c:pt>
                <c:pt idx="11" formatCode="General">
                  <c:v>4.41201273868763E-3</c:v>
                </c:pt>
                <c:pt idx="12" formatCode="General">
                  <c:v>6.2917730169821896E-3</c:v>
                </c:pt>
                <c:pt idx="13" formatCode="General">
                  <c:v>8.9114998706778092E-3</c:v>
                </c:pt>
                <c:pt idx="14" formatCode="General">
                  <c:v>1.2464581959278799E-2</c:v>
                </c:pt>
                <c:pt idx="15" formatCode="General">
                  <c:v>1.7138200206542699E-2</c:v>
                </c:pt>
                <c:pt idx="16" formatCode="General">
                  <c:v>2.3090520426828E-2</c:v>
                </c:pt>
                <c:pt idx="17" formatCode="General">
                  <c:v>3.04194351285384E-2</c:v>
                </c:pt>
                <c:pt idx="18" formatCode="General">
                  <c:v>4.0576868469156202E-2</c:v>
                </c:pt>
                <c:pt idx="19" formatCode="General">
                  <c:v>5.2438502102865298E-2</c:v>
                </c:pt>
                <c:pt idx="20" formatCode="General">
                  <c:v>6.5796939689282893E-2</c:v>
                </c:pt>
                <c:pt idx="21" formatCode="General">
                  <c:v>8.0329413279637399E-2</c:v>
                </c:pt>
                <c:pt idx="22" formatCode="General">
                  <c:v>9.5719126201983099E-2</c:v>
                </c:pt>
                <c:pt idx="23" formatCode="General">
                  <c:v>0.111679395440431</c:v>
                </c:pt>
                <c:pt idx="24" formatCode="General">
                  <c:v>0.12796342520449</c:v>
                </c:pt>
                <c:pt idx="25" formatCode="General">
                  <c:v>0.151381136683991</c:v>
                </c:pt>
                <c:pt idx="26" formatCode="General">
                  <c:v>0.17468125120235201</c:v>
                </c:pt>
                <c:pt idx="27" formatCode="General">
                  <c:v>0.19753036351668701</c:v>
                </c:pt>
                <c:pt idx="28" formatCode="General">
                  <c:v>0.219850546981842</c:v>
                </c:pt>
                <c:pt idx="29" formatCode="General">
                  <c:v>0.241626469472632</c:v>
                </c:pt>
                <c:pt idx="30" formatCode="General">
                  <c:v>0.26256834401087498</c:v>
                </c:pt>
                <c:pt idx="31" formatCode="General">
                  <c:v>0.28287898977499099</c:v>
                </c:pt>
                <c:pt idx="32" formatCode="General">
                  <c:v>0.30248188862641501</c:v>
                </c:pt>
                <c:pt idx="33" formatCode="General">
                  <c:v>0.32137403438061402</c:v>
                </c:pt>
                <c:pt idx="34" formatCode="General">
                  <c:v>0.34256315562442102</c:v>
                </c:pt>
                <c:pt idx="35" formatCode="General">
                  <c:v>0.36288225477252101</c:v>
                </c:pt>
                <c:pt idx="36" formatCode="General">
                  <c:v>0.38235241999985298</c:v>
                </c:pt>
                <c:pt idx="37" formatCode="General">
                  <c:v>0.40104606952685001</c:v>
                </c:pt>
                <c:pt idx="38" formatCode="General">
                  <c:v>0.41897699682818601</c:v>
                </c:pt>
                <c:pt idx="39" formatCode="General">
                  <c:v>0.43620270635724301</c:v>
                </c:pt>
                <c:pt idx="40" formatCode="General">
                  <c:v>0.469090069460535</c:v>
                </c:pt>
                <c:pt idx="41" formatCode="General">
                  <c:v>0.49952316951111198</c:v>
                </c:pt>
                <c:pt idx="42" formatCode="General">
                  <c:v>0.52776689037869795</c:v>
                </c:pt>
                <c:pt idx="43" formatCode="General">
                  <c:v>0.55404377502505098</c:v>
                </c:pt>
                <c:pt idx="44" formatCode="General">
                  <c:v>0.57854902057284496</c:v>
                </c:pt>
                <c:pt idx="45" formatCode="General">
                  <c:v>0.62417773376629604</c:v>
                </c:pt>
                <c:pt idx="46" formatCode="General">
                  <c:v>0.66421550623512904</c:v>
                </c:pt>
                <c:pt idx="47" formatCode="General">
                  <c:v>0.69971387273506203</c:v>
                </c:pt>
                <c:pt idx="48" formatCode="General">
                  <c:v>0.73113846999170395</c:v>
                </c:pt>
                <c:pt idx="49" formatCode="General">
                  <c:v>0.73928521778378897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84-B341-BCEB-8588B14BA73C}"/>
            </c:ext>
          </c:extLst>
        </c:ser>
        <c:ser>
          <c:idx val="3"/>
          <c:order val="1"/>
          <c:tx>
            <c:v>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Sheet1!$D$1:$D$39</c:f>
              <c:numCache>
                <c:formatCode>General</c:formatCode>
                <c:ptCount val="39"/>
                <c:pt idx="0">
                  <c:v>92473.057993876602</c:v>
                </c:pt>
                <c:pt idx="1">
                  <c:v>95657.185551650298</c:v>
                </c:pt>
                <c:pt idx="2">
                  <c:v>98841.313109423994</c:v>
                </c:pt>
                <c:pt idx="3">
                  <c:v>102025.440667198</c:v>
                </c:pt>
                <c:pt idx="4">
                  <c:v>105209.56822497099</c:v>
                </c:pt>
                <c:pt idx="5">
                  <c:v>108393.695782745</c:v>
                </c:pt>
                <c:pt idx="6">
                  <c:v>111577.823340519</c:v>
                </c:pt>
                <c:pt idx="7">
                  <c:v>114761.950898293</c:v>
                </c:pt>
                <c:pt idx="8">
                  <c:v>118284.144460918</c:v>
                </c:pt>
                <c:pt idx="9">
                  <c:v>121806.33802354299</c:v>
                </c:pt>
                <c:pt idx="10">
                  <c:v>125328.531586168</c:v>
                </c:pt>
                <c:pt idx="11">
                  <c:v>128850.725148793</c:v>
                </c:pt>
                <c:pt idx="12">
                  <c:v>132372.91871141901</c:v>
                </c:pt>
                <c:pt idx="13">
                  <c:v>135895.11227404399</c:v>
                </c:pt>
                <c:pt idx="14">
                  <c:v>139417.30583666899</c:v>
                </c:pt>
                <c:pt idx="15">
                  <c:v>143870.77260982301</c:v>
                </c:pt>
                <c:pt idx="16">
                  <c:v>148324.23938297699</c:v>
                </c:pt>
                <c:pt idx="17">
                  <c:v>152777.706156131</c:v>
                </c:pt>
                <c:pt idx="18">
                  <c:v>157231.17292928501</c:v>
                </c:pt>
                <c:pt idx="19">
                  <c:v>161684.63970243899</c:v>
                </c:pt>
                <c:pt idx="20">
                  <c:v>166138.10647559201</c:v>
                </c:pt>
                <c:pt idx="21">
                  <c:v>170591.57324874599</c:v>
                </c:pt>
                <c:pt idx="22">
                  <c:v>175861.231550742</c:v>
                </c:pt>
                <c:pt idx="23">
                  <c:v>181130.88985273699</c:v>
                </c:pt>
                <c:pt idx="24">
                  <c:v>186400.54815473201</c:v>
                </c:pt>
                <c:pt idx="25">
                  <c:v>191670.20645672799</c:v>
                </c:pt>
                <c:pt idx="26">
                  <c:v>196939.86475872301</c:v>
                </c:pt>
                <c:pt idx="27">
                  <c:v>202209.523060718</c:v>
                </c:pt>
                <c:pt idx="28">
                  <c:v>209693.66159899501</c:v>
                </c:pt>
                <c:pt idx="29">
                  <c:v>217177.800137271</c:v>
                </c:pt>
                <c:pt idx="30">
                  <c:v>224661.93867554801</c:v>
                </c:pt>
                <c:pt idx="31">
                  <c:v>232146.077213824</c:v>
                </c:pt>
                <c:pt idx="32">
                  <c:v>239630.21575210101</c:v>
                </c:pt>
                <c:pt idx="33">
                  <c:v>247114.354290377</c:v>
                </c:pt>
                <c:pt idx="34">
                  <c:v>258132.709885185</c:v>
                </c:pt>
                <c:pt idx="35">
                  <c:v>269151.06547999399</c:v>
                </c:pt>
                <c:pt idx="36">
                  <c:v>280169.421074802</c:v>
                </c:pt>
                <c:pt idx="37">
                  <c:v>291187.77666961099</c:v>
                </c:pt>
                <c:pt idx="38">
                  <c:v>294117.64705882402</c:v>
                </c:pt>
              </c:numCache>
            </c:numRef>
          </c:xVal>
          <c:yVal>
            <c:numRef>
              <c:f>Sheet1!$E$1:$E$39</c:f>
              <c:numCache>
                <c:formatCode>General</c:formatCode>
                <c:ptCount val="39"/>
                <c:pt idx="0" formatCode="0.00E+00">
                  <c:v>2.63321665362876E-5</c:v>
                </c:pt>
                <c:pt idx="1">
                  <c:v>1.09760889386955E-4</c:v>
                </c:pt>
                <c:pt idx="2">
                  <c:v>2.2507180603333299E-4</c:v>
                </c:pt>
                <c:pt idx="3">
                  <c:v>3.7795004688920801E-4</c:v>
                </c:pt>
                <c:pt idx="4">
                  <c:v>5.7504172127970999E-4</c:v>
                </c:pt>
                <c:pt idx="5">
                  <c:v>8.2548589840575196E-4</c:v>
                </c:pt>
                <c:pt idx="6">
                  <c:v>1.14261166608092E-3</c:v>
                </c:pt>
                <c:pt idx="7">
                  <c:v>1.5465436365363901E-3</c:v>
                </c:pt>
                <c:pt idx="8">
                  <c:v>2.1313154587004899E-3</c:v>
                </c:pt>
                <c:pt idx="9">
                  <c:v>2.9196870770530001E-3</c:v>
                </c:pt>
                <c:pt idx="10">
                  <c:v>3.9959095350125097E-3</c:v>
                </c:pt>
                <c:pt idx="11">
                  <c:v>5.4685674427798099E-3</c:v>
                </c:pt>
                <c:pt idx="12">
                  <c:v>7.46864670496355E-3</c:v>
                </c:pt>
                <c:pt idx="13">
                  <c:v>1.0143715961609999E-2</c:v>
                </c:pt>
                <c:pt idx="14">
                  <c:v>1.3648952577772501E-2</c:v>
                </c:pt>
                <c:pt idx="15">
                  <c:v>1.95093723679358E-2</c:v>
                </c:pt>
                <c:pt idx="16">
                  <c:v>2.7209379437991399E-2</c:v>
                </c:pt>
                <c:pt idx="17">
                  <c:v>3.6917468038176297E-2</c:v>
                </c:pt>
                <c:pt idx="18">
                  <c:v>4.8643096687598399E-2</c:v>
                </c:pt>
                <c:pt idx="19">
                  <c:v>6.2261772906413403E-2</c:v>
                </c:pt>
                <c:pt idx="20">
                  <c:v>7.7523924444411196E-2</c:v>
                </c:pt>
                <c:pt idx="21">
                  <c:v>9.4059523657209806E-2</c:v>
                </c:pt>
                <c:pt idx="22">
                  <c:v>0.114829584153282</c:v>
                </c:pt>
                <c:pt idx="23">
                  <c:v>0.136414848868949</c:v>
                </c:pt>
                <c:pt idx="24">
                  <c:v>0.158406528235397</c:v>
                </c:pt>
                <c:pt idx="25">
                  <c:v>0.18049668994259699</c:v>
                </c:pt>
                <c:pt idx="26">
                  <c:v>0.20246176004515401</c:v>
                </c:pt>
                <c:pt idx="27">
                  <c:v>0.22414358641923099</c:v>
                </c:pt>
                <c:pt idx="28">
                  <c:v>0.25423816388662901</c:v>
                </c:pt>
                <c:pt idx="29">
                  <c:v>0.28341548693068802</c:v>
                </c:pt>
                <c:pt idx="30">
                  <c:v>0.31151645093730101</c:v>
                </c:pt>
                <c:pt idx="31">
                  <c:v>0.33847703578671101</c:v>
                </c:pt>
                <c:pt idx="32">
                  <c:v>0.36445295114612097</c:v>
                </c:pt>
                <c:pt idx="33">
                  <c:v>0.38930678783128397</c:v>
                </c:pt>
                <c:pt idx="34">
                  <c:v>0.424091833997426</c:v>
                </c:pt>
                <c:pt idx="35">
                  <c:v>0.45677830768949002</c:v>
                </c:pt>
                <c:pt idx="36">
                  <c:v>0.487495149671135</c:v>
                </c:pt>
                <c:pt idx="37">
                  <c:v>0.51640277600607898</c:v>
                </c:pt>
                <c:pt idx="38">
                  <c:v>0.52378081710078495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84-B341-BCEB-8588B14BA73C}"/>
            </c:ext>
          </c:extLst>
        </c:ser>
        <c:ser>
          <c:idx val="4"/>
          <c:order val="2"/>
          <c:tx>
            <c:v>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Sheet1!$G$1:$G$43</c:f>
              <c:numCache>
                <c:formatCode>General</c:formatCode>
                <c:ptCount val="43"/>
                <c:pt idx="0">
                  <c:v>65410.746861416803</c:v>
                </c:pt>
                <c:pt idx="1">
                  <c:v>67742.671662060995</c:v>
                </c:pt>
                <c:pt idx="2">
                  <c:v>70074.5964627051</c:v>
                </c:pt>
                <c:pt idx="3">
                  <c:v>72406.521263349307</c:v>
                </c:pt>
                <c:pt idx="4">
                  <c:v>75156.236870503897</c:v>
                </c:pt>
                <c:pt idx="5">
                  <c:v>77905.952477658502</c:v>
                </c:pt>
                <c:pt idx="6">
                  <c:v>80655.668084813107</c:v>
                </c:pt>
                <c:pt idx="7">
                  <c:v>83405.383691967698</c:v>
                </c:pt>
                <c:pt idx="8">
                  <c:v>86155.099299122303</c:v>
                </c:pt>
                <c:pt idx="9">
                  <c:v>88904.814906276893</c:v>
                </c:pt>
                <c:pt idx="10">
                  <c:v>91884.969493736906</c:v>
                </c:pt>
                <c:pt idx="11">
                  <c:v>94581.914345113895</c:v>
                </c:pt>
                <c:pt idx="12">
                  <c:v>97278.859196490899</c:v>
                </c:pt>
                <c:pt idx="13">
                  <c:v>99975.804047867903</c:v>
                </c:pt>
                <c:pt idx="14">
                  <c:v>102672.74889924499</c:v>
                </c:pt>
                <c:pt idx="15">
                  <c:v>105369.693750622</c:v>
                </c:pt>
                <c:pt idx="16">
                  <c:v>108554.186822756</c:v>
                </c:pt>
                <c:pt idx="17">
                  <c:v>111738.67989488901</c:v>
                </c:pt>
                <c:pt idx="18">
                  <c:v>114923.172967023</c:v>
                </c:pt>
                <c:pt idx="19">
                  <c:v>118107.666039157</c:v>
                </c:pt>
                <c:pt idx="20">
                  <c:v>121292.159111291</c:v>
                </c:pt>
                <c:pt idx="21">
                  <c:v>125082.30854117199</c:v>
                </c:pt>
                <c:pt idx="22">
                  <c:v>128872.457971054</c:v>
                </c:pt>
                <c:pt idx="23">
                  <c:v>132662.60740093599</c:v>
                </c:pt>
                <c:pt idx="24">
                  <c:v>136452.756830817</c:v>
                </c:pt>
                <c:pt idx="25">
                  <c:v>140242.906260699</c:v>
                </c:pt>
                <c:pt idx="26">
                  <c:v>144984.810118049</c:v>
                </c:pt>
                <c:pt idx="27">
                  <c:v>149726.71397539999</c:v>
                </c:pt>
                <c:pt idx="28">
                  <c:v>154468.61783274999</c:v>
                </c:pt>
                <c:pt idx="29">
                  <c:v>159210.52169009999</c:v>
                </c:pt>
                <c:pt idx="30">
                  <c:v>163952.42554745101</c:v>
                </c:pt>
                <c:pt idx="31">
                  <c:v>170916.810209502</c:v>
                </c:pt>
                <c:pt idx="32">
                  <c:v>177881.19487155401</c:v>
                </c:pt>
                <c:pt idx="33">
                  <c:v>184845.57953360601</c:v>
                </c:pt>
                <c:pt idx="34">
                  <c:v>191809.96419565799</c:v>
                </c:pt>
                <c:pt idx="35">
                  <c:v>198774.348857709</c:v>
                </c:pt>
                <c:pt idx="36">
                  <c:v>209958.015330405</c:v>
                </c:pt>
                <c:pt idx="37">
                  <c:v>221141.681803101</c:v>
                </c:pt>
                <c:pt idx="38">
                  <c:v>232325.34827579599</c:v>
                </c:pt>
                <c:pt idx="39">
                  <c:v>243509.01474849199</c:v>
                </c:pt>
                <c:pt idx="40">
                  <c:v>254692.68122118799</c:v>
                </c:pt>
                <c:pt idx="41">
                  <c:v>274727.19277713302</c:v>
                </c:pt>
                <c:pt idx="42">
                  <c:v>294117.64705882402</c:v>
                </c:pt>
              </c:numCache>
            </c:numRef>
          </c:xVal>
          <c:yVal>
            <c:numRef>
              <c:f>Sheet1!$H$1:$H$43</c:f>
              <c:numCache>
                <c:formatCode>General</c:formatCode>
                <c:ptCount val="43"/>
                <c:pt idx="0" formatCode="0.00E+00">
                  <c:v>4.7167005362791697E-5</c:v>
                </c:pt>
                <c:pt idx="1">
                  <c:v>1.2754707223305099E-4</c:v>
                </c:pt>
                <c:pt idx="2">
                  <c:v>2.3825901162577499E-4</c:v>
                </c:pt>
                <c:pt idx="3">
                  <c:v>3.8419350104762902E-4</c:v>
                </c:pt>
                <c:pt idx="4">
                  <c:v>6.1062536291699502E-4</c:v>
                </c:pt>
                <c:pt idx="5">
                  <c:v>9.0982556448200504E-4</c:v>
                </c:pt>
                <c:pt idx="6">
                  <c:v>1.30502336739709E-3</c:v>
                </c:pt>
                <c:pt idx="7">
                  <c:v>1.83416374052415E-3</c:v>
                </c:pt>
                <c:pt idx="8">
                  <c:v>2.5566710590800498E-3</c:v>
                </c:pt>
                <c:pt idx="9">
                  <c:v>3.55865986751105E-3</c:v>
                </c:pt>
                <c:pt idx="10">
                  <c:v>5.09336772221317E-3</c:v>
                </c:pt>
                <c:pt idx="11">
                  <c:v>7.02979276435408E-3</c:v>
                </c:pt>
                <c:pt idx="12">
                  <c:v>9.6400061520253502E-3</c:v>
                </c:pt>
                <c:pt idx="13">
                  <c:v>1.3080168847502001E-2</c:v>
                </c:pt>
                <c:pt idx="14">
                  <c:v>1.7501835704974801E-2</c:v>
                </c:pt>
                <c:pt idx="15">
                  <c:v>2.3034995586698099E-2</c:v>
                </c:pt>
                <c:pt idx="16">
                  <c:v>3.1116520674876798E-2</c:v>
                </c:pt>
                <c:pt idx="17">
                  <c:v>4.0917670581093801E-2</c:v>
                </c:pt>
                <c:pt idx="18">
                  <c:v>5.2363608329738201E-2</c:v>
                </c:pt>
                <c:pt idx="19">
                  <c:v>6.5266154740055204E-2</c:v>
                </c:pt>
                <c:pt idx="20">
                  <c:v>7.93619305857583E-2</c:v>
                </c:pt>
                <c:pt idx="21">
                  <c:v>9.7280637543353199E-2</c:v>
                </c:pt>
                <c:pt idx="22">
                  <c:v>0.116050218932779</c:v>
                </c:pt>
                <c:pt idx="23">
                  <c:v>0.13528424939016501</c:v>
                </c:pt>
                <c:pt idx="24">
                  <c:v>0.15469348198371</c:v>
                </c:pt>
                <c:pt idx="25">
                  <c:v>0.17406614078451099</c:v>
                </c:pt>
                <c:pt idx="26">
                  <c:v>0.19803179973919199</c:v>
                </c:pt>
                <c:pt idx="27">
                  <c:v>0.221509068789776</c:v>
                </c:pt>
                <c:pt idx="28">
                  <c:v>0.24437818467009401</c:v>
                </c:pt>
                <c:pt idx="29">
                  <c:v>0.26657583940961299</c:v>
                </c:pt>
                <c:pt idx="30">
                  <c:v>0.28807366606940199</c:v>
                </c:pt>
                <c:pt idx="31">
                  <c:v>0.31835209608339798</c:v>
                </c:pt>
                <c:pt idx="32">
                  <c:v>0.34712029378669501</c:v>
                </c:pt>
                <c:pt idx="33">
                  <c:v>0.374438566831926</c:v>
                </c:pt>
                <c:pt idx="34">
                  <c:v>0.400378699066824</c:v>
                </c:pt>
                <c:pt idx="35">
                  <c:v>0.42501843847929999</c:v>
                </c:pt>
                <c:pt idx="36">
                  <c:v>0.46207410509471403</c:v>
                </c:pt>
                <c:pt idx="37">
                  <c:v>0.49629706862927397</c:v>
                </c:pt>
                <c:pt idx="38">
                  <c:v>0.52800002807761104</c:v>
                </c:pt>
                <c:pt idx="39">
                  <c:v>0.55741203974625897</c:v>
                </c:pt>
                <c:pt idx="40">
                  <c:v>0.58478712987307802</c:v>
                </c:pt>
                <c:pt idx="41">
                  <c:v>0.62921257362018901</c:v>
                </c:pt>
                <c:pt idx="42">
                  <c:v>0.66740636930139596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84-B341-BCEB-8588B14B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87824"/>
        <c:axId val="1565989456"/>
      </c:scatterChart>
      <c:valAx>
        <c:axId val="15659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89456"/>
        <c:crosses val="autoZero"/>
        <c:crossBetween val="midCat"/>
      </c:valAx>
      <c:valAx>
        <c:axId val="15659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8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PSDM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Sheet1!$S$4:$S$56</c:f>
              <c:numCache>
                <c:formatCode>General</c:formatCode>
                <c:ptCount val="53"/>
                <c:pt idx="0">
                  <c:v>47905</c:v>
                </c:pt>
                <c:pt idx="1">
                  <c:v>48841</c:v>
                </c:pt>
                <c:pt idx="2">
                  <c:v>49778</c:v>
                </c:pt>
                <c:pt idx="3">
                  <c:v>50714</c:v>
                </c:pt>
                <c:pt idx="4">
                  <c:v>51650</c:v>
                </c:pt>
                <c:pt idx="5">
                  <c:v>52586</c:v>
                </c:pt>
                <c:pt idx="6">
                  <c:v>53603</c:v>
                </c:pt>
                <c:pt idx="7">
                  <c:v>54619</c:v>
                </c:pt>
                <c:pt idx="8">
                  <c:v>55636</c:v>
                </c:pt>
                <c:pt idx="9">
                  <c:v>56652</c:v>
                </c:pt>
                <c:pt idx="10">
                  <c:v>57669</c:v>
                </c:pt>
                <c:pt idx="11">
                  <c:v>58685</c:v>
                </c:pt>
                <c:pt idx="12">
                  <c:v>60012</c:v>
                </c:pt>
                <c:pt idx="13">
                  <c:v>61339</c:v>
                </c:pt>
                <c:pt idx="14">
                  <c:v>62666</c:v>
                </c:pt>
                <c:pt idx="15">
                  <c:v>63993</c:v>
                </c:pt>
                <c:pt idx="16">
                  <c:v>65319</c:v>
                </c:pt>
                <c:pt idx="17">
                  <c:v>66646</c:v>
                </c:pt>
                <c:pt idx="18">
                  <c:v>68200</c:v>
                </c:pt>
                <c:pt idx="19">
                  <c:v>69753</c:v>
                </c:pt>
                <c:pt idx="20">
                  <c:v>71307</c:v>
                </c:pt>
                <c:pt idx="21">
                  <c:v>72861</c:v>
                </c:pt>
                <c:pt idx="22">
                  <c:v>74414</c:v>
                </c:pt>
                <c:pt idx="23">
                  <c:v>75968</c:v>
                </c:pt>
                <c:pt idx="24">
                  <c:v>77592</c:v>
                </c:pt>
                <c:pt idx="25">
                  <c:v>79216</c:v>
                </c:pt>
                <c:pt idx="26">
                  <c:v>80839</c:v>
                </c:pt>
                <c:pt idx="27">
                  <c:v>82463</c:v>
                </c:pt>
                <c:pt idx="28">
                  <c:v>84087</c:v>
                </c:pt>
                <c:pt idx="29">
                  <c:v>85711</c:v>
                </c:pt>
                <c:pt idx="30">
                  <c:v>87485</c:v>
                </c:pt>
                <c:pt idx="31">
                  <c:v>89259</c:v>
                </c:pt>
                <c:pt idx="32">
                  <c:v>91033</c:v>
                </c:pt>
                <c:pt idx="33">
                  <c:v>92808</c:v>
                </c:pt>
                <c:pt idx="34">
                  <c:v>94582</c:v>
                </c:pt>
                <c:pt idx="35">
                  <c:v>96356</c:v>
                </c:pt>
                <c:pt idx="36">
                  <c:v>98460</c:v>
                </c:pt>
                <c:pt idx="37" formatCode="0.00E+00">
                  <c:v>100560</c:v>
                </c:pt>
                <c:pt idx="38" formatCode="0.00E+00">
                  <c:v>102670</c:v>
                </c:pt>
                <c:pt idx="39" formatCode="0.00E+00">
                  <c:v>104770</c:v>
                </c:pt>
                <c:pt idx="40" formatCode="0.00E+00">
                  <c:v>106870</c:v>
                </c:pt>
                <c:pt idx="41" formatCode="0.00E+00">
                  <c:v>109790</c:v>
                </c:pt>
                <c:pt idx="42" formatCode="0.00E+00">
                  <c:v>112710</c:v>
                </c:pt>
                <c:pt idx="43" formatCode="0.00E+00">
                  <c:v>115630</c:v>
                </c:pt>
                <c:pt idx="44" formatCode="0.00E+00">
                  <c:v>118550</c:v>
                </c:pt>
                <c:pt idx="45" formatCode="0.00E+00">
                  <c:v>121470</c:v>
                </c:pt>
                <c:pt idx="46" formatCode="0.00E+00">
                  <c:v>125590</c:v>
                </c:pt>
                <c:pt idx="47" formatCode="0.00E+00">
                  <c:v>129710</c:v>
                </c:pt>
                <c:pt idx="48" formatCode="0.00E+00">
                  <c:v>133840</c:v>
                </c:pt>
                <c:pt idx="49" formatCode="0.00E+00">
                  <c:v>137960</c:v>
                </c:pt>
                <c:pt idx="50" formatCode="0.00E+00">
                  <c:v>142080</c:v>
                </c:pt>
                <c:pt idx="51" formatCode="0.00E+00">
                  <c:v>150000</c:v>
                </c:pt>
                <c:pt idx="52" formatCode="0.00E+00">
                  <c:v>156960</c:v>
                </c:pt>
              </c:numCache>
            </c:numRef>
          </c:xVal>
          <c:yVal>
            <c:numRef>
              <c:f>Sheet1!$T$4:$T$56</c:f>
              <c:numCache>
                <c:formatCode>General</c:formatCode>
                <c:ptCount val="53"/>
                <c:pt idx="0" formatCode="0.00E+00">
                  <c:v>3.4616000000000002E-5</c:v>
                </c:pt>
                <c:pt idx="1">
                  <c:v>1.0459999999999999E-4</c:v>
                </c:pt>
                <c:pt idx="2">
                  <c:v>1.9526E-4</c:v>
                </c:pt>
                <c:pt idx="3">
                  <c:v>3.0686999999999999E-4</c:v>
                </c:pt>
                <c:pt idx="4">
                  <c:v>4.3965999999999997E-4</c:v>
                </c:pt>
                <c:pt idx="5">
                  <c:v>5.9422999999999995E-4</c:v>
                </c:pt>
                <c:pt idx="6">
                  <c:v>7.8850000000000003E-4</c:v>
                </c:pt>
                <c:pt idx="7">
                  <c:v>1.0142E-3</c:v>
                </c:pt>
                <c:pt idx="8">
                  <c:v>1.2780999999999999E-3</c:v>
                </c:pt>
                <c:pt idx="9">
                  <c:v>1.5903E-3</c:v>
                </c:pt>
                <c:pt idx="10">
                  <c:v>1.9650000000000002E-3</c:v>
                </c:pt>
                <c:pt idx="11">
                  <c:v>2.4182000000000001E-3</c:v>
                </c:pt>
                <c:pt idx="12">
                  <c:v>3.1597000000000001E-3</c:v>
                </c:pt>
                <c:pt idx="13">
                  <c:v>4.1098999999999997E-3</c:v>
                </c:pt>
                <c:pt idx="14">
                  <c:v>5.3064000000000002E-3</c:v>
                </c:pt>
                <c:pt idx="15">
                  <c:v>6.7822000000000004E-3</c:v>
                </c:pt>
                <c:pt idx="16">
                  <c:v>8.5714999999999993E-3</c:v>
                </c:pt>
                <c:pt idx="17">
                  <c:v>1.0725999999999999E-2</c:v>
                </c:pt>
                <c:pt idx="18">
                  <c:v>1.3846000000000001E-2</c:v>
                </c:pt>
                <c:pt idx="19">
                  <c:v>1.7873E-2</c:v>
                </c:pt>
                <c:pt idx="20">
                  <c:v>2.3222E-2</c:v>
                </c:pt>
                <c:pt idx="21">
                  <c:v>3.0407E-2</c:v>
                </c:pt>
                <c:pt idx="22">
                  <c:v>3.9952000000000001E-2</c:v>
                </c:pt>
                <c:pt idx="23">
                  <c:v>5.2318999999999997E-2</c:v>
                </c:pt>
                <c:pt idx="24">
                  <c:v>6.8664000000000003E-2</c:v>
                </c:pt>
                <c:pt idx="25">
                  <c:v>8.8797000000000001E-2</c:v>
                </c:pt>
                <c:pt idx="26">
                  <c:v>0.11275</c:v>
                </c:pt>
                <c:pt idx="27">
                  <c:v>0.14013</c:v>
                </c:pt>
                <c:pt idx="28">
                  <c:v>0.17013</c:v>
                </c:pt>
                <c:pt idx="29">
                  <c:v>0.20171</c:v>
                </c:pt>
                <c:pt idx="30">
                  <c:v>0.23693</c:v>
                </c:pt>
                <c:pt idx="31">
                  <c:v>0.27212999999999998</c:v>
                </c:pt>
                <c:pt idx="32">
                  <c:v>0.30654999999999999</c:v>
                </c:pt>
                <c:pt idx="33">
                  <c:v>0.34011000000000002</c:v>
                </c:pt>
                <c:pt idx="34">
                  <c:v>0.37229000000000001</c:v>
                </c:pt>
                <c:pt idx="35">
                  <c:v>0.40329999999999999</c:v>
                </c:pt>
                <c:pt idx="36">
                  <c:v>0.43836999999999998</c:v>
                </c:pt>
                <c:pt idx="37">
                  <c:v>0.47165000000000001</c:v>
                </c:pt>
                <c:pt idx="38">
                  <c:v>0.50319000000000003</c:v>
                </c:pt>
                <c:pt idx="39">
                  <c:v>0.53305000000000002</c:v>
                </c:pt>
                <c:pt idx="40">
                  <c:v>0.56132000000000004</c:v>
                </c:pt>
                <c:pt idx="41">
                  <c:v>0.59806000000000004</c:v>
                </c:pt>
                <c:pt idx="42">
                  <c:v>0.63212000000000002</c:v>
                </c:pt>
                <c:pt idx="43">
                  <c:v>0.66364999999999996</c:v>
                </c:pt>
                <c:pt idx="44">
                  <c:v>0.69279000000000002</c:v>
                </c:pt>
                <c:pt idx="45">
                  <c:v>0.71975999999999996</c:v>
                </c:pt>
                <c:pt idx="46">
                  <c:v>0.75429999999999997</c:v>
                </c:pt>
                <c:pt idx="47">
                  <c:v>0.78510000000000002</c:v>
                </c:pt>
                <c:pt idx="48">
                  <c:v>0.81247000000000003</c:v>
                </c:pt>
                <c:pt idx="49">
                  <c:v>0.83672999999999997</c:v>
                </c:pt>
                <c:pt idx="50">
                  <c:v>0.85814999999999997</c:v>
                </c:pt>
                <c:pt idx="51">
                  <c:v>0.89231000000000005</c:v>
                </c:pt>
                <c:pt idx="52">
                  <c:v>0.91593999999999998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7-9144-84B6-8AC5F4BD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656384"/>
        <c:axId val="431658016"/>
      </c:scatterChart>
      <c:valAx>
        <c:axId val="4316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8016"/>
        <c:crosses val="autoZero"/>
        <c:crossBetween val="midCat"/>
      </c:valAx>
      <c:valAx>
        <c:axId val="4316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349250</xdr:colOff>
      <xdr:row>9</xdr:row>
      <xdr:rowOff>146050</xdr:rowOff>
    </xdr:from>
    <xdr:to>
      <xdr:col>20</xdr:col>
      <xdr:colOff>628650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5EBB45-16F3-1B47-8BC2-D72A8318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12</xdr:row>
      <xdr:rowOff>95250</xdr:rowOff>
    </xdr:from>
    <xdr:to>
      <xdr:col>15</xdr:col>
      <xdr:colOff>501650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271F-0E0F-2A48-BBE9-15BE24E74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0</xdr:row>
      <xdr:rowOff>0</xdr:rowOff>
    </xdr:from>
    <xdr:to>
      <xdr:col>23</xdr:col>
      <xdr:colOff>539750</xdr:colOff>
      <xdr:row>21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23E01-E37E-D44D-8CAC-8E5C711F1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A31" zoomScale="175" zoomScaleNormal="175" workbookViewId="0">
      <selection activeCell="B40" sqref="B40"/>
    </sheetView>
  </sheetViews>
  <sheetFormatPr defaultColWidth="9.140625" defaultRowHeight="15"/>
  <cols>
    <col min="1" max="1" width="47.7109375" style="7" bestFit="1" customWidth="1"/>
    <col min="2" max="5" width="47.7109375" style="7" customWidth="1"/>
    <col min="6" max="8" width="14.7109375" style="8" customWidth="1"/>
    <col min="9" max="9" width="13.42578125" style="8" customWidth="1"/>
    <col min="10" max="10" width="9.140625" style="8"/>
    <col min="11" max="11" width="11.7109375" style="8" customWidth="1"/>
    <col min="12" max="12" width="15" style="8" customWidth="1"/>
    <col min="13" max="14" width="9.140625" style="8"/>
    <col min="15" max="15" width="15.7109375" style="8" customWidth="1"/>
    <col min="16" max="16384" width="9.140625" style="8"/>
  </cols>
  <sheetData>
    <row r="1" spans="1:16">
      <c r="A1" s="7" t="s">
        <v>3</v>
      </c>
      <c r="F1" s="8">
        <v>10</v>
      </c>
      <c r="J1" s="9" t="s">
        <v>13</v>
      </c>
      <c r="K1" s="9" t="s">
        <v>16</v>
      </c>
      <c r="L1" s="10" t="s">
        <v>17</v>
      </c>
      <c r="M1" s="31" t="s">
        <v>23</v>
      </c>
      <c r="N1" s="9"/>
      <c r="O1" s="9" t="s">
        <v>15</v>
      </c>
      <c r="P1" s="9" t="s">
        <v>14</v>
      </c>
    </row>
    <row r="2" spans="1:16">
      <c r="A2" s="7" t="s">
        <v>26</v>
      </c>
      <c r="C2" s="7">
        <f>1.98*(1)*(1000)^0.36</f>
        <v>23.804835805424773</v>
      </c>
      <c r="F2" s="8">
        <v>5</v>
      </c>
      <c r="J2" s="27" t="s">
        <v>24</v>
      </c>
    </row>
    <row r="3" spans="1:16">
      <c r="A3" s="7" t="s">
        <v>27</v>
      </c>
      <c r="C3" s="7">
        <f>2.64*(1000)^0.33</f>
        <v>25.799062633233397</v>
      </c>
      <c r="F3" s="8">
        <v>9</v>
      </c>
    </row>
    <row r="4" spans="1:16" s="12" customFormat="1" ht="15.75" thickBot="1">
      <c r="A4" s="11" t="s">
        <v>6</v>
      </c>
      <c r="B4" s="11"/>
      <c r="C4" s="11"/>
      <c r="D4" s="11"/>
      <c r="E4" s="11"/>
      <c r="J4" s="12">
        <v>5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</row>
    <row r="5" spans="1:16">
      <c r="A5" s="7" t="s">
        <v>0</v>
      </c>
      <c r="B5" s="65"/>
      <c r="C5" s="85" t="s">
        <v>73</v>
      </c>
      <c r="D5" s="27" t="s">
        <v>57</v>
      </c>
      <c r="E5" s="27" t="s">
        <v>58</v>
      </c>
      <c r="F5" s="27" t="s">
        <v>54</v>
      </c>
      <c r="G5" s="65" t="s">
        <v>81</v>
      </c>
      <c r="H5" s="27" t="s">
        <v>50</v>
      </c>
      <c r="I5" s="27"/>
      <c r="L5" s="27" t="s">
        <v>25</v>
      </c>
      <c r="M5" s="27" t="s">
        <v>46</v>
      </c>
    </row>
    <row r="6" spans="1:16" ht="30">
      <c r="A6" s="13" t="s">
        <v>28</v>
      </c>
      <c r="B6" s="66">
        <v>14</v>
      </c>
      <c r="C6" s="66">
        <v>24</v>
      </c>
      <c r="D6" s="63">
        <v>24</v>
      </c>
      <c r="E6" s="63">
        <v>14</v>
      </c>
      <c r="F6" s="63">
        <v>24</v>
      </c>
      <c r="G6" s="66">
        <v>24</v>
      </c>
      <c r="H6" s="44">
        <v>20</v>
      </c>
      <c r="I6" s="40"/>
      <c r="K6" s="40"/>
      <c r="L6" s="28">
        <v>0.5</v>
      </c>
      <c r="M6" s="40">
        <v>0.5</v>
      </c>
    </row>
    <row r="7" spans="1:16">
      <c r="A7" s="13" t="s">
        <v>29</v>
      </c>
      <c r="B7" s="66">
        <v>0.3</v>
      </c>
      <c r="C7" s="66">
        <v>0.3</v>
      </c>
      <c r="D7" s="63">
        <v>0.3</v>
      </c>
      <c r="E7" s="63">
        <v>0.3</v>
      </c>
      <c r="F7" s="63">
        <v>0.33</v>
      </c>
      <c r="G7" s="66">
        <v>0.33</v>
      </c>
      <c r="H7" s="44">
        <v>0.3</v>
      </c>
      <c r="I7" s="40"/>
      <c r="K7" s="41"/>
      <c r="L7" s="28">
        <v>0.48</v>
      </c>
      <c r="M7" s="41">
        <v>0.37</v>
      </c>
    </row>
    <row r="8" spans="1:16">
      <c r="A8" s="13" t="s">
        <v>39</v>
      </c>
      <c r="B8" s="66"/>
      <c r="C8" s="66">
        <v>0.18736079999999999</v>
      </c>
      <c r="D8" s="63">
        <f>1.32*10^(-3)*D9</f>
        <v>0.18736079999999999</v>
      </c>
      <c r="E8" s="63">
        <f>1.31*10^(-3)*E9</f>
        <v>0.18594140000000003</v>
      </c>
      <c r="F8" s="63">
        <f>26.2*10^(-3)</f>
        <v>2.6200000000000001E-2</v>
      </c>
      <c r="G8" s="66">
        <f>6*10^(-3)</f>
        <v>6.0000000000000001E-3</v>
      </c>
      <c r="H8" s="45">
        <v>0.02</v>
      </c>
      <c r="I8" s="40">
        <f>2.64*(10^3)^(0.323)</f>
        <v>24.581247912350719</v>
      </c>
      <c r="J8" s="42"/>
      <c r="K8" s="42"/>
      <c r="L8" s="32">
        <v>0.182</v>
      </c>
      <c r="M8" s="8">
        <v>0.157</v>
      </c>
      <c r="N8" s="42">
        <f>1.35*10^(-2)</f>
        <v>1.3500000000000002E-2</v>
      </c>
    </row>
    <row r="9" spans="1:16">
      <c r="A9" s="13" t="s">
        <v>30</v>
      </c>
      <c r="B9" s="66">
        <v>141.94</v>
      </c>
      <c r="C9" s="66">
        <v>141.94</v>
      </c>
      <c r="D9" s="63">
        <v>141.94</v>
      </c>
      <c r="E9" s="63">
        <v>141.94</v>
      </c>
      <c r="F9" s="63">
        <v>138.91900000000001</v>
      </c>
      <c r="G9" s="66">
        <v>138.91900000000001</v>
      </c>
      <c r="H9" s="29">
        <v>139</v>
      </c>
      <c r="I9" s="14">
        <f>0.59*1.34</f>
        <v>0.79059999999999997</v>
      </c>
      <c r="K9" s="14"/>
      <c r="L9" s="29">
        <v>139</v>
      </c>
      <c r="M9" s="14">
        <v>1000</v>
      </c>
    </row>
    <row r="10" spans="1:16" ht="30">
      <c r="A10" s="13" t="s">
        <v>40</v>
      </c>
      <c r="B10" s="67">
        <v>13</v>
      </c>
      <c r="C10" s="67">
        <v>13</v>
      </c>
      <c r="D10" s="61">
        <v>13</v>
      </c>
      <c r="E10" s="61">
        <v>13</v>
      </c>
      <c r="F10" s="61">
        <v>13</v>
      </c>
      <c r="G10" s="67">
        <v>13</v>
      </c>
      <c r="H10" s="26">
        <v>13</v>
      </c>
      <c r="I10" s="14"/>
      <c r="K10" s="14"/>
      <c r="L10" s="26">
        <v>13</v>
      </c>
      <c r="M10" s="14">
        <v>1000</v>
      </c>
    </row>
    <row r="11" spans="1:16">
      <c r="A11" s="13" t="s">
        <v>74</v>
      </c>
      <c r="B11" s="68">
        <v>100</v>
      </c>
      <c r="C11" s="68"/>
      <c r="D11" s="64"/>
      <c r="E11" s="64"/>
      <c r="F11"/>
      <c r="G11" s="68"/>
      <c r="H11" s="3"/>
    </row>
    <row r="12" spans="1:16" s="12" customFormat="1">
      <c r="A12" s="11" t="s">
        <v>1</v>
      </c>
      <c r="B12" s="69"/>
      <c r="C12" s="69"/>
      <c r="G12" s="69"/>
      <c r="H12" s="46"/>
    </row>
    <row r="13" spans="1:16" s="18" customFormat="1">
      <c r="A13" s="15" t="s">
        <v>31</v>
      </c>
      <c r="B13" s="70">
        <v>4</v>
      </c>
      <c r="C13" s="70">
        <v>4</v>
      </c>
      <c r="D13" s="62">
        <v>4</v>
      </c>
      <c r="E13" s="62">
        <v>4</v>
      </c>
      <c r="F13" s="62">
        <v>4</v>
      </c>
      <c r="G13" s="70">
        <v>3.2</v>
      </c>
      <c r="H13" s="47">
        <v>4</v>
      </c>
      <c r="I13" s="18">
        <v>4</v>
      </c>
    </row>
    <row r="14" spans="1:16" s="18" customFormat="1">
      <c r="A14" s="15" t="s">
        <v>32</v>
      </c>
      <c r="B14" s="71">
        <v>1.1000000000000001</v>
      </c>
      <c r="C14" s="71">
        <v>1.1000000000000001</v>
      </c>
      <c r="D14" s="17">
        <v>1.1000000000000001</v>
      </c>
      <c r="E14" s="17">
        <v>1.1000000000000001</v>
      </c>
      <c r="F14" s="17">
        <v>1.1000000000000001</v>
      </c>
      <c r="G14" s="71">
        <v>0.43</v>
      </c>
      <c r="H14" s="48">
        <v>1.1000000000000001</v>
      </c>
    </row>
    <row r="15" spans="1:16" s="18" customFormat="1">
      <c r="A15" s="15" t="s">
        <v>33</v>
      </c>
      <c r="B15" s="71">
        <v>4.2</v>
      </c>
      <c r="C15" s="71">
        <v>4.2</v>
      </c>
      <c r="D15" s="17">
        <v>4.2</v>
      </c>
      <c r="E15" s="17">
        <v>4.2</v>
      </c>
      <c r="F15" s="17">
        <v>4.2</v>
      </c>
      <c r="G15" s="71">
        <v>0.4</v>
      </c>
      <c r="H15" s="3">
        <v>4.2</v>
      </c>
    </row>
    <row r="16" spans="1:16" s="18" customFormat="1">
      <c r="A16" s="19" t="s">
        <v>34</v>
      </c>
      <c r="B16" s="107">
        <v>22</v>
      </c>
      <c r="C16" s="71">
        <v>22</v>
      </c>
      <c r="D16" s="17">
        <v>22</v>
      </c>
      <c r="E16" s="17">
        <v>22</v>
      </c>
      <c r="F16" s="17">
        <v>22</v>
      </c>
      <c r="G16" s="107">
        <v>2.2649668045134557</v>
      </c>
      <c r="H16" s="3">
        <v>22</v>
      </c>
      <c r="I16" s="18">
        <v>22</v>
      </c>
      <c r="J16" s="17">
        <v>38.33</v>
      </c>
    </row>
    <row r="17" spans="1:11" s="18" customFormat="1">
      <c r="A17" s="19" t="s">
        <v>35</v>
      </c>
      <c r="B17" s="71">
        <v>0.17</v>
      </c>
      <c r="C17" s="71">
        <v>0.17278759594743864</v>
      </c>
      <c r="D17" s="17">
        <f t="shared" ref="D17:H17" si="0">PI()*D14^2/4*D13/D16</f>
        <v>0.17278759594743864</v>
      </c>
      <c r="E17" s="17">
        <f>PI()*E14^2/4*E13/E16</f>
        <v>0.17278759594743864</v>
      </c>
      <c r="F17" s="17">
        <f t="shared" si="0"/>
        <v>0.17278759594743864</v>
      </c>
      <c r="G17" s="71">
        <f>PI()*G14^2/4*G13/G16</f>
        <v>0.20517050598400569</v>
      </c>
      <c r="H17" s="49">
        <f t="shared" si="0"/>
        <v>0.17278759594743864</v>
      </c>
    </row>
    <row r="18" spans="1:11" s="18" customFormat="1">
      <c r="A18" s="19" t="s">
        <v>36</v>
      </c>
      <c r="B18" s="71">
        <v>25</v>
      </c>
      <c r="C18" s="71">
        <v>25</v>
      </c>
      <c r="D18" s="17">
        <v>25</v>
      </c>
      <c r="E18" s="17">
        <v>25</v>
      </c>
      <c r="F18" s="17">
        <v>25</v>
      </c>
      <c r="G18" s="71">
        <v>25</v>
      </c>
      <c r="H18" s="48">
        <v>20</v>
      </c>
    </row>
    <row r="19" spans="1:11" s="12" customFormat="1">
      <c r="A19" s="11" t="s">
        <v>22</v>
      </c>
      <c r="B19" s="69"/>
      <c r="C19" s="69"/>
      <c r="G19" s="69"/>
      <c r="H19" s="46"/>
    </row>
    <row r="20" spans="1:11" s="18" customFormat="1">
      <c r="A20" s="19" t="s">
        <v>4</v>
      </c>
      <c r="B20" s="71"/>
      <c r="C20" s="71"/>
      <c r="D20" s="17"/>
      <c r="E20" s="17"/>
      <c r="F20" s="17"/>
      <c r="G20" s="71"/>
      <c r="H20" s="3"/>
    </row>
    <row r="21" spans="1:11" s="18" customFormat="1">
      <c r="A21" s="19" t="s">
        <v>41</v>
      </c>
      <c r="B21" s="71">
        <v>0.67</v>
      </c>
      <c r="C21" s="71">
        <v>1.5</v>
      </c>
      <c r="D21" s="17">
        <v>1.5</v>
      </c>
      <c r="E21" s="17">
        <v>1.5</v>
      </c>
      <c r="F21" s="17">
        <v>1.5</v>
      </c>
      <c r="G21" s="71">
        <f>0.88/0.75</f>
        <v>1.1733333333333333</v>
      </c>
      <c r="H21" s="49">
        <v>1.5</v>
      </c>
      <c r="I21" s="18">
        <v>1.5</v>
      </c>
      <c r="J21" s="30">
        <v>0.8034</v>
      </c>
    </row>
    <row r="22" spans="1:11" s="18" customFormat="1">
      <c r="A22" s="19" t="s">
        <v>42</v>
      </c>
      <c r="B22" s="67">
        <v>0.25</v>
      </c>
      <c r="C22" s="67">
        <v>0.25</v>
      </c>
      <c r="D22" s="61">
        <v>0.25</v>
      </c>
      <c r="E22" s="61">
        <v>0.25</v>
      </c>
      <c r="F22" s="61">
        <v>0.25</v>
      </c>
      <c r="G22" s="67">
        <v>0.25</v>
      </c>
      <c r="H22" s="33">
        <v>0.25</v>
      </c>
      <c r="J22" s="33">
        <v>0.25</v>
      </c>
    </row>
    <row r="23" spans="1:11" s="18" customFormat="1">
      <c r="A23" s="19" t="s">
        <v>44</v>
      </c>
      <c r="B23" s="71">
        <v>3.6999999999999998E-2</v>
      </c>
      <c r="C23" s="71">
        <v>6.4000000000000003E-3</v>
      </c>
      <c r="D23" s="17">
        <v>6.4000000000000003E-3</v>
      </c>
      <c r="E23" s="17">
        <v>6.4000000000000003E-3</v>
      </c>
      <c r="F23" s="17">
        <v>6.4000000000000003E-3</v>
      </c>
      <c r="G23" s="71">
        <v>4.7999999999999996E-3</v>
      </c>
      <c r="H23" s="48">
        <v>6.4000000000000003E-3</v>
      </c>
      <c r="I23" s="18">
        <v>6.4000000000000003E-3</v>
      </c>
      <c r="J23" s="16">
        <v>1.0500000000000001E-2</v>
      </c>
    </row>
    <row r="24" spans="1:11" s="18" customFormat="1">
      <c r="A24" s="19" t="s">
        <v>43</v>
      </c>
      <c r="B24" s="70">
        <v>12.25</v>
      </c>
      <c r="C24" s="70">
        <v>10</v>
      </c>
      <c r="D24" s="62">
        <v>10</v>
      </c>
      <c r="E24" s="62">
        <v>10</v>
      </c>
      <c r="F24" s="62">
        <v>10</v>
      </c>
      <c r="G24" s="70">
        <v>10</v>
      </c>
      <c r="H24" s="50">
        <f>10^20</f>
        <v>1E+20</v>
      </c>
      <c r="J24" s="36">
        <f>10^20</f>
        <v>1E+20</v>
      </c>
    </row>
    <row r="25" spans="1:11" s="12" customFormat="1">
      <c r="A25" s="11" t="s">
        <v>2</v>
      </c>
      <c r="B25" s="69" t="s">
        <v>12</v>
      </c>
      <c r="C25" s="86"/>
      <c r="D25" s="12" t="s">
        <v>12</v>
      </c>
      <c r="E25" s="12" t="s">
        <v>12</v>
      </c>
      <c r="F25" s="12" t="s">
        <v>12</v>
      </c>
      <c r="G25" s="69" t="s">
        <v>12</v>
      </c>
      <c r="H25" s="46" t="s">
        <v>12</v>
      </c>
    </row>
    <row r="26" spans="1:11">
      <c r="A26" s="7" t="s">
        <v>37</v>
      </c>
      <c r="B26" s="72">
        <v>4.0000000000000001E-3</v>
      </c>
      <c r="C26" s="87">
        <f>0.0018</f>
        <v>1.8E-3</v>
      </c>
      <c r="D26" s="59">
        <v>4.0000000000000001E-3</v>
      </c>
      <c r="E26" s="59">
        <v>4.0000000000000001E-3</v>
      </c>
      <c r="F26" s="59">
        <v>4.0000000000000001E-3</v>
      </c>
      <c r="G26" s="72">
        <v>4.0000000000000001E-3</v>
      </c>
      <c r="H26" s="51">
        <v>4.0000000000000001E-3</v>
      </c>
      <c r="I26" s="20">
        <f>1.05*10^2</f>
        <v>105</v>
      </c>
      <c r="J26" s="20">
        <f>1.11*10^2</f>
        <v>111.00000000000001</v>
      </c>
      <c r="K26" s="8">
        <f>4*10^-3</f>
        <v>4.0000000000000001E-3</v>
      </c>
    </row>
    <row r="27" spans="1:11">
      <c r="A27" s="7" t="s">
        <v>48</v>
      </c>
      <c r="B27" s="72">
        <v>3.0000000000000001E-12</v>
      </c>
      <c r="C27" s="87">
        <f>1.3*10^(-12)</f>
        <v>1.3000000000000001E-12</v>
      </c>
      <c r="D27" s="59">
        <f t="shared" ref="D27:H27" si="1">3*10^(-12)</f>
        <v>3.0000000000000001E-12</v>
      </c>
      <c r="E27" s="59">
        <f t="shared" si="1"/>
        <v>3.0000000000000001E-12</v>
      </c>
      <c r="F27" s="59">
        <f t="shared" si="1"/>
        <v>3.0000000000000001E-12</v>
      </c>
      <c r="G27" s="72">
        <v>3.0000000000000001E-12</v>
      </c>
      <c r="H27" s="4">
        <f t="shared" si="1"/>
        <v>3.0000000000000001E-12</v>
      </c>
      <c r="I27" s="35">
        <f>1.36*10^9</f>
        <v>1360000000</v>
      </c>
      <c r="J27" s="21">
        <f>7.99*10^9</f>
        <v>7990000000</v>
      </c>
    </row>
    <row r="28" spans="1:11">
      <c r="A28" s="7" t="s">
        <v>49</v>
      </c>
      <c r="B28" s="71"/>
      <c r="C28" s="71"/>
      <c r="D28" s="17"/>
      <c r="E28" s="17"/>
      <c r="F28" s="17"/>
      <c r="G28" s="71"/>
      <c r="H28" s="1">
        <f>1.04*10^-6</f>
        <v>1.04E-6</v>
      </c>
      <c r="I28" s="22">
        <f>6.23*10^6</f>
        <v>6230000</v>
      </c>
      <c r="J28" s="39">
        <f>6.8*10^6</f>
        <v>6800000</v>
      </c>
    </row>
    <row r="29" spans="1:11">
      <c r="A29" s="7" t="s">
        <v>5</v>
      </c>
      <c r="B29" s="72">
        <v>9.9999999999999998E-20</v>
      </c>
      <c r="C29" s="71"/>
      <c r="D29" s="17"/>
      <c r="E29" s="17"/>
      <c r="G29" s="71"/>
      <c r="H29" s="4">
        <f>1E-30</f>
        <v>1.0000000000000001E-30</v>
      </c>
      <c r="I29" s="34">
        <v>1.0000000000000001E-30</v>
      </c>
      <c r="J29" s="21">
        <f>1E-30</f>
        <v>1.0000000000000001E-30</v>
      </c>
    </row>
    <row r="30" spans="1:11" s="12" customFormat="1">
      <c r="A30" s="11" t="s">
        <v>7</v>
      </c>
      <c r="B30" s="69"/>
      <c r="C30" s="69"/>
      <c r="G30" s="69"/>
      <c r="H30" s="46"/>
    </row>
    <row r="31" spans="1:11" s="18" customFormat="1">
      <c r="A31" s="19" t="s">
        <v>8</v>
      </c>
      <c r="B31" s="71">
        <v>50000</v>
      </c>
      <c r="C31" s="71">
        <v>50000</v>
      </c>
      <c r="D31" s="17">
        <v>50000</v>
      </c>
      <c r="E31" s="17">
        <v>50000</v>
      </c>
      <c r="F31" s="17">
        <v>50000</v>
      </c>
      <c r="G31" s="71">
        <v>50000</v>
      </c>
      <c r="H31" s="3">
        <v>50000</v>
      </c>
    </row>
    <row r="32" spans="1:11" s="18" customFormat="1">
      <c r="A32" s="19" t="s">
        <v>9</v>
      </c>
      <c r="B32" s="71">
        <v>0</v>
      </c>
      <c r="C32" s="71">
        <v>0</v>
      </c>
      <c r="D32" s="17">
        <v>0</v>
      </c>
      <c r="E32" s="17">
        <v>0</v>
      </c>
      <c r="F32" s="17">
        <v>0</v>
      </c>
      <c r="G32" s="71">
        <v>0</v>
      </c>
      <c r="H32" s="3">
        <v>0</v>
      </c>
      <c r="I32" s="17"/>
    </row>
    <row r="33" spans="1:11" s="12" customFormat="1">
      <c r="A33" s="11"/>
      <c r="B33" s="69"/>
      <c r="C33" s="69"/>
      <c r="G33" s="69"/>
      <c r="H33" s="46"/>
    </row>
    <row r="34" spans="1:11">
      <c r="A34" s="7" t="s">
        <v>38</v>
      </c>
      <c r="B34" s="73">
        <v>1.0000000000000001E-5</v>
      </c>
      <c r="C34" s="73">
        <v>1.0000000000000001E-5</v>
      </c>
      <c r="D34" s="58">
        <f t="shared" ref="D34:I34" si="2">10^(-5)</f>
        <v>1.0000000000000001E-5</v>
      </c>
      <c r="E34" s="58">
        <f t="shared" si="2"/>
        <v>1.0000000000000001E-5</v>
      </c>
      <c r="F34" s="58">
        <f t="shared" si="2"/>
        <v>1.0000000000000001E-5</v>
      </c>
      <c r="G34" s="73">
        <v>1.0000000000000001E-5</v>
      </c>
      <c r="H34" s="38">
        <f t="shared" si="2"/>
        <v>1.0000000000000001E-5</v>
      </c>
      <c r="I34" s="35">
        <f t="shared" si="2"/>
        <v>1.0000000000000001E-5</v>
      </c>
    </row>
    <row r="35" spans="1:11">
      <c r="A35" s="7" t="s">
        <v>10</v>
      </c>
      <c r="B35" s="71"/>
      <c r="C35" s="71"/>
      <c r="D35" s="17"/>
      <c r="E35" s="17"/>
      <c r="G35" s="71"/>
    </row>
    <row r="36" spans="1:11">
      <c r="A36" s="7" t="s">
        <v>47</v>
      </c>
      <c r="B36" s="72" t="e">
        <v>#DIV/0!</v>
      </c>
      <c r="C36" s="72" t="e">
        <v>#DIV/0!</v>
      </c>
      <c r="D36" s="59" t="e">
        <f>(F26*F23*F8*1000)/(F27*F21*F11)/10^6</f>
        <v>#DIV/0!</v>
      </c>
      <c r="E36" s="59" t="e">
        <f>(G26*G23*G8*1000)/(G27*G21*G11)/10^6</f>
        <v>#DIV/0!</v>
      </c>
      <c r="F36" s="21" t="e">
        <f>(H26*H23*H8*1000)/(H27*H21*H11)/10^6</f>
        <v>#DIV/0!</v>
      </c>
      <c r="G36" s="72" t="e">
        <v>#DIV/0!</v>
      </c>
    </row>
    <row r="37" spans="1:11" s="24" customFormat="1" ht="15.75" thickBot="1">
      <c r="A37" s="23" t="s">
        <v>11</v>
      </c>
      <c r="B37" s="74">
        <v>1</v>
      </c>
      <c r="C37" s="74">
        <v>1</v>
      </c>
      <c r="D37" s="60">
        <v>1</v>
      </c>
      <c r="E37" s="60">
        <v>1</v>
      </c>
      <c r="F37" s="24">
        <v>1</v>
      </c>
      <c r="G37" s="74">
        <v>1</v>
      </c>
      <c r="I37" s="24">
        <v>1</v>
      </c>
      <c r="K37" s="28"/>
    </row>
    <row r="38" spans="1:11">
      <c r="K38" s="28"/>
    </row>
    <row r="39" spans="1:11">
      <c r="K39" s="32"/>
    </row>
    <row r="40" spans="1:11">
      <c r="A40" s="7" t="s">
        <v>45</v>
      </c>
      <c r="F40" s="43" t="s">
        <v>25</v>
      </c>
      <c r="G40" s="43"/>
      <c r="H40" s="43"/>
      <c r="K40" s="29"/>
    </row>
    <row r="41" spans="1:11">
      <c r="F41">
        <v>18.9126965969024</v>
      </c>
      <c r="G41"/>
      <c r="H41"/>
      <c r="I41" s="25"/>
      <c r="J41" s="25"/>
      <c r="K41" s="26"/>
    </row>
    <row r="42" spans="1:11">
      <c r="F42">
        <v>0.33752661488346802</v>
      </c>
      <c r="G42"/>
      <c r="H42"/>
      <c r="I42" s="21"/>
      <c r="J42" s="21"/>
    </row>
    <row r="43" spans="1:11">
      <c r="F43">
        <v>2.91729330182404E-2</v>
      </c>
      <c r="G43"/>
      <c r="H43"/>
      <c r="K43" s="12"/>
    </row>
    <row r="44" spans="1:11">
      <c r="F44" s="27">
        <v>139</v>
      </c>
      <c r="G44" s="27"/>
      <c r="H44" s="27"/>
      <c r="K44" s="37"/>
    </row>
    <row r="45" spans="1:11">
      <c r="F45" s="27">
        <v>13</v>
      </c>
      <c r="G45" s="27"/>
      <c r="H45" s="27"/>
      <c r="K45" s="16"/>
    </row>
    <row r="46" spans="1:11">
      <c r="K46" s="17"/>
    </row>
    <row r="47" spans="1:11">
      <c r="F47" s="12"/>
      <c r="G47" s="12"/>
      <c r="H47" s="12"/>
      <c r="K47" s="17"/>
    </row>
    <row r="48" spans="1:11">
      <c r="F48">
        <v>6.6931759155239998</v>
      </c>
      <c r="G48"/>
      <c r="H48"/>
      <c r="K48" s="30"/>
    </row>
    <row r="49" spans="6:11">
      <c r="F49" s="18">
        <v>1.5214565550000001</v>
      </c>
      <c r="G49" s="18"/>
      <c r="H49" s="18"/>
      <c r="K49" s="16"/>
    </row>
    <row r="50" spans="6:11">
      <c r="F50">
        <v>6.9961416569560502</v>
      </c>
      <c r="G50"/>
      <c r="H50"/>
      <c r="K50" s="12"/>
    </row>
    <row r="51" spans="6:11">
      <c r="F51">
        <v>19.099863905552301</v>
      </c>
      <c r="G51"/>
      <c r="H51"/>
      <c r="K51" s="17"/>
    </row>
    <row r="52" spans="6:11">
      <c r="F52">
        <v>0.63710492086059001</v>
      </c>
      <c r="G52"/>
      <c r="H52"/>
      <c r="K52" s="30"/>
    </row>
    <row r="53" spans="6:11">
      <c r="F53">
        <f>299.95480926678-273.15</f>
        <v>26.804809266780012</v>
      </c>
      <c r="G53"/>
      <c r="H53"/>
      <c r="K53" s="33"/>
    </row>
    <row r="54" spans="6:11">
      <c r="F54" s="12"/>
      <c r="G54" s="12"/>
      <c r="H54" s="12"/>
      <c r="K54" s="16"/>
    </row>
    <row r="55" spans="6:11">
      <c r="F55" s="17"/>
      <c r="G55" s="17"/>
      <c r="H55" s="17"/>
      <c r="K55" s="36"/>
    </row>
    <row r="56" spans="6:11">
      <c r="F56">
        <v>2.3442078005617102</v>
      </c>
      <c r="G56"/>
      <c r="H56"/>
      <c r="K56" s="12"/>
    </row>
    <row r="57" spans="6:11">
      <c r="F57">
        <v>0.245256911793483</v>
      </c>
      <c r="G57"/>
      <c r="H57"/>
      <c r="K57" s="20"/>
    </row>
    <row r="58" spans="6:11">
      <c r="F58" s="18">
        <v>5.7286840000000004E-3</v>
      </c>
      <c r="G58" s="18"/>
      <c r="H58" s="18"/>
      <c r="K58" s="21"/>
    </row>
    <row r="59" spans="6:11">
      <c r="F59">
        <v>4.5108197650529496</v>
      </c>
      <c r="G59"/>
      <c r="H59"/>
      <c r="K59" s="39"/>
    </row>
    <row r="60" spans="6:11">
      <c r="F60" s="12" t="s">
        <v>12</v>
      </c>
      <c r="G60" s="12"/>
      <c r="H60" s="12"/>
      <c r="K60" s="21"/>
    </row>
    <row r="61" spans="6:11">
      <c r="F61" s="20">
        <v>4.0000000000000001E-3</v>
      </c>
      <c r="G61" s="20"/>
      <c r="H61" s="20"/>
      <c r="K61" s="12"/>
    </row>
    <row r="62" spans="6:11">
      <c r="F62" s="21">
        <f>3*10^(-12)</f>
        <v>3.0000000000000001E-12</v>
      </c>
      <c r="G62" s="21"/>
      <c r="H62" s="21"/>
      <c r="K62" s="17"/>
    </row>
    <row r="63" spans="6:11">
      <c r="F63" s="39">
        <f>1.04*10^-6</f>
        <v>1.04E-6</v>
      </c>
      <c r="G63" s="39"/>
      <c r="H63" s="39"/>
      <c r="K63" s="17"/>
    </row>
    <row r="64" spans="6:11">
      <c r="F64" s="21">
        <f>1E-30</f>
        <v>1.0000000000000001E-30</v>
      </c>
      <c r="G64" s="21"/>
      <c r="H64" s="21"/>
      <c r="K64" s="12"/>
    </row>
    <row r="65" spans="6:11">
      <c r="F65" s="12"/>
      <c r="G65" s="12"/>
      <c r="H65" s="12"/>
      <c r="K65" s="35"/>
    </row>
    <row r="66" spans="6:11">
      <c r="F66" s="17">
        <v>50000</v>
      </c>
      <c r="G66" s="17"/>
      <c r="H66" s="17"/>
    </row>
    <row r="67" spans="6:11">
      <c r="F67" s="17">
        <v>0</v>
      </c>
      <c r="G67" s="17"/>
      <c r="H67" s="17"/>
    </row>
    <row r="68" spans="6:11">
      <c r="F68" s="12"/>
      <c r="G68" s="12"/>
      <c r="H68" s="12"/>
    </row>
    <row r="69" spans="6:11">
      <c r="F69" s="35">
        <f>10^(-5)</f>
        <v>1.0000000000000001E-5</v>
      </c>
      <c r="G69" s="35"/>
      <c r="H69" s="3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E9AB-D3D8-DC41-9462-972AFB745BB8}">
  <dimension ref="A1:Z80"/>
  <sheetViews>
    <sheetView workbookViewId="0">
      <selection activeCell="C22" sqref="C22:D38"/>
    </sheetView>
  </sheetViews>
  <sheetFormatPr defaultColWidth="11.5703125" defaultRowHeight="15"/>
  <cols>
    <col min="11" max="11" width="13.42578125" customWidth="1"/>
    <col min="12" max="12" width="14" customWidth="1"/>
    <col min="15" max="15" width="15" customWidth="1"/>
    <col min="16" max="16" width="11" bestFit="1" customWidth="1"/>
    <col min="17" max="17" width="11.7109375" bestFit="1" customWidth="1"/>
    <col min="18" max="19" width="11" bestFit="1" customWidth="1"/>
    <col min="20" max="21" width="11.7109375" bestFit="1" customWidth="1"/>
    <col min="22" max="22" width="11" bestFit="1" customWidth="1"/>
  </cols>
  <sheetData>
    <row r="1" spans="1:26" ht="15.75" thickBot="1">
      <c r="A1" s="53" t="s">
        <v>79</v>
      </c>
      <c r="B1" s="52"/>
      <c r="C1" s="53" t="s">
        <v>78</v>
      </c>
      <c r="D1" s="54"/>
      <c r="E1" s="53" t="s">
        <v>79</v>
      </c>
      <c r="F1" s="99"/>
      <c r="G1" s="53" t="s">
        <v>78</v>
      </c>
      <c r="H1" s="54"/>
      <c r="I1" s="53" t="s">
        <v>52</v>
      </c>
      <c r="J1" s="54"/>
      <c r="K1" s="53" t="s">
        <v>80</v>
      </c>
      <c r="L1" s="54"/>
      <c r="O1" s="115" t="s">
        <v>75</v>
      </c>
      <c r="P1" s="116"/>
      <c r="Q1" s="116"/>
      <c r="R1" s="117"/>
      <c r="S1" s="115" t="s">
        <v>76</v>
      </c>
      <c r="T1" s="116"/>
      <c r="U1" s="116"/>
      <c r="V1" s="117"/>
      <c r="W1" s="75"/>
    </row>
    <row r="2" spans="1:26" ht="15.75" thickBot="1">
      <c r="A2" s="55" t="s">
        <v>53</v>
      </c>
      <c r="B2" s="55" t="s">
        <v>51</v>
      </c>
      <c r="C2" s="55" t="s">
        <v>53</v>
      </c>
      <c r="D2" s="55" t="s">
        <v>51</v>
      </c>
      <c r="E2" s="55" t="s">
        <v>53</v>
      </c>
      <c r="F2" s="55" t="s">
        <v>51</v>
      </c>
      <c r="G2" s="55" t="s">
        <v>53</v>
      </c>
      <c r="H2" s="55" t="s">
        <v>51</v>
      </c>
      <c r="I2" s="55" t="s">
        <v>53</v>
      </c>
      <c r="J2" s="55" t="s">
        <v>51</v>
      </c>
      <c r="K2" s="55" t="s">
        <v>53</v>
      </c>
      <c r="L2" s="55" t="s">
        <v>51</v>
      </c>
      <c r="O2" s="84" t="s">
        <v>59</v>
      </c>
      <c r="P2" s="88" t="s">
        <v>60</v>
      </c>
      <c r="Q2" s="88" t="s">
        <v>53</v>
      </c>
      <c r="R2" s="89" t="s">
        <v>77</v>
      </c>
      <c r="S2" s="84" t="s">
        <v>59</v>
      </c>
      <c r="T2" s="88" t="s">
        <v>60</v>
      </c>
      <c r="U2" s="88" t="s">
        <v>53</v>
      </c>
      <c r="V2" s="89" t="s">
        <v>77</v>
      </c>
      <c r="W2" s="55"/>
    </row>
    <row r="3" spans="1:26" ht="15.75">
      <c r="A3" s="100">
        <v>0</v>
      </c>
      <c r="B3" s="101">
        <v>0</v>
      </c>
      <c r="C3" s="104">
        <v>0</v>
      </c>
      <c r="D3" s="112">
        <v>0</v>
      </c>
      <c r="E3" s="110">
        <v>0</v>
      </c>
      <c r="F3" s="111">
        <v>0</v>
      </c>
      <c r="G3" s="110">
        <v>0</v>
      </c>
      <c r="H3" s="110">
        <v>0</v>
      </c>
      <c r="I3" s="57">
        <v>17.020000000000003</v>
      </c>
      <c r="J3" s="56">
        <v>2.0983740601330039E-2</v>
      </c>
      <c r="K3" s="109">
        <v>0</v>
      </c>
      <c r="L3" s="108">
        <v>1.28551093655644E-2</v>
      </c>
      <c r="O3" s="93">
        <f>P3/60/24</f>
        <v>0</v>
      </c>
      <c r="P3" s="94">
        <v>0</v>
      </c>
      <c r="Q3" s="94">
        <f>P3/$Q$29</f>
        <v>0</v>
      </c>
      <c r="R3" s="90">
        <v>0</v>
      </c>
      <c r="S3" s="93">
        <f>T3/60/24</f>
        <v>0</v>
      </c>
      <c r="T3" s="94">
        <v>0</v>
      </c>
      <c r="U3" s="94">
        <f>T3/$Q$29</f>
        <v>0</v>
      </c>
      <c r="V3" s="90">
        <v>0</v>
      </c>
      <c r="W3" s="56">
        <v>0</v>
      </c>
      <c r="Y3" t="s">
        <v>56</v>
      </c>
      <c r="Z3" t="s">
        <v>55</v>
      </c>
    </row>
    <row r="4" spans="1:26" ht="15.75">
      <c r="A4" s="76">
        <v>2893.7262380344605</v>
      </c>
      <c r="B4" s="102">
        <v>0</v>
      </c>
      <c r="C4" s="105">
        <v>11574.904952137842</v>
      </c>
      <c r="D4" s="113">
        <v>0</v>
      </c>
      <c r="E4" s="110">
        <v>2083.4828913848114</v>
      </c>
      <c r="F4" s="111">
        <v>1</v>
      </c>
      <c r="G4" s="110">
        <v>4166.9657827696228</v>
      </c>
      <c r="H4" s="110">
        <v>1</v>
      </c>
      <c r="I4" s="57">
        <v>124.84245077073001</v>
      </c>
      <c r="J4" s="56">
        <v>3.3105223222615805E-3</v>
      </c>
      <c r="K4" s="109">
        <v>17.02</v>
      </c>
      <c r="L4" s="108">
        <v>7.7838513080063267E-3</v>
      </c>
      <c r="O4" s="93">
        <f t="shared" ref="O4:O15" si="0">P4/60/24</f>
        <v>0.34722222222222227</v>
      </c>
      <c r="P4" s="94">
        <v>500</v>
      </c>
      <c r="Q4" s="94">
        <f t="shared" ref="Q4:Q15" si="1">P4/$Q$29</f>
        <v>2893.7262380344605</v>
      </c>
      <c r="R4" s="90">
        <v>0</v>
      </c>
      <c r="S4" s="93">
        <f t="shared" ref="S4:S19" si="2">T4/60/24</f>
        <v>1.3888888888888891</v>
      </c>
      <c r="T4" s="94">
        <v>2000</v>
      </c>
      <c r="U4" s="94">
        <f t="shared" ref="U4:U19" si="3">T4/$Q$29</f>
        <v>11574.904952137842</v>
      </c>
      <c r="V4" s="90">
        <v>0</v>
      </c>
      <c r="W4" s="56">
        <v>0</v>
      </c>
      <c r="X4">
        <v>519.12526438879001</v>
      </c>
      <c r="Y4">
        <f>X4/60/24</f>
        <v>0.36050365582554861</v>
      </c>
      <c r="Z4">
        <v>1.1012464987942699E-3</v>
      </c>
    </row>
    <row r="5" spans="1:26" ht="15.75">
      <c r="A5" s="76">
        <v>3472.4714856413525</v>
      </c>
      <c r="B5" s="102">
        <v>1</v>
      </c>
      <c r="C5" s="105">
        <v>14468.631190172302</v>
      </c>
      <c r="D5" s="113">
        <v>1</v>
      </c>
      <c r="E5" s="110">
        <v>2500.1794696617735</v>
      </c>
      <c r="F5" s="111">
        <v>3</v>
      </c>
      <c r="G5" s="110">
        <v>5833.7520958774703</v>
      </c>
      <c r="H5" s="110">
        <v>3</v>
      </c>
      <c r="I5" s="57">
        <v>389.02723678744422</v>
      </c>
      <c r="J5" s="56">
        <v>1.4531681635948313E-2</v>
      </c>
      <c r="K5" s="109">
        <v>124.84245077073042</v>
      </c>
      <c r="L5" s="108">
        <v>1.0261899611522128E-2</v>
      </c>
      <c r="O5" s="93">
        <f t="shared" si="0"/>
        <v>0.41666666666666669</v>
      </c>
      <c r="P5" s="94">
        <v>600</v>
      </c>
      <c r="Q5" s="94">
        <f t="shared" si="1"/>
        <v>3472.4714856413525</v>
      </c>
      <c r="R5" s="90">
        <v>0.01</v>
      </c>
      <c r="S5" s="93">
        <f t="shared" si="2"/>
        <v>1.7361111111111109</v>
      </c>
      <c r="T5" s="94">
        <v>2500</v>
      </c>
      <c r="U5" s="94">
        <f t="shared" si="3"/>
        <v>14468.631190172302</v>
      </c>
      <c r="V5" s="90">
        <v>0.01</v>
      </c>
      <c r="W5" s="56">
        <v>0.01</v>
      </c>
      <c r="X5">
        <v>536.13849511842295</v>
      </c>
      <c r="Y5">
        <f t="shared" ref="Y5:Y68" si="4">X5/60/24</f>
        <v>0.37231839938779371</v>
      </c>
      <c r="Z5">
        <v>1.28320395669705E-3</v>
      </c>
    </row>
    <row r="6" spans="1:26" ht="15.75">
      <c r="A6" s="76">
        <v>8102.433466496489</v>
      </c>
      <c r="B6" s="102">
        <v>2</v>
      </c>
      <c r="C6" s="105">
        <v>26043.536142310142</v>
      </c>
      <c r="D6" s="113">
        <v>2</v>
      </c>
      <c r="E6" s="110">
        <v>3958.6174936311409</v>
      </c>
      <c r="F6" s="111">
        <v>11</v>
      </c>
      <c r="G6" s="110">
        <v>8750.6281438162077</v>
      </c>
      <c r="H6" s="110">
        <v>4</v>
      </c>
      <c r="I6" s="57">
        <v>712.598106890689</v>
      </c>
      <c r="J6" s="56">
        <v>-2.3161955678902764E-4</v>
      </c>
      <c r="K6" s="109">
        <v>389.02723678744422</v>
      </c>
      <c r="L6" s="108">
        <v>1.6025100070522109E-2</v>
      </c>
      <c r="O6" s="93">
        <f t="shared" si="0"/>
        <v>0.97222222222222221</v>
      </c>
      <c r="P6" s="94">
        <v>1400</v>
      </c>
      <c r="Q6" s="94">
        <f t="shared" si="1"/>
        <v>8102.433466496489</v>
      </c>
      <c r="R6" s="90">
        <v>0.02</v>
      </c>
      <c r="S6" s="93">
        <f t="shared" si="2"/>
        <v>3.125</v>
      </c>
      <c r="T6" s="94">
        <v>4500</v>
      </c>
      <c r="U6" s="94">
        <f t="shared" si="3"/>
        <v>26043.536142310142</v>
      </c>
      <c r="V6" s="90">
        <v>0.02</v>
      </c>
      <c r="W6" s="56">
        <v>1.4999999999999999E-2</v>
      </c>
      <c r="X6">
        <v>553.15172584805498</v>
      </c>
      <c r="Y6">
        <f t="shared" si="4"/>
        <v>0.38413314295003814</v>
      </c>
      <c r="Z6">
        <v>1.52134488787813E-3</v>
      </c>
    </row>
    <row r="7" spans="1:26" ht="15.75">
      <c r="A7" s="76">
        <v>8681.1787141033819</v>
      </c>
      <c r="B7" s="102">
        <v>4</v>
      </c>
      <c r="C7" s="105">
        <v>34724.714856413528</v>
      </c>
      <c r="D7" s="113">
        <v>5.5</v>
      </c>
      <c r="E7" s="110">
        <v>6250.4486741544342</v>
      </c>
      <c r="F7" s="111">
        <v>28</v>
      </c>
      <c r="G7" s="110">
        <v>10209.066167785577</v>
      </c>
      <c r="H7" s="110">
        <v>7</v>
      </c>
      <c r="I7" s="57">
        <v>1654.5935498462973</v>
      </c>
      <c r="J7" s="56">
        <v>8.1697910240967966E-3</v>
      </c>
      <c r="K7" s="109">
        <v>712.598106890689</v>
      </c>
      <c r="L7" s="108">
        <v>8.3541695743010371E-3</v>
      </c>
      <c r="O7" s="93">
        <f t="shared" si="0"/>
        <v>1.0416666666666667</v>
      </c>
      <c r="P7" s="94">
        <v>1500</v>
      </c>
      <c r="Q7" s="94">
        <f t="shared" si="1"/>
        <v>8681.1787141033819</v>
      </c>
      <c r="R7" s="90">
        <v>0.04</v>
      </c>
      <c r="S7" s="93">
        <f t="shared" si="2"/>
        <v>4.166666666666667</v>
      </c>
      <c r="T7" s="94">
        <v>6000</v>
      </c>
      <c r="U7" s="94">
        <f t="shared" si="3"/>
        <v>34724.714856413528</v>
      </c>
      <c r="V7" s="90">
        <v>5.5E-2</v>
      </c>
      <c r="W7" s="56">
        <v>0.1</v>
      </c>
      <c r="X7">
        <v>570.16495657768701</v>
      </c>
      <c r="Y7">
        <f t="shared" si="4"/>
        <v>0.39594788651228269</v>
      </c>
      <c r="Z7">
        <v>1.81901689145243E-3</v>
      </c>
    </row>
    <row r="8" spans="1:26" ht="15.75">
      <c r="A8" s="76">
        <v>10128.041833120611</v>
      </c>
      <c r="B8" s="102">
        <v>5</v>
      </c>
      <c r="C8" s="105">
        <v>41669.657827696232</v>
      </c>
      <c r="D8" s="113">
        <v>7.5</v>
      </c>
      <c r="E8" s="110">
        <v>7917.2349872622817</v>
      </c>
      <c r="F8" s="111">
        <v>38</v>
      </c>
      <c r="G8" s="110">
        <v>11875.852480893423</v>
      </c>
      <c r="H8" s="110">
        <v>18</v>
      </c>
      <c r="I8" s="57">
        <v>2000</v>
      </c>
      <c r="J8" s="56">
        <v>1.2756940682969628E-2</v>
      </c>
      <c r="K8" s="109">
        <v>1750</v>
      </c>
      <c r="L8" s="108">
        <v>2.2714051285240001E-2</v>
      </c>
      <c r="O8" s="93">
        <f t="shared" si="0"/>
        <v>1.2152777777777779</v>
      </c>
      <c r="P8" s="94">
        <v>1750</v>
      </c>
      <c r="Q8" s="94">
        <f t="shared" si="1"/>
        <v>10128.041833120611</v>
      </c>
      <c r="R8" s="90">
        <v>0.05</v>
      </c>
      <c r="S8" s="93">
        <f t="shared" si="2"/>
        <v>5</v>
      </c>
      <c r="T8" s="94">
        <v>7200</v>
      </c>
      <c r="U8" s="94">
        <f t="shared" si="3"/>
        <v>41669.657827696232</v>
      </c>
      <c r="V8" s="90">
        <v>7.4999999999999997E-2</v>
      </c>
      <c r="W8" s="56">
        <v>0.3</v>
      </c>
      <c r="X8">
        <v>587.17818730731904</v>
      </c>
      <c r="Y8">
        <f t="shared" si="4"/>
        <v>0.40776263007452712</v>
      </c>
      <c r="Z8">
        <v>2.1747371709331799E-3</v>
      </c>
    </row>
    <row r="9" spans="1:26" ht="15.75">
      <c r="A9" s="76">
        <v>15915.494309189533</v>
      </c>
      <c r="B9" s="102">
        <v>16</v>
      </c>
      <c r="C9" s="105">
        <v>48903.973422782379</v>
      </c>
      <c r="D9" s="113">
        <v>18</v>
      </c>
      <c r="E9" s="110">
        <v>8333.9315655392456</v>
      </c>
      <c r="F9" s="111">
        <v>42</v>
      </c>
      <c r="G9" s="110">
        <v>12917.593926585829</v>
      </c>
      <c r="H9" s="110">
        <v>25</v>
      </c>
      <c r="I9" s="57">
        <v>3000</v>
      </c>
      <c r="J9" s="56">
        <v>9.1776501329709041E-3</v>
      </c>
      <c r="K9" s="109">
        <v>2069.0963592542498</v>
      </c>
      <c r="L9" s="108">
        <v>4.8359271445442005E-2</v>
      </c>
      <c r="O9" s="93">
        <f t="shared" si="0"/>
        <v>1.9097222222222223</v>
      </c>
      <c r="P9" s="94">
        <v>2750</v>
      </c>
      <c r="Q9" s="94">
        <f t="shared" si="1"/>
        <v>15915.494309189533</v>
      </c>
      <c r="R9" s="90">
        <v>0.16</v>
      </c>
      <c r="S9" s="93">
        <f t="shared" si="2"/>
        <v>5.8680555555555562</v>
      </c>
      <c r="T9" s="94">
        <v>8450</v>
      </c>
      <c r="U9" s="94">
        <f t="shared" si="3"/>
        <v>48903.973422782379</v>
      </c>
      <c r="V9" s="90">
        <v>0.18</v>
      </c>
      <c r="W9" s="56">
        <v>0.32</v>
      </c>
      <c r="X9">
        <v>611.40033395595901</v>
      </c>
      <c r="Y9">
        <f t="shared" si="4"/>
        <v>0.42458356524719371</v>
      </c>
      <c r="Z9">
        <v>2.7697054390523001E-3</v>
      </c>
    </row>
    <row r="10" spans="1:26" ht="15.75">
      <c r="A10" s="76">
        <v>24596.673023292915</v>
      </c>
      <c r="B10" s="102">
        <v>27</v>
      </c>
      <c r="C10" s="105">
        <v>50929.581789406504</v>
      </c>
      <c r="D10" s="113">
        <v>24</v>
      </c>
      <c r="E10" s="110">
        <v>10209.066167785577</v>
      </c>
      <c r="F10" s="111">
        <v>55</v>
      </c>
      <c r="G10" s="110">
        <v>14167.683661416715</v>
      </c>
      <c r="H10" s="110">
        <v>30</v>
      </c>
      <c r="I10" s="57">
        <v>3300</v>
      </c>
      <c r="J10" s="56">
        <v>5.6339619527401774E-3</v>
      </c>
      <c r="K10" s="109">
        <v>2943.5586961882473</v>
      </c>
      <c r="L10" s="108">
        <v>0.14718788753182072</v>
      </c>
      <c r="O10" s="93">
        <f t="shared" si="0"/>
        <v>2.9513888888888888</v>
      </c>
      <c r="P10" s="94">
        <v>4250</v>
      </c>
      <c r="Q10" s="94">
        <f t="shared" si="1"/>
        <v>24596.673023292915</v>
      </c>
      <c r="R10" s="90">
        <v>0.27</v>
      </c>
      <c r="S10" s="93">
        <f t="shared" si="2"/>
        <v>6.1111111111111107</v>
      </c>
      <c r="T10" s="94">
        <v>8800</v>
      </c>
      <c r="U10" s="94">
        <f t="shared" si="3"/>
        <v>50929.581789406504</v>
      </c>
      <c r="V10" s="90">
        <v>0.24</v>
      </c>
      <c r="W10" s="56">
        <v>0.4</v>
      </c>
      <c r="X10">
        <v>635.62248060459899</v>
      </c>
      <c r="Y10">
        <f t="shared" si="4"/>
        <v>0.4414045004198604</v>
      </c>
      <c r="Z10">
        <v>3.44757767349915E-3</v>
      </c>
    </row>
    <row r="11" spans="1:26" ht="15.75">
      <c r="A11" s="76">
        <v>25754.163518506699</v>
      </c>
      <c r="B11" s="102">
        <v>30</v>
      </c>
      <c r="C11" s="105">
        <v>56717.03426547542</v>
      </c>
      <c r="D11" s="113">
        <v>31</v>
      </c>
      <c r="E11" s="110">
        <v>10834.111035201018</v>
      </c>
      <c r="F11" s="111">
        <v>62</v>
      </c>
      <c r="G11" s="110">
        <v>15001.076817970641</v>
      </c>
      <c r="H11" s="110">
        <v>34</v>
      </c>
      <c r="I11" s="57">
        <v>6000</v>
      </c>
      <c r="J11" s="56">
        <v>0.12849939444734257</v>
      </c>
      <c r="K11" s="109">
        <v>6150</v>
      </c>
      <c r="L11" s="108">
        <v>0.14832423319769508</v>
      </c>
      <c r="O11" s="93">
        <f t="shared" si="0"/>
        <v>3.0902777777777781</v>
      </c>
      <c r="P11" s="94">
        <v>4450</v>
      </c>
      <c r="Q11" s="94">
        <f t="shared" si="1"/>
        <v>25754.163518506699</v>
      </c>
      <c r="R11" s="90">
        <v>0.3</v>
      </c>
      <c r="S11" s="93">
        <f t="shared" si="2"/>
        <v>6.8055555555555562</v>
      </c>
      <c r="T11" s="94">
        <v>9800</v>
      </c>
      <c r="U11" s="94">
        <f t="shared" si="3"/>
        <v>56717.03426547542</v>
      </c>
      <c r="V11" s="90">
        <v>0.31</v>
      </c>
      <c r="W11" s="56">
        <v>0.42</v>
      </c>
      <c r="X11">
        <v>659.84462725323795</v>
      </c>
      <c r="Y11">
        <f t="shared" si="4"/>
        <v>0.45822543559252638</v>
      </c>
      <c r="Z11">
        <v>4.1908314784180004E-3</v>
      </c>
    </row>
    <row r="12" spans="1:26" ht="15.75">
      <c r="A12" s="76">
        <v>31830.988618379066</v>
      </c>
      <c r="B12" s="102">
        <v>40</v>
      </c>
      <c r="C12" s="105">
        <v>59900.133127313333</v>
      </c>
      <c r="D12" s="113">
        <v>36</v>
      </c>
      <c r="E12" s="76"/>
      <c r="F12" s="102"/>
      <c r="G12" s="110">
        <v>17084.55970935545</v>
      </c>
      <c r="H12" s="110">
        <v>58</v>
      </c>
      <c r="I12" s="57">
        <v>6795.3436878518969</v>
      </c>
      <c r="J12" s="56">
        <v>0.17094217019511776</v>
      </c>
      <c r="K12" s="109">
        <v>7000</v>
      </c>
      <c r="L12" s="108">
        <v>0.17210586865718727</v>
      </c>
      <c r="O12" s="93">
        <f t="shared" si="0"/>
        <v>3.8194444444444446</v>
      </c>
      <c r="P12" s="94">
        <v>5500</v>
      </c>
      <c r="Q12" s="94">
        <f t="shared" si="1"/>
        <v>31830.988618379066</v>
      </c>
      <c r="R12" s="90">
        <v>0.4</v>
      </c>
      <c r="S12" s="93">
        <f t="shared" si="2"/>
        <v>7.1875</v>
      </c>
      <c r="T12" s="94">
        <v>10350</v>
      </c>
      <c r="U12" s="94">
        <f t="shared" si="3"/>
        <v>59900.133127313333</v>
      </c>
      <c r="V12" s="90">
        <v>0.36</v>
      </c>
      <c r="W12" s="56">
        <v>0.55000000000000004</v>
      </c>
      <c r="X12">
        <v>684.06677390187804</v>
      </c>
      <c r="Y12">
        <f t="shared" si="4"/>
        <v>0.47504637076519307</v>
      </c>
      <c r="Z12">
        <v>5.0027292137773101E-3</v>
      </c>
    </row>
    <row r="13" spans="1:26" ht="15.75">
      <c r="A13" s="76">
        <v>33277.851737396297</v>
      </c>
      <c r="B13" s="102">
        <v>43</v>
      </c>
      <c r="C13" s="105">
        <v>66555.703474792594</v>
      </c>
      <c r="D13" s="113">
        <v>56.000000000000007</v>
      </c>
      <c r="E13" s="76"/>
      <c r="F13" s="102"/>
      <c r="G13" s="110">
        <v>17501.256287632415</v>
      </c>
      <c r="H13" s="110">
        <v>62</v>
      </c>
      <c r="I13" s="57">
        <v>8000</v>
      </c>
      <c r="J13" s="56">
        <v>0.25543907597016619</v>
      </c>
      <c r="K13" s="109">
        <v>10056.3199711624</v>
      </c>
      <c r="L13" s="108">
        <v>0.20424225649132907</v>
      </c>
      <c r="O13" s="93">
        <f t="shared" si="0"/>
        <v>3.9930555555555554</v>
      </c>
      <c r="P13" s="94">
        <v>5750</v>
      </c>
      <c r="Q13" s="94">
        <f t="shared" si="1"/>
        <v>33277.851737396297</v>
      </c>
      <c r="R13" s="90">
        <v>0.43</v>
      </c>
      <c r="S13" s="93">
        <f t="shared" si="2"/>
        <v>7.9861111111111107</v>
      </c>
      <c r="T13" s="94">
        <v>11500</v>
      </c>
      <c r="U13" s="94">
        <f t="shared" si="3"/>
        <v>66555.703474792594</v>
      </c>
      <c r="V13" s="90">
        <v>0.56000000000000005</v>
      </c>
      <c r="W13" s="56">
        <v>0.6</v>
      </c>
      <c r="X13">
        <v>708.28892055051699</v>
      </c>
      <c r="Y13">
        <f t="shared" si="4"/>
        <v>0.49186730593785905</v>
      </c>
      <c r="Z13">
        <v>5.9161703034484904E-3</v>
      </c>
    </row>
    <row r="14" spans="1:26" ht="15.75">
      <c r="A14" s="76">
        <v>40512.167332482444</v>
      </c>
      <c r="B14" s="102">
        <v>55.000000000000007</v>
      </c>
      <c r="C14" s="105">
        <v>68002.566593809825</v>
      </c>
      <c r="D14" s="113">
        <v>56.999999999999993</v>
      </c>
      <c r="E14" s="76"/>
      <c r="F14" s="102"/>
      <c r="G14">
        <v>18334.649444186343</v>
      </c>
      <c r="H14" s="110">
        <v>73</v>
      </c>
      <c r="I14" s="57">
        <v>10000</v>
      </c>
      <c r="J14" s="56">
        <v>0.40282654138281843</v>
      </c>
      <c r="K14" s="109">
        <v>13891.355571181664</v>
      </c>
      <c r="L14" s="108">
        <v>0.25008359256630003</v>
      </c>
      <c r="O14" s="93">
        <f t="shared" si="0"/>
        <v>4.8611111111111116</v>
      </c>
      <c r="P14" s="94">
        <v>7000</v>
      </c>
      <c r="Q14" s="94">
        <f t="shared" si="1"/>
        <v>40512.167332482444</v>
      </c>
      <c r="R14" s="90">
        <v>0.55000000000000004</v>
      </c>
      <c r="S14" s="93">
        <f t="shared" si="2"/>
        <v>8.1597222222222232</v>
      </c>
      <c r="T14" s="94">
        <v>11750</v>
      </c>
      <c r="U14" s="94">
        <f t="shared" si="3"/>
        <v>68002.566593809825</v>
      </c>
      <c r="V14" s="90">
        <v>0.56999999999999995</v>
      </c>
      <c r="X14">
        <v>732.51106719915697</v>
      </c>
      <c r="Y14">
        <f t="shared" si="4"/>
        <v>0.50868824111052569</v>
      </c>
      <c r="Z14">
        <v>6.9917540033289797E-3</v>
      </c>
    </row>
    <row r="15" spans="1:26" ht="16.5" thickBot="1">
      <c r="A15" s="78">
        <v>43116.520946713463</v>
      </c>
      <c r="B15" s="103">
        <v>61</v>
      </c>
      <c r="C15" s="105">
        <v>70606.920208040829</v>
      </c>
      <c r="D15" s="113">
        <v>64</v>
      </c>
      <c r="E15" s="78"/>
      <c r="F15" s="103"/>
      <c r="G15">
        <v>18959.694311601783</v>
      </c>
      <c r="H15" s="110">
        <v>75</v>
      </c>
      <c r="I15" s="57">
        <v>14000</v>
      </c>
      <c r="J15" s="56">
        <v>0.58987617077528887</v>
      </c>
      <c r="K15" s="109">
        <v>15726.391171200892</v>
      </c>
      <c r="L15" s="108">
        <v>0.26467762912228182</v>
      </c>
      <c r="O15" s="95">
        <f t="shared" si="0"/>
        <v>5.1736111111111116</v>
      </c>
      <c r="P15" s="96">
        <v>7450</v>
      </c>
      <c r="Q15" s="96">
        <f t="shared" si="1"/>
        <v>43116.520946713463</v>
      </c>
      <c r="R15" s="91">
        <v>0.61</v>
      </c>
      <c r="S15" s="93">
        <f t="shared" si="2"/>
        <v>8.4722222222222232</v>
      </c>
      <c r="T15" s="94">
        <v>12200</v>
      </c>
      <c r="U15" s="94">
        <f t="shared" si="3"/>
        <v>70606.920208040829</v>
      </c>
      <c r="V15" s="90">
        <v>0.64</v>
      </c>
      <c r="X15">
        <v>762.80021793917399</v>
      </c>
      <c r="Y15">
        <f t="shared" si="4"/>
        <v>0.52972237356887086</v>
      </c>
      <c r="Z15">
        <v>8.6798920559556098E-3</v>
      </c>
    </row>
    <row r="16" spans="1:26" ht="15.75">
      <c r="A16" s="56"/>
      <c r="B16" s="56"/>
      <c r="C16" s="105">
        <v>72921.901198468404</v>
      </c>
      <c r="D16" s="113">
        <v>74</v>
      </c>
      <c r="E16" s="56"/>
      <c r="F16" s="56"/>
      <c r="G16" s="105"/>
      <c r="H16" s="90"/>
      <c r="I16" s="57">
        <v>15726.391171200892</v>
      </c>
      <c r="J16" s="56">
        <v>0.68759941342496567</v>
      </c>
      <c r="K16" s="109">
        <v>17000</v>
      </c>
      <c r="L16" s="108">
        <v>0.27837066612693451</v>
      </c>
      <c r="O16" s="97"/>
      <c r="P16" s="98"/>
      <c r="Q16" s="98"/>
      <c r="R16" s="97"/>
      <c r="S16" s="93">
        <f t="shared" si="2"/>
        <v>8.75</v>
      </c>
      <c r="T16" s="94">
        <v>12600</v>
      </c>
      <c r="U16" s="94">
        <f t="shared" si="3"/>
        <v>72921.901198468404</v>
      </c>
      <c r="V16" s="90">
        <v>0.74</v>
      </c>
      <c r="X16">
        <v>793.08936867919203</v>
      </c>
      <c r="Y16">
        <f t="shared" si="4"/>
        <v>0.55075650602721671</v>
      </c>
      <c r="Z16">
        <v>1.08742347258229E-2</v>
      </c>
    </row>
    <row r="17" spans="1:26" ht="15.75">
      <c r="A17" s="56"/>
      <c r="B17" s="56"/>
      <c r="C17" s="105">
        <v>76394.372684109752</v>
      </c>
      <c r="D17" s="113">
        <v>76</v>
      </c>
      <c r="E17" s="56"/>
      <c r="F17" s="56"/>
      <c r="G17" s="105"/>
      <c r="H17" s="90"/>
      <c r="I17" s="57">
        <v>16500</v>
      </c>
      <c r="J17" s="56">
        <v>0.71175844622011941</v>
      </c>
      <c r="K17" s="109">
        <v>20185</v>
      </c>
      <c r="L17" s="108">
        <v>0.29753011160189818</v>
      </c>
      <c r="O17" s="97"/>
      <c r="P17" s="98"/>
      <c r="Q17" s="98"/>
      <c r="R17" s="97"/>
      <c r="S17" s="93">
        <f t="shared" si="2"/>
        <v>9.1666666666666661</v>
      </c>
      <c r="T17" s="94">
        <v>13200</v>
      </c>
      <c r="U17" s="94">
        <f t="shared" si="3"/>
        <v>76394.372684109752</v>
      </c>
      <c r="V17" s="90">
        <v>0.76</v>
      </c>
      <c r="X17">
        <v>823.37851941920906</v>
      </c>
      <c r="Y17">
        <f t="shared" si="4"/>
        <v>0.57179063848556189</v>
      </c>
      <c r="Z17">
        <v>1.3646658547770999E-2</v>
      </c>
    </row>
    <row r="18" spans="1:26" ht="15.75">
      <c r="A18" s="56"/>
      <c r="B18" s="56"/>
      <c r="C18" s="105">
        <v>81603.079912571789</v>
      </c>
      <c r="D18" s="113">
        <v>91</v>
      </c>
      <c r="E18" s="56"/>
      <c r="F18" s="56"/>
      <c r="G18" s="105"/>
      <c r="H18" s="90"/>
      <c r="I18" s="57">
        <v>17000</v>
      </c>
      <c r="J18" s="56">
        <v>0.68944158539888101</v>
      </c>
      <c r="K18" s="109">
        <v>21184.949337822116</v>
      </c>
      <c r="L18" s="108">
        <v>0.29028422464525455</v>
      </c>
      <c r="O18" s="97"/>
      <c r="P18" s="98"/>
      <c r="Q18" s="98"/>
      <c r="R18" s="97"/>
      <c r="S18" s="93">
        <f t="shared" si="2"/>
        <v>9.7916666666666661</v>
      </c>
      <c r="T18" s="94">
        <v>14100</v>
      </c>
      <c r="U18" s="94">
        <f t="shared" si="3"/>
        <v>81603.079912571789</v>
      </c>
      <c r="V18" s="90">
        <v>0.91</v>
      </c>
      <c r="X18">
        <v>853.66767015922699</v>
      </c>
      <c r="Y18">
        <f t="shared" si="4"/>
        <v>0.59282477094390762</v>
      </c>
      <c r="Z18">
        <v>1.69909973919945E-2</v>
      </c>
    </row>
    <row r="19" spans="1:26" ht="16.5" thickBot="1">
      <c r="A19" s="56"/>
      <c r="B19" s="56"/>
      <c r="C19" s="106">
        <v>84496.806150606237</v>
      </c>
      <c r="D19" s="114">
        <v>94</v>
      </c>
      <c r="E19" s="56"/>
      <c r="F19" s="56"/>
      <c r="G19" s="106"/>
      <c r="H19" s="91"/>
      <c r="I19" s="57">
        <v>20750</v>
      </c>
      <c r="J19" s="56">
        <v>0.79953565291342499</v>
      </c>
      <c r="K19" s="109">
        <v>24430.917687840614</v>
      </c>
      <c r="L19" s="108">
        <v>0.29486780214026909</v>
      </c>
      <c r="O19" s="97"/>
      <c r="P19" s="98"/>
      <c r="Q19" s="98"/>
      <c r="R19" s="97"/>
      <c r="S19" s="95">
        <f t="shared" si="2"/>
        <v>10.138888888888889</v>
      </c>
      <c r="T19" s="96">
        <v>14600</v>
      </c>
      <c r="U19" s="96">
        <f t="shared" si="3"/>
        <v>84496.806150606237</v>
      </c>
      <c r="V19" s="91">
        <v>0.94</v>
      </c>
      <c r="X19">
        <v>883.95682089924401</v>
      </c>
      <c r="Y19">
        <f t="shared" si="4"/>
        <v>0.6138589034022528</v>
      </c>
      <c r="Z19">
        <v>2.0870850077161999E-2</v>
      </c>
    </row>
    <row r="20" spans="1:26" ht="15.75">
      <c r="A20" s="56"/>
      <c r="B20" s="56"/>
      <c r="C20" s="56"/>
      <c r="D20" s="56"/>
      <c r="E20" s="56"/>
      <c r="F20" s="56"/>
      <c r="G20" s="56"/>
      <c r="H20" s="56"/>
      <c r="I20" s="57">
        <v>23000</v>
      </c>
      <c r="J20" s="56">
        <v>0.82985683466105176</v>
      </c>
      <c r="K20" s="109">
        <v>27676.886037859109</v>
      </c>
      <c r="L20" s="108">
        <v>0.3129789098004</v>
      </c>
      <c r="X20">
        <v>914.24597163926205</v>
      </c>
      <c r="Y20">
        <f t="shared" si="4"/>
        <v>0.63489303586059864</v>
      </c>
      <c r="Z20">
        <v>2.5298802525943399E-2</v>
      </c>
    </row>
    <row r="21" spans="1:26" ht="16.5" thickBot="1">
      <c r="A21" s="56"/>
      <c r="B21" s="56"/>
      <c r="C21" s="56"/>
      <c r="D21" s="56"/>
      <c r="E21" s="56"/>
      <c r="F21" s="56"/>
      <c r="G21" s="56"/>
      <c r="H21" s="56"/>
      <c r="I21" s="57">
        <v>27676.886037859113</v>
      </c>
      <c r="J21" s="56">
        <v>0.87776851601368966</v>
      </c>
      <c r="K21" s="109">
        <v>29615</v>
      </c>
      <c r="L21" s="108">
        <v>0.30423579210343271</v>
      </c>
      <c r="X21">
        <v>945.26677478849297</v>
      </c>
      <c r="Y21">
        <f t="shared" si="4"/>
        <v>0.65643526026978682</v>
      </c>
      <c r="Z21">
        <v>3.05525883056375E-2</v>
      </c>
    </row>
    <row r="22" spans="1:26" ht="15.75">
      <c r="A22" s="56"/>
      <c r="B22" s="101"/>
      <c r="D22" s="112"/>
      <c r="E22" s="110"/>
      <c r="F22" s="110"/>
      <c r="G22" s="110"/>
      <c r="H22" s="110"/>
      <c r="I22" s="57">
        <v>29160.3832878635</v>
      </c>
      <c r="J22" s="56">
        <v>0.86454162659619516</v>
      </c>
      <c r="K22" s="109">
        <v>30900</v>
      </c>
      <c r="L22" s="108">
        <v>0.31360189076273637</v>
      </c>
      <c r="X22">
        <v>976.28757793772502</v>
      </c>
      <c r="Y22">
        <f t="shared" si="4"/>
        <v>0.67797748467897578</v>
      </c>
      <c r="Z22">
        <v>3.68309501356089E-2</v>
      </c>
    </row>
    <row r="23" spans="1:26" ht="16.5" thickBot="1">
      <c r="A23" s="56"/>
      <c r="B23" s="102"/>
      <c r="D23" s="113"/>
      <c r="E23" s="110"/>
      <c r="F23" s="110"/>
      <c r="G23" s="110"/>
      <c r="H23" s="110"/>
      <c r="I23" s="57">
        <v>30500.880537867903</v>
      </c>
      <c r="J23" s="56">
        <v>0.87404669682035196</v>
      </c>
      <c r="K23" s="109">
        <v>35021.838337892601</v>
      </c>
      <c r="L23" s="108">
        <v>0.35800118944125819</v>
      </c>
      <c r="X23">
        <v>1007.30838108696</v>
      </c>
      <c r="Y23">
        <f t="shared" si="4"/>
        <v>0.69951970908816674</v>
      </c>
      <c r="Z23">
        <v>4.4483827644907298E-2</v>
      </c>
    </row>
    <row r="24" spans="1:26" ht="16.5" thickBot="1">
      <c r="A24" s="56"/>
      <c r="B24" s="102"/>
      <c r="D24" s="113"/>
      <c r="E24" s="110"/>
      <c r="F24" s="110"/>
      <c r="G24" s="110"/>
      <c r="H24" s="110"/>
      <c r="I24" s="57">
        <v>35021.838337892601</v>
      </c>
      <c r="J24" s="56">
        <v>0.86041524051677976</v>
      </c>
      <c r="K24" s="109">
        <v>36682</v>
      </c>
      <c r="L24" s="108">
        <v>0.36819241654895635</v>
      </c>
      <c r="O24" s="118" t="s">
        <v>61</v>
      </c>
      <c r="P24" s="119"/>
      <c r="Q24" s="119"/>
      <c r="R24" s="120"/>
      <c r="X24">
        <v>1038.32918423619</v>
      </c>
      <c r="Y24">
        <f t="shared" si="4"/>
        <v>0.72106193349735426</v>
      </c>
      <c r="Z24">
        <v>5.3764254735522002E-2</v>
      </c>
    </row>
    <row r="25" spans="1:26" ht="15.75">
      <c r="A25" s="56"/>
      <c r="B25" s="102"/>
      <c r="D25" s="113"/>
      <c r="E25" s="110"/>
      <c r="F25" s="110"/>
      <c r="G25" s="110"/>
      <c r="H25" s="110"/>
      <c r="I25" s="57">
        <v>36600</v>
      </c>
      <c r="J25" s="56">
        <v>0.84836340370135654</v>
      </c>
      <c r="K25" s="109">
        <v>42442.384768969197</v>
      </c>
      <c r="L25" s="92">
        <v>0.38401936211413995</v>
      </c>
      <c r="O25" s="81" t="s">
        <v>62</v>
      </c>
      <c r="P25" s="77" t="s">
        <v>63</v>
      </c>
      <c r="Q25" s="77">
        <v>1.1000000000000001</v>
      </c>
      <c r="R25" s="80" t="s">
        <v>68</v>
      </c>
      <c r="X25">
        <v>1069.34998738542</v>
      </c>
      <c r="Y25">
        <f t="shared" si="4"/>
        <v>0.74260415790654166</v>
      </c>
      <c r="Z25">
        <v>6.4732704595860502E-2</v>
      </c>
    </row>
    <row r="26" spans="1:26" ht="15.75">
      <c r="A26" s="56"/>
      <c r="B26" s="102"/>
      <c r="D26" s="113"/>
      <c r="E26" s="110"/>
      <c r="F26" s="110"/>
      <c r="G26" s="110"/>
      <c r="H26" s="110"/>
      <c r="I26" s="57">
        <v>41500</v>
      </c>
      <c r="J26" s="56">
        <v>0.90440845330994701</v>
      </c>
      <c r="K26" s="109">
        <v>48671.192384484602</v>
      </c>
      <c r="L26" s="92">
        <v>0.42655907651524905</v>
      </c>
      <c r="O26" s="81" t="s">
        <v>64</v>
      </c>
      <c r="P26" s="77" t="s">
        <v>67</v>
      </c>
      <c r="Q26" s="77">
        <v>4</v>
      </c>
      <c r="R26" s="80" t="s">
        <v>68</v>
      </c>
      <c r="X26">
        <v>1100.37079053465</v>
      </c>
      <c r="Y26">
        <f t="shared" si="4"/>
        <v>0.76414638231572918</v>
      </c>
      <c r="Z26">
        <v>7.7272634443297197E-2</v>
      </c>
    </row>
    <row r="27" spans="1:26" ht="15.75">
      <c r="A27" s="56"/>
      <c r="B27" s="102"/>
      <c r="D27" s="113"/>
      <c r="E27" s="110"/>
      <c r="F27" s="110"/>
      <c r="G27" s="110"/>
      <c r="H27" s="110"/>
      <c r="I27" s="57">
        <v>42300.384768969197</v>
      </c>
      <c r="J27" s="56">
        <v>0.92857794804247051</v>
      </c>
      <c r="K27" s="109">
        <v>52180</v>
      </c>
      <c r="L27" s="92">
        <v>0.50462846741081813</v>
      </c>
      <c r="O27" s="81" t="s">
        <v>65</v>
      </c>
      <c r="P27" s="77" t="s">
        <v>66</v>
      </c>
      <c r="Q27" s="77">
        <v>22</v>
      </c>
      <c r="R27" s="80" t="s">
        <v>69</v>
      </c>
      <c r="X27">
        <v>1137.1943807236</v>
      </c>
      <c r="Y27">
        <f t="shared" si="4"/>
        <v>0.78971831994694452</v>
      </c>
      <c r="Z27">
        <v>9.3928565869125902E-2</v>
      </c>
    </row>
    <row r="28" spans="1:26" ht="15.75">
      <c r="A28" s="56"/>
      <c r="B28" s="102"/>
      <c r="D28" s="113"/>
      <c r="E28" s="110"/>
      <c r="F28" s="110"/>
      <c r="G28" s="110"/>
      <c r="H28" s="110"/>
      <c r="I28" s="57">
        <v>48480</v>
      </c>
      <c r="J28" s="56">
        <v>0.94656774652072695</v>
      </c>
      <c r="O28" s="81" t="s">
        <v>70</v>
      </c>
      <c r="P28" s="77" t="s">
        <v>71</v>
      </c>
      <c r="Q28" s="77">
        <f>PI()*Q25^2/4*Q26</f>
        <v>3.8013271108436504</v>
      </c>
      <c r="R28" s="80"/>
      <c r="X28">
        <v>1174.01797091255</v>
      </c>
      <c r="Y28">
        <f t="shared" si="4"/>
        <v>0.81529025757815976</v>
      </c>
      <c r="Z28">
        <v>0.112017698971111</v>
      </c>
    </row>
    <row r="29" spans="1:26" ht="16.5" thickBot="1">
      <c r="A29" s="56"/>
      <c r="B29" s="102"/>
      <c r="D29" s="113"/>
      <c r="E29" s="110"/>
      <c r="F29" s="110"/>
      <c r="G29" s="110"/>
      <c r="H29" s="110"/>
      <c r="I29" s="57">
        <v>50001.007379843002</v>
      </c>
      <c r="J29" s="56">
        <v>0.96039305478814763</v>
      </c>
      <c r="O29" s="82" t="s">
        <v>72</v>
      </c>
      <c r="P29" s="79" t="s">
        <v>72</v>
      </c>
      <c r="Q29" s="79">
        <f>Q28/Q27</f>
        <v>0.17278759594743864</v>
      </c>
      <c r="R29" s="83"/>
      <c r="X29">
        <v>1210.8415611015</v>
      </c>
      <c r="Y29">
        <f t="shared" si="4"/>
        <v>0.840862195209375</v>
      </c>
      <c r="Z29">
        <v>0.130787691975113</v>
      </c>
    </row>
    <row r="30" spans="1:26" ht="15.75">
      <c r="B30" s="102"/>
      <c r="D30" s="113"/>
      <c r="E30" s="110"/>
      <c r="F30" s="110"/>
      <c r="G30" s="110"/>
      <c r="H30" s="110"/>
      <c r="X30">
        <v>1247.66515129045</v>
      </c>
      <c r="Y30">
        <f t="shared" si="4"/>
        <v>0.86643413284059034</v>
      </c>
      <c r="Z30">
        <v>0.149487609625884</v>
      </c>
    </row>
    <row r="31" spans="1:26" ht="15.75">
      <c r="B31" s="102"/>
      <c r="D31" s="113"/>
      <c r="E31" s="110"/>
      <c r="F31" s="110"/>
      <c r="G31" s="110"/>
      <c r="H31" s="110"/>
      <c r="X31">
        <v>1284.4887414794</v>
      </c>
      <c r="Y31">
        <f t="shared" si="4"/>
        <v>0.89200607047180558</v>
      </c>
      <c r="Z31">
        <v>0.16732226570394099</v>
      </c>
    </row>
    <row r="32" spans="1:26" ht="15.75">
      <c r="B32" s="102"/>
      <c r="D32" s="113"/>
      <c r="E32" s="110"/>
      <c r="F32" s="110"/>
      <c r="G32" s="110"/>
      <c r="H32" s="110"/>
      <c r="X32">
        <v>1321.31233166835</v>
      </c>
      <c r="Y32">
        <f t="shared" si="4"/>
        <v>0.91757800810302081</v>
      </c>
      <c r="Z32">
        <v>0.18405439053060199</v>
      </c>
    </row>
    <row r="33" spans="2:26" ht="15.75">
      <c r="B33" s="102"/>
      <c r="D33" s="113"/>
      <c r="E33" s="110"/>
      <c r="F33" s="110"/>
      <c r="G33" s="110"/>
      <c r="H33" s="110"/>
      <c r="L33" s="5">
        <v>7.0703101510604202E-2</v>
      </c>
      <c r="M33">
        <f>L33/5.5</f>
        <v>1.28551093655644E-2</v>
      </c>
      <c r="N33">
        <v>1.28551093655644E-2</v>
      </c>
      <c r="X33">
        <v>1358.6954015168201</v>
      </c>
      <c r="Y33">
        <f t="shared" si="4"/>
        <v>0.9435384732755695</v>
      </c>
      <c r="Z33">
        <v>0.200022292835492</v>
      </c>
    </row>
    <row r="34" spans="2:26" ht="16.5" thickBot="1">
      <c r="B34" s="103"/>
      <c r="D34" s="113"/>
      <c r="E34" s="110"/>
      <c r="F34" s="110"/>
      <c r="G34" s="110"/>
      <c r="H34" s="110"/>
      <c r="L34" s="5">
        <v>4.2811182194034798E-2</v>
      </c>
      <c r="M34">
        <f t="shared" ref="M34:M59" si="5">L34/5.5</f>
        <v>7.7838513080063267E-3</v>
      </c>
      <c r="N34">
        <v>7.7838513080063267E-3</v>
      </c>
      <c r="X34">
        <v>1396.0784713652799</v>
      </c>
      <c r="Y34">
        <f t="shared" si="4"/>
        <v>0.96949893844811108</v>
      </c>
      <c r="Z34">
        <v>0.21518933673861401</v>
      </c>
    </row>
    <row r="35" spans="2:26" ht="15.75">
      <c r="B35" s="56"/>
      <c r="D35" s="113"/>
      <c r="L35" s="5">
        <v>5.6440447863371698E-2</v>
      </c>
      <c r="M35">
        <f t="shared" si="5"/>
        <v>1.0261899611522128E-2</v>
      </c>
      <c r="N35">
        <v>1.0261899611522128E-2</v>
      </c>
      <c r="X35">
        <v>1433.46154121375</v>
      </c>
      <c r="Y35">
        <f t="shared" si="4"/>
        <v>0.99545940362065977</v>
      </c>
      <c r="Z35">
        <v>0.22971320765723699</v>
      </c>
    </row>
    <row r="36" spans="2:26" ht="15.75">
      <c r="B36" s="56"/>
      <c r="D36" s="113"/>
      <c r="L36" s="5">
        <v>8.8138050387871605E-2</v>
      </c>
      <c r="M36">
        <f t="shared" si="5"/>
        <v>1.6025100070522109E-2</v>
      </c>
      <c r="N36">
        <v>1.6025100070522109E-2</v>
      </c>
      <c r="X36">
        <v>1470.8446110622201</v>
      </c>
      <c r="Y36">
        <f t="shared" si="4"/>
        <v>1.0214198687932083</v>
      </c>
      <c r="Z36">
        <v>0.24368442151987599</v>
      </c>
    </row>
    <row r="37" spans="2:26" ht="15.75">
      <c r="B37" s="56"/>
      <c r="D37" s="113"/>
      <c r="L37" s="5">
        <v>4.5947932658655703E-2</v>
      </c>
      <c r="M37">
        <f t="shared" si="5"/>
        <v>8.3541695743010371E-3</v>
      </c>
      <c r="N37">
        <v>8.3541695743010371E-3</v>
      </c>
      <c r="X37">
        <v>1508.22768091068</v>
      </c>
      <c r="Y37">
        <f t="shared" si="4"/>
        <v>1.0473803339657499</v>
      </c>
      <c r="Z37">
        <v>0.25718690481555501</v>
      </c>
    </row>
    <row r="38" spans="2:26" ht="16.5" thickBot="1">
      <c r="B38" s="56"/>
      <c r="D38" s="114"/>
      <c r="L38" s="5">
        <v>0.12492728206882001</v>
      </c>
      <c r="M38">
        <f t="shared" si="5"/>
        <v>2.2714051285240001E-2</v>
      </c>
      <c r="N38">
        <v>2.2714051285240001E-2</v>
      </c>
      <c r="X38">
        <v>1545.6107507591501</v>
      </c>
      <c r="Y38">
        <f t="shared" si="4"/>
        <v>1.0733407991382986</v>
      </c>
      <c r="Z38">
        <v>0.27030417973048998</v>
      </c>
    </row>
    <row r="39" spans="2:26">
      <c r="L39" s="5">
        <v>0.26597599294993102</v>
      </c>
      <c r="M39">
        <f t="shared" si="5"/>
        <v>4.8359271445442005E-2</v>
      </c>
      <c r="N39">
        <v>4.8359271445442005E-2</v>
      </c>
      <c r="X39">
        <v>1603.6366672598899</v>
      </c>
      <c r="Y39">
        <f t="shared" si="4"/>
        <v>1.1136365744860346</v>
      </c>
      <c r="Z39">
        <v>0.28999352344722001</v>
      </c>
    </row>
    <row r="40" spans="2:26">
      <c r="L40" s="5">
        <v>0.80953338142501396</v>
      </c>
      <c r="M40">
        <f t="shared" si="5"/>
        <v>0.14718788753182072</v>
      </c>
      <c r="N40">
        <v>0.14718788753182072</v>
      </c>
      <c r="X40">
        <v>1661.66258376064</v>
      </c>
      <c r="Y40">
        <f t="shared" si="4"/>
        <v>1.1539323498337779</v>
      </c>
      <c r="Z40">
        <v>0.30888788795421401</v>
      </c>
    </row>
    <row r="41" spans="2:26">
      <c r="L41" s="5">
        <v>0.81578328258732302</v>
      </c>
      <c r="M41">
        <f t="shared" si="5"/>
        <v>0.14832423319769508</v>
      </c>
      <c r="N41">
        <v>0.14832423319769508</v>
      </c>
      <c r="X41">
        <v>1719.6885002613899</v>
      </c>
      <c r="Y41">
        <f t="shared" si="4"/>
        <v>1.1942281251815208</v>
      </c>
      <c r="Z41">
        <v>0.32692349299726597</v>
      </c>
    </row>
    <row r="42" spans="2:26">
      <c r="L42" s="5">
        <v>0.94658227761452995</v>
      </c>
      <c r="M42">
        <f t="shared" si="5"/>
        <v>0.17210586865718727</v>
      </c>
      <c r="N42">
        <v>0.17210586865718727</v>
      </c>
      <c r="X42">
        <v>1777.71441676213</v>
      </c>
      <c r="Y42">
        <f t="shared" si="4"/>
        <v>1.234523900529257</v>
      </c>
      <c r="Z42">
        <v>0.34429427888965802</v>
      </c>
    </row>
    <row r="43" spans="2:26">
      <c r="L43" s="5"/>
      <c r="X43">
        <v>1835.7403332628801</v>
      </c>
      <c r="Y43">
        <f t="shared" si="4"/>
        <v>1.2748196758770001</v>
      </c>
      <c r="Z43">
        <v>0.360888326696779</v>
      </c>
    </row>
    <row r="44" spans="2:26">
      <c r="L44" s="5">
        <v>1.1233324107023099</v>
      </c>
      <c r="M44">
        <f t="shared" si="5"/>
        <v>0.20424225649132907</v>
      </c>
      <c r="N44">
        <v>0.20424225649132907</v>
      </c>
      <c r="X44">
        <v>1893.76624976362</v>
      </c>
      <c r="Y44">
        <f t="shared" si="4"/>
        <v>1.3151154512247361</v>
      </c>
      <c r="Z44">
        <v>0.37678963995749398</v>
      </c>
    </row>
    <row r="45" spans="2:26">
      <c r="L45" s="5">
        <v>1.37545975911465</v>
      </c>
      <c r="M45">
        <f t="shared" si="5"/>
        <v>0.25008359256630003</v>
      </c>
      <c r="N45">
        <v>0.25008359256630003</v>
      </c>
      <c r="X45">
        <v>1987.4147813274899</v>
      </c>
      <c r="Y45">
        <f t="shared" si="4"/>
        <v>1.380149153699646</v>
      </c>
      <c r="Z45">
        <v>0.40108874513333498</v>
      </c>
    </row>
    <row r="46" spans="2:26">
      <c r="L46" s="5">
        <v>1.45572696017255</v>
      </c>
      <c r="M46">
        <f t="shared" si="5"/>
        <v>0.26467762912228182</v>
      </c>
      <c r="N46">
        <v>0.26467762912228182</v>
      </c>
      <c r="X46">
        <v>2081.0633128913601</v>
      </c>
      <c r="Y46">
        <f t="shared" si="4"/>
        <v>1.4451828561745554</v>
      </c>
      <c r="Z46">
        <v>0.42374198849911798</v>
      </c>
    </row>
    <row r="47" spans="2:26">
      <c r="L47" s="5">
        <v>1.5310386636981399</v>
      </c>
      <c r="M47">
        <f t="shared" si="5"/>
        <v>0.27837066612693451</v>
      </c>
      <c r="N47">
        <v>0.27837066612693451</v>
      </c>
      <c r="X47">
        <v>2174.7118444552302</v>
      </c>
      <c r="Y47">
        <f t="shared" si="4"/>
        <v>1.5102165586494654</v>
      </c>
      <c r="Z47">
        <v>0.444885416363972</v>
      </c>
    </row>
    <row r="48" spans="2:26">
      <c r="L48" s="5">
        <v>1.63641561381044</v>
      </c>
      <c r="M48">
        <f t="shared" si="5"/>
        <v>0.29753011160189818</v>
      </c>
      <c r="N48">
        <v>0.29753011160189818</v>
      </c>
      <c r="X48">
        <v>2268.3603760190899</v>
      </c>
      <c r="Y48">
        <f t="shared" si="4"/>
        <v>1.5752502611243679</v>
      </c>
      <c r="Z48">
        <v>0.46460935549636401</v>
      </c>
    </row>
    <row r="49" spans="12:26">
      <c r="L49" s="5">
        <v>1.5965632355488999</v>
      </c>
      <c r="M49">
        <f t="shared" si="5"/>
        <v>0.29028422464525455</v>
      </c>
      <c r="N49">
        <v>0.29028422464525455</v>
      </c>
      <c r="X49">
        <v>2362.0089075829601</v>
      </c>
      <c r="Y49">
        <f t="shared" si="4"/>
        <v>1.6402839635992779</v>
      </c>
      <c r="Z49">
        <v>0.48303196218408101</v>
      </c>
    </row>
    <row r="50" spans="12:26">
      <c r="L50" s="5">
        <v>1.6217729117714801</v>
      </c>
      <c r="M50">
        <f t="shared" si="5"/>
        <v>0.29486780214026909</v>
      </c>
      <c r="N50">
        <v>0.29486780214026909</v>
      </c>
      <c r="X50">
        <v>2548.8140713237799</v>
      </c>
      <c r="Y50">
        <f t="shared" si="4"/>
        <v>1.7700097717526251</v>
      </c>
      <c r="Z50">
        <v>0.51621509623165795</v>
      </c>
    </row>
    <row r="51" spans="12:26">
      <c r="L51" s="5">
        <v>1.7213840039021999</v>
      </c>
      <c r="M51">
        <f t="shared" si="5"/>
        <v>0.3129789098004</v>
      </c>
      <c r="N51">
        <v>0.3129789098004</v>
      </c>
      <c r="X51">
        <v>2735.6192350646002</v>
      </c>
      <c r="Y51">
        <f t="shared" si="4"/>
        <v>1.8997355799059725</v>
      </c>
      <c r="Z51">
        <v>0.54530513500101296</v>
      </c>
    </row>
    <row r="52" spans="12:26">
      <c r="L52" s="5"/>
      <c r="X52">
        <v>2922.42439880541</v>
      </c>
      <c r="Y52">
        <f t="shared" si="4"/>
        <v>2.0294613880593126</v>
      </c>
      <c r="Z52">
        <v>0.57090978768210299</v>
      </c>
    </row>
    <row r="53" spans="12:26">
      <c r="L53" s="5">
        <v>1.6732968565688799</v>
      </c>
      <c r="M53">
        <f t="shared" si="5"/>
        <v>0.30423579210343271</v>
      </c>
      <c r="N53">
        <v>0.30423579210343271</v>
      </c>
      <c r="X53">
        <v>3109.2295625462302</v>
      </c>
      <c r="Y53">
        <f t="shared" si="4"/>
        <v>2.1591871962126601</v>
      </c>
      <c r="Z53">
        <v>0.59354155100019801</v>
      </c>
    </row>
    <row r="54" spans="12:26">
      <c r="L54" s="5">
        <v>1.7248103991950501</v>
      </c>
      <c r="M54">
        <f t="shared" si="5"/>
        <v>0.31360189076273637</v>
      </c>
      <c r="N54">
        <v>0.31360189076273637</v>
      </c>
      <c r="X54">
        <v>3296.03472628705</v>
      </c>
      <c r="Y54">
        <f t="shared" si="4"/>
        <v>2.2889130043660071</v>
      </c>
      <c r="Z54">
        <v>0.61364831965114497</v>
      </c>
    </row>
    <row r="55" spans="12:26">
      <c r="L55" s="5">
        <v>1.96900654192692</v>
      </c>
      <c r="M55">
        <f t="shared" si="5"/>
        <v>0.35800118944125819</v>
      </c>
      <c r="N55">
        <v>0.35800118944125819</v>
      </c>
      <c r="X55">
        <v>3490.9278316300001</v>
      </c>
      <c r="Y55">
        <f t="shared" si="4"/>
        <v>2.4242554386319446</v>
      </c>
      <c r="Z55">
        <v>0.63235091868906101</v>
      </c>
    </row>
    <row r="56" spans="12:26">
      <c r="L56" s="5">
        <v>2.0250582910192598</v>
      </c>
      <c r="M56">
        <f t="shared" si="5"/>
        <v>0.36819241654895635</v>
      </c>
      <c r="N56">
        <v>0.36819241654895635</v>
      </c>
      <c r="X56">
        <v>3685.8209369729602</v>
      </c>
      <c r="Y56">
        <f t="shared" si="4"/>
        <v>2.5595978728978888</v>
      </c>
      <c r="Z56">
        <v>0.64909361534350196</v>
      </c>
    </row>
    <row r="57" spans="12:26">
      <c r="L57" s="5">
        <v>2.1121064916277699</v>
      </c>
      <c r="M57">
        <f t="shared" si="5"/>
        <v>0.38401936211413995</v>
      </c>
      <c r="N57">
        <v>0.38401936211413995</v>
      </c>
      <c r="X57">
        <v>3880.7140423159099</v>
      </c>
      <c r="Y57">
        <f t="shared" si="4"/>
        <v>2.6949403071638263</v>
      </c>
      <c r="Z57">
        <v>0.664172714959127</v>
      </c>
    </row>
    <row r="58" spans="12:26">
      <c r="L58" s="5">
        <v>2.3460749208338698</v>
      </c>
      <c r="M58">
        <f t="shared" si="5"/>
        <v>0.42655907651524905</v>
      </c>
      <c r="N58">
        <v>0.42655907651524905</v>
      </c>
      <c r="X58">
        <v>4075.60714765887</v>
      </c>
      <c r="Y58">
        <f t="shared" si="4"/>
        <v>2.8302827414297709</v>
      </c>
      <c r="Z58">
        <v>0.67783385721020994</v>
      </c>
    </row>
    <row r="59" spans="12:26">
      <c r="L59" s="5">
        <v>2.7754565707594998</v>
      </c>
      <c r="M59">
        <f t="shared" si="5"/>
        <v>0.50462846741081813</v>
      </c>
      <c r="N59">
        <v>0.50462846741081813</v>
      </c>
      <c r="X59">
        <v>4270.5002530018201</v>
      </c>
      <c r="Y59">
        <f t="shared" si="4"/>
        <v>2.9656251756957084</v>
      </c>
      <c r="Z59">
        <v>0.69030110818069701</v>
      </c>
    </row>
    <row r="60" spans="12:26">
      <c r="X60">
        <v>4496.2789568226399</v>
      </c>
      <c r="Y60">
        <f t="shared" si="4"/>
        <v>3.1224159422379443</v>
      </c>
      <c r="Z60">
        <v>0.703421610017264</v>
      </c>
    </row>
    <row r="61" spans="12:26">
      <c r="X61">
        <v>4722.0576606434497</v>
      </c>
      <c r="Y61">
        <f t="shared" si="4"/>
        <v>3.2792067087801731</v>
      </c>
      <c r="Z61">
        <v>0.71538841210722204</v>
      </c>
    </row>
    <row r="62" spans="12:26">
      <c r="X62">
        <v>4947.8363644642704</v>
      </c>
      <c r="Y62">
        <f t="shared" si="4"/>
        <v>3.4359974753224098</v>
      </c>
      <c r="Z62">
        <v>0.72636606491902</v>
      </c>
    </row>
    <row r="63" spans="12:26">
      <c r="X63">
        <v>5173.6150682850803</v>
      </c>
      <c r="Y63">
        <f t="shared" si="4"/>
        <v>3.5927882418646391</v>
      </c>
      <c r="Z63">
        <v>0.73645937323163602</v>
      </c>
    </row>
    <row r="64" spans="12:26">
      <c r="X64">
        <v>5399.3937721059001</v>
      </c>
      <c r="Y64">
        <f t="shared" si="4"/>
        <v>3.7495790084068754</v>
      </c>
      <c r="Z64">
        <v>0.74582367755541901</v>
      </c>
    </row>
    <row r="65" spans="24:26">
      <c r="X65">
        <v>5625.1724759267099</v>
      </c>
      <c r="Y65">
        <f t="shared" si="4"/>
        <v>3.9063697749491042</v>
      </c>
      <c r="Z65">
        <v>0.75453667297319804</v>
      </c>
    </row>
    <row r="66" spans="24:26">
      <c r="X66">
        <v>5983.2498358939101</v>
      </c>
      <c r="Y66">
        <f t="shared" si="4"/>
        <v>4.1550346082596601</v>
      </c>
      <c r="Z66">
        <v>0.76720892999226298</v>
      </c>
    </row>
    <row r="67" spans="24:26">
      <c r="X67">
        <v>6341.3271958611103</v>
      </c>
      <c r="Y67">
        <f t="shared" si="4"/>
        <v>4.4036994415702155</v>
      </c>
      <c r="Z67">
        <v>0.77867724429491603</v>
      </c>
    </row>
    <row r="68" spans="24:26">
      <c r="X68">
        <v>6699.4045558283096</v>
      </c>
      <c r="Y68">
        <f t="shared" si="4"/>
        <v>4.6523642748807701</v>
      </c>
      <c r="Z68">
        <v>0.78913874661492101</v>
      </c>
    </row>
    <row r="69" spans="24:26">
      <c r="X69">
        <v>7057.4819157954998</v>
      </c>
      <c r="Y69">
        <f t="shared" ref="Y69:Y80" si="6">X69/60/24</f>
        <v>4.9010291081913193</v>
      </c>
      <c r="Z69">
        <v>0.79871801148527599</v>
      </c>
    </row>
    <row r="70" spans="24:26">
      <c r="X70">
        <v>7415.5592757627001</v>
      </c>
      <c r="Y70">
        <f t="shared" si="6"/>
        <v>5.1496939415018748</v>
      </c>
      <c r="Z70">
        <v>0.80754381507031603</v>
      </c>
    </row>
    <row r="71" spans="24:26">
      <c r="X71">
        <v>7773.6366357299003</v>
      </c>
      <c r="Y71">
        <f t="shared" si="6"/>
        <v>5.3983587748124302</v>
      </c>
      <c r="Z71">
        <v>0.81569241318144203</v>
      </c>
    </row>
    <row r="72" spans="24:26">
      <c r="X72">
        <v>8393.1487855364994</v>
      </c>
      <c r="Y72">
        <f t="shared" si="6"/>
        <v>5.8285755455114581</v>
      </c>
      <c r="Z72">
        <v>0.82843315590402899</v>
      </c>
    </row>
    <row r="73" spans="24:26">
      <c r="X73">
        <v>9012.6609353430995</v>
      </c>
      <c r="Y73">
        <f t="shared" si="6"/>
        <v>6.2587923162104859</v>
      </c>
      <c r="Z73">
        <v>0.83968916056209897</v>
      </c>
    </row>
    <row r="74" spans="24:26">
      <c r="X74">
        <v>9632.1730851496995</v>
      </c>
      <c r="Y74">
        <f t="shared" si="6"/>
        <v>6.6890090869095138</v>
      </c>
      <c r="Z74">
        <v>0.84969410647427202</v>
      </c>
    </row>
    <row r="75" spans="24:26">
      <c r="X75">
        <v>10251.6852349563</v>
      </c>
      <c r="Y75">
        <f t="shared" si="6"/>
        <v>7.1192258576085417</v>
      </c>
      <c r="Z75">
        <v>0.85863659043976803</v>
      </c>
    </row>
    <row r="76" spans="24:26">
      <c r="X76">
        <v>10871.1973847629</v>
      </c>
      <c r="Y76">
        <f t="shared" si="6"/>
        <v>7.5494426283075695</v>
      </c>
      <c r="Z76">
        <v>0.86667768647682097</v>
      </c>
    </row>
    <row r="77" spans="24:26">
      <c r="X77">
        <v>11490.7095345695</v>
      </c>
      <c r="Y77">
        <f t="shared" si="6"/>
        <v>7.9796593990065965</v>
      </c>
      <c r="Z77">
        <v>0.87393246802950697</v>
      </c>
    </row>
    <row r="78" spans="24:26">
      <c r="X78">
        <v>12755.3412015208</v>
      </c>
      <c r="Y78">
        <f t="shared" si="6"/>
        <v>8.8578758343894446</v>
      </c>
      <c r="Z78">
        <v>0.88675247938152801</v>
      </c>
    </row>
    <row r="79" spans="24:26">
      <c r="X79">
        <v>14019.972868472099</v>
      </c>
      <c r="Y79">
        <f t="shared" si="6"/>
        <v>9.7360922697722909</v>
      </c>
      <c r="Z79">
        <v>0.89741981434390306</v>
      </c>
    </row>
    <row r="80" spans="24:26">
      <c r="X80">
        <v>14400</v>
      </c>
      <c r="Y80">
        <f t="shared" si="6"/>
        <v>10</v>
      </c>
      <c r="Z80">
        <v>0.90027092952424803</v>
      </c>
    </row>
  </sheetData>
  <mergeCells count="3">
    <mergeCell ref="O1:R1"/>
    <mergeCell ref="S1:V1"/>
    <mergeCell ref="O24:R24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6"/>
  <sheetViews>
    <sheetView workbookViewId="0">
      <selection activeCell="H20" sqref="H20"/>
    </sheetView>
  </sheetViews>
  <sheetFormatPr defaultColWidth="9.140625" defaultRowHeight="15"/>
  <cols>
    <col min="1" max="1" width="6.42578125" style="3" bestFit="1" customWidth="1"/>
    <col min="2" max="2" width="21.140625" style="3" bestFit="1" customWidth="1"/>
    <col min="3" max="3" width="22.42578125" style="3" bestFit="1" customWidth="1"/>
    <col min="4" max="16384" width="9.140625" style="3"/>
  </cols>
  <sheetData>
    <row r="1" spans="1:7">
      <c r="A1" s="2" t="s">
        <v>18</v>
      </c>
      <c r="B1" s="2" t="s">
        <v>19</v>
      </c>
      <c r="C1" s="2" t="s">
        <v>20</v>
      </c>
      <c r="D1" s="2" t="s">
        <v>21</v>
      </c>
    </row>
    <row r="2" spans="1:7">
      <c r="A2" s="5">
        <v>9.9999999999999978E-2</v>
      </c>
      <c r="B2" s="4">
        <v>0</v>
      </c>
      <c r="C2" s="4">
        <v>0</v>
      </c>
      <c r="D2" s="3">
        <f>COUNT(B:B)-1</f>
        <v>344</v>
      </c>
      <c r="F2" s="1"/>
      <c r="G2" s="1"/>
    </row>
    <row r="3" spans="1:7">
      <c r="A3" s="5">
        <v>0.10625675078634585</v>
      </c>
      <c r="B3" s="4">
        <v>4.5342796553307779E-13</v>
      </c>
      <c r="C3" s="4">
        <v>4.8796011526500389E-11</v>
      </c>
      <c r="F3" s="5"/>
      <c r="G3" s="5"/>
    </row>
    <row r="4" spans="1:7">
      <c r="A4" s="5">
        <v>0.10852967242989014</v>
      </c>
      <c r="B4" s="4">
        <v>-8.2437795610421476E-11</v>
      </c>
      <c r="C4" s="4">
        <v>-1.1219513976547394E-8</v>
      </c>
      <c r="F4" s="5"/>
      <c r="G4" s="5"/>
    </row>
    <row r="5" spans="1:7">
      <c r="A5" s="5">
        <v>0.11038448171021505</v>
      </c>
      <c r="B5" s="4">
        <v>-1.7403896624666276E-10</v>
      </c>
      <c r="C5" s="4">
        <v>-2.3676574050926517E-8</v>
      </c>
      <c r="F5" s="5"/>
      <c r="G5" s="5"/>
    </row>
    <row r="6" spans="1:7">
      <c r="A6" s="5">
        <v>0.11223929099053997</v>
      </c>
      <c r="B6" s="4">
        <v>-2.0614797132181049E-10</v>
      </c>
      <c r="C6" s="4">
        <v>-2.8017317697909664E-8</v>
      </c>
      <c r="F6" s="5"/>
      <c r="G6" s="5"/>
    </row>
    <row r="7" spans="1:7">
      <c r="A7" s="5">
        <v>0.11409410027086489</v>
      </c>
      <c r="B7" s="4">
        <v>-9.5250910126058282E-11</v>
      </c>
      <c r="C7" s="4">
        <v>-1.2812595769757119E-8</v>
      </c>
      <c r="F7" s="5"/>
      <c r="G7" s="5"/>
    </row>
    <row r="8" spans="1:7">
      <c r="A8" s="5">
        <v>0.11560686338404345</v>
      </c>
      <c r="B8" s="4">
        <v>1.1714099758210237E-10</v>
      </c>
      <c r="C8" s="4">
        <v>1.6286185310774559E-8</v>
      </c>
      <c r="F8" s="5"/>
      <c r="G8" s="5"/>
    </row>
    <row r="9" spans="1:7">
      <c r="A9" s="5">
        <v>0.1168465525384987</v>
      </c>
      <c r="B9" s="4">
        <v>3.7006935702694128E-10</v>
      </c>
      <c r="C9" s="4">
        <v>5.0955514899199126E-8</v>
      </c>
      <c r="F9" s="5"/>
      <c r="G9" s="5"/>
    </row>
    <row r="10" spans="1:7">
      <c r="A10" s="5">
        <v>0.11808624169295392</v>
      </c>
      <c r="B10" s="4">
        <v>6.7143254079656787E-10</v>
      </c>
      <c r="C10" s="4">
        <v>9.2291358801057565E-8</v>
      </c>
      <c r="F10" s="6"/>
      <c r="G10" s="6"/>
    </row>
    <row r="11" spans="1:7">
      <c r="A11" s="5">
        <v>0.11932593084740917</v>
      </c>
      <c r="B11" s="4">
        <v>9.7821515494574872E-10</v>
      </c>
      <c r="C11" s="4">
        <v>1.3439783774926549E-7</v>
      </c>
      <c r="F11" s="5"/>
      <c r="G11" s="5"/>
    </row>
    <row r="12" spans="1:7">
      <c r="A12" s="5">
        <v>0.12144671715991079</v>
      </c>
      <c r="B12" s="4">
        <v>1.3905094408305367E-9</v>
      </c>
      <c r="C12" s="4">
        <v>1.9100572556604715E-7</v>
      </c>
      <c r="F12" s="5"/>
      <c r="G12" s="5"/>
    </row>
    <row r="13" spans="1:7">
      <c r="A13" s="5">
        <v>0.12356750347241241</v>
      </c>
      <c r="B13" s="4">
        <v>1.4616170952400217E-9</v>
      </c>
      <c r="C13" s="4">
        <v>2.0067014406544502E-7</v>
      </c>
      <c r="F13" s="5"/>
      <c r="G13" s="5"/>
    </row>
    <row r="14" spans="1:7">
      <c r="A14" s="5">
        <v>0.125688289784914</v>
      </c>
      <c r="B14" s="4">
        <v>9.6963006915426076E-10</v>
      </c>
      <c r="C14" s="4">
        <v>1.3262935115004028E-7</v>
      </c>
      <c r="F14" s="5"/>
      <c r="G14" s="5"/>
    </row>
    <row r="15" spans="1:7">
      <c r="A15" s="5">
        <v>0.12740679869987495</v>
      </c>
      <c r="B15" s="4">
        <v>6.5377390326974871E-11</v>
      </c>
      <c r="C15" s="4">
        <v>7.5452421116007467E-9</v>
      </c>
      <c r="F15" s="5"/>
      <c r="G15" s="5"/>
    </row>
    <row r="16" spans="1:7">
      <c r="A16" s="5">
        <v>0.1291253076148359</v>
      </c>
      <c r="B16" s="4">
        <v>-1.2732194300411481E-9</v>
      </c>
      <c r="C16" s="4">
        <v>-1.7782568994275191E-7</v>
      </c>
      <c r="F16" s="5"/>
      <c r="G16" s="5"/>
    </row>
    <row r="17" spans="1:7">
      <c r="A17" s="5">
        <v>0.1308438165297969</v>
      </c>
      <c r="B17" s="4">
        <v>-2.9102964617948621E-9</v>
      </c>
      <c r="C17" s="4">
        <v>-4.0481428153686849E-7</v>
      </c>
      <c r="F17" s="5"/>
      <c r="G17" s="5"/>
    </row>
    <row r="18" spans="1:7">
      <c r="A18" s="5">
        <v>0.13256232544475785</v>
      </c>
      <c r="B18" s="4">
        <v>-4.6261828006993199E-9</v>
      </c>
      <c r="C18" s="4">
        <v>-6.4303240694064221E-7</v>
      </c>
      <c r="F18" s="5"/>
      <c r="G18" s="5"/>
    </row>
    <row r="19" spans="1:7">
      <c r="A19" s="5">
        <v>0.13482878636454845</v>
      </c>
      <c r="B19" s="4">
        <v>-6.5738711949149388E-9</v>
      </c>
      <c r="C19" s="4">
        <v>-9.13828197945764E-7</v>
      </c>
      <c r="F19" s="5"/>
      <c r="G19" s="5"/>
    </row>
    <row r="20" spans="1:7">
      <c r="A20" s="5">
        <v>0.13709524728433908</v>
      </c>
      <c r="B20" s="4">
        <v>-7.5060642766019491E-9</v>
      </c>
      <c r="C20" s="4">
        <v>-1.0435742974939082E-6</v>
      </c>
      <c r="F20" s="5"/>
      <c r="G20" s="5"/>
    </row>
    <row r="21" spans="1:7">
      <c r="A21" s="5">
        <v>0.13936170820412971</v>
      </c>
      <c r="B21" s="4">
        <v>-6.7581362013768889E-9</v>
      </c>
      <c r="C21" s="4">
        <v>-9.3890571284894183E-7</v>
      </c>
      <c r="F21" s="5"/>
      <c r="G21" s="5"/>
    </row>
    <row r="22" spans="1:7">
      <c r="A22" s="5">
        <v>0.14162816912392032</v>
      </c>
      <c r="B22" s="4">
        <v>-3.9106203807552617E-9</v>
      </c>
      <c r="C22" s="4">
        <v>-5.4019585672144362E-7</v>
      </c>
      <c r="F22" s="5"/>
      <c r="G22" s="5"/>
    </row>
    <row r="23" spans="1:7">
      <c r="A23" s="5">
        <v>0.14389463004371095</v>
      </c>
      <c r="B23" s="4">
        <v>1.0819823698407192E-9</v>
      </c>
      <c r="C23" s="4">
        <v>1.6011149690202611E-7</v>
      </c>
      <c r="F23" s="5"/>
      <c r="G23" s="5"/>
    </row>
    <row r="24" spans="1:7">
      <c r="A24" s="5">
        <v>0.14624758785115488</v>
      </c>
      <c r="B24" s="4">
        <v>8.1612523977482891E-9</v>
      </c>
      <c r="C24" s="4">
        <v>1.155101883380576E-6</v>
      </c>
      <c r="F24" s="5"/>
      <c r="G24" s="5"/>
    </row>
    <row r="25" spans="1:7">
      <c r="A25" s="5">
        <v>0.14860054565859881</v>
      </c>
      <c r="B25" s="4">
        <v>1.6310195859936936E-8</v>
      </c>
      <c r="C25" s="4">
        <v>2.3028754762188542E-6</v>
      </c>
      <c r="F25" s="5"/>
      <c r="G25" s="5"/>
    </row>
    <row r="26" spans="1:7">
      <c r="A26" s="5">
        <v>0.15095350346604275</v>
      </c>
      <c r="B26" s="4">
        <v>2.4203995049964559E-8</v>
      </c>
      <c r="C26" s="4">
        <v>3.4171045716441999E-6</v>
      </c>
      <c r="F26" s="5"/>
      <c r="G26" s="5"/>
    </row>
    <row r="27" spans="1:7">
      <c r="A27" s="5">
        <v>0.15330646127348668</v>
      </c>
      <c r="B27" s="4">
        <v>3.0260592483597584E-8</v>
      </c>
      <c r="C27" s="4">
        <v>4.2738092020003996E-6</v>
      </c>
      <c r="F27" s="5"/>
      <c r="G27" s="5"/>
    </row>
    <row r="28" spans="1:7">
      <c r="A28" s="5">
        <v>0.15565941908093062</v>
      </c>
      <c r="B28" s="4">
        <v>3.2933520463855824E-8</v>
      </c>
      <c r="C28" s="4">
        <v>4.6525860304732353E-6</v>
      </c>
      <c r="F28" s="5"/>
      <c r="G28" s="5"/>
    </row>
    <row r="29" spans="1:7">
      <c r="A29" s="5">
        <v>0.1580123768883745</v>
      </c>
      <c r="B29" s="4">
        <v>3.097835512911057E-8</v>
      </c>
      <c r="C29" s="4">
        <v>4.3745502831144509E-6</v>
      </c>
      <c r="F29" s="5"/>
      <c r="G29" s="5"/>
    </row>
    <row r="30" spans="1:7">
      <c r="A30" s="5">
        <v>0.16047639959669424</v>
      </c>
      <c r="B30" s="4">
        <v>2.312739355115734E-8</v>
      </c>
      <c r="C30" s="4">
        <v>3.2563754669020537E-6</v>
      </c>
      <c r="F30" s="5"/>
      <c r="G30" s="5"/>
    </row>
    <row r="31" spans="1:7">
      <c r="A31" s="5">
        <v>0.16294042230501399</v>
      </c>
      <c r="B31" s="4">
        <v>9.1220279482161308E-9</v>
      </c>
      <c r="C31" s="4">
        <v>1.2574790709812804E-6</v>
      </c>
      <c r="F31" s="5"/>
      <c r="G31" s="5"/>
    </row>
    <row r="32" spans="1:7">
      <c r="A32" s="5">
        <v>0.16540444501333373</v>
      </c>
      <c r="B32" s="4">
        <v>-1.0450785166286032E-8</v>
      </c>
      <c r="C32" s="4">
        <v>-1.5420534099415852E-6</v>
      </c>
      <c r="F32" s="5"/>
      <c r="G32" s="5"/>
    </row>
    <row r="33" spans="1:7">
      <c r="A33" s="5">
        <v>0.16786846772165348</v>
      </c>
      <c r="B33" s="4">
        <v>-3.4125730869457083E-8</v>
      </c>
      <c r="C33" s="4">
        <v>-4.9356657789898158E-6</v>
      </c>
      <c r="F33" s="5"/>
      <c r="G33" s="5"/>
    </row>
    <row r="34" spans="1:7">
      <c r="A34" s="5">
        <v>0.17033249042997323</v>
      </c>
      <c r="B34" s="4">
        <v>-5.9632001169697073E-8</v>
      </c>
      <c r="C34" s="4">
        <v>-8.5996771528358031E-6</v>
      </c>
      <c r="F34" s="5"/>
      <c r="G34" s="5"/>
    </row>
    <row r="35" spans="1:7">
      <c r="A35" s="5">
        <v>0.17279651313829297</v>
      </c>
      <c r="B35" s="4">
        <v>-8.4115338398642628E-8</v>
      </c>
      <c r="C35" s="4">
        <v>-1.2124254113939436E-5</v>
      </c>
      <c r="F35" s="5"/>
      <c r="G35" s="5"/>
    </row>
    <row r="36" spans="1:7">
      <c r="A36" s="5">
        <v>0.17534397859411688</v>
      </c>
      <c r="B36" s="4">
        <v>-1.050343539779564E-7</v>
      </c>
      <c r="C36" s="4">
        <v>-1.5142099289613039E-5</v>
      </c>
      <c r="F36" s="5"/>
      <c r="G36" s="5"/>
    </row>
    <row r="37" spans="1:7">
      <c r="A37" s="5">
        <v>0.17789144404994081</v>
      </c>
      <c r="B37" s="4">
        <v>-1.1815600566598693E-7</v>
      </c>
      <c r="C37" s="4">
        <v>-1.7038930953258603E-5</v>
      </c>
      <c r="F37" s="5"/>
      <c r="G37" s="5"/>
    </row>
    <row r="38" spans="1:7">
      <c r="A38" s="5">
        <v>0.18043890950576472</v>
      </c>
      <c r="B38" s="4">
        <v>-1.2043788008807001E-7</v>
      </c>
      <c r="C38" s="4">
        <v>-1.7368561583059261E-5</v>
      </c>
      <c r="F38" s="5"/>
      <c r="G38" s="5"/>
    </row>
    <row r="39" spans="1:7">
      <c r="A39" s="5">
        <v>0.18298637496158862</v>
      </c>
      <c r="B39" s="4">
        <v>-1.0958612467390889E-7</v>
      </c>
      <c r="C39" s="4">
        <v>-1.5790502774284641E-5</v>
      </c>
      <c r="F39" s="5"/>
      <c r="G39" s="5"/>
    </row>
    <row r="40" spans="1:7">
      <c r="A40" s="5">
        <v>0.18553384041741253</v>
      </c>
      <c r="B40" s="4">
        <v>-8.4451853672114983E-8</v>
      </c>
      <c r="C40" s="4">
        <v>-1.2128849678676503E-5</v>
      </c>
      <c r="F40" s="5"/>
      <c r="G40" s="5"/>
    </row>
    <row r="41" spans="1:7">
      <c r="A41" s="5">
        <v>0.18808130587323643</v>
      </c>
      <c r="B41" s="4">
        <v>-4.5210980059061246E-8</v>
      </c>
      <c r="C41" s="4">
        <v>-6.4001353750116383E-6</v>
      </c>
      <c r="F41" s="5"/>
      <c r="G41" s="5"/>
    </row>
    <row r="42" spans="1:7">
      <c r="A42" s="5">
        <v>0.19091912092889246</v>
      </c>
      <c r="B42" s="4">
        <v>1.3268399768432091E-8</v>
      </c>
      <c r="C42" s="4">
        <v>2.1566787238104776E-6</v>
      </c>
      <c r="F42" s="5"/>
      <c r="G42" s="5"/>
    </row>
    <row r="43" spans="1:7">
      <c r="A43" s="5">
        <v>0.19375693598454852</v>
      </c>
      <c r="B43" s="4">
        <v>8.3439081276332799E-8</v>
      </c>
      <c r="C43" s="4">
        <v>1.244948053471962E-5</v>
      </c>
      <c r="F43" s="5"/>
      <c r="G43" s="5"/>
    </row>
    <row r="44" spans="1:7">
      <c r="A44" s="5">
        <v>0.19659475104020455</v>
      </c>
      <c r="B44" s="4">
        <v>1.5954197168089306E-7</v>
      </c>
      <c r="C44" s="4">
        <v>2.3640553263076236E-5</v>
      </c>
      <c r="F44" s="5"/>
      <c r="G44" s="5"/>
    </row>
    <row r="45" spans="1:7">
      <c r="A45" s="5">
        <v>0.1994325660958606</v>
      </c>
      <c r="B45" s="4">
        <v>2.3409803957571585E-7</v>
      </c>
      <c r="C45" s="4">
        <v>3.4632056644020701E-5</v>
      </c>
      <c r="F45" s="5"/>
      <c r="G45" s="5"/>
    </row>
    <row r="46" spans="1:7">
      <c r="A46" s="5">
        <v>0.20227038115151666</v>
      </c>
      <c r="B46" s="4">
        <v>2.9859285680670842E-7</v>
      </c>
      <c r="C46" s="4">
        <v>4.4164205107868751E-5</v>
      </c>
      <c r="F46" s="5"/>
      <c r="G46" s="5"/>
    </row>
    <row r="47" spans="1:7">
      <c r="A47" s="5">
        <v>0.20510819620717269</v>
      </c>
      <c r="B47" s="4">
        <v>3.4468522082258114E-7</v>
      </c>
      <c r="C47" s="4">
        <v>5.0992751052553167E-5</v>
      </c>
      <c r="F47" s="5"/>
      <c r="G47" s="5"/>
    </row>
    <row r="48" spans="1:7">
      <c r="A48" s="5">
        <v>0.20794933922515343</v>
      </c>
      <c r="B48" s="4">
        <v>3.6531443683581016E-7</v>
      </c>
      <c r="C48" s="4">
        <v>5.4054198769564191E-5</v>
      </c>
      <c r="F48" s="5"/>
      <c r="G48" s="5"/>
    </row>
    <row r="49" spans="1:7">
      <c r="A49" s="5">
        <v>0.21079048224313418</v>
      </c>
      <c r="B49" s="4">
        <v>3.5554016221593959E-7</v>
      </c>
      <c r="C49" s="4">
        <v>5.2594464085092348E-5</v>
      </c>
      <c r="F49" s="5"/>
      <c r="G49" s="5"/>
    </row>
    <row r="50" spans="1:7">
      <c r="A50" s="5">
        <v>0.21363162526111493</v>
      </c>
      <c r="B50" s="4">
        <v>3.1223830694370015E-7</v>
      </c>
      <c r="C50" s="4">
        <v>4.6125260785095311E-5</v>
      </c>
      <c r="F50" s="5"/>
      <c r="G50" s="5"/>
    </row>
    <row r="51" spans="1:7">
      <c r="A51" s="5">
        <v>0.21647276827909565</v>
      </c>
      <c r="B51" s="4">
        <v>2.3388949209193528E-7</v>
      </c>
      <c r="C51" s="4">
        <v>3.4393058585279403E-5</v>
      </c>
      <c r="F51" s="5"/>
      <c r="G51" s="5"/>
    </row>
    <row r="52" spans="1:7">
      <c r="A52" s="5">
        <v>0.21931391129707639</v>
      </c>
      <c r="B52" s="4">
        <v>1.2196154289943739E-7</v>
      </c>
      <c r="C52" s="4">
        <v>1.7590818712593596E-5</v>
      </c>
      <c r="F52" s="5"/>
      <c r="G52" s="5"/>
    </row>
    <row r="53" spans="1:7">
      <c r="A53" s="3">
        <v>0.22215505431505714</v>
      </c>
      <c r="B53" s="4">
        <v>-1.8451287449886518E-8</v>
      </c>
      <c r="C53" s="4">
        <v>-3.5406786861897758E-6</v>
      </c>
    </row>
    <row r="54" spans="1:7">
      <c r="A54" s="3">
        <v>0.22499619733303788</v>
      </c>
      <c r="B54" s="4">
        <v>-1.7917560020686749E-7</v>
      </c>
      <c r="C54" s="4">
        <v>-2.7790048503334795E-5</v>
      </c>
    </row>
    <row r="55" spans="1:7">
      <c r="A55" s="3">
        <v>0.22792054205074833</v>
      </c>
      <c r="B55" s="4">
        <v>-3.5489627003300147E-7</v>
      </c>
      <c r="C55" s="4">
        <v>-5.436946294181394E-5</v>
      </c>
    </row>
    <row r="56" spans="1:7">
      <c r="A56" s="3">
        <v>0.23084488676845877</v>
      </c>
      <c r="B56" s="4">
        <v>-5.2824517617950095E-7</v>
      </c>
      <c r="C56" s="4">
        <v>-8.0656987594863522E-5</v>
      </c>
    </row>
    <row r="57" spans="1:7">
      <c r="A57" s="3">
        <v>0.23376923148616924</v>
      </c>
      <c r="B57" s="4">
        <v>-6.8551733479438204E-7</v>
      </c>
      <c r="C57" s="4">
        <v>-1.0456654780219339E-4</v>
      </c>
    </row>
    <row r="58" spans="1:7">
      <c r="A58" s="3">
        <v>0.23669357620387968</v>
      </c>
      <c r="B58" s="4">
        <v>-8.1272244561775623E-7</v>
      </c>
      <c r="C58" s="4">
        <v>-1.239527961240555E-4</v>
      </c>
    </row>
    <row r="59" spans="1:7">
      <c r="A59" s="3">
        <v>0.23961792092159012</v>
      </c>
      <c r="B59" s="4">
        <v>-8.9673575539711808E-7</v>
      </c>
      <c r="C59" s="4">
        <v>-1.3678612434903304E-4</v>
      </c>
    </row>
    <row r="60" spans="1:7">
      <c r="A60" s="3">
        <v>0.24254226563930059</v>
      </c>
      <c r="B60" s="4">
        <v>-9.2672764074725729E-7</v>
      </c>
      <c r="C60" s="4">
        <v>-1.4137257322313651E-4</v>
      </c>
    </row>
    <row r="61" spans="1:7">
      <c r="A61" s="3">
        <v>0.24598818565830416</v>
      </c>
      <c r="B61" s="4">
        <v>-8.8310096874246692E-7</v>
      </c>
      <c r="C61" s="4">
        <v>-1.3465451664736527E-4</v>
      </c>
    </row>
    <row r="62" spans="1:7">
      <c r="A62" s="3">
        <v>0.24943410567730778</v>
      </c>
      <c r="B62" s="4">
        <v>-7.4880756789672261E-7</v>
      </c>
      <c r="C62" s="4">
        <v>-1.1393880138253033E-4</v>
      </c>
    </row>
    <row r="63" spans="1:7">
      <c r="A63" s="3">
        <v>0.25288002569631135</v>
      </c>
      <c r="B63" s="4">
        <v>-5.2527425729479296E-7</v>
      </c>
      <c r="C63" s="4">
        <v>-7.9360466144359602E-5</v>
      </c>
    </row>
    <row r="64" spans="1:7">
      <c r="A64" s="3">
        <v>0.25632594571531503</v>
      </c>
      <c r="B64" s="4">
        <v>-2.2190242791405121E-7</v>
      </c>
      <c r="C64" s="4">
        <v>-3.2292554687607229E-5</v>
      </c>
    </row>
    <row r="65" spans="1:3">
      <c r="A65" s="3">
        <v>0.2597718657343186</v>
      </c>
      <c r="B65" s="4">
        <v>1.4353099543516021E-7</v>
      </c>
      <c r="C65" s="4">
        <v>2.4575612840946787E-5</v>
      </c>
    </row>
    <row r="66" spans="1:3">
      <c r="A66" s="3">
        <v>0.26321778575332216</v>
      </c>
      <c r="B66" s="4">
        <v>5.4575645802066649E-7</v>
      </c>
      <c r="C66" s="4">
        <v>8.7359163051469965E-5</v>
      </c>
    </row>
    <row r="67" spans="1:3">
      <c r="A67" s="3">
        <v>0.26666370577232573</v>
      </c>
      <c r="B67" s="4">
        <v>9.542528607364689E-7</v>
      </c>
      <c r="C67" s="4">
        <v>1.5131403153710235E-4</v>
      </c>
    </row>
    <row r="68" spans="1:3">
      <c r="A68" s="3">
        <v>0.27040248370844661</v>
      </c>
      <c r="B68" s="4">
        <v>1.366330071457522E-6</v>
      </c>
      <c r="C68" s="4">
        <v>2.1603031823692222E-4</v>
      </c>
    </row>
    <row r="69" spans="1:3">
      <c r="A69" s="3">
        <v>0.27414126164456748</v>
      </c>
      <c r="B69" s="4">
        <v>1.7051124163859386E-6</v>
      </c>
      <c r="C69" s="4">
        <v>2.6940636232340102E-4</v>
      </c>
    </row>
    <row r="70" spans="1:3">
      <c r="A70" s="3">
        <v>0.27788003958068835</v>
      </c>
      <c r="B70" s="4">
        <v>1.9319851852821931E-6</v>
      </c>
      <c r="C70" s="4">
        <v>3.0526071781792751E-4</v>
      </c>
    </row>
    <row r="71" spans="1:3">
      <c r="A71" s="3">
        <v>0.28161881751680912</v>
      </c>
      <c r="B71" s="4">
        <v>2.0152224906832975E-6</v>
      </c>
      <c r="C71" s="4">
        <v>3.1844191259049632E-4</v>
      </c>
    </row>
    <row r="72" spans="1:3">
      <c r="A72" s="3">
        <v>0.28535759545292999</v>
      </c>
      <c r="B72" s="4">
        <v>1.9337901692516088E-6</v>
      </c>
      <c r="C72" s="4">
        <v>3.0545006777281771E-4</v>
      </c>
    </row>
    <row r="73" spans="1:3">
      <c r="A73" s="3">
        <v>0.28909637338905081</v>
      </c>
      <c r="B73" s="4">
        <v>1.6790854646416227E-6</v>
      </c>
      <c r="C73" s="4">
        <v>2.647373693403295E-4</v>
      </c>
    </row>
    <row r="74" spans="1:3">
      <c r="A74" s="3">
        <v>0.29373391215473227</v>
      </c>
      <c r="B74" s="4">
        <v>1.1316980986680312E-6</v>
      </c>
      <c r="C74" s="4">
        <v>1.769465109096964E-4</v>
      </c>
    </row>
    <row r="75" spans="1:3">
      <c r="A75" s="3">
        <v>0.29837145092041378</v>
      </c>
      <c r="B75" s="4">
        <v>3.6459286207058661E-7</v>
      </c>
      <c r="C75" s="4">
        <v>5.3430927380953289E-5</v>
      </c>
    </row>
    <row r="76" spans="1:3">
      <c r="A76" s="3">
        <v>0.30300898968609524</v>
      </c>
      <c r="B76" s="4">
        <v>-5.5451411746039281E-7</v>
      </c>
      <c r="C76" s="4">
        <v>-9.5165446245669216E-5</v>
      </c>
    </row>
    <row r="77" spans="1:3">
      <c r="A77" s="3">
        <v>0.30764652845177676</v>
      </c>
      <c r="B77" s="4">
        <v>-1.5314312485206226E-6</v>
      </c>
      <c r="C77" s="4">
        <v>-2.5376396520630264E-4</v>
      </c>
    </row>
    <row r="78" spans="1:3">
      <c r="A78" s="3">
        <v>0.31228406721745827</v>
      </c>
      <c r="B78" s="4">
        <v>-2.4556451985189035E-6</v>
      </c>
      <c r="C78" s="4">
        <v>-4.04424699738588E-4</v>
      </c>
    </row>
    <row r="79" spans="1:3">
      <c r="A79" s="3">
        <v>0.31692160598313973</v>
      </c>
      <c r="B79" s="4">
        <v>-3.2157529004414897E-6</v>
      </c>
      <c r="C79" s="4">
        <v>-5.2883394542181726E-4</v>
      </c>
    </row>
    <row r="80" spans="1:3">
      <c r="A80" s="3">
        <v>0.32155914474882119</v>
      </c>
      <c r="B80" s="4">
        <v>-3.7120962924555052E-6</v>
      </c>
      <c r="C80" s="4">
        <v>-6.1039304085548131E-4</v>
      </c>
    </row>
    <row r="81" spans="1:3">
      <c r="A81" s="3">
        <v>0.32619668351450271</v>
      </c>
      <c r="B81" s="4">
        <v>-3.8693492180202305E-6</v>
      </c>
      <c r="C81" s="4">
        <v>-6.3631478826334427E-4</v>
      </c>
    </row>
    <row r="82" spans="1:3">
      <c r="A82" s="3">
        <v>0.33089808492356948</v>
      </c>
      <c r="B82" s="4">
        <v>-3.6368149049518392E-6</v>
      </c>
      <c r="C82" s="4">
        <v>-5.9772744912060306E-4</v>
      </c>
    </row>
    <row r="83" spans="1:3">
      <c r="A83" s="3">
        <v>0.33559948633263625</v>
      </c>
      <c r="B83" s="4">
        <v>-2.9991283250581805E-6</v>
      </c>
      <c r="C83" s="4">
        <v>-4.9152984631282992E-4</v>
      </c>
    </row>
    <row r="84" spans="1:3">
      <c r="A84" s="3">
        <v>0.34030088774170297</v>
      </c>
      <c r="B84" s="4">
        <v>-1.9861206029266311E-6</v>
      </c>
      <c r="C84" s="4">
        <v>-3.2214685232088514E-4</v>
      </c>
    </row>
    <row r="85" spans="1:3">
      <c r="A85" s="3">
        <v>0.34500228915076975</v>
      </c>
      <c r="B85" s="4">
        <v>-6.668043373936021E-7</v>
      </c>
      <c r="C85" s="4">
        <v>-1.0063373102065622E-4</v>
      </c>
    </row>
    <row r="86" spans="1:3">
      <c r="A86" s="3">
        <v>0.34970369055983652</v>
      </c>
      <c r="B86" s="4">
        <v>8.5400005661773286E-7</v>
      </c>
      <c r="C86" s="4">
        <v>1.5578148412084085E-4</v>
      </c>
    </row>
    <row r="87" spans="1:3">
      <c r="A87" s="3">
        <v>0.3544050919689033</v>
      </c>
      <c r="B87" s="4">
        <v>2.4430648332676927E-6</v>
      </c>
      <c r="C87" s="4">
        <v>4.2483400900534141E-4</v>
      </c>
    </row>
    <row r="88" spans="1:3">
      <c r="A88" s="3">
        <v>0.35924901119446229</v>
      </c>
      <c r="B88" s="4">
        <v>3.9946047138504383E-6</v>
      </c>
      <c r="C88" s="4">
        <v>6.8863941670642284E-4</v>
      </c>
    </row>
    <row r="89" spans="1:3">
      <c r="A89" s="3">
        <v>0.36409293042002128</v>
      </c>
      <c r="B89" s="4">
        <v>5.3010720815913702E-6</v>
      </c>
      <c r="C89" s="4">
        <v>9.1171186693820368E-4</v>
      </c>
    </row>
    <row r="90" spans="1:3">
      <c r="A90" s="3">
        <v>0.36893684964558027</v>
      </c>
      <c r="B90" s="4">
        <v>6.222167894829668E-6</v>
      </c>
      <c r="C90" s="4">
        <v>1.0696367157839314E-3</v>
      </c>
    </row>
    <row r="91" spans="1:3">
      <c r="A91" s="3">
        <v>0.37378076887113926</v>
      </c>
      <c r="B91" s="4">
        <v>6.6474342707924909E-6</v>
      </c>
      <c r="C91" s="4">
        <v>1.142830488533694E-3</v>
      </c>
    </row>
    <row r="92" spans="1:3">
      <c r="A92" s="3">
        <v>0.37862468809669825</v>
      </c>
      <c r="B92" s="4">
        <v>6.5040209747797844E-6</v>
      </c>
      <c r="C92" s="4">
        <v>1.1179613542380781E-3</v>
      </c>
    </row>
    <row r="93" spans="1:3">
      <c r="A93" s="3">
        <v>0.38346860732225729</v>
      </c>
      <c r="B93" s="4">
        <v>5.7648988118959047E-6</v>
      </c>
      <c r="C93" s="4">
        <v>9.8948206191397077E-4</v>
      </c>
    </row>
    <row r="94" spans="1:3">
      <c r="A94" s="3">
        <v>0.38831252654781628</v>
      </c>
      <c r="B94" s="4">
        <v>4.4550180588637743E-6</v>
      </c>
      <c r="C94" s="4">
        <v>7.6084188648482365E-4</v>
      </c>
    </row>
    <row r="95" spans="1:3">
      <c r="A95" s="3">
        <v>0.39315644577337527</v>
      </c>
      <c r="B95" s="4">
        <v>2.6544300984159898E-6</v>
      </c>
      <c r="C95" s="4">
        <v>4.4520180070442116E-4</v>
      </c>
    </row>
    <row r="96" spans="1:3">
      <c r="A96" s="3">
        <v>0.39800036499893426</v>
      </c>
      <c r="B96" s="4">
        <v>4.904413136597558E-7</v>
      </c>
      <c r="C96" s="4">
        <v>6.4223631583292594E-5</v>
      </c>
    </row>
    <row r="97" spans="1:3">
      <c r="A97" s="3">
        <v>0.40284428422449325</v>
      </c>
      <c r="B97" s="4">
        <v>-1.8777432785765447E-6</v>
      </c>
      <c r="C97" s="4">
        <v>-3.5450998973620963E-4</v>
      </c>
    </row>
    <row r="98" spans="1:3">
      <c r="A98" s="3">
        <v>0.4076882034500523</v>
      </c>
      <c r="B98" s="4">
        <v>-4.2707744932777391E-6</v>
      </c>
      <c r="C98" s="4">
        <v>-7.7948354576650044E-4</v>
      </c>
    </row>
    <row r="99" spans="1:3">
      <c r="A99" s="3">
        <v>0.41277923692365737</v>
      </c>
      <c r="B99" s="4">
        <v>-6.6043175856879315E-6</v>
      </c>
      <c r="C99" s="4">
        <v>-1.1957587607592433E-3</v>
      </c>
    </row>
    <row r="100" spans="1:3">
      <c r="A100" s="3">
        <v>0.41787027039726232</v>
      </c>
      <c r="B100" s="4">
        <v>-8.5364076264833005E-6</v>
      </c>
      <c r="C100" s="4">
        <v>-1.5420147510637129E-3</v>
      </c>
    </row>
    <row r="101" spans="1:3">
      <c r="A101" s="3">
        <v>0.42296130387086733</v>
      </c>
      <c r="B101" s="4">
        <v>-9.8728101574574876E-6</v>
      </c>
      <c r="C101" s="4">
        <v>-1.7826171146365138E-3</v>
      </c>
    </row>
    <row r="102" spans="1:3">
      <c r="A102" s="3">
        <v>0.4280523373444724</v>
      </c>
      <c r="B102" s="4">
        <v>-1.0466641763931324E-5</v>
      </c>
      <c r="C102" s="4">
        <v>-1.8900051610014092E-3</v>
      </c>
    </row>
    <row r="103" spans="1:3">
      <c r="A103" s="3">
        <v>0.43314337081807741</v>
      </c>
      <c r="B103" s="4">
        <v>-1.0232555224654814E-5</v>
      </c>
      <c r="C103" s="4">
        <v>-1.8474422228860489E-3</v>
      </c>
    </row>
    <row r="104" spans="1:3">
      <c r="A104" s="3">
        <v>0.43823440429168248</v>
      </c>
      <c r="B104" s="4">
        <v>-9.1511352634584702E-6</v>
      </c>
      <c r="C104" s="4">
        <v>-1.6500162148931094E-3</v>
      </c>
    </row>
    <row r="105" spans="1:3">
      <c r="A105" s="3">
        <v>0.44352595581539878</v>
      </c>
      <c r="B105" s="4">
        <v>-7.1797359176438693E-6</v>
      </c>
      <c r="C105" s="4">
        <v>-1.2884607620756269E-3</v>
      </c>
    </row>
    <row r="106" spans="1:3">
      <c r="A106" s="3">
        <v>0.44881750733911502</v>
      </c>
      <c r="B106" s="4">
        <v>-4.4698639122568243E-6</v>
      </c>
      <c r="C106" s="4">
        <v>-7.8911818964025251E-4</v>
      </c>
    </row>
    <row r="107" spans="1:3">
      <c r="A107" s="3">
        <v>0.45410905886283137</v>
      </c>
      <c r="B107" s="4">
        <v>-1.2158552505096057E-6</v>
      </c>
      <c r="C107" s="4">
        <v>-1.8665901174154273E-4</v>
      </c>
    </row>
    <row r="108" spans="1:3">
      <c r="A108" s="3">
        <v>0.45940061038654767</v>
      </c>
      <c r="B108" s="4">
        <v>2.3355529475919937E-6</v>
      </c>
      <c r="C108" s="4">
        <v>4.7398485017504749E-4</v>
      </c>
    </row>
    <row r="109" spans="1:3">
      <c r="A109" s="3">
        <v>0.46469216191026397</v>
      </c>
      <c r="B109" s="4">
        <v>5.9073374504005418E-6</v>
      </c>
      <c r="C109" s="4">
        <v>1.141568461053922E-3</v>
      </c>
    </row>
    <row r="110" spans="1:3">
      <c r="A110" s="3">
        <v>0.46998371343398021</v>
      </c>
      <c r="B110" s="4">
        <v>9.2143980400501324E-6</v>
      </c>
      <c r="C110" s="4">
        <v>1.7625952220070042E-3</v>
      </c>
    </row>
    <row r="111" spans="1:3">
      <c r="A111" s="3">
        <v>0.47569518773579933</v>
      </c>
      <c r="B111" s="4">
        <v>1.218128723104203E-5</v>
      </c>
      <c r="C111" s="4">
        <v>2.3224997776187693E-3</v>
      </c>
    </row>
    <row r="112" spans="1:3">
      <c r="A112" s="3">
        <v>0.4814066620376185</v>
      </c>
      <c r="B112" s="4">
        <v>1.4235684469697711E-5</v>
      </c>
      <c r="C112" s="4">
        <v>2.7122101658075249E-3</v>
      </c>
    </row>
    <row r="113" spans="1:3">
      <c r="A113" s="3">
        <v>0.48711813633943762</v>
      </c>
      <c r="B113" s="4">
        <v>1.5147910858806294E-5</v>
      </c>
      <c r="C113" s="4">
        <v>2.886123679853957E-3</v>
      </c>
    </row>
    <row r="114" spans="1:3">
      <c r="A114" s="3">
        <v>0.49282961064125663</v>
      </c>
      <c r="B114" s="4">
        <v>1.4784850406021272E-5</v>
      </c>
      <c r="C114" s="4">
        <v>2.8164425737937106E-3</v>
      </c>
    </row>
    <row r="115" spans="1:3">
      <c r="A115" s="3">
        <v>0.49854108494307581</v>
      </c>
      <c r="B115" s="4">
        <v>1.3131666374094604E-5</v>
      </c>
      <c r="C115" s="4">
        <v>2.4977852253045539E-3</v>
      </c>
    </row>
    <row r="116" spans="1:3">
      <c r="A116" s="3">
        <v>0.50425255924489487</v>
      </c>
      <c r="B116" s="4">
        <v>1.0292182770625031E-5</v>
      </c>
      <c r="C116" s="4">
        <v>1.9477483132260716E-3</v>
      </c>
    </row>
    <row r="117" spans="1:3">
      <c r="A117" s="3">
        <v>0.51053593358963278</v>
      </c>
      <c r="B117" s="4">
        <v>6.0395514189576651E-6</v>
      </c>
      <c r="C117" s="4">
        <v>1.1196980863295632E-3</v>
      </c>
    </row>
    <row r="118" spans="1:3">
      <c r="A118" s="3">
        <v>0.5168193079343707</v>
      </c>
      <c r="B118" s="4">
        <v>9.6795155749122005E-7</v>
      </c>
      <c r="C118" s="4">
        <v>1.26787024200985E-4</v>
      </c>
    </row>
    <row r="119" spans="1:3">
      <c r="A119" s="3">
        <v>0.5231026822791085</v>
      </c>
      <c r="B119" s="4">
        <v>-4.4659875599161656E-6</v>
      </c>
      <c r="C119" s="4">
        <v>-9.429931697810301E-4</v>
      </c>
    </row>
    <row r="120" spans="1:3">
      <c r="A120" s="3">
        <v>0.52938605662384652</v>
      </c>
      <c r="B120" s="4">
        <v>-9.759906743000675E-6</v>
      </c>
      <c r="C120" s="4">
        <v>-1.991144594561537E-3</v>
      </c>
    </row>
    <row r="121" spans="1:3">
      <c r="A121" s="3">
        <v>0.53566943096858421</v>
      </c>
      <c r="B121" s="4">
        <v>-1.4406979452288164E-5</v>
      </c>
      <c r="C121" s="4">
        <v>-2.9165431739520426E-3</v>
      </c>
    </row>
    <row r="122" spans="1:3">
      <c r="A122" s="3">
        <v>0.54195280531332213</v>
      </c>
      <c r="B122" s="4">
        <v>-1.7942921908461333E-5</v>
      </c>
      <c r="C122" s="4">
        <v>-3.6247600850693599E-3</v>
      </c>
    </row>
    <row r="123" spans="1:3">
      <c r="A123" s="3">
        <v>0.54823617965806004</v>
      </c>
      <c r="B123" s="4">
        <v>-1.9997651667494542E-5</v>
      </c>
      <c r="C123" s="4">
        <v>-4.0386681779228358E-3</v>
      </c>
    </row>
    <row r="124" spans="1:3">
      <c r="A124" s="3">
        <v>0.55451955400279784</v>
      </c>
      <c r="B124" s="4">
        <v>-2.0338761774858099E-5</v>
      </c>
      <c r="C124" s="4">
        <v>-4.1077251580222632E-3</v>
      </c>
    </row>
    <row r="125" spans="1:3">
      <c r="A125" s="3">
        <v>0.56080292834753587</v>
      </c>
      <c r="B125" s="4">
        <v>-1.889369667776615E-5</v>
      </c>
      <c r="C125" s="4">
        <v>-3.8131612131242498E-3</v>
      </c>
    </row>
    <row r="126" spans="1:3">
      <c r="A126" s="3">
        <v>0.56721789714929549</v>
      </c>
      <c r="B126" s="4">
        <v>-1.5671132566404149E-5</v>
      </c>
      <c r="C126" s="4">
        <v>-3.1526303705635035E-3</v>
      </c>
    </row>
    <row r="127" spans="1:3">
      <c r="A127" s="3">
        <v>0.57363286595105523</v>
      </c>
      <c r="B127" s="4">
        <v>-1.093626959846423E-5</v>
      </c>
      <c r="C127" s="4">
        <v>-2.1767135211605395E-3</v>
      </c>
    </row>
    <row r="128" spans="1:3">
      <c r="A128" s="3">
        <v>0.57890710506916598</v>
      </c>
      <c r="B128" s="4">
        <v>-6.1770798495701529E-6</v>
      </c>
      <c r="C128" s="4">
        <v>-1.1908142690880016E-3</v>
      </c>
    </row>
    <row r="129" spans="1:3">
      <c r="A129" s="3">
        <v>0.58418134418727685</v>
      </c>
      <c r="B129" s="4">
        <v>-9.1109223697517892E-7</v>
      </c>
      <c r="C129" s="4">
        <v>-9.4872820438232498E-5</v>
      </c>
    </row>
    <row r="130" spans="1:3">
      <c r="A130" s="3">
        <v>0.58945558330538761</v>
      </c>
      <c r="B130" s="4">
        <v>4.5702639684665617E-6</v>
      </c>
      <c r="C130" s="4">
        <v>1.0512717046877638E-3</v>
      </c>
    </row>
    <row r="131" spans="1:3">
      <c r="A131" s="3">
        <v>0.59472982242349848</v>
      </c>
      <c r="B131" s="4">
        <v>9.9555065789275322E-6</v>
      </c>
      <c r="C131" s="4">
        <v>2.1826935759719623E-3</v>
      </c>
    </row>
    <row r="132" spans="1:3">
      <c r="A132" s="3">
        <v>0.60000406154160935</v>
      </c>
      <c r="B132" s="4">
        <v>1.4931708311142246E-5</v>
      </c>
      <c r="C132" s="4">
        <v>3.2331509719294906E-3</v>
      </c>
    </row>
    <row r="133" spans="1:3">
      <c r="A133" s="3">
        <v>0.6052783006597201</v>
      </c>
      <c r="B133" s="4">
        <v>1.9218523256072851E-5</v>
      </c>
      <c r="C133" s="4">
        <v>4.1423543977732622E-3</v>
      </c>
    </row>
    <row r="134" spans="1:3">
      <c r="A134" s="3">
        <v>0.61055253977783086</v>
      </c>
      <c r="B134" s="4">
        <v>2.2576242022489735E-5</v>
      </c>
      <c r="C134" s="4">
        <v>4.8578900550392667E-3</v>
      </c>
    </row>
    <row r="135" spans="1:3">
      <c r="A135" s="3">
        <v>0.6153711658222073</v>
      </c>
      <c r="B135" s="4">
        <v>2.4642993638490642E-5</v>
      </c>
      <c r="C135" s="4">
        <v>5.3002479269380169E-3</v>
      </c>
    </row>
    <row r="136" spans="1:3">
      <c r="A136" s="3">
        <v>0.62018979186658374</v>
      </c>
      <c r="B136" s="4">
        <v>2.5635188269326366E-5</v>
      </c>
      <c r="C136" s="4">
        <v>5.5133681247506849E-3</v>
      </c>
    </row>
    <row r="137" spans="1:3">
      <c r="A137" s="3">
        <v>0.62500841791095996</v>
      </c>
      <c r="B137" s="4">
        <v>2.550258662521715E-5</v>
      </c>
      <c r="C137" s="4">
        <v>5.4845021531264009E-3</v>
      </c>
    </row>
    <row r="138" spans="1:3">
      <c r="A138" s="3">
        <v>0.6298270439553364</v>
      </c>
      <c r="B138" s="4">
        <v>2.4245306410589354E-5</v>
      </c>
      <c r="C138" s="4">
        <v>5.2116417410435793E-3</v>
      </c>
    </row>
    <row r="139" spans="1:3">
      <c r="A139" s="3">
        <v>0.63464566999971272</v>
      </c>
      <c r="B139" s="4">
        <v>2.1901797005765827E-5</v>
      </c>
      <c r="C139" s="4">
        <v>4.700990246827616E-3</v>
      </c>
    </row>
    <row r="140" spans="1:3">
      <c r="A140" s="3">
        <v>0.64026379650507081</v>
      </c>
      <c r="B140" s="4">
        <v>1.792255180126386E-5</v>
      </c>
      <c r="C140" s="4">
        <v>3.8299270137501771E-3</v>
      </c>
    </row>
    <row r="141" spans="1:3">
      <c r="A141" s="3">
        <v>0.64588192301042868</v>
      </c>
      <c r="B141" s="4">
        <v>1.2809476821632471E-5</v>
      </c>
      <c r="C141" s="4">
        <v>2.7051843508374821E-3</v>
      </c>
    </row>
    <row r="142" spans="1:3">
      <c r="A142" s="3">
        <v>0.65039252841639072</v>
      </c>
      <c r="B142" s="4">
        <v>8.0716915427913161E-6</v>
      </c>
      <c r="C142" s="4">
        <v>1.6583592126842776E-3</v>
      </c>
    </row>
    <row r="143" spans="1:3">
      <c r="A143" s="3">
        <v>0.65490313382235277</v>
      </c>
      <c r="B143" s="4">
        <v>2.9565751008181357E-6</v>
      </c>
      <c r="C143" s="4">
        <v>5.2365649072209854E-4</v>
      </c>
    </row>
    <row r="144" spans="1:3">
      <c r="A144" s="3">
        <v>0.65941373922831459</v>
      </c>
      <c r="B144" s="4">
        <v>-2.3536102308717827E-6</v>
      </c>
      <c r="C144" s="4">
        <v>-6.5909092436386755E-4</v>
      </c>
    </row>
    <row r="145" spans="1:3">
      <c r="A145" s="3">
        <v>0.66392434463427663</v>
      </c>
      <c r="B145" s="4">
        <v>-7.6680881144794192E-6</v>
      </c>
      <c r="C145" s="4">
        <v>-1.8476264975844062E-3</v>
      </c>
    </row>
    <row r="146" spans="1:3">
      <c r="A146" s="3">
        <v>0.66843495004023856</v>
      </c>
      <c r="B146" s="4">
        <v>-1.2795610082627387E-5</v>
      </c>
      <c r="C146" s="4">
        <v>-2.9990027269636596E-3</v>
      </c>
    </row>
    <row r="147" spans="1:3">
      <c r="A147" s="3">
        <v>0.67481985211979234</v>
      </c>
      <c r="B147" s="4">
        <v>-1.9380584025298541E-5</v>
      </c>
      <c r="C147" s="4">
        <v>-4.4846671821189834E-3</v>
      </c>
    </row>
    <row r="148" spans="1:3">
      <c r="A148" s="3">
        <v>0.68120475419934623</v>
      </c>
      <c r="B148" s="4">
        <v>-2.4752624695863678E-5</v>
      </c>
      <c r="C148" s="4">
        <v>-5.7035468074399451E-3</v>
      </c>
    </row>
    <row r="149" spans="1:3">
      <c r="A149" s="3">
        <v>0.68758965627890001</v>
      </c>
      <c r="B149" s="4">
        <v>-2.8521293609372827E-5</v>
      </c>
      <c r="C149" s="4">
        <v>-6.5635183866656769E-3</v>
      </c>
    </row>
    <row r="150" spans="1:3">
      <c r="A150" s="3">
        <v>0.69258148018250076</v>
      </c>
      <c r="B150" s="4">
        <v>-3.0166101772572665E-5</v>
      </c>
      <c r="C150" s="4">
        <v>-6.9409325584937603E-3</v>
      </c>
    </row>
    <row r="151" spans="1:3">
      <c r="A151" s="3">
        <v>0.69757330408610163</v>
      </c>
      <c r="B151" s="4">
        <v>-3.0575821691848993E-5</v>
      </c>
      <c r="C151" s="4">
        <v>-7.0353628302782922E-3</v>
      </c>
    </row>
    <row r="152" spans="1:3">
      <c r="A152" s="3">
        <v>0.70256512798970239</v>
      </c>
      <c r="B152" s="4">
        <v>-2.973460597627839E-5</v>
      </c>
      <c r="C152" s="4">
        <v>-6.840629900464355E-3</v>
      </c>
    </row>
    <row r="153" spans="1:3">
      <c r="A153" s="3">
        <v>0.70755695189330325</v>
      </c>
      <c r="B153" s="4">
        <v>-2.7676529243424988E-5</v>
      </c>
      <c r="C153" s="4">
        <v>-6.3621206840911645E-3</v>
      </c>
    </row>
    <row r="154" spans="1:3">
      <c r="A154" s="3">
        <v>0.71254877579690401</v>
      </c>
      <c r="B154" s="4">
        <v>-2.4473925421917067E-5</v>
      </c>
      <c r="C154" s="4">
        <v>-5.6141040436718925E-3</v>
      </c>
    </row>
    <row r="155" spans="1:3">
      <c r="A155" s="3">
        <v>0.71849409341451398</v>
      </c>
      <c r="B155" s="4">
        <v>-1.9350792360674177E-5</v>
      </c>
      <c r="C155" s="4">
        <v>-4.4116625088476014E-3</v>
      </c>
    </row>
    <row r="156" spans="1:3">
      <c r="A156" s="3">
        <v>0.72443941103212395</v>
      </c>
      <c r="B156" s="4">
        <v>-1.3072844339365253E-5</v>
      </c>
      <c r="C156" s="4">
        <v>-2.9303919135514308E-3</v>
      </c>
    </row>
    <row r="157" spans="1:3">
      <c r="A157" s="3">
        <v>0.72673844151984934</v>
      </c>
      <c r="B157" s="4">
        <v>-1.0400642069338417E-5</v>
      </c>
      <c r="C157" s="4">
        <v>-2.2974597201855353E-3</v>
      </c>
    </row>
    <row r="158" spans="1:3">
      <c r="A158" s="3">
        <v>0.72903747200757474</v>
      </c>
      <c r="B158" s="4">
        <v>-7.6281139439534137E-6</v>
      </c>
      <c r="C158" s="4">
        <v>-1.6393626223405813E-3</v>
      </c>
    </row>
    <row r="159" spans="1:3">
      <c r="A159" s="3">
        <v>0.73133650249530024</v>
      </c>
      <c r="B159" s="4">
        <v>-4.7822581129432386E-6</v>
      </c>
      <c r="C159" s="4">
        <v>-9.625087441299541E-4</v>
      </c>
    </row>
    <row r="160" spans="1:3">
      <c r="A160" s="3">
        <v>0.73363553298302564</v>
      </c>
      <c r="B160" s="4">
        <v>-1.8856226583496321E-6</v>
      </c>
      <c r="C160" s="4">
        <v>-2.7217273244067809E-4</v>
      </c>
    </row>
    <row r="161" spans="1:3">
      <c r="A161" s="3">
        <v>0.73593456347075104</v>
      </c>
      <c r="B161" s="4">
        <v>1.0402586312476724E-6</v>
      </c>
      <c r="C161" s="4">
        <v>4.2659956596688631E-4</v>
      </c>
    </row>
    <row r="162" spans="1:3">
      <c r="A162" s="3">
        <v>0.73992159438429461</v>
      </c>
      <c r="B162" s="4">
        <v>6.1106722963851417E-6</v>
      </c>
      <c r="C162" s="4">
        <v>1.6408902878826185E-3</v>
      </c>
    </row>
    <row r="163" spans="1:3">
      <c r="A163" s="3">
        <v>0.74390862529783808</v>
      </c>
      <c r="B163" s="4">
        <v>1.1072993860511945E-5</v>
      </c>
      <c r="C163" s="4">
        <v>2.833608515392068E-3</v>
      </c>
    </row>
    <row r="164" spans="1:3">
      <c r="A164" s="3">
        <v>0.74789565621138165</v>
      </c>
      <c r="B164" s="4">
        <v>1.5805439690319783E-5</v>
      </c>
      <c r="C164" s="4">
        <v>3.9751490068943339E-3</v>
      </c>
    </row>
    <row r="165" spans="1:3">
      <c r="A165" s="3">
        <v>0.75188268712492512</v>
      </c>
      <c r="B165" s="4">
        <v>2.0191791083500631E-5</v>
      </c>
      <c r="C165" s="4">
        <v>5.0370256926182983E-3</v>
      </c>
    </row>
    <row r="166" spans="1:3">
      <c r="A166" s="3">
        <v>0.7558697180384687</v>
      </c>
      <c r="B166" s="4">
        <v>2.4128195416773739E-5</v>
      </c>
      <c r="C166" s="4">
        <v>5.9933862903431027E-3</v>
      </c>
    </row>
    <row r="167" spans="1:3">
      <c r="A167" s="3">
        <v>0.76120049325520411</v>
      </c>
      <c r="B167" s="4">
        <v>2.8528164720662849E-5</v>
      </c>
      <c r="C167" s="4">
        <v>7.0667822945622233E-3</v>
      </c>
    </row>
    <row r="168" spans="1:3">
      <c r="A168" s="3">
        <v>0.76653126847193964</v>
      </c>
      <c r="B168" s="4">
        <v>3.1774159564071718E-5</v>
      </c>
      <c r="C168" s="4">
        <v>7.862481425676365E-3</v>
      </c>
    </row>
    <row r="169" spans="1:3">
      <c r="A169" s="3">
        <v>0.77186204368867517</v>
      </c>
      <c r="B169" s="4">
        <v>3.3736676665975121E-5</v>
      </c>
      <c r="C169" s="4">
        <v>8.3459662632996215E-3</v>
      </c>
    </row>
    <row r="170" spans="1:3">
      <c r="A170" s="3">
        <v>0.7771928189054107</v>
      </c>
      <c r="B170" s="4">
        <v>3.4328144710737778E-5</v>
      </c>
      <c r="C170" s="4">
        <v>8.4925290930835413E-3</v>
      </c>
    </row>
    <row r="171" spans="1:3">
      <c r="A171" s="3">
        <v>0.78252359412214623</v>
      </c>
      <c r="B171" s="4">
        <v>3.352671221905001E-5</v>
      </c>
      <c r="C171" s="4">
        <v>8.2934799669720158E-3</v>
      </c>
    </row>
    <row r="172" spans="1:3">
      <c r="A172" s="3">
        <v>0.78911561859746893</v>
      </c>
      <c r="B172" s="4">
        <v>3.0680761506087759E-5</v>
      </c>
      <c r="C172" s="4">
        <v>7.5822953122634713E-3</v>
      </c>
    </row>
    <row r="173" spans="1:3">
      <c r="A173" s="3">
        <v>0.79570764307279163</v>
      </c>
      <c r="B173" s="4">
        <v>2.5946108390194408E-5</v>
      </c>
      <c r="C173" s="4">
        <v>6.391972712818412E-3</v>
      </c>
    </row>
    <row r="174" spans="1:3">
      <c r="A174" s="3">
        <v>0.80229966754811444</v>
      </c>
      <c r="B174" s="4">
        <v>1.9600132153041357E-5</v>
      </c>
      <c r="C174" s="4">
        <v>4.7868460187202241E-3</v>
      </c>
    </row>
    <row r="175" spans="1:3">
      <c r="A175" s="3">
        <v>0.80889169202343725</v>
      </c>
      <c r="B175" s="4">
        <v>1.2036707982284499E-5</v>
      </c>
      <c r="C175" s="4">
        <v>2.862283155494231E-3</v>
      </c>
    </row>
    <row r="176" spans="1:3">
      <c r="A176" s="3">
        <v>0.81548371649875995</v>
      </c>
      <c r="B176" s="4">
        <v>3.7248306194571743E-6</v>
      </c>
      <c r="C176" s="4">
        <v>7.3464857944028716E-4</v>
      </c>
    </row>
    <row r="177" spans="1:3">
      <c r="A177" s="3">
        <v>0.82207574097408254</v>
      </c>
      <c r="B177" s="4">
        <v>-4.8376617350667759E-6</v>
      </c>
      <c r="C177" s="4">
        <v>-1.4702335896369652E-3</v>
      </c>
    </row>
    <row r="178" spans="1:3">
      <c r="A178" s="3">
        <v>0.82866776544940535</v>
      </c>
      <c r="B178" s="4">
        <v>-1.3155540540384083E-5</v>
      </c>
      <c r="C178" s="4">
        <v>-3.6250010719018418E-3</v>
      </c>
    </row>
    <row r="179" spans="1:3">
      <c r="A179" s="3">
        <v>0.83557627796748912</v>
      </c>
      <c r="B179" s="4">
        <v>-2.1097705120652654E-5</v>
      </c>
      <c r="C179" s="4">
        <v>-5.6951465411901698E-3</v>
      </c>
    </row>
    <row r="180" spans="1:3">
      <c r="A180" s="3">
        <v>0.84248479048557245</v>
      </c>
      <c r="B180" s="4">
        <v>-2.7766093843508083E-5</v>
      </c>
      <c r="C180" s="4">
        <v>-7.4444310424729761E-3</v>
      </c>
    </row>
    <row r="181" spans="1:3">
      <c r="A181" s="3">
        <v>0.84939330300365601</v>
      </c>
      <c r="B181" s="4">
        <v>-3.2754850578669156E-5</v>
      </c>
      <c r="C181" s="4">
        <v>-8.7616474121676342E-3</v>
      </c>
    </row>
    <row r="182" spans="1:3">
      <c r="A182" s="3">
        <v>0.85630181552173967</v>
      </c>
      <c r="B182" s="4">
        <v>-3.5769204169617718E-5</v>
      </c>
      <c r="C182" s="4">
        <v>-9.5630347798938038E-3</v>
      </c>
    </row>
    <row r="183" spans="1:3">
      <c r="A183" s="3">
        <v>0.86321032803982323</v>
      </c>
      <c r="B183" s="4">
        <v>-3.6641595270752514E-5</v>
      </c>
      <c r="C183" s="4">
        <v>-9.7972981193143061E-3</v>
      </c>
    </row>
    <row r="184" spans="1:3">
      <c r="A184" s="3">
        <v>0.87011884055790678</v>
      </c>
      <c r="B184" s="4">
        <v>-3.5336503761679942E-5</v>
      </c>
      <c r="C184" s="4">
        <v>-9.4476706709778063E-3</v>
      </c>
    </row>
    <row r="185" spans="1:3">
      <c r="A185" s="3">
        <v>0.87702735307599033</v>
      </c>
      <c r="B185" s="4">
        <v>-3.195056380702007E-5</v>
      </c>
      <c r="C185" s="4">
        <v>-8.5328091632227605E-3</v>
      </c>
    </row>
    <row r="186" spans="1:3">
      <c r="A186" s="3">
        <v>0.88393586559407389</v>
      </c>
      <c r="B186" s="4">
        <v>-2.6711174735091816E-5</v>
      </c>
      <c r="C186" s="4">
        <v>-7.1074435616266174E-3</v>
      </c>
    </row>
    <row r="187" spans="1:3">
      <c r="A187" s="3">
        <v>0.89108681348494501</v>
      </c>
      <c r="B187" s="4">
        <v>-1.9696209555580549E-5</v>
      </c>
      <c r="C187" s="4">
        <v>-5.1864122122054403E-3</v>
      </c>
    </row>
    <row r="188" spans="1:3">
      <c r="A188" s="3">
        <v>0.89823776137581612</v>
      </c>
      <c r="B188" s="4">
        <v>-1.1505900433918917E-5</v>
      </c>
      <c r="C188" s="4">
        <v>-2.9287139902752671E-3</v>
      </c>
    </row>
    <row r="189" spans="1:3">
      <c r="A189" s="3">
        <v>0.90538870926668713</v>
      </c>
      <c r="B189" s="4">
        <v>-2.638583801613766E-6</v>
      </c>
      <c r="C189" s="4">
        <v>-4.6828944482429105E-4</v>
      </c>
    </row>
    <row r="190" spans="1:3">
      <c r="A190" s="3">
        <v>0.91253965715755836</v>
      </c>
      <c r="B190" s="4">
        <v>6.3758463498754182E-6</v>
      </c>
      <c r="C190" s="4">
        <v>2.0495746903671256E-3</v>
      </c>
    </row>
    <row r="191" spans="1:3">
      <c r="A191" s="3">
        <v>0.91969060504842948</v>
      </c>
      <c r="B191" s="4">
        <v>1.4980302679828964E-5</v>
      </c>
      <c r="C191" s="4">
        <v>4.4686925516467428E-3</v>
      </c>
    </row>
    <row r="192" spans="1:3">
      <c r="A192" s="3">
        <v>0.92735338177938831</v>
      </c>
      <c r="B192" s="4">
        <v>2.3157695460150344E-5</v>
      </c>
      <c r="C192" s="4">
        <v>6.7830515519276277E-3</v>
      </c>
    </row>
    <row r="193" spans="1:3">
      <c r="A193" s="3">
        <v>0.93501615851034703</v>
      </c>
      <c r="B193" s="4">
        <v>2.9744573187418128E-5</v>
      </c>
      <c r="C193" s="4">
        <v>8.6603195984387548E-3</v>
      </c>
    </row>
    <row r="194" spans="1:3">
      <c r="A194" s="3">
        <v>0.94267893524130564</v>
      </c>
      <c r="B194" s="4">
        <v>3.4350883112453487E-5</v>
      </c>
      <c r="C194" s="4">
        <v>9.982726242281529E-3</v>
      </c>
    </row>
    <row r="195" spans="1:3">
      <c r="A195" s="3">
        <v>0.95034171197226436</v>
      </c>
      <c r="B195" s="4">
        <v>3.6720203931613581E-5</v>
      </c>
      <c r="C195" s="4">
        <v>1.0668557360575802E-2</v>
      </c>
    </row>
    <row r="196" spans="1:3">
      <c r="A196" s="3">
        <v>0.95800448870322319</v>
      </c>
      <c r="B196" s="4">
        <v>3.6733215566188823E-5</v>
      </c>
      <c r="C196" s="4">
        <v>1.0674057219552401E-2</v>
      </c>
    </row>
    <row r="197" spans="1:3">
      <c r="A197" s="3">
        <v>0.96566726543418191</v>
      </c>
      <c r="B197" s="4">
        <v>3.4422396290647768E-5</v>
      </c>
      <c r="C197" s="4">
        <v>9.9988946597711278E-3</v>
      </c>
    </row>
    <row r="198" spans="1:3">
      <c r="A198" s="3">
        <v>0.97333004216514052</v>
      </c>
      <c r="B198" s="4">
        <v>2.9977801312747043E-5</v>
      </c>
      <c r="C198" s="4">
        <v>8.6894998366852435E-3</v>
      </c>
    </row>
    <row r="199" spans="1:3">
      <c r="A199" s="3">
        <v>0.98105087307160999</v>
      </c>
      <c r="B199" s="4">
        <v>2.3673403385690697E-5</v>
      </c>
      <c r="C199" s="4">
        <v>6.8185255354432121E-3</v>
      </c>
    </row>
    <row r="200" spans="1:3">
      <c r="A200" s="3">
        <v>0.98877170397807945</v>
      </c>
      <c r="B200" s="4">
        <v>1.5972325376113486E-5</v>
      </c>
      <c r="C200" s="4">
        <v>4.516757845120201E-3</v>
      </c>
    </row>
    <row r="201" spans="1:3">
      <c r="A201" s="3">
        <v>0.99649253488454892</v>
      </c>
      <c r="B201" s="4">
        <v>7.3805631545733016E-6</v>
      </c>
      <c r="C201" s="4">
        <v>1.9305768419259396E-3</v>
      </c>
    </row>
    <row r="202" spans="1:3">
      <c r="A202" s="3">
        <v>1.0042133657910186</v>
      </c>
      <c r="B202" s="3">
        <v>-1.5592410800345221E-6</v>
      </c>
      <c r="C202" s="3">
        <v>-7.7957412637134297E-4</v>
      </c>
    </row>
    <row r="203" spans="1:3">
      <c r="A203" s="3">
        <v>1.0119341966974877</v>
      </c>
      <c r="B203" s="3">
        <v>-1.0287536274796016E-5</v>
      </c>
      <c r="C203" s="3">
        <v>-3.4444917146301346E-3</v>
      </c>
    </row>
    <row r="204" spans="1:3">
      <c r="A204" s="3">
        <v>1.0196550276039573</v>
      </c>
      <c r="B204" s="3">
        <v>-1.8279926454023729E-5</v>
      </c>
      <c r="C204" s="3">
        <v>-5.9021495160590069E-3</v>
      </c>
    </row>
    <row r="205" spans="1:3">
      <c r="A205" s="3">
        <v>1.0282224148599735</v>
      </c>
      <c r="B205" s="3">
        <v>-2.5753642612398338E-5</v>
      </c>
      <c r="C205" s="3">
        <v>-8.2176757830857722E-3</v>
      </c>
    </row>
    <row r="206" spans="1:3">
      <c r="A206" s="3">
        <v>1.0367898021159896</v>
      </c>
      <c r="B206" s="3">
        <v>-3.1293619279282856E-5</v>
      </c>
      <c r="C206" s="3">
        <v>-9.9483123467805253E-3</v>
      </c>
    </row>
    <row r="207" spans="1:3">
      <c r="A207" s="3">
        <v>1.0453571893720059</v>
      </c>
      <c r="B207" s="3">
        <v>-3.4559154187734499E-5</v>
      </c>
      <c r="C207" s="3">
        <v>-1.0977660318914314E-2</v>
      </c>
    </row>
    <row r="208" spans="1:3">
      <c r="A208" s="3">
        <v>1.0539245766280219</v>
      </c>
      <c r="B208" s="3">
        <v>-3.5366487534969047E-5</v>
      </c>
      <c r="C208" s="3">
        <v>-1.1235946332861572E-2</v>
      </c>
    </row>
    <row r="209" spans="1:3">
      <c r="A209" s="3">
        <v>1.062491963884038</v>
      </c>
      <c r="B209" s="3">
        <v>-3.3723574155210486E-5</v>
      </c>
      <c r="C209" s="3">
        <v>-1.0713333369939515E-2</v>
      </c>
    </row>
    <row r="210" spans="1:3">
      <c r="A210" s="3">
        <v>1.0710593511400541</v>
      </c>
      <c r="B210" s="3">
        <v>-2.9829902840528411E-5</v>
      </c>
      <c r="C210" s="3">
        <v>-9.4620262158774046E-3</v>
      </c>
    </row>
    <row r="211" spans="1:3">
      <c r="A211" s="3">
        <v>1.0796267383960705</v>
      </c>
      <c r="B211" s="3">
        <v>-2.4034450484417771E-5</v>
      </c>
      <c r="C211" s="3">
        <v>-7.5841839315943186E-3</v>
      </c>
    </row>
    <row r="212" spans="1:3">
      <c r="A212" s="3">
        <v>1.0881941256520864</v>
      </c>
      <c r="B212" s="3">
        <v>-1.6786046123623694E-5</v>
      </c>
      <c r="C212" s="3">
        <v>-5.2168336390954638E-3</v>
      </c>
    </row>
    <row r="213" spans="1:3">
      <c r="A213" s="3">
        <v>1.0967740578406866</v>
      </c>
      <c r="B213" s="3">
        <v>-8.5852734333857272E-6</v>
      </c>
      <c r="C213" s="3">
        <v>-2.5170359282491524E-3</v>
      </c>
    </row>
    <row r="214" spans="1:3">
      <c r="A214" s="3">
        <v>1.1053539900292868</v>
      </c>
      <c r="B214" s="3">
        <v>3.7931103544861651E-10</v>
      </c>
      <c r="C214" s="3">
        <v>3.3233628493288395E-4</v>
      </c>
    </row>
    <row r="215" spans="1:3">
      <c r="A215" s="3">
        <v>1.113933922217887</v>
      </c>
      <c r="B215" s="3">
        <v>8.4028316488783815E-6</v>
      </c>
      <c r="C215" s="3">
        <v>3.1435732054481396E-3</v>
      </c>
    </row>
    <row r="216" spans="1:3">
      <c r="A216" s="3">
        <v>1.1225138544064872</v>
      </c>
      <c r="B216" s="3">
        <v>1.6089229809938004E-5</v>
      </c>
      <c r="C216" s="3">
        <v>5.7360711994323939E-3</v>
      </c>
    </row>
    <row r="217" spans="1:3">
      <c r="A217" s="3">
        <v>1.131093786595087</v>
      </c>
      <c r="B217" s="3">
        <v>2.2601382505700161E-5</v>
      </c>
      <c r="C217" s="3">
        <v>7.9503165613449642E-3</v>
      </c>
    </row>
    <row r="218" spans="1:3">
      <c r="A218" s="3">
        <v>1.1402775973792554</v>
      </c>
      <c r="B218" s="3">
        <v>2.7867920544011595E-5</v>
      </c>
      <c r="C218" s="3">
        <v>9.7562584171631377E-3</v>
      </c>
    </row>
    <row r="219" spans="1:3">
      <c r="A219" s="3">
        <v>1.1494614081634231</v>
      </c>
      <c r="B219" s="3">
        <v>3.1075350318532094E-5</v>
      </c>
      <c r="C219" s="3">
        <v>1.08666968696079E-2</v>
      </c>
    </row>
    <row r="220" spans="1:3">
      <c r="A220" s="3">
        <v>1.1586452189475913</v>
      </c>
      <c r="B220" s="3">
        <v>3.206653326836908E-5</v>
      </c>
      <c r="C220" s="3">
        <v>1.121500084746831E-2</v>
      </c>
    </row>
    <row r="221" spans="1:3">
      <c r="A221" s="3">
        <v>1.1678290297317595</v>
      </c>
      <c r="B221" s="3">
        <v>3.0854581751937943E-5</v>
      </c>
      <c r="C221" s="3">
        <v>1.0792715045756426E-2</v>
      </c>
    </row>
    <row r="222" spans="1:3">
      <c r="A222" s="3">
        <v>1.1770128405159275</v>
      </c>
      <c r="B222" s="3">
        <v>2.7622692797084709E-5</v>
      </c>
      <c r="C222" s="3">
        <v>9.651777759006672E-3</v>
      </c>
    </row>
    <row r="223" spans="1:3">
      <c r="A223" s="3">
        <v>1.1861966513000957</v>
      </c>
      <c r="B223" s="3">
        <v>2.2686358896795108E-5</v>
      </c>
      <c r="C223" s="3">
        <v>7.8929139841931433E-3</v>
      </c>
    </row>
    <row r="224" spans="1:3">
      <c r="A224" s="3">
        <v>1.1953804620842636</v>
      </c>
      <c r="B224" s="3">
        <v>1.6445193126081275E-5</v>
      </c>
      <c r="C224" s="3">
        <v>5.6496243440832495E-3</v>
      </c>
    </row>
    <row r="225" spans="1:3">
      <c r="A225" s="3">
        <v>1.2049353721477358</v>
      </c>
      <c r="B225" s="3">
        <v>9.044605214857544E-6</v>
      </c>
      <c r="C225" s="3">
        <v>2.9656954992495557E-3</v>
      </c>
    </row>
    <row r="226" spans="1:3">
      <c r="A226" s="3">
        <v>1.2144902822112078</v>
      </c>
      <c r="B226" s="3">
        <v>1.2503831517365435E-6</v>
      </c>
      <c r="C226" s="3">
        <v>1.1290855492619928E-4</v>
      </c>
    </row>
    <row r="227" spans="1:3">
      <c r="A227" s="3">
        <v>1.22404519227468</v>
      </c>
      <c r="B227" s="3">
        <v>-6.3820548419229392E-6</v>
      </c>
      <c r="C227" s="3">
        <v>-2.7062060244479108E-3</v>
      </c>
    </row>
    <row r="228" spans="1:3">
      <c r="A228" s="3">
        <v>1.2336001023381518</v>
      </c>
      <c r="B228" s="3">
        <v>-1.3333296563044856E-5</v>
      </c>
      <c r="C228" s="3">
        <v>-5.2968795538351574E-3</v>
      </c>
    </row>
    <row r="229" spans="1:3">
      <c r="A229" s="3">
        <v>1.2431550124016237</v>
      </c>
      <c r="B229" s="3">
        <v>-1.9170872730336395E-5</v>
      </c>
      <c r="C229" s="3">
        <v>-7.4922062839598456E-3</v>
      </c>
    </row>
    <row r="230" spans="1:3">
      <c r="A230" s="3">
        <v>1.2528683186207412</v>
      </c>
      <c r="B230" s="3">
        <v>-2.3632779386323258E-5</v>
      </c>
      <c r="C230" s="3">
        <v>-9.1862137231456392E-3</v>
      </c>
    </row>
    <row r="231" spans="1:3">
      <c r="A231" s="3">
        <v>1.2625816248398589</v>
      </c>
      <c r="B231" s="3">
        <v>-2.6393555141704883E-5</v>
      </c>
      <c r="C231" s="3">
        <v>-1.0245680821807653E-2</v>
      </c>
    </row>
    <row r="232" spans="1:3">
      <c r="A232" s="3">
        <v>1.2722949310589762</v>
      </c>
      <c r="B232" s="3">
        <v>-2.7359306439605858E-5</v>
      </c>
      <c r="C232" s="3">
        <v>-1.0622617851778997E-2</v>
      </c>
    </row>
    <row r="233" spans="1:3">
      <c r="A233" s="3">
        <v>1.2820082372780937</v>
      </c>
      <c r="B233" s="3">
        <v>-2.6562172006002605E-5</v>
      </c>
      <c r="C233" s="3">
        <v>-1.031674651514238E-2</v>
      </c>
    </row>
    <row r="234" spans="1:3">
      <c r="A234" s="3">
        <v>1.2917215434972111</v>
      </c>
      <c r="B234" s="3">
        <v>-2.4145534898946913E-5</v>
      </c>
      <c r="C234" s="3">
        <v>-9.3719014647468627E-3</v>
      </c>
    </row>
    <row r="235" spans="1:3">
      <c r="A235" s="3">
        <v>1.3017536775106882</v>
      </c>
      <c r="B235" s="3">
        <v>-2.0197500251157454E-5</v>
      </c>
      <c r="C235" s="3">
        <v>-7.8115167604834021E-3</v>
      </c>
    </row>
    <row r="236" spans="1:3">
      <c r="A236" s="3">
        <v>1.3117858115241647</v>
      </c>
      <c r="B236" s="3">
        <v>-1.5109959079875382E-5</v>
      </c>
      <c r="C236" s="3">
        <v>-5.7808057787821637E-3</v>
      </c>
    </row>
    <row r="237" spans="1:3">
      <c r="A237" s="3">
        <v>1.3218179455376415</v>
      </c>
      <c r="B237" s="3">
        <v>-9.2809875193855998E-6</v>
      </c>
      <c r="C237" s="3">
        <v>-3.4317926548921031E-3</v>
      </c>
    </row>
    <row r="238" spans="1:3">
      <c r="A238" s="3">
        <v>1.3318500795511183</v>
      </c>
      <c r="B238" s="3">
        <v>-3.1246145706254718E-6</v>
      </c>
      <c r="C238" s="3">
        <v>-9.2723815404046901E-4</v>
      </c>
    </row>
    <row r="239" spans="1:3">
      <c r="A239" s="3">
        <v>1.3418822135645954</v>
      </c>
      <c r="B239" s="3">
        <v>2.9635712133607831E-6</v>
      </c>
      <c r="C239" s="3">
        <v>1.5731054565655536E-3</v>
      </c>
    </row>
    <row r="240" spans="1:3">
      <c r="A240" s="3">
        <v>1.3519143475780722</v>
      </c>
      <c r="B240" s="3">
        <v>8.6207977043656843E-6</v>
      </c>
      <c r="C240" s="3">
        <v>3.9185574289282597E-3</v>
      </c>
    </row>
    <row r="241" spans="1:3">
      <c r="A241" s="3">
        <v>1.362307184037592</v>
      </c>
      <c r="B241" s="3">
        <v>1.3685697938184094E-5</v>
      </c>
      <c r="C241" s="3">
        <v>6.0386490870885882E-3</v>
      </c>
    </row>
    <row r="242" spans="1:3">
      <c r="A242" s="3">
        <v>1.3727000204971118</v>
      </c>
      <c r="B242" s="3">
        <v>1.7665907376452991E-5</v>
      </c>
      <c r="C242" s="3">
        <v>7.7212660287576977E-3</v>
      </c>
    </row>
    <row r="243" spans="1:3">
      <c r="A243" s="3">
        <v>1.3830928569566316</v>
      </c>
      <c r="B243" s="3">
        <v>2.0385034959983932E-5</v>
      </c>
      <c r="C243" s="3">
        <v>8.8826884859661732E-3</v>
      </c>
    </row>
    <row r="244" spans="1:3">
      <c r="A244" s="3">
        <v>1.3934856934161515</v>
      </c>
      <c r="B244" s="3">
        <v>2.1767300047925521E-5</v>
      </c>
      <c r="C244" s="3">
        <v>9.4802180566022371E-3</v>
      </c>
    </row>
    <row r="245" spans="1:3">
      <c r="A245" s="3">
        <v>1.4038785298756715</v>
      </c>
      <c r="B245" s="3">
        <v>2.1823206235065735E-5</v>
      </c>
      <c r="C245" s="3">
        <v>9.5074852923780467E-3</v>
      </c>
    </row>
    <row r="246" spans="1:3">
      <c r="A246" s="3">
        <v>1.4154215264536181</v>
      </c>
      <c r="B246" s="3">
        <v>2.0430433782223939E-5</v>
      </c>
      <c r="C246" s="3">
        <v>8.8997380640420988E-3</v>
      </c>
    </row>
    <row r="247" spans="1:3">
      <c r="A247" s="3">
        <v>1.4269645230315646</v>
      </c>
      <c r="B247" s="3">
        <v>1.7707965030877517E-5</v>
      </c>
      <c r="C247" s="3">
        <v>7.69582225143678E-3</v>
      </c>
    </row>
    <row r="248" spans="1:3">
      <c r="A248" s="3">
        <v>1.4362608469213924</v>
      </c>
      <c r="B248" s="3">
        <v>1.4740351580823724E-5</v>
      </c>
      <c r="C248" s="3">
        <v>6.369897473686578E-3</v>
      </c>
    </row>
    <row r="249" spans="1:3">
      <c r="A249" s="3">
        <v>1.44555717081122</v>
      </c>
      <c r="B249" s="3">
        <v>1.1270269027218716E-5</v>
      </c>
      <c r="C249" s="3">
        <v>4.8056841299420313E-3</v>
      </c>
    </row>
    <row r="250" spans="1:3">
      <c r="A250" s="3">
        <v>1.4548534947010479</v>
      </c>
      <c r="B250" s="3">
        <v>7.4771854345299348E-6</v>
      </c>
      <c r="C250" s="3">
        <v>3.0809555706997208E-3</v>
      </c>
    </row>
    <row r="251" spans="1:3">
      <c r="A251" s="3">
        <v>1.4641498185908757</v>
      </c>
      <c r="B251" s="3">
        <v>3.5398856813320528E-6</v>
      </c>
      <c r="C251" s="3">
        <v>1.275214288460283E-3</v>
      </c>
    </row>
    <row r="252" spans="1:3">
      <c r="A252" s="3">
        <v>1.4734461424807035</v>
      </c>
      <c r="B252" s="3">
        <v>-3.7061692146967243E-7</v>
      </c>
      <c r="C252" s="3">
        <v>-5.3358475407434651E-4</v>
      </c>
    </row>
    <row r="253" spans="1:3">
      <c r="A253" s="3">
        <v>1.4833028908930317</v>
      </c>
      <c r="B253" s="3">
        <v>-4.3143120299768363E-6</v>
      </c>
      <c r="C253" s="3">
        <v>-2.3736752281257384E-3</v>
      </c>
    </row>
    <row r="254" spans="1:3">
      <c r="A254" s="3">
        <v>1.4931596393053599</v>
      </c>
      <c r="B254" s="3">
        <v>-7.8919721764924216E-6</v>
      </c>
      <c r="C254" s="3">
        <v>-4.0579802580031511E-3</v>
      </c>
    </row>
    <row r="255" spans="1:3">
      <c r="A255" s="3">
        <v>1.5030163877176883</v>
      </c>
      <c r="B255" s="3">
        <v>-1.0974367152679997E-5</v>
      </c>
      <c r="C255" s="3">
        <v>-5.5221463552285995E-3</v>
      </c>
    </row>
    <row r="256" spans="1:3">
      <c r="A256" s="3">
        <v>1.5128731361300165</v>
      </c>
      <c r="B256" s="3">
        <v>-1.3467004955587991E-5</v>
      </c>
      <c r="C256" s="3">
        <v>-6.7167815898344398E-3</v>
      </c>
    </row>
    <row r="257" spans="1:3">
      <c r="A257" s="3">
        <v>1.5227298845423449</v>
      </c>
      <c r="B257" s="3">
        <v>-1.5310018969691067E-5</v>
      </c>
      <c r="C257" s="3">
        <v>-7.6079559632178254E-3</v>
      </c>
    </row>
    <row r="258" spans="1:3">
      <c r="A258" s="3">
        <v>1.5352444532633782</v>
      </c>
      <c r="B258" s="3">
        <v>-1.6673714901144103E-5</v>
      </c>
      <c r="C258" s="3">
        <v>-8.2738906380474403E-3</v>
      </c>
    </row>
    <row r="259" spans="1:3">
      <c r="A259" s="3">
        <v>1.5477590219844115</v>
      </c>
      <c r="B259" s="3">
        <v>-1.6965125479066151E-5</v>
      </c>
      <c r="C259" s="3">
        <v>-8.4176001526675252E-3</v>
      </c>
    </row>
    <row r="260" spans="1:3">
      <c r="A260" s="3">
        <v>1.5602735907054448</v>
      </c>
      <c r="B260" s="3">
        <v>-1.6268905686772731E-5</v>
      </c>
      <c r="C260" s="3">
        <v>-8.0693499663797817E-3</v>
      </c>
    </row>
    <row r="261" spans="1:3">
      <c r="A261" s="3">
        <v>1.5727881594264781</v>
      </c>
      <c r="B261" s="3">
        <v>-1.4718213107343257E-5</v>
      </c>
      <c r="C261" s="3">
        <v>-7.285304722958132E-3</v>
      </c>
    </row>
    <row r="262" spans="1:3">
      <c r="A262" s="3">
        <v>1.5853027281475114</v>
      </c>
      <c r="B262" s="3">
        <v>-1.2476566992146791E-5</v>
      </c>
      <c r="C262" s="3">
        <v>-6.1393901773893339E-3</v>
      </c>
    </row>
    <row r="263" spans="1:3">
      <c r="A263" s="3">
        <v>1.5978172968685447</v>
      </c>
      <c r="B263" s="3">
        <v>-9.7224023661421929E-6</v>
      </c>
      <c r="C263" s="3">
        <v>-4.7159538109369653E-3</v>
      </c>
    </row>
    <row r="264" spans="1:3">
      <c r="A264" s="3">
        <v>1.6103318655895777</v>
      </c>
      <c r="B264" s="3">
        <v>-6.6356777272249839E-6</v>
      </c>
      <c r="C264" s="3">
        <v>-3.103083142382911E-3</v>
      </c>
    </row>
    <row r="265" spans="1:3">
      <c r="A265" s="3">
        <v>1.6248438275169914</v>
      </c>
      <c r="B265" s="3">
        <v>-2.8616084093562707E-6</v>
      </c>
      <c r="C265" s="3">
        <v>-1.1076356862672922E-3</v>
      </c>
    </row>
    <row r="266" spans="1:3">
      <c r="A266" s="3">
        <v>1.6367935667349862</v>
      </c>
      <c r="B266" s="3">
        <v>2.4614000699474038E-7</v>
      </c>
      <c r="C266" s="3">
        <v>5.5451959631823704E-4</v>
      </c>
    </row>
    <row r="267" spans="1:3">
      <c r="A267" s="3">
        <v>1.6487433059529817</v>
      </c>
      <c r="B267" s="3">
        <v>3.2409225572246816E-6</v>
      </c>
      <c r="C267" s="3">
        <v>2.1728964857786336E-3</v>
      </c>
    </row>
    <row r="268" spans="1:3">
      <c r="A268" s="3">
        <v>1.6606930451709765</v>
      </c>
      <c r="B268" s="3">
        <v>6.0421753232993091E-6</v>
      </c>
      <c r="C268" s="3">
        <v>3.7023088878357737E-3</v>
      </c>
    </row>
    <row r="269" spans="1:3">
      <c r="A269" s="3">
        <v>1.6726427843889722</v>
      </c>
      <c r="B269" s="3">
        <v>8.5922885631007774E-6</v>
      </c>
      <c r="C269" s="3">
        <v>5.1088674676267633E-3</v>
      </c>
    </row>
    <row r="270" spans="1:3">
      <c r="A270" s="3">
        <v>1.6845925236069672</v>
      </c>
      <c r="B270" s="3">
        <v>1.0855422381873996E-5</v>
      </c>
      <c r="C270" s="3">
        <v>6.3698194631486762E-3</v>
      </c>
    </row>
    <row r="271" spans="1:3">
      <c r="A271" s="3">
        <v>1.696542262824962</v>
      </c>
      <c r="B271" s="3">
        <v>1.2815467403944111E-5</v>
      </c>
      <c r="C271" s="3">
        <v>7.4728826519288548E-3</v>
      </c>
    </row>
    <row r="272" spans="1:3">
      <c r="A272" s="3">
        <v>1.7178821940568529</v>
      </c>
      <c r="B272" s="3">
        <v>1.5567536663846617E-5</v>
      </c>
      <c r="C272" s="3">
        <v>9.0429648488875962E-3</v>
      </c>
    </row>
    <row r="273" spans="1:3">
      <c r="A273" s="3">
        <v>1.7392221252887436</v>
      </c>
      <c r="B273" s="3">
        <v>1.7453597017798168E-5</v>
      </c>
      <c r="C273" s="3">
        <v>1.0137742806007618E-2</v>
      </c>
    </row>
    <row r="274" spans="1:3">
      <c r="A274" s="3">
        <v>1.7605620565206341</v>
      </c>
      <c r="B274" s="3">
        <v>1.8642961172389813E-5</v>
      </c>
      <c r="C274" s="3">
        <v>1.0839279136154239E-2</v>
      </c>
    </row>
    <row r="275" spans="1:3">
      <c r="A275" s="3">
        <v>1.7819019877525246</v>
      </c>
      <c r="B275" s="3">
        <v>1.9323237783896619E-5</v>
      </c>
      <c r="C275" s="3">
        <v>1.1246358484076823E-2</v>
      </c>
    </row>
    <row r="276" spans="1:3">
      <c r="A276" s="3">
        <v>1.8032419189844153</v>
      </c>
      <c r="B276" s="3">
        <v>1.9664152486005299E-5</v>
      </c>
      <c r="C276" s="3">
        <v>1.1453030856505206E-2</v>
      </c>
    </row>
    <row r="277" spans="1:3">
      <c r="A277" s="3">
        <v>1.8245818502163058</v>
      </c>
      <c r="B277" s="3">
        <v>1.9799959872482528E-5</v>
      </c>
      <c r="C277" s="3">
        <v>1.1536397840625413E-2</v>
      </c>
    </row>
    <row r="278" spans="1:3">
      <c r="A278" s="3">
        <v>1.8517535396693781</v>
      </c>
      <c r="B278" s="3">
        <v>1.9823159327473849E-5</v>
      </c>
      <c r="C278" s="3">
        <v>1.1550629746164389E-2</v>
      </c>
    </row>
    <row r="279" spans="1:3">
      <c r="A279" s="3">
        <v>1.8789252291224507</v>
      </c>
      <c r="B279" s="3">
        <v>1.9786357995867444E-5</v>
      </c>
      <c r="C279" s="3">
        <v>1.1527392770981911E-2</v>
      </c>
    </row>
    <row r="280" spans="1:3">
      <c r="A280" s="3">
        <v>1.906096918575523</v>
      </c>
      <c r="B280" s="3">
        <v>1.9744932828757133E-5</v>
      </c>
      <c r="C280" s="3">
        <v>1.1501265447216994E-2</v>
      </c>
    </row>
    <row r="281" spans="1:3">
      <c r="A281" s="3">
        <v>1.9332686080285955</v>
      </c>
      <c r="B281" s="3">
        <v>1.9716816826773746E-5</v>
      </c>
      <c r="C281" s="3">
        <v>1.148366049520516E-2</v>
      </c>
    </row>
    <row r="282" spans="1:3">
      <c r="A282" s="3">
        <v>1.9604402974816679</v>
      </c>
      <c r="B282" s="3">
        <v>1.9703103277898136E-5</v>
      </c>
      <c r="C282" s="3">
        <v>1.1475269580253191E-2</v>
      </c>
    </row>
    <row r="283" spans="1:3">
      <c r="A283" s="3">
        <v>1.9876119869347404</v>
      </c>
      <c r="B283" s="3">
        <v>1.9699230473506527E-5</v>
      </c>
      <c r="C283" s="3">
        <v>1.147320569840209E-2</v>
      </c>
    </row>
    <row r="284" spans="1:3">
      <c r="A284" s="3">
        <v>2.0374598966183632</v>
      </c>
      <c r="B284" s="3">
        <v>1.9703931512601271E-5</v>
      </c>
      <c r="C284" s="3">
        <v>1.1477037427222097E-2</v>
      </c>
    </row>
    <row r="285" spans="1:3">
      <c r="A285" s="3">
        <v>2.0873078063019861</v>
      </c>
      <c r="B285" s="3">
        <v>1.9709483209801623E-5</v>
      </c>
      <c r="C285" s="3">
        <v>1.1481142735287893E-2</v>
      </c>
    </row>
    <row r="286" spans="1:3">
      <c r="A286" s="3">
        <v>2.1371557159856098</v>
      </c>
      <c r="B286" s="3">
        <v>1.9710638659150043E-5</v>
      </c>
      <c r="C286" s="3">
        <v>1.1481782939902027E-2</v>
      </c>
    </row>
    <row r="287" spans="1:3">
      <c r="A287" s="3">
        <v>2.1870036256692322</v>
      </c>
      <c r="B287" s="3">
        <v>1.9709752232678163E-5</v>
      </c>
      <c r="C287" s="3">
        <v>1.1480718414487253E-2</v>
      </c>
    </row>
    <row r="288" spans="1:3">
      <c r="A288" s="3">
        <v>2.2368515353528555</v>
      </c>
      <c r="B288" s="3">
        <v>1.9708563255428506E-5</v>
      </c>
      <c r="C288" s="3">
        <v>1.1479823693820066E-2</v>
      </c>
    </row>
    <row r="289" spans="1:3">
      <c r="A289" s="3">
        <v>2.3848660294472954</v>
      </c>
      <c r="B289" s="3">
        <v>1.9703337809878443E-5</v>
      </c>
      <c r="C289" s="3">
        <v>1.1477341614017174E-2</v>
      </c>
    </row>
    <row r="290" spans="1:3">
      <c r="A290" s="3">
        <v>2.5328805235417353</v>
      </c>
      <c r="B290" s="3">
        <v>1.9705312030679427E-5</v>
      </c>
      <c r="C290" s="3">
        <v>1.1479564032919991E-2</v>
      </c>
    </row>
    <row r="291" spans="1:3">
      <c r="A291" s="3">
        <v>2.6808950176361752</v>
      </c>
      <c r="B291" s="3">
        <v>1.971067723312436E-5</v>
      </c>
      <c r="C291" s="3">
        <v>1.1482061099126389E-2</v>
      </c>
    </row>
    <row r="292" spans="1:3">
      <c r="A292" s="3">
        <v>2.8289095117306151</v>
      </c>
      <c r="B292" s="3">
        <v>1.9709979328404481E-5</v>
      </c>
      <c r="C292" s="3">
        <v>1.1481459412450759E-2</v>
      </c>
    </row>
    <row r="293" spans="1:3">
      <c r="A293" s="3">
        <v>2.976924005825055</v>
      </c>
      <c r="B293" s="3">
        <v>1.9706359019388201E-5</v>
      </c>
      <c r="C293" s="3">
        <v>1.1480182452134951E-2</v>
      </c>
    </row>
    <row r="294" spans="1:3">
      <c r="A294" s="3">
        <v>3.270906324743331</v>
      </c>
      <c r="B294" s="3">
        <v>1.9706980377377228E-5</v>
      </c>
      <c r="C294" s="3">
        <v>1.1481034285162039E-2</v>
      </c>
    </row>
    <row r="295" spans="1:3">
      <c r="A295" s="3">
        <v>3.5648886436616074</v>
      </c>
      <c r="B295" s="3">
        <v>1.9708017013596002E-5</v>
      </c>
      <c r="C295" s="3">
        <v>1.1481968124406817E-2</v>
      </c>
    </row>
    <row r="296" spans="1:3">
      <c r="A296" s="3">
        <v>3.8588709625798838</v>
      </c>
      <c r="B296" s="3">
        <v>1.9707944705707508E-5</v>
      </c>
      <c r="C296" s="3">
        <v>1.1482456661002506E-2</v>
      </c>
    </row>
    <row r="297" spans="1:3">
      <c r="A297" s="3">
        <v>4.1528532814981594</v>
      </c>
      <c r="B297" s="3">
        <v>1.9707864547825477E-5</v>
      </c>
      <c r="C297" s="3">
        <v>1.1482949239479753E-2</v>
      </c>
    </row>
    <row r="298" spans="1:3">
      <c r="A298" s="3">
        <v>7.0682428877025671</v>
      </c>
      <c r="B298" s="3">
        <v>1.9708074319981665E-5</v>
      </c>
      <c r="C298" s="3">
        <v>1.1488543226132297E-2</v>
      </c>
    </row>
    <row r="299" spans="1:3">
      <c r="A299" s="3">
        <v>9.983632493906974</v>
      </c>
      <c r="B299" s="3">
        <v>1.9708583407617289E-5</v>
      </c>
      <c r="C299" s="3">
        <v>1.1494918200869408E-2</v>
      </c>
    </row>
    <row r="300" spans="1:3">
      <c r="A300" s="3">
        <v>12.899022100111381</v>
      </c>
      <c r="B300" s="3">
        <v>1.9709213893453453E-5</v>
      </c>
      <c r="C300" s="3">
        <v>1.1501630615660981E-2</v>
      </c>
    </row>
    <row r="301" spans="1:3">
      <c r="A301" s="3">
        <v>23.502769629971134</v>
      </c>
      <c r="B301" s="3">
        <v>1.9712324271218388E-5</v>
      </c>
      <c r="C301" s="3">
        <v>1.1527934175925241E-2</v>
      </c>
    </row>
    <row r="302" spans="1:3">
      <c r="A302" s="3">
        <v>34.106517159830894</v>
      </c>
      <c r="B302" s="3">
        <v>1.9716757348014687E-5</v>
      </c>
      <c r="C302" s="3">
        <v>1.1556505275923742E-2</v>
      </c>
    </row>
    <row r="303" spans="1:3">
      <c r="A303" s="3">
        <v>44.710264689690639</v>
      </c>
      <c r="B303" s="3">
        <v>1.9722515470813012E-5</v>
      </c>
      <c r="C303" s="3">
        <v>1.1586461307571542E-2</v>
      </c>
    </row>
    <row r="304" spans="1:3">
      <c r="A304" s="3">
        <v>55.314012219550399</v>
      </c>
      <c r="B304" s="3">
        <v>1.9728731930269731E-5</v>
      </c>
      <c r="C304" s="3">
        <v>1.1616844148724038E-2</v>
      </c>
    </row>
    <row r="305" spans="1:3">
      <c r="A305" s="3">
        <v>80.504761260835792</v>
      </c>
      <c r="B305" s="3">
        <v>1.9747831979114575E-5</v>
      </c>
      <c r="C305" s="3">
        <v>1.1690987890698931E-2</v>
      </c>
    </row>
    <row r="306" spans="1:3">
      <c r="A306" s="3">
        <v>105.69551030212118</v>
      </c>
      <c r="B306" s="3">
        <v>1.9771303102549076E-5</v>
      </c>
      <c r="C306" s="3">
        <v>1.1765227774002384E-2</v>
      </c>
    </row>
    <row r="307" spans="1:3">
      <c r="A307" s="3">
        <v>130.88625934340655</v>
      </c>
      <c r="B307" s="3">
        <v>1.979836976082138E-5</v>
      </c>
      <c r="C307" s="3">
        <v>1.1838439120350135E-2</v>
      </c>
    </row>
    <row r="308" spans="1:3">
      <c r="A308" s="3">
        <v>156.07700838469196</v>
      </c>
      <c r="B308" s="3">
        <v>1.982752748074867E-5</v>
      </c>
      <c r="C308" s="3">
        <v>1.1910496327107896E-2</v>
      </c>
    </row>
    <row r="309" spans="1:3">
      <c r="A309" s="3">
        <v>212.31606818687192</v>
      </c>
      <c r="B309" s="3">
        <v>1.9902319414699267E-5</v>
      </c>
      <c r="C309" s="3">
        <v>1.2063195056531214E-2</v>
      </c>
    </row>
    <row r="310" spans="1:3">
      <c r="A310" s="3">
        <v>268.55512798905187</v>
      </c>
      <c r="B310" s="3">
        <v>1.9987784589338672E-5</v>
      </c>
      <c r="C310" s="3">
        <v>1.2201261540402757E-2</v>
      </c>
    </row>
    <row r="311" spans="1:3">
      <c r="A311" s="3">
        <v>324.79418779123193</v>
      </c>
      <c r="B311" s="3">
        <v>2.0080583043296833E-5</v>
      </c>
      <c r="C311" s="3">
        <v>1.2325507543068421E-2</v>
      </c>
    </row>
    <row r="312" spans="1:3">
      <c r="A312" s="3">
        <v>381.03324759341183</v>
      </c>
      <c r="B312" s="3">
        <v>2.0178972897800285E-5</v>
      </c>
      <c r="C312" s="3">
        <v>1.2436256725653846E-2</v>
      </c>
    </row>
    <row r="313" spans="1:3">
      <c r="A313" s="3">
        <v>465.60329706629938</v>
      </c>
      <c r="B313" s="3">
        <v>2.0334967764485406E-5</v>
      </c>
      <c r="C313" s="3">
        <v>1.2579216809466696E-2</v>
      </c>
    </row>
    <row r="314" spans="1:3">
      <c r="A314" s="3">
        <v>550.17334653918704</v>
      </c>
      <c r="B314" s="3">
        <v>2.0497381409859578E-5</v>
      </c>
      <c r="C314" s="3">
        <v>1.2698556134883712E-2</v>
      </c>
    </row>
    <row r="315" spans="1:3">
      <c r="A315" s="3">
        <v>634.74339601207453</v>
      </c>
      <c r="B315" s="3">
        <v>2.066562470332161E-5</v>
      </c>
      <c r="C315" s="3">
        <v>1.278919642234054E-2</v>
      </c>
    </row>
    <row r="316" spans="1:3">
      <c r="A316" s="3">
        <v>719.31344548496213</v>
      </c>
      <c r="B316" s="3">
        <v>2.0835505695240104E-5</v>
      </c>
      <c r="C316" s="3">
        <v>1.2871739055436655E-2</v>
      </c>
    </row>
    <row r="317" spans="1:3">
      <c r="A317" s="3">
        <v>803.88349495784973</v>
      </c>
      <c r="B317" s="3">
        <v>2.1008500563654562E-5</v>
      </c>
      <c r="C317" s="3">
        <v>1.2935413058325703E-2</v>
      </c>
    </row>
    <row r="318" spans="1:3">
      <c r="A318" s="3">
        <v>903.47324135453755</v>
      </c>
      <c r="B318" s="3">
        <v>2.12141404697163E-5</v>
      </c>
      <c r="C318" s="3">
        <v>1.2998169897004024E-2</v>
      </c>
    </row>
    <row r="319" spans="1:3">
      <c r="A319" s="3">
        <v>1003.0629877512251</v>
      </c>
      <c r="B319" s="3">
        <v>2.1421470314162327E-5</v>
      </c>
      <c r="C319" s="3">
        <v>1.3049784057443455E-2</v>
      </c>
    </row>
    <row r="320" spans="1:3">
      <c r="A320" s="3">
        <v>1102.652734147913</v>
      </c>
      <c r="B320" s="3">
        <v>2.1631150324086709E-5</v>
      </c>
      <c r="C320" s="3">
        <v>1.3087178446818792E-2</v>
      </c>
    </row>
    <row r="321" spans="1:3">
      <c r="A321" s="3">
        <v>1202.2424805446003</v>
      </c>
      <c r="B321" s="3">
        <v>2.1842288368795933E-5</v>
      </c>
      <c r="C321" s="3">
        <v>1.3118337835605499E-2</v>
      </c>
    </row>
    <row r="322" spans="1:3">
      <c r="A322" s="3">
        <v>1301.8322269412884</v>
      </c>
      <c r="B322" s="3">
        <v>2.2055090654930663E-5</v>
      </c>
      <c r="C322" s="3">
        <v>1.3142999952437234E-2</v>
      </c>
    </row>
    <row r="323" spans="1:3">
      <c r="A323" s="3">
        <v>1466.0495906924868</v>
      </c>
      <c r="B323" s="3">
        <v>2.2410869035854838E-5</v>
      </c>
      <c r="C323" s="3">
        <v>1.3172456660291557E-2</v>
      </c>
    </row>
    <row r="324" spans="1:3">
      <c r="A324" s="3">
        <v>1630.2669544436858</v>
      </c>
      <c r="B324" s="3">
        <v>2.2772085751190519E-5</v>
      </c>
      <c r="C324" s="3">
        <v>1.3193883056769185E-2</v>
      </c>
    </row>
    <row r="325" spans="1:3">
      <c r="A325" s="3">
        <v>1794.4843181948845</v>
      </c>
      <c r="B325" s="3">
        <v>2.3138915224119464E-5</v>
      </c>
      <c r="C325" s="3">
        <v>1.3209486674498843E-2</v>
      </c>
    </row>
    <row r="326" spans="1:3">
      <c r="A326" s="3">
        <v>1958.7016819460828</v>
      </c>
      <c r="B326" s="3">
        <v>2.3511989572580077E-5</v>
      </c>
      <c r="C326" s="3">
        <v>1.3221120982726221E-2</v>
      </c>
    </row>
    <row r="327" spans="1:3">
      <c r="A327" s="3">
        <v>2122.9190456972815</v>
      </c>
      <c r="B327" s="3">
        <v>2.3891922670499085E-5</v>
      </c>
      <c r="C327" s="3">
        <v>1.3230208489863126E-2</v>
      </c>
    </row>
    <row r="328" spans="1:3">
      <c r="A328" s="3">
        <v>2435.3610835144268</v>
      </c>
      <c r="B328" s="3">
        <v>2.4632838056292783E-5</v>
      </c>
      <c r="C328" s="3">
        <v>1.3241560593559557E-2</v>
      </c>
    </row>
    <row r="329" spans="1:3">
      <c r="A329" s="3">
        <v>2747.8031213315717</v>
      </c>
      <c r="B329" s="3">
        <v>2.5395018677733452E-5</v>
      </c>
      <c r="C329" s="3">
        <v>1.324979222039375E-2</v>
      </c>
    </row>
    <row r="330" spans="1:3">
      <c r="A330" s="3">
        <v>3060.245159148717</v>
      </c>
      <c r="B330" s="3">
        <v>2.6181324498578757E-5</v>
      </c>
      <c r="C330" s="3">
        <v>1.3256821456031662E-2</v>
      </c>
    </row>
    <row r="331" spans="1:3">
      <c r="A331" s="3">
        <v>3372.6871969658623</v>
      </c>
      <c r="B331" s="3">
        <v>2.6988467633252508E-5</v>
      </c>
      <c r="C331" s="3">
        <v>1.3263112253604855E-2</v>
      </c>
    </row>
    <row r="332" spans="1:3">
      <c r="A332" s="3">
        <v>3685.1292347830076</v>
      </c>
      <c r="B332" s="3">
        <v>2.7815750165596644E-5</v>
      </c>
      <c r="C332" s="3">
        <v>1.3269004454193323E-2</v>
      </c>
    </row>
    <row r="333" spans="1:3">
      <c r="A333" s="3">
        <v>4319.7387548817251</v>
      </c>
      <c r="B333" s="3">
        <v>2.9557232118298851E-5</v>
      </c>
      <c r="C333" s="3">
        <v>1.3279724835429822E-2</v>
      </c>
    </row>
    <row r="334" spans="1:3">
      <c r="A334" s="3">
        <v>4954.3482749804425</v>
      </c>
      <c r="B334" s="3">
        <v>3.1346537134741593E-5</v>
      </c>
      <c r="C334" s="3">
        <v>1.3289775283867072E-2</v>
      </c>
    </row>
    <row r="335" spans="1:3">
      <c r="A335" s="3">
        <v>5588.9577950791609</v>
      </c>
      <c r="B335" s="3">
        <v>3.3187058336248314E-5</v>
      </c>
      <c r="C335" s="3">
        <v>1.329955749754516E-2</v>
      </c>
    </row>
    <row r="336" spans="1:3">
      <c r="A336" s="3">
        <v>6223.5673151778792</v>
      </c>
      <c r="B336" s="3">
        <v>3.506969465551555E-5</v>
      </c>
      <c r="C336" s="3">
        <v>1.3308706235786288E-2</v>
      </c>
    </row>
    <row r="337" spans="1:3">
      <c r="A337" s="3">
        <v>6858.1768352765976</v>
      </c>
      <c r="B337" s="3">
        <v>3.6976440572158603E-5</v>
      </c>
      <c r="C337" s="3">
        <v>1.3317322623130396E-2</v>
      </c>
    </row>
    <row r="338" spans="1:3">
      <c r="A338" s="3">
        <v>8135.1815766742038</v>
      </c>
      <c r="B338" s="3">
        <v>4.0850224512208199E-5</v>
      </c>
      <c r="C338" s="3">
        <v>1.3333038140794113E-2</v>
      </c>
    </row>
    <row r="339" spans="1:3">
      <c r="A339" s="3">
        <v>9412.1863180718083</v>
      </c>
      <c r="B339" s="3">
        <v>4.4731612954151651E-5</v>
      </c>
      <c r="C339" s="3">
        <v>1.334692068575026E-2</v>
      </c>
    </row>
    <row r="340" spans="1:3">
      <c r="A340" s="3">
        <v>10689.191059469415</v>
      </c>
      <c r="B340" s="3">
        <v>4.8570847389358841E-5</v>
      </c>
      <c r="C340" s="3">
        <v>1.3359116511647133E-2</v>
      </c>
    </row>
    <row r="341" spans="1:3">
      <c r="A341" s="3">
        <v>11966.195800867021</v>
      </c>
      <c r="B341" s="3">
        <v>5.2320579765578726E-5</v>
      </c>
      <c r="C341" s="3">
        <v>1.3369810047519413E-2</v>
      </c>
    </row>
    <row r="342" spans="1:3">
      <c r="A342" s="3">
        <v>13243.200542264625</v>
      </c>
      <c r="B342" s="3">
        <v>5.5939714943660217E-5</v>
      </c>
      <c r="C342" s="3">
        <v>1.337916397244295E-2</v>
      </c>
    </row>
    <row r="343" spans="1:3">
      <c r="A343" s="3">
        <v>15243.190542264627</v>
      </c>
      <c r="B343" s="3">
        <v>6.1257015722853778E-5</v>
      </c>
      <c r="C343" s="3">
        <v>1.3391549281119422E-2</v>
      </c>
    </row>
    <row r="344" spans="1:3">
      <c r="A344" s="3">
        <v>17243.180542264625</v>
      </c>
      <c r="B344" s="3">
        <v>6.6143611797443266E-5</v>
      </c>
      <c r="C344" s="3">
        <v>1.3401965339639322E-2</v>
      </c>
    </row>
    <row r="345" spans="1:3">
      <c r="A345" s="3">
        <v>19243.170542264626</v>
      </c>
      <c r="B345" s="3">
        <v>7.051807802680094E-5</v>
      </c>
      <c r="C345" s="3">
        <v>1.3410780813149357E-2</v>
      </c>
    </row>
    <row r="346" spans="1:3">
      <c r="A346" s="3">
        <v>20000</v>
      </c>
      <c r="B346" s="3">
        <v>7.204951326916392E-5</v>
      </c>
      <c r="C346" s="3">
        <v>1.3413815774549677E-2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9E29-8429-3942-80A3-98F10702D32D}">
  <dimension ref="A1:T56"/>
  <sheetViews>
    <sheetView workbookViewId="0">
      <selection activeCell="AD6" sqref="AD6"/>
    </sheetView>
  </sheetViews>
  <sheetFormatPr defaultColWidth="11.5703125" defaultRowHeight="15"/>
  <sheetData>
    <row r="1" spans="1:20">
      <c r="A1">
        <v>49009.221928381601</v>
      </c>
      <c r="B1" s="38">
        <v>7.8815704806059307E-6</v>
      </c>
      <c r="D1">
        <v>92473.057993876602</v>
      </c>
      <c r="E1" s="38">
        <v>2.63321665362876E-5</v>
      </c>
      <c r="G1">
        <v>65410.746861416803</v>
      </c>
      <c r="H1" s="38">
        <v>4.7167005362791697E-5</v>
      </c>
    </row>
    <row r="2" spans="1:20">
      <c r="A2">
        <v>50778.8982240197</v>
      </c>
      <c r="B2" s="38">
        <v>5.6534620401274297E-5</v>
      </c>
      <c r="D2">
        <v>95657.185551650298</v>
      </c>
      <c r="E2">
        <v>1.09760889386955E-4</v>
      </c>
      <c r="G2">
        <v>67742.671662060995</v>
      </c>
      <c r="H2">
        <v>1.2754707223305099E-4</v>
      </c>
    </row>
    <row r="3" spans="1:20">
      <c r="A3">
        <v>52548.574519657901</v>
      </c>
      <c r="B3">
        <v>1.29260529005025E-4</v>
      </c>
      <c r="D3">
        <v>98841.313109423994</v>
      </c>
      <c r="E3">
        <v>2.2507180603333299E-4</v>
      </c>
      <c r="G3">
        <v>70074.5964627051</v>
      </c>
      <c r="H3">
        <v>2.3825901162577499E-4</v>
      </c>
    </row>
    <row r="4" spans="1:20">
      <c r="A4">
        <v>54318.250815296</v>
      </c>
      <c r="B4">
        <v>2.28653145487764E-4</v>
      </c>
      <c r="D4">
        <v>102025.440667198</v>
      </c>
      <c r="E4">
        <v>3.7795004688920801E-4</v>
      </c>
      <c r="G4">
        <v>72406.521263349307</v>
      </c>
      <c r="H4">
        <v>3.8419350104762902E-4</v>
      </c>
      <c r="S4">
        <v>47905</v>
      </c>
      <c r="T4" s="38">
        <v>3.4616000000000002E-5</v>
      </c>
    </row>
    <row r="5" spans="1:20">
      <c r="A5">
        <v>56087.927110934099</v>
      </c>
      <c r="B5">
        <v>3.5808537717385499E-4</v>
      </c>
      <c r="D5">
        <v>105209.56822497099</v>
      </c>
      <c r="E5">
        <v>5.7504172127970999E-4</v>
      </c>
      <c r="G5">
        <v>75156.236870503897</v>
      </c>
      <c r="H5">
        <v>6.1062536291699502E-4</v>
      </c>
      <c r="S5">
        <v>48841</v>
      </c>
      <c r="T5">
        <v>1.0459999999999999E-4</v>
      </c>
    </row>
    <row r="6" spans="1:20">
      <c r="A6">
        <v>58207.458622400904</v>
      </c>
      <c r="B6">
        <v>5.6041022697302903E-4</v>
      </c>
      <c r="D6">
        <v>108393.695782745</v>
      </c>
      <c r="E6">
        <v>8.2548589840575196E-4</v>
      </c>
      <c r="G6">
        <v>77905.952477658502</v>
      </c>
      <c r="H6">
        <v>9.0982556448200504E-4</v>
      </c>
      <c r="S6">
        <v>49778</v>
      </c>
      <c r="T6">
        <v>1.9526E-4</v>
      </c>
    </row>
    <row r="7" spans="1:20">
      <c r="A7">
        <v>60326.990133867701</v>
      </c>
      <c r="B7">
        <v>8.2582166701864802E-4</v>
      </c>
      <c r="D7">
        <v>111577.823340519</v>
      </c>
      <c r="E7">
        <v>1.14261166608092E-3</v>
      </c>
      <c r="G7">
        <v>80655.668084813107</v>
      </c>
      <c r="H7">
        <v>1.30502336739709E-3</v>
      </c>
      <c r="S7">
        <v>50714</v>
      </c>
      <c r="T7">
        <v>3.0686999999999999E-4</v>
      </c>
    </row>
    <row r="8" spans="1:20">
      <c r="A8">
        <v>62446.521645334396</v>
      </c>
      <c r="B8">
        <v>1.1724464957820399E-3</v>
      </c>
      <c r="D8">
        <v>114761.950898293</v>
      </c>
      <c r="E8">
        <v>1.5465436365363901E-3</v>
      </c>
      <c r="G8">
        <v>83405.383691967698</v>
      </c>
      <c r="H8">
        <v>1.83416374052415E-3</v>
      </c>
      <c r="S8">
        <v>51650</v>
      </c>
      <c r="T8">
        <v>4.3965999999999997E-4</v>
      </c>
    </row>
    <row r="9" spans="1:20">
      <c r="A9">
        <v>64566.053156801201</v>
      </c>
      <c r="B9">
        <v>1.6303033029929899E-3</v>
      </c>
      <c r="D9">
        <v>118284.144460918</v>
      </c>
      <c r="E9">
        <v>2.1313154587004899E-3</v>
      </c>
      <c r="G9">
        <v>86155.099299122303</v>
      </c>
      <c r="H9">
        <v>2.5566710590800498E-3</v>
      </c>
      <c r="S9">
        <v>52586</v>
      </c>
      <c r="T9">
        <v>5.9422999999999995E-4</v>
      </c>
    </row>
    <row r="10" spans="1:20">
      <c r="A10">
        <v>66685.584668267897</v>
      </c>
      <c r="B10">
        <v>2.24622478514792E-3</v>
      </c>
      <c r="D10">
        <v>121806.33802354299</v>
      </c>
      <c r="E10">
        <v>2.9196870770530001E-3</v>
      </c>
      <c r="G10">
        <v>88904.814906276893</v>
      </c>
      <c r="H10">
        <v>3.55865986751105E-3</v>
      </c>
      <c r="S10">
        <v>53603</v>
      </c>
      <c r="T10">
        <v>7.8850000000000003E-4</v>
      </c>
    </row>
    <row r="11" spans="1:20">
      <c r="A11">
        <v>68805.116179734701</v>
      </c>
      <c r="B11">
        <v>3.0881689335421399E-3</v>
      </c>
      <c r="D11">
        <v>125328.531586168</v>
      </c>
      <c r="E11">
        <v>3.9959095350125097E-3</v>
      </c>
      <c r="G11">
        <v>91884.969493736906</v>
      </c>
      <c r="H11">
        <v>5.09336772221317E-3</v>
      </c>
      <c r="S11">
        <v>54619</v>
      </c>
      <c r="T11">
        <v>1.0142E-3</v>
      </c>
    </row>
    <row r="12" spans="1:20">
      <c r="A12">
        <v>71176.339647069399</v>
      </c>
      <c r="B12">
        <v>4.41201273868763E-3</v>
      </c>
      <c r="D12">
        <v>128850.725148793</v>
      </c>
      <c r="E12">
        <v>5.4685674427798099E-3</v>
      </c>
      <c r="G12">
        <v>94581.914345113895</v>
      </c>
      <c r="H12">
        <v>7.02979276435408E-3</v>
      </c>
      <c r="S12">
        <v>55636</v>
      </c>
      <c r="T12">
        <v>1.2780999999999999E-3</v>
      </c>
    </row>
    <row r="13" spans="1:20">
      <c r="A13">
        <v>73547.563114403994</v>
      </c>
      <c r="B13">
        <v>6.2917730169821896E-3</v>
      </c>
      <c r="D13">
        <v>132372.91871141901</v>
      </c>
      <c r="E13">
        <v>7.46864670496355E-3</v>
      </c>
      <c r="G13">
        <v>97278.859196490899</v>
      </c>
      <c r="H13">
        <v>9.6400061520253502E-3</v>
      </c>
      <c r="S13">
        <v>56652</v>
      </c>
      <c r="T13">
        <v>1.5903E-3</v>
      </c>
    </row>
    <row r="14" spans="1:20">
      <c r="A14">
        <v>75918.786581738706</v>
      </c>
      <c r="B14">
        <v>8.9114998706778092E-3</v>
      </c>
      <c r="D14">
        <v>135895.11227404399</v>
      </c>
      <c r="E14">
        <v>1.0143715961609999E-2</v>
      </c>
      <c r="G14">
        <v>99975.804047867903</v>
      </c>
      <c r="H14">
        <v>1.3080168847502001E-2</v>
      </c>
      <c r="S14">
        <v>57669</v>
      </c>
      <c r="T14">
        <v>1.9650000000000002E-3</v>
      </c>
    </row>
    <row r="15" spans="1:20">
      <c r="A15">
        <v>78290.010049073302</v>
      </c>
      <c r="B15">
        <v>1.2464581959278799E-2</v>
      </c>
      <c r="D15">
        <v>139417.30583666899</v>
      </c>
      <c r="E15">
        <v>1.3648952577772501E-2</v>
      </c>
      <c r="G15">
        <v>102672.74889924499</v>
      </c>
      <c r="H15">
        <v>1.7501835704974801E-2</v>
      </c>
      <c r="S15">
        <v>58685</v>
      </c>
      <c r="T15">
        <v>2.4182000000000001E-3</v>
      </c>
    </row>
    <row r="16" spans="1:20">
      <c r="A16">
        <v>80661.233516408</v>
      </c>
      <c r="B16">
        <v>1.7138200206542699E-2</v>
      </c>
      <c r="D16">
        <v>143870.77260982301</v>
      </c>
      <c r="E16">
        <v>1.95093723679358E-2</v>
      </c>
      <c r="G16">
        <v>105369.693750622</v>
      </c>
      <c r="H16">
        <v>2.3034995586698099E-2</v>
      </c>
      <c r="S16">
        <v>60012</v>
      </c>
      <c r="T16">
        <v>3.1597000000000001E-3</v>
      </c>
    </row>
    <row r="17" spans="1:20">
      <c r="A17">
        <v>83032.456983742595</v>
      </c>
      <c r="B17">
        <v>2.3090520426828E-2</v>
      </c>
      <c r="D17">
        <v>148324.23938297699</v>
      </c>
      <c r="E17">
        <v>2.7209379437991399E-2</v>
      </c>
      <c r="G17">
        <v>108554.186822756</v>
      </c>
      <c r="H17">
        <v>3.1116520674876798E-2</v>
      </c>
      <c r="S17">
        <v>61339</v>
      </c>
      <c r="T17">
        <v>4.1098999999999997E-3</v>
      </c>
    </row>
    <row r="18" spans="1:20">
      <c r="A18">
        <v>85403.680451077307</v>
      </c>
      <c r="B18">
        <v>3.04194351285384E-2</v>
      </c>
      <c r="D18">
        <v>152777.706156131</v>
      </c>
      <c r="E18">
        <v>3.6917468038176297E-2</v>
      </c>
      <c r="G18">
        <v>111738.67989488901</v>
      </c>
      <c r="H18">
        <v>4.0917670581093801E-2</v>
      </c>
      <c r="S18">
        <v>62666</v>
      </c>
      <c r="T18">
        <v>5.3064000000000002E-3</v>
      </c>
    </row>
    <row r="19" spans="1:20">
      <c r="A19">
        <v>88131.336395353603</v>
      </c>
      <c r="B19">
        <v>4.0576868469156202E-2</v>
      </c>
      <c r="D19">
        <v>157231.17292928501</v>
      </c>
      <c r="E19">
        <v>4.8643096687598399E-2</v>
      </c>
      <c r="G19">
        <v>114923.172967023</v>
      </c>
      <c r="H19">
        <v>5.2363608329738201E-2</v>
      </c>
      <c r="S19">
        <v>63993</v>
      </c>
      <c r="T19">
        <v>6.7822000000000004E-3</v>
      </c>
    </row>
    <row r="20" spans="1:20">
      <c r="A20">
        <v>90858.992339629898</v>
      </c>
      <c r="B20">
        <v>5.2438502102865298E-2</v>
      </c>
      <c r="D20">
        <v>161684.63970243899</v>
      </c>
      <c r="E20">
        <v>6.2261772906413403E-2</v>
      </c>
      <c r="G20">
        <v>118107.666039157</v>
      </c>
      <c r="H20">
        <v>6.5266154740055204E-2</v>
      </c>
      <c r="S20">
        <v>65319</v>
      </c>
      <c r="T20">
        <v>8.5714999999999993E-3</v>
      </c>
    </row>
    <row r="21" spans="1:20">
      <c r="A21">
        <v>93586.648283906296</v>
      </c>
      <c r="B21">
        <v>6.5796939689282893E-2</v>
      </c>
      <c r="D21">
        <v>166138.10647559201</v>
      </c>
      <c r="E21">
        <v>7.7523924444411196E-2</v>
      </c>
      <c r="G21">
        <v>121292.159111291</v>
      </c>
      <c r="H21">
        <v>7.93619305857583E-2</v>
      </c>
      <c r="S21">
        <v>66646</v>
      </c>
      <c r="T21">
        <v>1.0725999999999999E-2</v>
      </c>
    </row>
    <row r="22" spans="1:20">
      <c r="A22">
        <v>96314.304228182693</v>
      </c>
      <c r="B22">
        <v>8.0329413279637399E-2</v>
      </c>
      <c r="D22">
        <v>170591.57324874599</v>
      </c>
      <c r="E22">
        <v>9.4059523657209806E-2</v>
      </c>
      <c r="G22">
        <v>125082.30854117199</v>
      </c>
      <c r="H22">
        <v>9.7280637543353199E-2</v>
      </c>
      <c r="S22">
        <v>68200</v>
      </c>
      <c r="T22">
        <v>1.3846000000000001E-2</v>
      </c>
    </row>
    <row r="23" spans="1:20">
      <c r="A23">
        <v>99041.960172459003</v>
      </c>
      <c r="B23">
        <v>9.5719126201983099E-2</v>
      </c>
      <c r="D23">
        <v>175861.231550742</v>
      </c>
      <c r="E23">
        <v>0.114829584153282</v>
      </c>
      <c r="G23">
        <v>128872.457971054</v>
      </c>
      <c r="H23">
        <v>0.116050218932779</v>
      </c>
      <c r="S23">
        <v>69753</v>
      </c>
      <c r="T23">
        <v>1.7873E-2</v>
      </c>
    </row>
    <row r="24" spans="1:20">
      <c r="A24">
        <v>101769.61611673499</v>
      </c>
      <c r="B24">
        <v>0.111679395440431</v>
      </c>
      <c r="D24">
        <v>181130.88985273699</v>
      </c>
      <c r="E24">
        <v>0.136414848868949</v>
      </c>
      <c r="G24">
        <v>132662.60740093599</v>
      </c>
      <c r="H24">
        <v>0.13528424939016501</v>
      </c>
      <c r="S24">
        <v>71307</v>
      </c>
      <c r="T24">
        <v>2.3222E-2</v>
      </c>
    </row>
    <row r="25" spans="1:20">
      <c r="A25">
        <v>104497.272061012</v>
      </c>
      <c r="B25">
        <v>0.12796342520449</v>
      </c>
      <c r="D25">
        <v>186400.54815473201</v>
      </c>
      <c r="E25">
        <v>0.158406528235397</v>
      </c>
      <c r="G25">
        <v>136452.756830817</v>
      </c>
      <c r="H25">
        <v>0.15469348198371</v>
      </c>
      <c r="S25">
        <v>72861</v>
      </c>
      <c r="T25">
        <v>3.0407E-2</v>
      </c>
    </row>
    <row r="26" spans="1:20">
      <c r="A26">
        <v>108390.53943934701</v>
      </c>
      <c r="B26">
        <v>0.151381136683991</v>
      </c>
      <c r="D26">
        <v>191670.20645672799</v>
      </c>
      <c r="E26">
        <v>0.18049668994259699</v>
      </c>
      <c r="G26">
        <v>140242.906260699</v>
      </c>
      <c r="H26">
        <v>0.17406614078451099</v>
      </c>
      <c r="S26">
        <v>74414</v>
      </c>
      <c r="T26">
        <v>3.9952000000000001E-2</v>
      </c>
    </row>
    <row r="27" spans="1:20">
      <c r="A27">
        <v>112283.806817683</v>
      </c>
      <c r="B27">
        <v>0.17468125120235201</v>
      </c>
      <c r="D27">
        <v>196939.86475872301</v>
      </c>
      <c r="E27">
        <v>0.20246176004515401</v>
      </c>
      <c r="G27">
        <v>144984.810118049</v>
      </c>
      <c r="H27">
        <v>0.19803179973919199</v>
      </c>
      <c r="S27">
        <v>75968</v>
      </c>
      <c r="T27">
        <v>5.2318999999999997E-2</v>
      </c>
    </row>
    <row r="28" spans="1:20">
      <c r="A28">
        <v>116177.07419601901</v>
      </c>
      <c r="B28">
        <v>0.19753036351668701</v>
      </c>
      <c r="D28">
        <v>202209.523060718</v>
      </c>
      <c r="E28">
        <v>0.22414358641923099</v>
      </c>
      <c r="G28">
        <v>149726.71397539999</v>
      </c>
      <c r="H28">
        <v>0.221509068789776</v>
      </c>
      <c r="S28">
        <v>77592</v>
      </c>
      <c r="T28">
        <v>6.8664000000000003E-2</v>
      </c>
    </row>
    <row r="29" spans="1:20">
      <c r="A29">
        <v>120070.341574355</v>
      </c>
      <c r="B29">
        <v>0.219850546981842</v>
      </c>
      <c r="D29">
        <v>209693.66159899501</v>
      </c>
      <c r="E29">
        <v>0.25423816388662901</v>
      </c>
      <c r="G29">
        <v>154468.61783274999</v>
      </c>
      <c r="H29">
        <v>0.24437818467009401</v>
      </c>
      <c r="S29">
        <v>79216</v>
      </c>
      <c r="T29">
        <v>8.8797000000000001E-2</v>
      </c>
    </row>
    <row r="30" spans="1:20">
      <c r="A30">
        <v>123963.60895269</v>
      </c>
      <c r="B30">
        <v>0.241626469472632</v>
      </c>
      <c r="D30">
        <v>217177.800137271</v>
      </c>
      <c r="E30">
        <v>0.28341548693068802</v>
      </c>
      <c r="G30">
        <v>159210.52169009999</v>
      </c>
      <c r="H30">
        <v>0.26657583940961299</v>
      </c>
      <c r="S30">
        <v>80839</v>
      </c>
      <c r="T30">
        <v>0.11275</v>
      </c>
    </row>
    <row r="31" spans="1:20">
      <c r="A31">
        <v>127856.876331026</v>
      </c>
      <c r="B31">
        <v>0.26256834401087498</v>
      </c>
      <c r="D31">
        <v>224661.93867554801</v>
      </c>
      <c r="E31">
        <v>0.31151645093730101</v>
      </c>
      <c r="G31">
        <v>163952.42554745101</v>
      </c>
      <c r="H31">
        <v>0.28807366606940199</v>
      </c>
      <c r="S31">
        <v>82463</v>
      </c>
      <c r="T31">
        <v>0.14013</v>
      </c>
    </row>
    <row r="32" spans="1:20">
      <c r="A32">
        <v>131750.14370936199</v>
      </c>
      <c r="B32">
        <v>0.28287898977499099</v>
      </c>
      <c r="D32">
        <v>232146.077213824</v>
      </c>
      <c r="E32">
        <v>0.33847703578671101</v>
      </c>
      <c r="G32">
        <v>170916.810209502</v>
      </c>
      <c r="H32">
        <v>0.31835209608339798</v>
      </c>
      <c r="S32">
        <v>84087</v>
      </c>
      <c r="T32">
        <v>0.17013</v>
      </c>
    </row>
    <row r="33" spans="1:20">
      <c r="A33">
        <v>135643.41108769801</v>
      </c>
      <c r="B33">
        <v>0.30248188862641501</v>
      </c>
      <c r="D33">
        <v>239630.21575210101</v>
      </c>
      <c r="E33">
        <v>0.36445295114612097</v>
      </c>
      <c r="G33">
        <v>177881.19487155401</v>
      </c>
      <c r="H33">
        <v>0.34712029378669501</v>
      </c>
      <c r="S33">
        <v>85711</v>
      </c>
      <c r="T33">
        <v>0.20171</v>
      </c>
    </row>
    <row r="34" spans="1:20">
      <c r="A34">
        <v>139536.67846603299</v>
      </c>
      <c r="B34">
        <v>0.32137403438061402</v>
      </c>
      <c r="D34">
        <v>247114.354290377</v>
      </c>
      <c r="E34">
        <v>0.38930678783128397</v>
      </c>
      <c r="G34">
        <v>184845.57953360601</v>
      </c>
      <c r="H34">
        <v>0.374438566831926</v>
      </c>
      <c r="S34">
        <v>87485</v>
      </c>
      <c r="T34">
        <v>0.23693</v>
      </c>
    </row>
    <row r="35" spans="1:20">
      <c r="A35">
        <v>144075.25436553601</v>
      </c>
      <c r="B35">
        <v>0.34256315562442102</v>
      </c>
      <c r="D35">
        <v>258132.709885185</v>
      </c>
      <c r="E35">
        <v>0.424091833997426</v>
      </c>
      <c r="G35">
        <v>191809.96419565799</v>
      </c>
      <c r="H35">
        <v>0.400378699066824</v>
      </c>
      <c r="S35">
        <v>89259</v>
      </c>
      <c r="T35">
        <v>0.27212999999999998</v>
      </c>
    </row>
    <row r="36" spans="1:20">
      <c r="A36">
        <v>148613.830265039</v>
      </c>
      <c r="B36">
        <v>0.36288225477252101</v>
      </c>
      <c r="D36">
        <v>269151.06547999399</v>
      </c>
      <c r="E36">
        <v>0.45677830768949002</v>
      </c>
      <c r="G36">
        <v>198774.348857709</v>
      </c>
      <c r="H36">
        <v>0.42501843847929999</v>
      </c>
      <c r="S36">
        <v>91033</v>
      </c>
      <c r="T36">
        <v>0.30654999999999999</v>
      </c>
    </row>
    <row r="37" spans="1:20">
      <c r="A37">
        <v>153152.40616454199</v>
      </c>
      <c r="B37">
        <v>0.38235241999985298</v>
      </c>
      <c r="D37">
        <v>280169.421074802</v>
      </c>
      <c r="E37">
        <v>0.487495149671135</v>
      </c>
      <c r="G37">
        <v>209958.015330405</v>
      </c>
      <c r="H37">
        <v>0.46207410509471403</v>
      </c>
      <c r="S37">
        <v>92808</v>
      </c>
      <c r="T37">
        <v>0.34011000000000002</v>
      </c>
    </row>
    <row r="38" spans="1:20">
      <c r="A38">
        <v>157690.98206404399</v>
      </c>
      <c r="B38">
        <v>0.40104606952685001</v>
      </c>
      <c r="D38">
        <v>291187.77666961099</v>
      </c>
      <c r="E38">
        <v>0.51640277600607898</v>
      </c>
      <c r="G38">
        <v>221141.681803101</v>
      </c>
      <c r="H38">
        <v>0.49629706862927397</v>
      </c>
      <c r="S38">
        <v>94582</v>
      </c>
      <c r="T38">
        <v>0.37229000000000001</v>
      </c>
    </row>
    <row r="39" spans="1:20">
      <c r="A39">
        <v>162229.55796354701</v>
      </c>
      <c r="B39">
        <v>0.41897699682818601</v>
      </c>
      <c r="D39">
        <v>294117.64705882402</v>
      </c>
      <c r="E39">
        <v>0.52378081710078495</v>
      </c>
      <c r="G39">
        <v>232325.34827579599</v>
      </c>
      <c r="H39">
        <v>0.52800002807761104</v>
      </c>
      <c r="S39">
        <v>96356</v>
      </c>
      <c r="T39">
        <v>0.40329999999999999</v>
      </c>
    </row>
    <row r="40" spans="1:20">
      <c r="A40">
        <v>166768.13386305</v>
      </c>
      <c r="B40">
        <v>0.43620270635724301</v>
      </c>
      <c r="G40">
        <v>243509.01474849199</v>
      </c>
      <c r="H40">
        <v>0.55741203974625897</v>
      </c>
      <c r="S40">
        <v>98460</v>
      </c>
      <c r="T40">
        <v>0.43836999999999998</v>
      </c>
    </row>
    <row r="41" spans="1:20">
      <c r="A41">
        <v>175972.98350487501</v>
      </c>
      <c r="B41">
        <v>0.469090069460535</v>
      </c>
      <c r="G41">
        <v>254692.68122118799</v>
      </c>
      <c r="H41">
        <v>0.58478712987307802</v>
      </c>
      <c r="S41" s="38">
        <v>100560</v>
      </c>
      <c r="T41">
        <v>0.47165000000000001</v>
      </c>
    </row>
    <row r="42" spans="1:20">
      <c r="A42">
        <v>185177.83314670101</v>
      </c>
      <c r="B42">
        <v>0.49952316951111198</v>
      </c>
      <c r="G42">
        <v>274727.19277713302</v>
      </c>
      <c r="H42">
        <v>0.62921257362018901</v>
      </c>
      <c r="S42" s="38">
        <v>102670</v>
      </c>
      <c r="T42">
        <v>0.50319000000000003</v>
      </c>
    </row>
    <row r="43" spans="1:20">
      <c r="A43">
        <v>194382.68278852699</v>
      </c>
      <c r="B43">
        <v>0.52776689037869795</v>
      </c>
      <c r="G43">
        <v>294117.64705882402</v>
      </c>
      <c r="H43">
        <v>0.66740636930139596</v>
      </c>
      <c r="S43" s="38">
        <v>104770</v>
      </c>
      <c r="T43">
        <v>0.53305000000000002</v>
      </c>
    </row>
    <row r="44" spans="1:20">
      <c r="A44">
        <v>203587.532430352</v>
      </c>
      <c r="B44">
        <v>0.55404377502505098</v>
      </c>
      <c r="S44" s="38">
        <v>106870</v>
      </c>
      <c r="T44">
        <v>0.56132000000000004</v>
      </c>
    </row>
    <row r="45" spans="1:20">
      <c r="A45">
        <v>212792.38207217801</v>
      </c>
      <c r="B45">
        <v>0.57854902057284496</v>
      </c>
      <c r="S45" s="38">
        <v>109790</v>
      </c>
      <c r="T45">
        <v>0.59806000000000004</v>
      </c>
    </row>
    <row r="46" spans="1:20">
      <c r="A46">
        <v>231797.48119404301</v>
      </c>
      <c r="B46">
        <v>0.62417773376629604</v>
      </c>
      <c r="S46" s="38">
        <v>112710</v>
      </c>
      <c r="T46">
        <v>0.63212000000000002</v>
      </c>
    </row>
    <row r="47" spans="1:20">
      <c r="A47">
        <v>250802.580315909</v>
      </c>
      <c r="B47">
        <v>0.66421550623512904</v>
      </c>
      <c r="S47" s="38">
        <v>115630</v>
      </c>
      <c r="T47">
        <v>0.66364999999999996</v>
      </c>
    </row>
    <row r="48" spans="1:20">
      <c r="A48">
        <v>269807.679437774</v>
      </c>
      <c r="B48">
        <v>0.69971387273506203</v>
      </c>
      <c r="S48" s="38">
        <v>118550</v>
      </c>
      <c r="T48">
        <v>0.69279000000000002</v>
      </c>
    </row>
    <row r="49" spans="1:20">
      <c r="A49">
        <v>288812.77855963999</v>
      </c>
      <c r="B49">
        <v>0.73113846999170395</v>
      </c>
      <c r="S49" s="38">
        <v>121470</v>
      </c>
      <c r="T49">
        <v>0.71975999999999996</v>
      </c>
    </row>
    <row r="50" spans="1:20">
      <c r="A50">
        <v>294117.64705882297</v>
      </c>
      <c r="B50">
        <v>0.73928521778378897</v>
      </c>
      <c r="S50" s="38">
        <v>125590</v>
      </c>
      <c r="T50">
        <v>0.75429999999999997</v>
      </c>
    </row>
    <row r="51" spans="1:20">
      <c r="S51" s="38">
        <v>129710</v>
      </c>
      <c r="T51">
        <v>0.78510000000000002</v>
      </c>
    </row>
    <row r="52" spans="1:20">
      <c r="S52" s="38">
        <v>133840</v>
      </c>
      <c r="T52">
        <v>0.81247000000000003</v>
      </c>
    </row>
    <row r="53" spans="1:20">
      <c r="S53" s="38">
        <v>137960</v>
      </c>
      <c r="T53">
        <v>0.83672999999999997</v>
      </c>
    </row>
    <row r="54" spans="1:20">
      <c r="S54" s="38">
        <v>142080</v>
      </c>
      <c r="T54">
        <v>0.85814999999999997</v>
      </c>
    </row>
    <row r="55" spans="1:20">
      <c r="S55" s="38">
        <v>150000</v>
      </c>
      <c r="T55">
        <v>0.89231000000000005</v>
      </c>
    </row>
    <row r="56" spans="1:20">
      <c r="S56" s="38">
        <v>156960</v>
      </c>
      <c r="T56">
        <v>0.91593999999999998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RawData</vt:lpstr>
      <vt:lpstr>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聂芝洁</dc:creator>
  <cp:lastModifiedBy>Emily Briese</cp:lastModifiedBy>
  <dcterms:created xsi:type="dcterms:W3CDTF">2017-06-05T04:03:12Z</dcterms:created>
  <dcterms:modified xsi:type="dcterms:W3CDTF">2022-03-30T17:52:11Z</dcterms:modified>
</cp:coreProperties>
</file>