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brit\OneDrive\Escritorio\Supplementary\"/>
    </mc:Choice>
  </mc:AlternateContent>
  <xr:revisionPtr revIDLastSave="0" documentId="13_ncr:1_{AD09C0B3-D168-40DA-ABF6-7CAF6BED97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llagen Content" sheetId="1" r:id="rId1"/>
    <sheet name="Nucleus Density " sheetId="2" r:id="rId2"/>
    <sheet name="Ultimate tensile stress" sheetId="3" r:id="rId3"/>
    <sheet name="Ultimate tensile strecth" sheetId="4" r:id="rId4"/>
    <sheet name="Knee point" sheetId="5" r:id="rId5"/>
    <sheet name="E1 &amp; E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3" l="1"/>
  <c r="F16" i="3"/>
  <c r="G7" i="3"/>
  <c r="C17" i="3"/>
  <c r="G7" i="4"/>
  <c r="F16" i="4"/>
  <c r="C17" i="4"/>
  <c r="B27" i="4"/>
  <c r="C5" i="2"/>
  <c r="C4" i="2"/>
  <c r="C3" i="2"/>
  <c r="C2" i="2"/>
  <c r="C7" i="2" s="1"/>
  <c r="B5" i="2"/>
  <c r="B4" i="2"/>
  <c r="B3" i="2"/>
  <c r="B2" i="2"/>
  <c r="C15" i="1"/>
  <c r="B15" i="1"/>
  <c r="C14" i="1"/>
  <c r="B14" i="1"/>
  <c r="C7" i="1"/>
  <c r="B7" i="1"/>
  <c r="C6" i="1"/>
  <c r="B6" i="1"/>
  <c r="B7" i="2"/>
  <c r="B6" i="2"/>
  <c r="G27" i="4"/>
  <c r="F27" i="4"/>
  <c r="C27" i="4"/>
  <c r="G26" i="4"/>
  <c r="F26" i="4"/>
  <c r="C26" i="4"/>
  <c r="B26" i="4"/>
  <c r="G16" i="4"/>
  <c r="G15" i="4"/>
  <c r="F15" i="4"/>
  <c r="B17" i="4"/>
  <c r="C16" i="4"/>
  <c r="B16" i="4"/>
  <c r="F7" i="4"/>
  <c r="C7" i="4"/>
  <c r="B7" i="4"/>
  <c r="F6" i="4"/>
  <c r="G6" i="4"/>
  <c r="C6" i="4"/>
  <c r="B6" i="4"/>
  <c r="G27" i="3"/>
  <c r="F27" i="3"/>
  <c r="C27" i="3"/>
  <c r="G26" i="3"/>
  <c r="F26" i="3"/>
  <c r="C26" i="3"/>
  <c r="B26" i="3"/>
  <c r="G16" i="3"/>
  <c r="G15" i="3"/>
  <c r="F15" i="3"/>
  <c r="B17" i="3"/>
  <c r="C16" i="3"/>
  <c r="B16" i="3"/>
  <c r="F7" i="3"/>
  <c r="F6" i="3"/>
  <c r="G6" i="3"/>
  <c r="C7" i="3"/>
  <c r="B7" i="3"/>
  <c r="C6" i="3"/>
  <c r="B6" i="3"/>
  <c r="C6" i="2" l="1"/>
</calcChain>
</file>

<file path=xl/sharedStrings.xml><?xml version="1.0" encoding="utf-8"?>
<sst xmlns="http://schemas.openxmlformats.org/spreadsheetml/2006/main" count="240" uniqueCount="51">
  <si>
    <t>CN</t>
  </si>
  <si>
    <t>MN</t>
  </si>
  <si>
    <t>Collagen %</t>
  </si>
  <si>
    <t>Submucosa</t>
  </si>
  <si>
    <t>Muscularis externa</t>
  </si>
  <si>
    <t>Nuclei/ µm^2</t>
  </si>
  <si>
    <t xml:space="preserve">Stratified Squamous Non-Keratinized Epithelium celular density </t>
  </si>
  <si>
    <t>Stress [kPa]</t>
  </si>
  <si>
    <t>Longitudinal</t>
  </si>
  <si>
    <t>Circumferential</t>
  </si>
  <si>
    <t>Int</t>
  </si>
  <si>
    <t>Mean</t>
  </si>
  <si>
    <t>SEM</t>
  </si>
  <si>
    <t>Ext</t>
  </si>
  <si>
    <t>Stretch [mm/mm]</t>
  </si>
  <si>
    <t>p value</t>
  </si>
  <si>
    <t>Circ</t>
  </si>
  <si>
    <t>Long</t>
  </si>
  <si>
    <t>122.13+14.41</t>
  </si>
  <si>
    <t>-</t>
  </si>
  <si>
    <t>IT</t>
  </si>
  <si>
    <t>λc</t>
  </si>
  <si>
    <t>35.54+15.65</t>
  </si>
  <si>
    <t>31.11+12.57</t>
  </si>
  <si>
    <t>16.93+7.22</t>
  </si>
  <si>
    <t>84.84+37.40</t>
  </si>
  <si>
    <t>51.42+20.75</t>
  </si>
  <si>
    <t>167.41+23.31</t>
  </si>
  <si>
    <t>29.58+22.4676</t>
  </si>
  <si>
    <t>72.38+18.8361</t>
  </si>
  <si>
    <t>34.70+23.5997</t>
  </si>
  <si>
    <t>20.66+6.86742</t>
  </si>
  <si>
    <t>24.42+5.51543</t>
  </si>
  <si>
    <t>1.27+0.12</t>
  </si>
  <si>
    <t>1.50+0.13</t>
  </si>
  <si>
    <t>1.30+0.10</t>
  </si>
  <si>
    <t>1.51+0.22</t>
  </si>
  <si>
    <t>1.93+0.23</t>
  </si>
  <si>
    <t>2.16+0.30</t>
  </si>
  <si>
    <t>1.61+0.20</t>
  </si>
  <si>
    <t>1.38+0.10</t>
  </si>
  <si>
    <t>1.17+0.12</t>
  </si>
  <si>
    <t>1.59+0.12</t>
  </si>
  <si>
    <t>1.35+0.14</t>
  </si>
  <si>
    <t>2.05+0.13</t>
  </si>
  <si>
    <t>σc</t>
  </si>
  <si>
    <t>Mean [kPa]</t>
  </si>
  <si>
    <t>E2 [kPa]</t>
  </si>
  <si>
    <t>E1  [kPa]</t>
  </si>
  <si>
    <t>SEM [kPa]</t>
  </si>
  <si>
    <t>σc [kPa]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</si>
</sst>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0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vertical="center" wrapText="1"/>
    </xf>
    <xf numFmtId="0" fontId="2" fillId="2" borderId="1" xfId="1" applyAlignment="1">
      <alignment horizontal="center" vertical="center"/>
    </xf>
    <xf numFmtId="167" fontId="0" fillId="3" borderId="2" xfId="2" applyNumberFormat="1" applyFont="1" applyAlignment="1">
      <alignment horizontal="center" vertical="center"/>
    </xf>
    <xf numFmtId="2" fontId="0" fillId="3" borderId="2" xfId="2" applyNumberFormat="1" applyFont="1" applyAlignment="1">
      <alignment horizontal="center" vertical="center"/>
    </xf>
    <xf numFmtId="0" fontId="0" fillId="3" borderId="2" xfId="2" applyFont="1" applyAlignment="1">
      <alignment horizontal="center" vertical="center"/>
    </xf>
    <xf numFmtId="2" fontId="2" fillId="2" borderId="1" xfId="1" applyNumberFormat="1" applyAlignment="1">
      <alignment horizontal="center" vertical="center"/>
    </xf>
    <xf numFmtId="164" fontId="2" fillId="2" borderId="1" xfId="1" applyNumberFormat="1" applyAlignment="1">
      <alignment horizontal="center" vertical="center"/>
    </xf>
    <xf numFmtId="164" fontId="2" fillId="2" borderId="1" xfId="1" applyNumberFormat="1" applyAlignment="1">
      <alignment horizontal="center"/>
    </xf>
    <xf numFmtId="164" fontId="0" fillId="3" borderId="2" xfId="2" applyNumberFormat="1" applyFont="1" applyAlignment="1">
      <alignment horizontal="center"/>
    </xf>
    <xf numFmtId="2" fontId="0" fillId="3" borderId="2" xfId="2" quotePrefix="1" applyNumberFormat="1" applyFont="1" applyAlignment="1">
      <alignment horizontal="center" vertical="center"/>
    </xf>
    <xf numFmtId="164" fontId="0" fillId="3" borderId="2" xfId="2" applyNumberFormat="1" applyFont="1" applyAlignment="1">
      <alignment horizontal="center" vertical="center"/>
    </xf>
    <xf numFmtId="166" fontId="0" fillId="3" borderId="2" xfId="2" applyNumberFormat="1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vertical="center" wrapText="1"/>
    </xf>
    <xf numFmtId="165" fontId="0" fillId="3" borderId="2" xfId="2" applyNumberFormat="1" applyFont="1" applyAlignment="1">
      <alignment horizontal="center"/>
    </xf>
    <xf numFmtId="164" fontId="2" fillId="2" borderId="1" xfId="1" applyNumberFormat="1" applyAlignment="1">
      <alignment horizontal="center" vertical="center"/>
    </xf>
    <xf numFmtId="0" fontId="0" fillId="3" borderId="2" xfId="2" applyFont="1" applyAlignment="1">
      <alignment horizontal="center"/>
    </xf>
    <xf numFmtId="2" fontId="2" fillId="2" borderId="1" xfId="1" applyNumberFormat="1" applyAlignment="1">
      <alignment horizontal="center" vertical="center"/>
    </xf>
    <xf numFmtId="0" fontId="0" fillId="3" borderId="2" xfId="2" applyFont="1" applyAlignment="1">
      <alignment horizontal="center" vertical="center"/>
    </xf>
    <xf numFmtId="165" fontId="0" fillId="3" borderId="2" xfId="2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3">
    <cellStyle name="Entrada" xfId="1" builtinId="20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M11" sqref="M11"/>
    </sheetView>
  </sheetViews>
  <sheetFormatPr baseColWidth="10" defaultColWidth="8.85546875" defaultRowHeight="15" x14ac:dyDescent="0.25"/>
  <cols>
    <col min="1" max="1" width="10.7109375" customWidth="1"/>
    <col min="2" max="3" width="14.5703125" bestFit="1" customWidth="1"/>
  </cols>
  <sheetData>
    <row r="1" spans="1:3" x14ac:dyDescent="0.25">
      <c r="A1" s="7" t="s">
        <v>2</v>
      </c>
      <c r="B1" s="11" t="s">
        <v>0</v>
      </c>
      <c r="C1" s="11" t="s">
        <v>1</v>
      </c>
    </row>
    <row r="2" spans="1:3" x14ac:dyDescent="0.25">
      <c r="A2" s="18" t="s">
        <v>3</v>
      </c>
      <c r="B2" s="9">
        <v>21.883499999999998</v>
      </c>
      <c r="C2" s="9">
        <v>22.321999999999999</v>
      </c>
    </row>
    <row r="3" spans="1:3" x14ac:dyDescent="0.25">
      <c r="A3" s="18"/>
      <c r="B3" s="9">
        <v>23.130000000000003</v>
      </c>
      <c r="C3" s="9">
        <v>24.506499999999999</v>
      </c>
    </row>
    <row r="4" spans="1:3" x14ac:dyDescent="0.25">
      <c r="A4" s="18"/>
      <c r="B4" s="9">
        <v>25.663499999999999</v>
      </c>
      <c r="C4" s="9">
        <v>21.750999999999998</v>
      </c>
    </row>
    <row r="5" spans="1:3" x14ac:dyDescent="0.25">
      <c r="A5" s="18"/>
      <c r="B5" s="9">
        <v>23.905999999999999</v>
      </c>
      <c r="C5" s="9">
        <v>26.798500000000001</v>
      </c>
    </row>
    <row r="6" spans="1:3" x14ac:dyDescent="0.25">
      <c r="A6" s="7" t="s">
        <v>11</v>
      </c>
      <c r="B6" s="16">
        <f>AVERAGE(B2:B5)</f>
        <v>23.64575</v>
      </c>
      <c r="C6" s="16">
        <f>AVERAGE(C2:C5)</f>
        <v>23.8445</v>
      </c>
    </row>
    <row r="7" spans="1:3" x14ac:dyDescent="0.25">
      <c r="A7" s="7" t="s">
        <v>12</v>
      </c>
      <c r="B7" s="16">
        <f>STDEVA(B2:B5)/SQRT(4)</f>
        <v>0.79112621464593125</v>
      </c>
      <c r="C7" s="16">
        <f>STDEVA(C2:C5)/SQRT(4)</f>
        <v>1.1498227580805667</v>
      </c>
    </row>
    <row r="8" spans="1:3" ht="14.45" customHeight="1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7" t="s">
        <v>2</v>
      </c>
      <c r="B10" s="11" t="s">
        <v>0</v>
      </c>
      <c r="C10" s="11" t="s">
        <v>1</v>
      </c>
    </row>
    <row r="11" spans="1:3" x14ac:dyDescent="0.25">
      <c r="A11" s="19" t="s">
        <v>4</v>
      </c>
      <c r="B11" s="9">
        <v>9.6984999999999992</v>
      </c>
      <c r="C11" s="9">
        <v>14.608499999999999</v>
      </c>
    </row>
    <row r="12" spans="1:3" x14ac:dyDescent="0.25">
      <c r="A12" s="19"/>
      <c r="B12" s="9">
        <v>11.4215</v>
      </c>
      <c r="C12" s="9">
        <v>13.475999999999999</v>
      </c>
    </row>
    <row r="13" spans="1:3" x14ac:dyDescent="0.25">
      <c r="A13" s="19"/>
      <c r="B13" s="9">
        <v>12.701000000000001</v>
      </c>
      <c r="C13" s="9">
        <v>10.895</v>
      </c>
    </row>
    <row r="14" spans="1:3" x14ac:dyDescent="0.25">
      <c r="A14" s="7" t="s">
        <v>11</v>
      </c>
      <c r="B14" s="16">
        <f>AVERAGE(B11:B13)</f>
        <v>11.273666666666665</v>
      </c>
      <c r="C14" s="16">
        <f>AVERAGE(C11:C13)</f>
        <v>12.993166666666667</v>
      </c>
    </row>
    <row r="15" spans="1:3" x14ac:dyDescent="0.25">
      <c r="A15" s="7" t="s">
        <v>12</v>
      </c>
      <c r="B15" s="16">
        <f>STDEVA(B11:B13)/SQRT(3)</f>
        <v>0.86989320864370556</v>
      </c>
      <c r="C15" s="16">
        <f>STDEVA(C11:C13)/SQRT(3)</f>
        <v>1.0988428130436847</v>
      </c>
    </row>
  </sheetData>
  <mergeCells count="2">
    <mergeCell ref="A2:A5"/>
    <mergeCell ref="A11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C753-0709-4AAD-A95D-300EE139218F}">
  <dimension ref="A1:C7"/>
  <sheetViews>
    <sheetView workbookViewId="0">
      <selection activeCell="I15" sqref="I15"/>
    </sheetView>
  </sheetViews>
  <sheetFormatPr baseColWidth="10" defaultRowHeight="15" x14ac:dyDescent="0.25"/>
  <cols>
    <col min="1" max="1" width="19.28515625" customWidth="1"/>
    <col min="2" max="2" width="13" customWidth="1"/>
    <col min="3" max="3" width="13.7109375" customWidth="1"/>
  </cols>
  <sheetData>
    <row r="1" spans="1:3" x14ac:dyDescent="0.25">
      <c r="A1" s="7" t="s">
        <v>5</v>
      </c>
      <c r="B1" s="7" t="s">
        <v>0</v>
      </c>
      <c r="C1" s="7" t="s">
        <v>1</v>
      </c>
    </row>
    <row r="2" spans="1:3" x14ac:dyDescent="0.25">
      <c r="A2" s="19" t="s">
        <v>6</v>
      </c>
      <c r="B2" s="17">
        <f>(163/(350*140))</f>
        <v>3.3265306122448979E-3</v>
      </c>
      <c r="C2" s="17">
        <f>109/(350*140)</f>
        <v>2.2244897959183673E-3</v>
      </c>
    </row>
    <row r="3" spans="1:3" x14ac:dyDescent="0.25">
      <c r="A3" s="19"/>
      <c r="B3" s="17">
        <f>(115/(350*140))</f>
        <v>2.346938775510204E-3</v>
      </c>
      <c r="C3" s="17">
        <f>118/(350*140)</f>
        <v>2.4081632653061226E-3</v>
      </c>
    </row>
    <row r="4" spans="1:3" x14ac:dyDescent="0.25">
      <c r="A4" s="19"/>
      <c r="B4" s="17">
        <f>(139/(350*140))</f>
        <v>2.8367346938775509E-3</v>
      </c>
      <c r="C4" s="17">
        <f>76/(350*140)</f>
        <v>1.5510204081632653E-3</v>
      </c>
    </row>
    <row r="5" spans="1:3" x14ac:dyDescent="0.25">
      <c r="A5" s="19"/>
      <c r="B5" s="17">
        <f>(105/(350*140))</f>
        <v>2.142857142857143E-3</v>
      </c>
      <c r="C5" s="17">
        <f>74/(350*140)</f>
        <v>1.5102040816326531E-3</v>
      </c>
    </row>
    <row r="6" spans="1:3" x14ac:dyDescent="0.25">
      <c r="A6" s="7" t="s">
        <v>11</v>
      </c>
      <c r="B6" s="17">
        <f>AVERAGE(B2:B5)</f>
        <v>2.6632653061224487E-3</v>
      </c>
      <c r="C6" s="17">
        <f>AVERAGE(C2:C5)</f>
        <v>1.923469387755102E-3</v>
      </c>
    </row>
    <row r="7" spans="1:3" x14ac:dyDescent="0.25">
      <c r="A7" s="7" t="s">
        <v>12</v>
      </c>
      <c r="B7" s="17">
        <f>STDEVA(B2:B5)/SQRT(4)</f>
        <v>2.6471677083822134E-4</v>
      </c>
      <c r="C7" s="17">
        <f>STDEVA(C2:C5)/SQRT(4)</f>
        <v>2.3004490444072443E-4</v>
      </c>
    </row>
  </sheetData>
  <mergeCells count="1">
    <mergeCell ref="A2:A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0606-2785-4C34-B59C-6A40A456E688}">
  <dimension ref="A1:G28"/>
  <sheetViews>
    <sheetView workbookViewId="0">
      <selection activeCell="K27" sqref="K27"/>
    </sheetView>
  </sheetViews>
  <sheetFormatPr baseColWidth="10" defaultRowHeight="15" x14ac:dyDescent="0.25"/>
  <cols>
    <col min="2" max="2" width="11.7109375" bestFit="1" customWidth="1"/>
    <col min="3" max="3" width="12.5703125" bestFit="1" customWidth="1"/>
    <col min="6" max="7" width="11.7109375" bestFit="1" customWidth="1"/>
  </cols>
  <sheetData>
    <row r="1" spans="1:7" x14ac:dyDescent="0.25">
      <c r="A1" s="18" t="s">
        <v>8</v>
      </c>
      <c r="B1" s="18"/>
      <c r="C1" s="18"/>
      <c r="E1" s="18" t="s">
        <v>9</v>
      </c>
      <c r="F1" s="18"/>
      <c r="G1" s="18"/>
    </row>
    <row r="2" spans="1:7" x14ac:dyDescent="0.25">
      <c r="A2" s="7" t="s">
        <v>7</v>
      </c>
      <c r="B2" s="7" t="s">
        <v>0</v>
      </c>
      <c r="C2" s="7" t="s">
        <v>1</v>
      </c>
      <c r="E2" s="7" t="s">
        <v>7</v>
      </c>
      <c r="F2" s="7" t="s">
        <v>0</v>
      </c>
      <c r="G2" s="7" t="s">
        <v>1</v>
      </c>
    </row>
    <row r="3" spans="1:7" x14ac:dyDescent="0.25">
      <c r="A3" s="18" t="s">
        <v>10</v>
      </c>
      <c r="B3" s="9">
        <v>1604.93</v>
      </c>
      <c r="C3" s="9">
        <v>2570.16</v>
      </c>
      <c r="E3" s="18" t="s">
        <v>10</v>
      </c>
      <c r="F3" s="9">
        <v>290.10000000000002</v>
      </c>
      <c r="G3" s="9">
        <v>290</v>
      </c>
    </row>
    <row r="4" spans="1:7" x14ac:dyDescent="0.25">
      <c r="A4" s="18"/>
      <c r="B4" s="9">
        <v>447.036</v>
      </c>
      <c r="C4" s="9">
        <v>1691.42</v>
      </c>
      <c r="E4" s="18"/>
      <c r="F4" s="9">
        <v>165.04</v>
      </c>
      <c r="G4" s="9">
        <v>210.1</v>
      </c>
    </row>
    <row r="5" spans="1:7" x14ac:dyDescent="0.25">
      <c r="A5" s="18"/>
      <c r="B5" s="9">
        <v>458.53</v>
      </c>
      <c r="C5" s="9">
        <v>585.29</v>
      </c>
      <c r="E5" s="18"/>
      <c r="F5" s="9">
        <v>334</v>
      </c>
      <c r="G5" s="15" t="s">
        <v>19</v>
      </c>
    </row>
    <row r="6" spans="1:7" x14ac:dyDescent="0.25">
      <c r="A6" s="7" t="s">
        <v>11</v>
      </c>
      <c r="B6" s="16">
        <f>AVERAGE(B3:B5)</f>
        <v>836.83199999999999</v>
      </c>
      <c r="C6" s="16">
        <f>AVERAGE(C3:C5)</f>
        <v>1615.6233333333332</v>
      </c>
      <c r="D6" s="3"/>
      <c r="E6" s="7" t="s">
        <v>11</v>
      </c>
      <c r="F6" s="16">
        <f t="shared" ref="F6:G6" si="0">AVERAGE(F3:F5)</f>
        <v>263.04666666666668</v>
      </c>
      <c r="G6" s="16">
        <f t="shared" si="0"/>
        <v>250.05</v>
      </c>
    </row>
    <row r="7" spans="1:7" x14ac:dyDescent="0.25">
      <c r="A7" s="7" t="s">
        <v>12</v>
      </c>
      <c r="B7" s="16">
        <f>STDEVA(B3:B5)/SQRT(3)</f>
        <v>384.06333297691071</v>
      </c>
      <c r="C7" s="16">
        <f>STDEVA(C3:C5)/SQRT(3)</f>
        <v>574.2345862779232</v>
      </c>
      <c r="D7" s="3"/>
      <c r="E7" s="7" t="s">
        <v>12</v>
      </c>
      <c r="F7" s="16">
        <f t="shared" ref="F7" si="1">STDEVA(F3:F5)/SQRT(3)</f>
        <v>50.615486870236822</v>
      </c>
      <c r="G7" s="16">
        <f>STDEVA(G3:G4)/SQRT(2)</f>
        <v>39.949999999999939</v>
      </c>
    </row>
    <row r="8" spans="1:7" x14ac:dyDescent="0.25">
      <c r="A8" s="7" t="s">
        <v>15</v>
      </c>
      <c r="B8" s="20">
        <v>0.2</v>
      </c>
      <c r="C8" s="20"/>
      <c r="E8" s="7" t="s">
        <v>15</v>
      </c>
      <c r="F8" s="20">
        <v>0.8</v>
      </c>
      <c r="G8" s="20"/>
    </row>
    <row r="10" spans="1:7" x14ac:dyDescent="0.25">
      <c r="A10" s="18" t="s">
        <v>8</v>
      </c>
      <c r="B10" s="18"/>
      <c r="C10" s="18"/>
      <c r="D10" s="1"/>
      <c r="E10" s="18" t="s">
        <v>9</v>
      </c>
      <c r="F10" s="18"/>
      <c r="G10" s="18"/>
    </row>
    <row r="11" spans="1:7" x14ac:dyDescent="0.25">
      <c r="A11" s="7" t="s">
        <v>7</v>
      </c>
      <c r="B11" s="7" t="s">
        <v>0</v>
      </c>
      <c r="C11" s="7" t="s">
        <v>1</v>
      </c>
      <c r="D11" s="1"/>
      <c r="E11" s="7" t="s">
        <v>7</v>
      </c>
      <c r="F11" s="7" t="s">
        <v>0</v>
      </c>
      <c r="G11" s="7" t="s">
        <v>1</v>
      </c>
    </row>
    <row r="12" spans="1:7" x14ac:dyDescent="0.25">
      <c r="A12" s="18" t="s">
        <v>13</v>
      </c>
      <c r="B12" s="9">
        <v>434.27</v>
      </c>
      <c r="C12" s="9">
        <v>448</v>
      </c>
      <c r="D12" s="1"/>
      <c r="E12" s="18" t="s">
        <v>13</v>
      </c>
      <c r="F12" s="9">
        <v>321</v>
      </c>
      <c r="G12" s="9">
        <v>630</v>
      </c>
    </row>
    <row r="13" spans="1:7" x14ac:dyDescent="0.25">
      <c r="A13" s="18"/>
      <c r="B13" s="9">
        <v>298.14</v>
      </c>
      <c r="C13" s="9">
        <v>421.35</v>
      </c>
      <c r="D13" s="1"/>
      <c r="E13" s="18"/>
      <c r="F13" s="9">
        <v>276.42</v>
      </c>
      <c r="G13" s="9">
        <v>73.61</v>
      </c>
    </row>
    <row r="14" spans="1:7" x14ac:dyDescent="0.25">
      <c r="A14" s="18"/>
      <c r="B14" s="9">
        <v>87.45</v>
      </c>
      <c r="C14" s="9">
        <v>273.75</v>
      </c>
      <c r="D14" s="1"/>
      <c r="E14" s="18"/>
      <c r="F14" s="15" t="s">
        <v>19</v>
      </c>
      <c r="G14" s="9">
        <v>20.23</v>
      </c>
    </row>
    <row r="15" spans="1:7" x14ac:dyDescent="0.25">
      <c r="A15" s="18"/>
      <c r="B15" s="9">
        <v>133.76</v>
      </c>
      <c r="C15" s="15" t="s">
        <v>19</v>
      </c>
      <c r="D15" s="1"/>
      <c r="E15" s="7" t="s">
        <v>11</v>
      </c>
      <c r="F15" s="16">
        <f>AVERAGE(F12:F14)</f>
        <v>298.71000000000004</v>
      </c>
      <c r="G15" s="16">
        <f>AVERAGE(G12:G14)</f>
        <v>241.28</v>
      </c>
    </row>
    <row r="16" spans="1:7" x14ac:dyDescent="0.25">
      <c r="A16" s="7" t="s">
        <v>11</v>
      </c>
      <c r="B16" s="16">
        <f>AVERAGE(B12:B15)</f>
        <v>238.405</v>
      </c>
      <c r="C16" s="16">
        <f>AVERAGE(C12:C15)</f>
        <v>381.0333333333333</v>
      </c>
      <c r="E16" s="7" t="s">
        <v>12</v>
      </c>
      <c r="F16" s="16">
        <f>STDEVA(F12:F13)/SQRT(2)</f>
        <v>22.289999999999992</v>
      </c>
      <c r="G16" s="16">
        <f>STDEVA(G12:G14)/SQRT(3)</f>
        <v>194.96989930072112</v>
      </c>
    </row>
    <row r="17" spans="1:7" x14ac:dyDescent="0.25">
      <c r="A17" s="7" t="s">
        <v>12</v>
      </c>
      <c r="B17" s="16">
        <f>STDEVA(B12:B15)/SQRT(4)</f>
        <v>79.408939725532989</v>
      </c>
      <c r="C17" s="16">
        <f>STDEVA(C12:C14)/SQRT(3)</f>
        <v>54.190530640612089</v>
      </c>
      <c r="E17" s="7" t="s">
        <v>15</v>
      </c>
      <c r="F17" s="20">
        <v>0.8</v>
      </c>
      <c r="G17" s="20"/>
    </row>
    <row r="18" spans="1:7" x14ac:dyDescent="0.25">
      <c r="A18" s="7" t="s">
        <v>15</v>
      </c>
      <c r="B18" s="20">
        <v>0.4</v>
      </c>
      <c r="C18" s="20"/>
    </row>
    <row r="20" spans="1:7" x14ac:dyDescent="0.25">
      <c r="A20" s="21" t="s">
        <v>8</v>
      </c>
      <c r="B20" s="21"/>
      <c r="C20" s="21"/>
      <c r="D20" s="3"/>
      <c r="E20" s="21" t="s">
        <v>9</v>
      </c>
      <c r="F20" s="21"/>
      <c r="G20" s="21"/>
    </row>
    <row r="21" spans="1:7" x14ac:dyDescent="0.25">
      <c r="A21" s="12" t="s">
        <v>7</v>
      </c>
      <c r="B21" s="12" t="s">
        <v>0</v>
      </c>
      <c r="C21" s="12" t="s">
        <v>1</v>
      </c>
      <c r="D21" s="3"/>
      <c r="E21" s="12" t="s">
        <v>7</v>
      </c>
      <c r="F21" s="12" t="s">
        <v>0</v>
      </c>
      <c r="G21" s="12" t="s">
        <v>1</v>
      </c>
    </row>
    <row r="22" spans="1:7" x14ac:dyDescent="0.25">
      <c r="A22" s="21" t="s">
        <v>20</v>
      </c>
      <c r="B22" s="9">
        <v>362.23599999999999</v>
      </c>
      <c r="C22" s="9">
        <v>290.25299999999999</v>
      </c>
      <c r="D22" s="3"/>
      <c r="E22" s="21" t="s">
        <v>20</v>
      </c>
      <c r="F22" s="9">
        <v>113</v>
      </c>
      <c r="G22" s="9">
        <v>344.80700000000002</v>
      </c>
    </row>
    <row r="23" spans="1:7" x14ac:dyDescent="0.25">
      <c r="A23" s="21"/>
      <c r="B23" s="9">
        <v>569.14700000000005</v>
      </c>
      <c r="C23" s="9">
        <v>525.70000000000005</v>
      </c>
      <c r="D23" s="3"/>
      <c r="E23" s="21"/>
      <c r="F23" s="9">
        <v>354.3</v>
      </c>
      <c r="G23" s="9">
        <v>79.709999999999994</v>
      </c>
    </row>
    <row r="24" spans="1:7" x14ac:dyDescent="0.25">
      <c r="A24" s="21"/>
      <c r="B24" s="9">
        <v>312.07100000000003</v>
      </c>
      <c r="C24" s="9">
        <v>123.2</v>
      </c>
      <c r="D24" s="3"/>
      <c r="E24" s="21"/>
      <c r="F24" s="9">
        <v>181.9</v>
      </c>
      <c r="G24" s="9">
        <v>63.98</v>
      </c>
    </row>
    <row r="25" spans="1:7" x14ac:dyDescent="0.25">
      <c r="A25" s="21"/>
      <c r="B25" s="15" t="s">
        <v>19</v>
      </c>
      <c r="C25" s="9">
        <v>83.21</v>
      </c>
      <c r="D25" s="3"/>
      <c r="E25" s="21"/>
      <c r="F25" s="9">
        <v>118.4</v>
      </c>
      <c r="G25" s="9">
        <v>33.200000000000003</v>
      </c>
    </row>
    <row r="26" spans="1:7" x14ac:dyDescent="0.25">
      <c r="A26" s="7" t="s">
        <v>11</v>
      </c>
      <c r="B26" s="16">
        <f>AVERAGE(B22:B25)</f>
        <v>414.48466666666673</v>
      </c>
      <c r="C26" s="16">
        <f>AVERAGE(C22:C25)</f>
        <v>255.59075000000001</v>
      </c>
      <c r="D26" s="1"/>
      <c r="E26" s="7" t="s">
        <v>11</v>
      </c>
      <c r="F26" s="16">
        <f>AVERAGE(F22:F25)</f>
        <v>191.9</v>
      </c>
      <c r="G26" s="16">
        <f>AVERAGE(G22:G25)</f>
        <v>130.42425</v>
      </c>
    </row>
    <row r="27" spans="1:7" x14ac:dyDescent="0.25">
      <c r="A27" s="7" t="s">
        <v>12</v>
      </c>
      <c r="B27" s="16">
        <f>STDEVA(B22:B24)/SQRT(3)</f>
        <v>78.675408738125313</v>
      </c>
      <c r="C27" s="16">
        <f>STDEVA(C22:C25)/SQRT(4)</f>
        <v>100.58284817616355</v>
      </c>
      <c r="D27" s="3"/>
      <c r="E27" s="12" t="s">
        <v>12</v>
      </c>
      <c r="F27" s="16">
        <f>STDEVA(F22:F25)/SQRT(4)</f>
        <v>56.348040486485992</v>
      </c>
      <c r="G27" s="16">
        <f>STDEVA(G22:G25)/SQRT(4)</f>
        <v>72.110616299283564</v>
      </c>
    </row>
    <row r="28" spans="1:7" x14ac:dyDescent="0.25">
      <c r="A28" s="7" t="s">
        <v>15</v>
      </c>
      <c r="B28" s="22">
        <v>0.2286</v>
      </c>
      <c r="C28" s="22"/>
      <c r="E28" s="7" t="s">
        <v>15</v>
      </c>
      <c r="F28" s="20">
        <v>0.2</v>
      </c>
      <c r="G28" s="20"/>
    </row>
  </sheetData>
  <mergeCells count="18">
    <mergeCell ref="A20:C20"/>
    <mergeCell ref="E20:G20"/>
    <mergeCell ref="A22:A25"/>
    <mergeCell ref="E22:E25"/>
    <mergeCell ref="B28:C28"/>
    <mergeCell ref="F28:G28"/>
    <mergeCell ref="A1:C1"/>
    <mergeCell ref="E1:G1"/>
    <mergeCell ref="A3:A5"/>
    <mergeCell ref="E3:E5"/>
    <mergeCell ref="A10:C10"/>
    <mergeCell ref="B8:C8"/>
    <mergeCell ref="F8:G8"/>
    <mergeCell ref="A12:A15"/>
    <mergeCell ref="E10:G10"/>
    <mergeCell ref="E12:E14"/>
    <mergeCell ref="B18:C18"/>
    <mergeCell ref="F17:G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3105-C189-4B4E-A298-A7C8B0BF8F57}">
  <dimension ref="A1:G28"/>
  <sheetViews>
    <sheetView workbookViewId="0">
      <selection activeCell="I18" sqref="I18"/>
    </sheetView>
  </sheetViews>
  <sheetFormatPr baseColWidth="10" defaultRowHeight="15" x14ac:dyDescent="0.25"/>
  <cols>
    <col min="1" max="1" width="16.7109375" customWidth="1"/>
    <col min="2" max="3" width="12.5703125" bestFit="1" customWidth="1"/>
    <col min="5" max="5" width="16.140625" customWidth="1"/>
    <col min="6" max="7" width="12.5703125" bestFit="1" customWidth="1"/>
  </cols>
  <sheetData>
    <row r="1" spans="1:7" x14ac:dyDescent="0.25">
      <c r="A1" s="23" t="s">
        <v>8</v>
      </c>
      <c r="B1" s="23"/>
      <c r="C1" s="23"/>
      <c r="D1" s="2"/>
      <c r="E1" s="23" t="s">
        <v>9</v>
      </c>
      <c r="F1" s="23"/>
      <c r="G1" s="23"/>
    </row>
    <row r="2" spans="1:7" x14ac:dyDescent="0.25">
      <c r="A2" s="11" t="s">
        <v>14</v>
      </c>
      <c r="B2" s="11" t="s">
        <v>0</v>
      </c>
      <c r="C2" s="11" t="s">
        <v>1</v>
      </c>
      <c r="D2" s="2"/>
      <c r="E2" s="11" t="s">
        <v>14</v>
      </c>
      <c r="F2" s="11" t="s">
        <v>0</v>
      </c>
      <c r="G2" s="11" t="s">
        <v>1</v>
      </c>
    </row>
    <row r="3" spans="1:7" x14ac:dyDescent="0.25">
      <c r="A3" s="23" t="s">
        <v>10</v>
      </c>
      <c r="B3" s="9">
        <v>1.76</v>
      </c>
      <c r="C3" s="9">
        <v>2.96</v>
      </c>
      <c r="D3" s="2"/>
      <c r="E3" s="23" t="s">
        <v>10</v>
      </c>
      <c r="F3" s="9">
        <v>2.58</v>
      </c>
      <c r="G3" s="9">
        <v>2.4</v>
      </c>
    </row>
    <row r="4" spans="1:7" x14ac:dyDescent="0.25">
      <c r="A4" s="23"/>
      <c r="B4" s="9">
        <v>1.6</v>
      </c>
      <c r="C4" s="9">
        <v>1.93</v>
      </c>
      <c r="D4" s="2"/>
      <c r="E4" s="23"/>
      <c r="F4" s="9">
        <v>2.39</v>
      </c>
      <c r="G4" s="9">
        <v>2.028</v>
      </c>
    </row>
    <row r="5" spans="1:7" x14ac:dyDescent="0.25">
      <c r="A5" s="23"/>
      <c r="B5" s="9">
        <v>1.59</v>
      </c>
      <c r="C5" s="9">
        <v>1.81</v>
      </c>
      <c r="D5" s="2"/>
      <c r="E5" s="23"/>
      <c r="F5" s="9">
        <v>2.2400000000000002</v>
      </c>
      <c r="G5" s="15" t="s">
        <v>19</v>
      </c>
    </row>
    <row r="6" spans="1:7" x14ac:dyDescent="0.25">
      <c r="A6" s="7" t="s">
        <v>11</v>
      </c>
      <c r="B6" s="14">
        <f>AVERAGE(B3:B5)</f>
        <v>1.6500000000000001</v>
      </c>
      <c r="C6" s="14">
        <f>AVERAGE(C3:C5)</f>
        <v>2.2333333333333329</v>
      </c>
      <c r="D6" s="4"/>
      <c r="E6" s="13" t="s">
        <v>11</v>
      </c>
      <c r="F6" s="14">
        <f t="shared" ref="F6:G6" si="0">AVERAGE(F3:F5)</f>
        <v>2.4033333333333338</v>
      </c>
      <c r="G6" s="14">
        <f t="shared" si="0"/>
        <v>2.214</v>
      </c>
    </row>
    <row r="7" spans="1:7" x14ac:dyDescent="0.25">
      <c r="A7" s="7" t="s">
        <v>12</v>
      </c>
      <c r="B7" s="14">
        <f>STDEVA(B3:B5)/SQRT(3)</f>
        <v>5.5075705472861003E-2</v>
      </c>
      <c r="C7" s="14">
        <f>STDEVA(C3:C5)/SQRT(3)</f>
        <v>0.36498097362891585</v>
      </c>
      <c r="D7" s="4"/>
      <c r="E7" s="13" t="s">
        <v>12</v>
      </c>
      <c r="F7" s="14">
        <f t="shared" ref="F7" si="1">STDEVA(F3:F5)/SQRT(3)</f>
        <v>9.8375697089158012E-2</v>
      </c>
      <c r="G7" s="14">
        <f>STDEVA(G3:G4)/SQRT(2)</f>
        <v>0.18599999999999992</v>
      </c>
    </row>
    <row r="8" spans="1:7" x14ac:dyDescent="0.25">
      <c r="A8" s="7" t="s">
        <v>15</v>
      </c>
      <c r="B8" s="20">
        <v>0.1</v>
      </c>
      <c r="C8" s="20"/>
      <c r="E8" s="7" t="s">
        <v>15</v>
      </c>
      <c r="F8" s="20">
        <v>0.8</v>
      </c>
      <c r="G8" s="20"/>
    </row>
    <row r="10" spans="1:7" x14ac:dyDescent="0.25">
      <c r="A10" s="23" t="s">
        <v>8</v>
      </c>
      <c r="B10" s="23"/>
      <c r="C10" s="23"/>
      <c r="D10" s="2"/>
      <c r="E10" s="23" t="s">
        <v>9</v>
      </c>
      <c r="F10" s="23"/>
      <c r="G10" s="23"/>
    </row>
    <row r="11" spans="1:7" x14ac:dyDescent="0.25">
      <c r="A11" s="11" t="s">
        <v>14</v>
      </c>
      <c r="B11" s="11" t="s">
        <v>0</v>
      </c>
      <c r="C11" s="11" t="s">
        <v>1</v>
      </c>
      <c r="D11" s="2"/>
      <c r="E11" s="11" t="s">
        <v>14</v>
      </c>
      <c r="F11" s="11" t="s">
        <v>0</v>
      </c>
      <c r="G11" s="11" t="s">
        <v>1</v>
      </c>
    </row>
    <row r="12" spans="1:7" x14ac:dyDescent="0.25">
      <c r="A12" s="23" t="s">
        <v>13</v>
      </c>
      <c r="B12" s="9">
        <v>2.04</v>
      </c>
      <c r="C12" s="9">
        <v>2.5299999999999998</v>
      </c>
      <c r="D12" s="2"/>
      <c r="E12" s="23" t="s">
        <v>13</v>
      </c>
      <c r="F12" s="9">
        <v>3</v>
      </c>
      <c r="G12" s="9">
        <v>2.5499999999999998</v>
      </c>
    </row>
    <row r="13" spans="1:7" x14ac:dyDescent="0.25">
      <c r="A13" s="23"/>
      <c r="B13" s="9">
        <v>1.94</v>
      </c>
      <c r="C13" s="9">
        <v>2.4</v>
      </c>
      <c r="D13" s="2"/>
      <c r="E13" s="23"/>
      <c r="F13" s="9">
        <v>2.29</v>
      </c>
      <c r="G13" s="9">
        <v>2.41</v>
      </c>
    </row>
    <row r="14" spans="1:7" x14ac:dyDescent="0.25">
      <c r="A14" s="23"/>
      <c r="B14" s="9">
        <v>1.84</v>
      </c>
      <c r="C14" s="9">
        <v>2.04</v>
      </c>
      <c r="D14" s="2"/>
      <c r="E14" s="23"/>
      <c r="F14" s="15" t="s">
        <v>19</v>
      </c>
      <c r="G14" s="9">
        <v>2.11</v>
      </c>
    </row>
    <row r="15" spans="1:7" x14ac:dyDescent="0.25">
      <c r="A15" s="23"/>
      <c r="B15" s="9">
        <v>1.5</v>
      </c>
      <c r="C15" s="15" t="s">
        <v>19</v>
      </c>
      <c r="D15" s="2"/>
      <c r="E15" s="7" t="s">
        <v>11</v>
      </c>
      <c r="F15" s="16">
        <f>AVERAGE(F12:F14)</f>
        <v>2.645</v>
      </c>
      <c r="G15" s="16">
        <f>AVERAGE(G12:G14)</f>
        <v>2.3566666666666669</v>
      </c>
    </row>
    <row r="16" spans="1:7" x14ac:dyDescent="0.25">
      <c r="A16" s="7" t="s">
        <v>11</v>
      </c>
      <c r="B16" s="16">
        <f>AVERAGE(B12:B15)</f>
        <v>1.83</v>
      </c>
      <c r="C16" s="16">
        <f>AVERAGE(C12:C15)</f>
        <v>2.3233333333333333</v>
      </c>
      <c r="D16" s="2"/>
      <c r="E16" s="7" t="s">
        <v>12</v>
      </c>
      <c r="F16" s="16">
        <f>STDEVA(F12:F13)/SQRT(2)</f>
        <v>0.35499999999999915</v>
      </c>
      <c r="G16" s="16">
        <f>STDEVA(G12:G14)/SQRT(3)</f>
        <v>0.12978614889287857</v>
      </c>
    </row>
    <row r="17" spans="1:7" x14ac:dyDescent="0.25">
      <c r="A17" s="7" t="s">
        <v>12</v>
      </c>
      <c r="B17" s="16">
        <f>STDEVA(B12:B15)/SQRT(4)</f>
        <v>0.11733143937865315</v>
      </c>
      <c r="C17" s="16">
        <f>STDEVA(C12:C14)/SQRT(3)</f>
        <v>0.14655298624653737</v>
      </c>
      <c r="D17" s="2"/>
      <c r="E17" s="7" t="s">
        <v>15</v>
      </c>
      <c r="F17" s="25">
        <v>0.8</v>
      </c>
      <c r="G17" s="25"/>
    </row>
    <row r="18" spans="1:7" x14ac:dyDescent="0.25">
      <c r="A18" s="7" t="s">
        <v>15</v>
      </c>
      <c r="B18" s="22">
        <v>8.5699999999999998E-2</v>
      </c>
      <c r="C18" s="22"/>
    </row>
    <row r="20" spans="1:7" x14ac:dyDescent="0.25">
      <c r="A20" s="18" t="s">
        <v>8</v>
      </c>
      <c r="B20" s="18"/>
      <c r="C20" s="18"/>
      <c r="D20" s="1"/>
      <c r="E20" s="18" t="s">
        <v>9</v>
      </c>
      <c r="F20" s="18"/>
      <c r="G20" s="18"/>
    </row>
    <row r="21" spans="1:7" x14ac:dyDescent="0.25">
      <c r="A21" s="7" t="s">
        <v>14</v>
      </c>
      <c r="B21" s="7" t="s">
        <v>0</v>
      </c>
      <c r="C21" s="7" t="s">
        <v>1</v>
      </c>
      <c r="D21" s="1"/>
      <c r="E21" s="7" t="s">
        <v>14</v>
      </c>
      <c r="F21" s="7" t="s">
        <v>0</v>
      </c>
      <c r="G21" s="7" t="s">
        <v>1</v>
      </c>
    </row>
    <row r="22" spans="1:7" x14ac:dyDescent="0.25">
      <c r="A22" s="18" t="s">
        <v>20</v>
      </c>
      <c r="B22" s="9">
        <v>3.05</v>
      </c>
      <c r="C22" s="9">
        <v>2.2000000000000002</v>
      </c>
      <c r="D22" s="1"/>
      <c r="E22" s="18" t="s">
        <v>20</v>
      </c>
      <c r="F22" s="10">
        <v>3.67</v>
      </c>
      <c r="G22" s="10">
        <v>4.3</v>
      </c>
    </row>
    <row r="23" spans="1:7" x14ac:dyDescent="0.25">
      <c r="A23" s="18"/>
      <c r="B23" s="9">
        <v>2.9</v>
      </c>
      <c r="C23" s="9">
        <v>2.9</v>
      </c>
      <c r="D23" s="1"/>
      <c r="E23" s="18"/>
      <c r="F23" s="10">
        <v>3.35</v>
      </c>
      <c r="G23" s="10">
        <v>2.97</v>
      </c>
    </row>
    <row r="24" spans="1:7" x14ac:dyDescent="0.25">
      <c r="A24" s="18"/>
      <c r="B24" s="9">
        <v>2.7</v>
      </c>
      <c r="C24" s="9">
        <v>2</v>
      </c>
      <c r="D24" s="1"/>
      <c r="E24" s="18"/>
      <c r="F24" s="10">
        <v>3.3</v>
      </c>
      <c r="G24" s="10">
        <v>2.5499999999999998</v>
      </c>
    </row>
    <row r="25" spans="1:7" x14ac:dyDescent="0.25">
      <c r="A25" s="18"/>
      <c r="B25" s="15" t="s">
        <v>19</v>
      </c>
      <c r="C25" s="9">
        <v>1.8</v>
      </c>
      <c r="D25" s="1"/>
      <c r="E25" s="18"/>
      <c r="F25" s="10">
        <v>2.48</v>
      </c>
      <c r="G25" s="10">
        <v>2.5499999999999998</v>
      </c>
    </row>
    <row r="26" spans="1:7" x14ac:dyDescent="0.25">
      <c r="A26" s="12" t="s">
        <v>11</v>
      </c>
      <c r="B26" s="16">
        <f>AVERAGE(B22:B25)</f>
        <v>2.8833333333333329</v>
      </c>
      <c r="C26" s="16">
        <f>AVERAGE(C22:C25)</f>
        <v>2.2250000000000001</v>
      </c>
      <c r="D26" s="3"/>
      <c r="E26" s="12" t="s">
        <v>11</v>
      </c>
      <c r="F26" s="16">
        <f>AVERAGE(F22:F25)</f>
        <v>3.2</v>
      </c>
      <c r="G26" s="16">
        <f>AVERAGE(G22:G25)</f>
        <v>3.0925000000000002</v>
      </c>
    </row>
    <row r="27" spans="1:7" x14ac:dyDescent="0.25">
      <c r="A27" s="12" t="s">
        <v>12</v>
      </c>
      <c r="B27" s="16">
        <f>STDEVA(B22:B24)/SQRT(3)</f>
        <v>0.10137937550497023</v>
      </c>
      <c r="C27" s="16">
        <f>STDEVA(C22:C25)/SQRT(4)</f>
        <v>0.23935677693908453</v>
      </c>
      <c r="D27" s="3"/>
      <c r="E27" s="12" t="s">
        <v>12</v>
      </c>
      <c r="F27" s="16">
        <f>STDEVA(F22:F25)/SQRT(4)</f>
        <v>0.25360730799144171</v>
      </c>
      <c r="G27" s="16">
        <f>STDEVA(G22:G25)/SQRT(4)</f>
        <v>0.41449517488144477</v>
      </c>
    </row>
    <row r="28" spans="1:7" x14ac:dyDescent="0.25">
      <c r="A28" s="7" t="s">
        <v>15</v>
      </c>
      <c r="B28" s="24">
        <v>0.1429</v>
      </c>
      <c r="C28" s="24"/>
      <c r="E28" s="7" t="s">
        <v>15</v>
      </c>
      <c r="F28" s="24">
        <v>0.8286</v>
      </c>
      <c r="G28" s="24"/>
    </row>
  </sheetData>
  <mergeCells count="18">
    <mergeCell ref="B28:C28"/>
    <mergeCell ref="F28:G28"/>
    <mergeCell ref="B18:C18"/>
    <mergeCell ref="F17:G17"/>
    <mergeCell ref="B8:C8"/>
    <mergeCell ref="F8:G8"/>
    <mergeCell ref="A12:A15"/>
    <mergeCell ref="E12:E14"/>
    <mergeCell ref="A20:C20"/>
    <mergeCell ref="E20:G20"/>
    <mergeCell ref="A22:A25"/>
    <mergeCell ref="E22:E25"/>
    <mergeCell ref="A1:C1"/>
    <mergeCell ref="E1:G1"/>
    <mergeCell ref="E3:E5"/>
    <mergeCell ref="A3:A5"/>
    <mergeCell ref="A10:C10"/>
    <mergeCell ref="E10:G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06565-5110-4BD9-A8CD-0B76C4CDDC0E}">
  <dimension ref="A2:J17"/>
  <sheetViews>
    <sheetView workbookViewId="0">
      <selection activeCell="C2" sqref="C2"/>
    </sheetView>
  </sheetViews>
  <sheetFormatPr baseColWidth="10" defaultRowHeight="15" x14ac:dyDescent="0.25"/>
  <cols>
    <col min="3" max="3" width="17.42578125" customWidth="1"/>
    <col min="4" max="4" width="17.7109375" customWidth="1"/>
  </cols>
  <sheetData>
    <row r="2" spans="1:10" x14ac:dyDescent="0.25">
      <c r="A2" s="18" t="s">
        <v>0</v>
      </c>
      <c r="B2" s="18"/>
      <c r="C2" s="7" t="s">
        <v>45</v>
      </c>
      <c r="D2" s="7" t="s">
        <v>21</v>
      </c>
    </row>
    <row r="3" spans="1:10" x14ac:dyDescent="0.25">
      <c r="A3" s="18" t="s">
        <v>10</v>
      </c>
      <c r="B3" s="7" t="s">
        <v>17</v>
      </c>
      <c r="C3" s="10" t="s">
        <v>18</v>
      </c>
      <c r="D3" s="10" t="s">
        <v>33</v>
      </c>
      <c r="J3" s="5"/>
    </row>
    <row r="4" spans="1:10" x14ac:dyDescent="0.25">
      <c r="A4" s="18"/>
      <c r="B4" s="7" t="s">
        <v>16</v>
      </c>
      <c r="C4" s="10" t="s">
        <v>22</v>
      </c>
      <c r="D4" s="10" t="s">
        <v>34</v>
      </c>
      <c r="J4" s="5"/>
    </row>
    <row r="5" spans="1:10" x14ac:dyDescent="0.25">
      <c r="A5" s="18" t="s">
        <v>13</v>
      </c>
      <c r="B5" s="7" t="s">
        <v>17</v>
      </c>
      <c r="C5" s="10" t="s">
        <v>23</v>
      </c>
      <c r="D5" s="10" t="s">
        <v>35</v>
      </c>
      <c r="J5" s="5"/>
    </row>
    <row r="6" spans="1:10" x14ac:dyDescent="0.25">
      <c r="A6" s="18"/>
      <c r="B6" s="7" t="s">
        <v>16</v>
      </c>
      <c r="C6" s="10" t="s">
        <v>24</v>
      </c>
      <c r="D6" s="10" t="s">
        <v>36</v>
      </c>
      <c r="J6" s="5"/>
    </row>
    <row r="7" spans="1:10" x14ac:dyDescent="0.25">
      <c r="A7" s="18" t="s">
        <v>20</v>
      </c>
      <c r="B7" s="7" t="s">
        <v>17</v>
      </c>
      <c r="C7" s="10" t="s">
        <v>25</v>
      </c>
      <c r="D7" s="10" t="s">
        <v>37</v>
      </c>
      <c r="J7" s="5"/>
    </row>
    <row r="8" spans="1:10" x14ac:dyDescent="0.25">
      <c r="A8" s="18"/>
      <c r="B8" s="7" t="s">
        <v>16</v>
      </c>
      <c r="C8" s="10" t="s">
        <v>26</v>
      </c>
      <c r="D8" s="10" t="s">
        <v>38</v>
      </c>
      <c r="J8" s="5"/>
    </row>
    <row r="9" spans="1:10" x14ac:dyDescent="0.25">
      <c r="A9" s="1"/>
      <c r="B9" s="1"/>
      <c r="C9" s="1"/>
      <c r="D9" s="1"/>
    </row>
    <row r="10" spans="1:10" x14ac:dyDescent="0.25">
      <c r="A10" s="1"/>
      <c r="B10" s="1"/>
      <c r="C10" s="1"/>
      <c r="D10" s="1"/>
    </row>
    <row r="11" spans="1:10" x14ac:dyDescent="0.25">
      <c r="A11" s="18" t="s">
        <v>1</v>
      </c>
      <c r="B11" s="18"/>
      <c r="C11" s="7" t="s">
        <v>50</v>
      </c>
      <c r="D11" s="7" t="s">
        <v>21</v>
      </c>
    </row>
    <row r="12" spans="1:10" x14ac:dyDescent="0.25">
      <c r="A12" s="18" t="s">
        <v>10</v>
      </c>
      <c r="B12" s="7" t="s">
        <v>17</v>
      </c>
      <c r="C12" s="10" t="s">
        <v>27</v>
      </c>
      <c r="D12" s="10" t="s">
        <v>40</v>
      </c>
      <c r="J12" s="5"/>
    </row>
    <row r="13" spans="1:10" x14ac:dyDescent="0.25">
      <c r="A13" s="18"/>
      <c r="B13" s="7" t="s">
        <v>16</v>
      </c>
      <c r="C13" s="10" t="s">
        <v>28</v>
      </c>
      <c r="D13" s="10" t="s">
        <v>41</v>
      </c>
      <c r="J13" s="5"/>
    </row>
    <row r="14" spans="1:10" x14ac:dyDescent="0.25">
      <c r="A14" s="18" t="s">
        <v>13</v>
      </c>
      <c r="B14" s="7" t="s">
        <v>17</v>
      </c>
      <c r="C14" s="10" t="s">
        <v>29</v>
      </c>
      <c r="D14" s="10" t="s">
        <v>42</v>
      </c>
      <c r="J14" s="5"/>
    </row>
    <row r="15" spans="1:10" x14ac:dyDescent="0.25">
      <c r="A15" s="18"/>
      <c r="B15" s="7" t="s">
        <v>16</v>
      </c>
      <c r="C15" s="10" t="s">
        <v>30</v>
      </c>
      <c r="D15" s="10" t="s">
        <v>39</v>
      </c>
      <c r="J15" s="5"/>
    </row>
    <row r="16" spans="1:10" x14ac:dyDescent="0.25">
      <c r="A16" s="18" t="s">
        <v>20</v>
      </c>
      <c r="B16" s="7" t="s">
        <v>17</v>
      </c>
      <c r="C16" s="10" t="s">
        <v>32</v>
      </c>
      <c r="D16" s="10" t="s">
        <v>43</v>
      </c>
      <c r="J16" s="5"/>
    </row>
    <row r="17" spans="1:10" x14ac:dyDescent="0.25">
      <c r="A17" s="18"/>
      <c r="B17" s="7" t="s">
        <v>16</v>
      </c>
      <c r="C17" s="10" t="s">
        <v>31</v>
      </c>
      <c r="D17" s="10" t="s">
        <v>44</v>
      </c>
      <c r="J17" s="5"/>
    </row>
  </sheetData>
  <mergeCells count="8">
    <mergeCell ref="A14:A15"/>
    <mergeCell ref="A16:A17"/>
    <mergeCell ref="A2:B2"/>
    <mergeCell ref="A3:A4"/>
    <mergeCell ref="A5:A6"/>
    <mergeCell ref="A7:A8"/>
    <mergeCell ref="A11:B11"/>
    <mergeCell ref="A12:A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8C84-F990-4EAA-9248-E1DB1F3C9FD7}">
  <dimension ref="A1:V69"/>
  <sheetViews>
    <sheetView zoomScale="90" zoomScaleNormal="90" workbookViewId="0">
      <selection activeCell="K4" sqref="K4"/>
    </sheetView>
  </sheetViews>
  <sheetFormatPr baseColWidth="10" defaultRowHeight="15" x14ac:dyDescent="0.25"/>
  <cols>
    <col min="1" max="1" width="9.7109375" customWidth="1"/>
    <col min="4" max="4" width="13.85546875" bestFit="1" customWidth="1"/>
    <col min="5" max="5" width="12.7109375" bestFit="1" customWidth="1"/>
    <col min="6" max="6" width="13.42578125" customWidth="1"/>
    <col min="7" max="8" width="16.140625" bestFit="1" customWidth="1"/>
    <col min="9" max="9" width="15" bestFit="1" customWidth="1"/>
    <col min="22" max="22" width="12" bestFit="1" customWidth="1"/>
  </cols>
  <sheetData>
    <row r="1" spans="1:22" x14ac:dyDescent="0.25">
      <c r="A1" s="18" t="s">
        <v>48</v>
      </c>
      <c r="B1" s="18" t="s">
        <v>1</v>
      </c>
      <c r="C1" s="18"/>
      <c r="D1" s="18"/>
      <c r="E1" s="18"/>
      <c r="F1" s="18"/>
      <c r="G1" s="18"/>
      <c r="H1" s="7" t="s">
        <v>46</v>
      </c>
      <c r="I1" s="7" t="s">
        <v>49</v>
      </c>
      <c r="J1" s="27"/>
      <c r="K1" s="27"/>
      <c r="L1" s="27"/>
      <c r="O1" s="27"/>
      <c r="P1" s="27"/>
      <c r="Q1" s="27"/>
      <c r="T1" s="26"/>
      <c r="U1" s="26"/>
      <c r="V1" s="26"/>
    </row>
    <row r="2" spans="1:22" x14ac:dyDescent="0.25">
      <c r="A2" s="18"/>
      <c r="B2" s="18" t="s">
        <v>10</v>
      </c>
      <c r="C2" s="7" t="s">
        <v>17</v>
      </c>
      <c r="D2" s="8">
        <v>86.15384615384616</v>
      </c>
      <c r="E2" s="8">
        <v>69.285714285714278</v>
      </c>
      <c r="F2" s="8">
        <v>24.4</v>
      </c>
      <c r="G2" s="8" t="s">
        <v>19</v>
      </c>
      <c r="H2" s="9">
        <v>59.94652014652015</v>
      </c>
      <c r="I2" s="9">
        <v>18.428237292041743</v>
      </c>
    </row>
    <row r="3" spans="1:22" x14ac:dyDescent="0.25">
      <c r="A3" s="18"/>
      <c r="B3" s="18"/>
      <c r="C3" s="7" t="s">
        <v>16</v>
      </c>
      <c r="D3" s="8">
        <v>9.4353333333333342</v>
      </c>
      <c r="E3" s="8">
        <v>17.792806058056374</v>
      </c>
      <c r="F3" s="8" t="s">
        <v>19</v>
      </c>
      <c r="G3" s="8" t="s">
        <v>19</v>
      </c>
      <c r="H3" s="9">
        <v>13.614069695694855</v>
      </c>
      <c r="I3" s="9">
        <v>4.1787363623615157</v>
      </c>
    </row>
    <row r="4" spans="1:22" x14ac:dyDescent="0.25">
      <c r="A4" s="18"/>
      <c r="B4" s="18" t="s">
        <v>13</v>
      </c>
      <c r="C4" s="7" t="s">
        <v>17</v>
      </c>
      <c r="D4" s="8">
        <v>130.71428571428572</v>
      </c>
      <c r="E4" s="8">
        <v>37.437500000000014</v>
      </c>
      <c r="F4" s="8">
        <v>11.68</v>
      </c>
      <c r="G4" s="8" t="s">
        <v>19</v>
      </c>
      <c r="H4" s="9">
        <v>59.943928571428579</v>
      </c>
      <c r="I4" s="9">
        <v>36.157962650745702</v>
      </c>
    </row>
    <row r="5" spans="1:22" x14ac:dyDescent="0.25">
      <c r="A5" s="18"/>
      <c r="B5" s="18"/>
      <c r="C5" s="7" t="s">
        <v>16</v>
      </c>
      <c r="D5" s="8">
        <v>3.9328530175305545</v>
      </c>
      <c r="E5" s="8">
        <v>4.7342857142857131</v>
      </c>
      <c r="F5" s="8">
        <v>7.9268292682926855</v>
      </c>
      <c r="G5" s="8" t="s">
        <v>19</v>
      </c>
      <c r="H5" s="9">
        <v>5.5313226667029838</v>
      </c>
      <c r="I5" s="9">
        <v>1.2198924133643851</v>
      </c>
    </row>
    <row r="6" spans="1:22" x14ac:dyDescent="0.25">
      <c r="A6" s="18"/>
      <c r="B6" s="18" t="s">
        <v>20</v>
      </c>
      <c r="C6" s="7" t="s">
        <v>17</v>
      </c>
      <c r="D6" s="8">
        <v>71.82795698924734</v>
      </c>
      <c r="E6" s="8">
        <v>29.217466666666684</v>
      </c>
      <c r="F6" s="8">
        <v>26.15968613064301</v>
      </c>
      <c r="G6" s="8">
        <v>37.10065753918213</v>
      </c>
      <c r="H6" s="9">
        <v>41.076441831434792</v>
      </c>
      <c r="I6" s="9">
        <v>10.506376785217112</v>
      </c>
    </row>
    <row r="7" spans="1:22" x14ac:dyDescent="0.25">
      <c r="A7" s="18"/>
      <c r="B7" s="18"/>
      <c r="C7" s="7" t="s">
        <v>16</v>
      </c>
      <c r="D7" s="8">
        <v>8.3920907418761512</v>
      </c>
      <c r="E7" s="8">
        <v>6.222811212583907</v>
      </c>
      <c r="F7" s="8">
        <v>6.5608987850725029</v>
      </c>
      <c r="G7" s="8">
        <v>12.841714914589215</v>
      </c>
      <c r="H7" s="9">
        <v>8.5043789135304451</v>
      </c>
      <c r="I7" s="9">
        <v>1.5222723804477103</v>
      </c>
    </row>
    <row r="8" spans="1:22" x14ac:dyDescent="0.25">
      <c r="A8" s="18"/>
      <c r="B8" s="18" t="s">
        <v>0</v>
      </c>
      <c r="C8" s="18"/>
      <c r="D8" s="18"/>
      <c r="E8" s="18"/>
      <c r="F8" s="18"/>
      <c r="G8" s="18"/>
      <c r="H8" s="7" t="s">
        <v>46</v>
      </c>
      <c r="I8" s="7" t="s">
        <v>49</v>
      </c>
    </row>
    <row r="9" spans="1:22" x14ac:dyDescent="0.25">
      <c r="A9" s="18"/>
      <c r="B9" s="18" t="s">
        <v>10</v>
      </c>
      <c r="C9" s="7" t="s">
        <v>17</v>
      </c>
      <c r="D9" s="8">
        <v>407.69230769230808</v>
      </c>
      <c r="E9" s="8">
        <v>430.88235294117669</v>
      </c>
      <c r="F9" s="8">
        <v>424.11764705882371</v>
      </c>
      <c r="G9" s="8" t="s">
        <v>19</v>
      </c>
      <c r="H9" s="9">
        <v>420.8974358974362</v>
      </c>
      <c r="I9" s="9">
        <v>6.8852951910596438</v>
      </c>
    </row>
    <row r="10" spans="1:22" x14ac:dyDescent="0.25">
      <c r="A10" s="18"/>
      <c r="B10" s="18"/>
      <c r="C10" s="7" t="s">
        <v>16</v>
      </c>
      <c r="D10" s="8">
        <v>47.850000000000016</v>
      </c>
      <c r="E10" s="8">
        <v>18.2</v>
      </c>
      <c r="F10" s="8">
        <v>14.775510204081634</v>
      </c>
      <c r="G10" s="8" t="s">
        <v>19</v>
      </c>
      <c r="H10" s="9">
        <v>26.941836734693879</v>
      </c>
      <c r="I10" s="9">
        <v>10.500718244277548</v>
      </c>
    </row>
    <row r="11" spans="1:22" x14ac:dyDescent="0.25">
      <c r="A11" s="18"/>
      <c r="B11" s="18" t="s">
        <v>13</v>
      </c>
      <c r="C11" s="7" t="s">
        <v>17</v>
      </c>
      <c r="D11" s="8">
        <v>48.266666666666694</v>
      </c>
      <c r="E11" s="8">
        <v>33.157894736842117</v>
      </c>
      <c r="F11" s="8">
        <v>15.035714285714285</v>
      </c>
      <c r="G11" s="8">
        <v>22.954545454545457</v>
      </c>
      <c r="H11" s="9">
        <v>29.853705285942137</v>
      </c>
      <c r="I11" s="9">
        <v>7.1712741684996493</v>
      </c>
      <c r="O11" s="27"/>
      <c r="P11" s="27"/>
      <c r="Q11" s="27"/>
    </row>
    <row r="12" spans="1:22" x14ac:dyDescent="0.25">
      <c r="A12" s="18"/>
      <c r="B12" s="18"/>
      <c r="C12" s="7" t="s">
        <v>16</v>
      </c>
      <c r="D12" s="8">
        <v>5.3658536585365875</v>
      </c>
      <c r="E12" s="8">
        <v>3.8846153846153832</v>
      </c>
      <c r="F12" s="8" t="s">
        <v>19</v>
      </c>
      <c r="G12" s="8" t="s">
        <v>19</v>
      </c>
      <c r="H12" s="9">
        <v>4.6252345215759849</v>
      </c>
      <c r="I12" s="9">
        <v>0.74061913696060411</v>
      </c>
    </row>
    <row r="13" spans="1:22" x14ac:dyDescent="0.25">
      <c r="A13" s="18"/>
      <c r="B13" s="18" t="s">
        <v>20</v>
      </c>
      <c r="C13" s="7" t="s">
        <v>17</v>
      </c>
      <c r="D13" s="8">
        <v>23.859649122807014</v>
      </c>
      <c r="E13" s="8">
        <v>24.468085106382979</v>
      </c>
      <c r="F13" s="8">
        <v>55.714285714285708</v>
      </c>
      <c r="G13" s="8" t="s">
        <v>19</v>
      </c>
      <c r="H13" s="9">
        <v>34.680673314491905</v>
      </c>
      <c r="I13" s="9">
        <v>10.518272775272203</v>
      </c>
    </row>
    <row r="14" spans="1:22" x14ac:dyDescent="0.25">
      <c r="A14" s="18"/>
      <c r="B14" s="18"/>
      <c r="C14" s="7" t="s">
        <v>16</v>
      </c>
      <c r="D14" s="8">
        <v>22.826086956521745</v>
      </c>
      <c r="E14" s="8">
        <v>4.7763157894736841</v>
      </c>
      <c r="F14" s="8">
        <v>48.125000000000007</v>
      </c>
      <c r="G14" s="8">
        <v>5.6447368421052637</v>
      </c>
      <c r="H14" s="9">
        <v>20.343034897025174</v>
      </c>
      <c r="I14" s="9">
        <v>10.150393432431379</v>
      </c>
    </row>
    <row r="15" spans="1:22" x14ac:dyDescent="0.25">
      <c r="A15" s="6"/>
      <c r="B15" s="6"/>
      <c r="C15" s="6"/>
      <c r="D15" s="6"/>
      <c r="E15" s="6"/>
      <c r="F15" s="6"/>
      <c r="G15" s="6"/>
      <c r="H15" s="6"/>
      <c r="I15" s="6"/>
      <c r="J15" s="27"/>
      <c r="K15" s="27"/>
      <c r="L15" s="27"/>
    </row>
    <row r="16" spans="1:22" x14ac:dyDescent="0.25">
      <c r="A16" s="19" t="s">
        <v>47</v>
      </c>
      <c r="B16" s="18" t="s">
        <v>1</v>
      </c>
      <c r="C16" s="18"/>
      <c r="D16" s="18"/>
      <c r="E16" s="18"/>
      <c r="F16" s="18"/>
      <c r="G16" s="18"/>
      <c r="H16" s="7" t="s">
        <v>46</v>
      </c>
      <c r="I16" s="7" t="s">
        <v>49</v>
      </c>
    </row>
    <row r="17" spans="1:22" x14ac:dyDescent="0.25">
      <c r="A17" s="19"/>
      <c r="B17" s="18" t="s">
        <v>10</v>
      </c>
      <c r="C17" s="7" t="s">
        <v>17</v>
      </c>
      <c r="D17" s="8">
        <v>2712.5000000000045</v>
      </c>
      <c r="E17" s="8">
        <v>227.41666666666617</v>
      </c>
      <c r="F17" s="8">
        <v>2617.9999999999977</v>
      </c>
      <c r="G17" s="8" t="s">
        <v>19</v>
      </c>
      <c r="H17" s="9">
        <v>1852.6388888888894</v>
      </c>
      <c r="I17" s="9">
        <v>813.068881092639</v>
      </c>
    </row>
    <row r="18" spans="1:22" x14ac:dyDescent="0.25">
      <c r="A18" s="19"/>
      <c r="B18" s="18"/>
      <c r="C18" s="7" t="s">
        <v>16</v>
      </c>
      <c r="D18" s="8">
        <v>224.3111111111113</v>
      </c>
      <c r="E18" s="8">
        <v>452.62499999999972</v>
      </c>
      <c r="F18" s="8" t="s">
        <v>19</v>
      </c>
      <c r="G18" s="8" t="s">
        <v>19</v>
      </c>
      <c r="H18" s="9">
        <v>338.46805555555551</v>
      </c>
      <c r="I18" s="9">
        <v>114.15694444444421</v>
      </c>
    </row>
    <row r="19" spans="1:22" x14ac:dyDescent="0.25">
      <c r="A19" s="19"/>
      <c r="B19" s="18" t="s">
        <v>13</v>
      </c>
      <c r="C19" s="7" t="s">
        <v>17</v>
      </c>
      <c r="D19" s="8">
        <v>546.78260869565213</v>
      </c>
      <c r="E19" s="8">
        <v>594.64285714285666</v>
      </c>
      <c r="F19" s="8">
        <v>654.34782608695662</v>
      </c>
      <c r="G19" s="8" t="s">
        <v>19</v>
      </c>
      <c r="H19" s="9">
        <v>598.59109730848843</v>
      </c>
      <c r="I19" s="9">
        <v>31.114093529105528</v>
      </c>
    </row>
    <row r="20" spans="1:22" x14ac:dyDescent="0.25">
      <c r="A20" s="19"/>
      <c r="B20" s="18"/>
      <c r="C20" s="7" t="s">
        <v>16</v>
      </c>
      <c r="D20" s="8">
        <v>553.35463693228235</v>
      </c>
      <c r="E20" s="8">
        <v>672.78371501272443</v>
      </c>
      <c r="F20" s="8">
        <v>277.45532759761687</v>
      </c>
      <c r="G20" s="8" t="s">
        <v>19</v>
      </c>
      <c r="H20" s="9">
        <v>501.19789318087459</v>
      </c>
      <c r="I20" s="9">
        <v>117.06319933141508</v>
      </c>
    </row>
    <row r="21" spans="1:22" x14ac:dyDescent="0.25">
      <c r="A21" s="19"/>
      <c r="B21" s="18" t="s">
        <v>20</v>
      </c>
      <c r="C21" s="7" t="s">
        <v>17</v>
      </c>
      <c r="D21" s="8">
        <v>278.24897400820873</v>
      </c>
      <c r="E21" s="8">
        <v>180.90456501561073</v>
      </c>
      <c r="F21" s="8">
        <v>201.08935259497059</v>
      </c>
      <c r="G21" s="8">
        <v>298.89164357590761</v>
      </c>
      <c r="H21" s="9">
        <v>239.78363379867443</v>
      </c>
      <c r="I21" s="9">
        <v>28.776916900953736</v>
      </c>
    </row>
    <row r="22" spans="1:22" x14ac:dyDescent="0.25">
      <c r="A22" s="19"/>
      <c r="B22" s="18"/>
      <c r="C22" s="7" t="s">
        <v>16</v>
      </c>
      <c r="D22" s="8">
        <v>175.84988819392706</v>
      </c>
      <c r="E22" s="8">
        <v>139.79506957047806</v>
      </c>
      <c r="F22" s="8">
        <v>102.71256715720651</v>
      </c>
      <c r="G22" s="8">
        <v>55.320039203860141</v>
      </c>
      <c r="H22" s="9">
        <v>118.41939103136795</v>
      </c>
      <c r="I22" s="9">
        <v>25.793109794755278</v>
      </c>
    </row>
    <row r="23" spans="1:22" x14ac:dyDescent="0.25">
      <c r="A23" s="19"/>
      <c r="B23" s="18" t="s">
        <v>0</v>
      </c>
      <c r="C23" s="18"/>
      <c r="D23" s="18"/>
      <c r="E23" s="18"/>
      <c r="F23" s="18"/>
      <c r="G23" s="18"/>
      <c r="H23" s="7" t="s">
        <v>46</v>
      </c>
      <c r="I23" s="7" t="s">
        <v>49</v>
      </c>
      <c r="T23" s="26"/>
      <c r="U23" s="26"/>
      <c r="V23" s="26"/>
    </row>
    <row r="24" spans="1:22" x14ac:dyDescent="0.25">
      <c r="A24" s="19"/>
      <c r="B24" s="18" t="s">
        <v>10</v>
      </c>
      <c r="C24" s="7" t="s">
        <v>17</v>
      </c>
      <c r="D24" s="8">
        <v>840.58823529411677</v>
      </c>
      <c r="E24" s="8">
        <v>2862.4999999999973</v>
      </c>
      <c r="F24" s="8">
        <v>1343.076923076922</v>
      </c>
      <c r="G24" s="8" t="s">
        <v>19</v>
      </c>
      <c r="H24" s="9">
        <v>1682.0550527903451</v>
      </c>
      <c r="I24" s="9">
        <v>607.78598902958731</v>
      </c>
    </row>
    <row r="25" spans="1:22" x14ac:dyDescent="0.25">
      <c r="A25" s="19"/>
      <c r="B25" s="18"/>
      <c r="C25" s="7" t="s">
        <v>16</v>
      </c>
      <c r="D25" s="8">
        <v>512.35294117646959</v>
      </c>
      <c r="E25" s="8">
        <v>272.41379310344826</v>
      </c>
      <c r="F25" s="8">
        <v>263.63636363636385</v>
      </c>
      <c r="G25" s="8" t="s">
        <v>19</v>
      </c>
      <c r="H25" s="9">
        <v>349.46769930542723</v>
      </c>
      <c r="I25" s="9">
        <v>81.482027326180699</v>
      </c>
      <c r="O25" s="27"/>
      <c r="P25" s="27"/>
      <c r="Q25" s="27"/>
    </row>
    <row r="26" spans="1:22" x14ac:dyDescent="0.25">
      <c r="A26" s="19"/>
      <c r="B26" s="18" t="s">
        <v>13</v>
      </c>
      <c r="C26" s="7" t="s">
        <v>17</v>
      </c>
      <c r="D26" s="8">
        <v>319.99999999999972</v>
      </c>
      <c r="E26" s="8">
        <v>509.9999999999996</v>
      </c>
      <c r="F26" s="8">
        <v>239.4444444444442</v>
      </c>
      <c r="G26" s="8">
        <v>605.45454545454641</v>
      </c>
      <c r="H26" s="9">
        <v>418.72474747474746</v>
      </c>
      <c r="I26" s="9">
        <v>84.205696558940005</v>
      </c>
    </row>
    <row r="27" spans="1:22" x14ac:dyDescent="0.25">
      <c r="A27" s="19"/>
      <c r="B27" s="18"/>
      <c r="C27" s="7" t="s">
        <v>16</v>
      </c>
      <c r="D27" s="8">
        <v>376.47058823529431</v>
      </c>
      <c r="E27" s="8">
        <v>154.28571428571425</v>
      </c>
      <c r="F27" s="8" t="s">
        <v>19</v>
      </c>
      <c r="G27" s="8" t="s">
        <v>19</v>
      </c>
      <c r="H27" s="9">
        <v>265.3781512605043</v>
      </c>
      <c r="I27" s="9">
        <v>111.09243697478999</v>
      </c>
    </row>
    <row r="28" spans="1:22" x14ac:dyDescent="0.25">
      <c r="A28" s="19"/>
      <c r="B28" s="18" t="s">
        <v>20</v>
      </c>
      <c r="C28" s="7" t="s">
        <v>17</v>
      </c>
      <c r="D28" s="8">
        <v>392.77777777777828</v>
      </c>
      <c r="E28" s="8">
        <v>438.46153846153885</v>
      </c>
      <c r="F28" s="8">
        <v>539.66666666666697</v>
      </c>
      <c r="G28" s="8" t="s">
        <v>19</v>
      </c>
      <c r="H28" s="9">
        <v>456.96866096866137</v>
      </c>
      <c r="I28" s="9">
        <v>43.401119829536391</v>
      </c>
    </row>
    <row r="29" spans="1:22" x14ac:dyDescent="0.25">
      <c r="A29" s="19"/>
      <c r="B29" s="18"/>
      <c r="C29" s="7" t="s">
        <v>16</v>
      </c>
      <c r="D29" s="8">
        <v>244.64285714285694</v>
      </c>
      <c r="E29" s="8">
        <v>96.923076923076877</v>
      </c>
      <c r="F29" s="8">
        <v>125.86206896551722</v>
      </c>
      <c r="G29" s="8">
        <v>204.33333333333348</v>
      </c>
      <c r="H29" s="9">
        <v>167.94033409119612</v>
      </c>
      <c r="I29" s="9">
        <v>34.183035080770821</v>
      </c>
      <c r="J29" s="27"/>
      <c r="K29" s="27"/>
      <c r="L29" s="27"/>
    </row>
    <row r="37" spans="20:22" x14ac:dyDescent="0.25">
      <c r="T37" s="26"/>
      <c r="U37" s="26"/>
      <c r="V37" s="26"/>
    </row>
    <row r="51" spans="20:22" x14ac:dyDescent="0.25">
      <c r="T51" s="26"/>
      <c r="U51" s="26"/>
      <c r="V51" s="26"/>
    </row>
    <row r="69" spans="20:22" x14ac:dyDescent="0.25">
      <c r="T69" s="26"/>
      <c r="U69" s="26"/>
      <c r="V69" s="26"/>
    </row>
  </sheetData>
  <mergeCells count="29">
    <mergeCell ref="J1:L1"/>
    <mergeCell ref="J15:L15"/>
    <mergeCell ref="J29:L29"/>
    <mergeCell ref="O1:Q1"/>
    <mergeCell ref="O11:Q11"/>
    <mergeCell ref="O25:Q25"/>
    <mergeCell ref="T51:V51"/>
    <mergeCell ref="T69:V69"/>
    <mergeCell ref="T37:V37"/>
    <mergeCell ref="T1:V1"/>
    <mergeCell ref="T23:V23"/>
    <mergeCell ref="B8:G8"/>
    <mergeCell ref="B9:B10"/>
    <mergeCell ref="B11:B12"/>
    <mergeCell ref="B13:B14"/>
    <mergeCell ref="A1:A14"/>
    <mergeCell ref="B2:B3"/>
    <mergeCell ref="B4:B5"/>
    <mergeCell ref="B6:B7"/>
    <mergeCell ref="B1:G1"/>
    <mergeCell ref="B26:B27"/>
    <mergeCell ref="B28:B29"/>
    <mergeCell ref="A16:A29"/>
    <mergeCell ref="B16:G16"/>
    <mergeCell ref="B23:G23"/>
    <mergeCell ref="B17:B18"/>
    <mergeCell ref="B19:B20"/>
    <mergeCell ref="B21:B22"/>
    <mergeCell ref="B24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Collagen Content</vt:lpstr>
      <vt:lpstr>Nucleus Density </vt:lpstr>
      <vt:lpstr>Ultimate tensile stress</vt:lpstr>
      <vt:lpstr>Ultimate tensile strecth</vt:lpstr>
      <vt:lpstr>Knee point</vt:lpstr>
      <vt:lpstr>E1 &amp; 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ebrit</dc:creator>
  <cp:lastModifiedBy>Enzo Brito Jara</cp:lastModifiedBy>
  <dcterms:created xsi:type="dcterms:W3CDTF">2015-06-05T18:19:34Z</dcterms:created>
  <dcterms:modified xsi:type="dcterms:W3CDTF">2024-11-07T13:20:11Z</dcterms:modified>
</cp:coreProperties>
</file>