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Searches\Documents\Proposal Tga Gita Perdinanta\"/>
    </mc:Choice>
  </mc:AlternateContent>
  <bookViews>
    <workbookView xWindow="315" yWindow="345" windowWidth="18825" windowHeight="6810" activeTab="3"/>
  </bookViews>
  <sheets>
    <sheet name="Data PKS Cot Girek" sheetId="1" r:id="rId1"/>
    <sheet name="FCM" sheetId="4" r:id="rId2"/>
    <sheet name="BPNN" sheetId="6" r:id="rId3"/>
    <sheet name="lanjut bpnn" sheetId="7" r:id="rId4"/>
    <sheet name="Prediksi" sheetId="8" r:id="rId5"/>
  </sheets>
  <calcPr calcId="162913"/>
</workbook>
</file>

<file path=xl/calcChain.xml><?xml version="1.0" encoding="utf-8"?>
<calcChain xmlns="http://schemas.openxmlformats.org/spreadsheetml/2006/main">
  <c r="BB112" i="6" l="1"/>
  <c r="E27" i="6" l="1"/>
  <c r="D23" i="6"/>
  <c r="C23" i="6"/>
  <c r="B24" i="6"/>
  <c r="B23" i="6"/>
  <c r="E18" i="6"/>
  <c r="B30" i="4" l="1"/>
  <c r="J64" i="4"/>
  <c r="H65" i="4"/>
  <c r="R64" i="4"/>
  <c r="G64" i="4"/>
  <c r="C69" i="4" l="1"/>
  <c r="C71" i="4"/>
  <c r="G41" i="4"/>
  <c r="V64" i="4"/>
  <c r="B16" i="4"/>
  <c r="O4" i="4" l="1"/>
  <c r="CD65" i="7" l="1"/>
  <c r="CA65" i="7"/>
  <c r="BW65" i="7"/>
  <c r="BT65" i="7"/>
  <c r="BP65" i="7"/>
  <c r="BM65" i="7"/>
  <c r="BI65" i="7"/>
  <c r="BF65" i="7"/>
  <c r="BB65" i="7"/>
  <c r="AY65" i="7"/>
  <c r="AU65" i="7"/>
  <c r="AR65" i="7"/>
  <c r="AN65" i="7"/>
  <c r="AK65" i="7"/>
  <c r="B70" i="7" l="1"/>
  <c r="B19" i="6"/>
  <c r="F5" i="6"/>
  <c r="F6" i="6"/>
  <c r="F4" i="6"/>
  <c r="F3" i="6"/>
  <c r="G5" i="6"/>
  <c r="G6" i="6"/>
  <c r="G7" i="6"/>
  <c r="G8" i="6"/>
  <c r="G9" i="6"/>
  <c r="G10" i="6"/>
  <c r="G11" i="6"/>
  <c r="G12" i="6"/>
  <c r="G13" i="6"/>
  <c r="G14" i="6"/>
  <c r="F7" i="6"/>
  <c r="F8" i="6"/>
  <c r="F9" i="6"/>
  <c r="F10" i="6"/>
  <c r="F11" i="6"/>
  <c r="F12" i="6"/>
  <c r="F13" i="6"/>
  <c r="F14" i="6"/>
  <c r="G4" i="6"/>
  <c r="B18" i="6"/>
  <c r="G3" i="6"/>
  <c r="C18" i="6"/>
  <c r="B73" i="6" l="1"/>
  <c r="I41" i="4" l="1"/>
  <c r="D18" i="6"/>
  <c r="G16" i="4" l="1"/>
  <c r="L16" i="4"/>
  <c r="CA60" i="7" l="1"/>
  <c r="CD60" i="7"/>
  <c r="CD50" i="7"/>
  <c r="CA51" i="7"/>
  <c r="CA52" i="7"/>
  <c r="CA57" i="7" s="1"/>
  <c r="CA50" i="7"/>
  <c r="CD52" i="7"/>
  <c r="CD57" i="7" s="1"/>
  <c r="CD51" i="7"/>
  <c r="CD56" i="7" s="1"/>
  <c r="CA56" i="7"/>
  <c r="CD55" i="7"/>
  <c r="CD62" i="7" s="1"/>
  <c r="CA55" i="7"/>
  <c r="BW60" i="7"/>
  <c r="BT60" i="7"/>
  <c r="BF60" i="7"/>
  <c r="BW50" i="7"/>
  <c r="BT51" i="7"/>
  <c r="BT52" i="7"/>
  <c r="BT57" i="7" s="1"/>
  <c r="BT50" i="7"/>
  <c r="BW52" i="7"/>
  <c r="BW57" i="7" s="1"/>
  <c r="BW51" i="7"/>
  <c r="BW56" i="7" s="1"/>
  <c r="BT56" i="7"/>
  <c r="BW55" i="7"/>
  <c r="BW62" i="7" s="1"/>
  <c r="BT55" i="7"/>
  <c r="BP60" i="7"/>
  <c r="BM60" i="7"/>
  <c r="BP51" i="7"/>
  <c r="BP52" i="7"/>
  <c r="BP50" i="7"/>
  <c r="BM51" i="7"/>
  <c r="BM52" i="7"/>
  <c r="BM50" i="7"/>
  <c r="BP57" i="7"/>
  <c r="BM57" i="7"/>
  <c r="BP56" i="7"/>
  <c r="BM56" i="7"/>
  <c r="BP55" i="7"/>
  <c r="BP62" i="7" s="1"/>
  <c r="BM55" i="7"/>
  <c r="BM62" i="7" s="1"/>
  <c r="BI60" i="7"/>
  <c r="BF62" i="7"/>
  <c r="BI50" i="7"/>
  <c r="E50" i="7"/>
  <c r="BF51" i="7"/>
  <c r="BF52" i="7"/>
  <c r="BF57" i="7" s="1"/>
  <c r="BF50" i="7"/>
  <c r="BI52" i="7"/>
  <c r="BI57" i="7" s="1"/>
  <c r="BI51" i="7"/>
  <c r="BI56" i="7" s="1"/>
  <c r="BF56" i="7"/>
  <c r="BI55" i="7"/>
  <c r="BI62" i="7" s="1"/>
  <c r="BF55" i="7"/>
  <c r="BB60" i="7"/>
  <c r="AY60" i="7"/>
  <c r="BB51" i="7"/>
  <c r="BB52" i="7"/>
  <c r="BB57" i="7" s="1"/>
  <c r="BB50" i="7"/>
  <c r="AY51" i="7"/>
  <c r="AY52" i="7"/>
  <c r="AY50" i="7"/>
  <c r="AY57" i="7"/>
  <c r="BB56" i="7"/>
  <c r="AY56" i="7"/>
  <c r="BB55" i="7"/>
  <c r="AY55" i="7"/>
  <c r="AY62" i="7" s="1"/>
  <c r="AU60" i="7"/>
  <c r="AR60" i="7"/>
  <c r="AU51" i="7"/>
  <c r="AU52" i="7"/>
  <c r="AU50" i="7"/>
  <c r="AU55" i="7" s="1"/>
  <c r="AR51" i="7"/>
  <c r="AR52" i="7"/>
  <c r="AR57" i="7" s="1"/>
  <c r="AR50" i="7"/>
  <c r="AU57" i="7"/>
  <c r="AU56" i="7"/>
  <c r="AR56" i="7"/>
  <c r="AR55" i="7"/>
  <c r="AN60" i="7"/>
  <c r="AK60" i="7"/>
  <c r="AN51" i="7"/>
  <c r="AN52" i="7"/>
  <c r="AN57" i="7" s="1"/>
  <c r="AN50" i="7"/>
  <c r="AK51" i="7"/>
  <c r="AK52" i="7"/>
  <c r="AK50" i="7"/>
  <c r="AK57" i="7"/>
  <c r="AN56" i="7"/>
  <c r="AK56" i="7"/>
  <c r="AN55" i="7"/>
  <c r="AK55" i="7"/>
  <c r="AK62" i="7" s="1"/>
  <c r="AG50" i="7"/>
  <c r="AG55" i="7" s="1"/>
  <c r="AD51" i="7"/>
  <c r="AD52" i="7"/>
  <c r="AD57" i="7" s="1"/>
  <c r="AD50" i="7"/>
  <c r="AG52" i="7"/>
  <c r="AG57" i="7" s="1"/>
  <c r="AG51" i="7"/>
  <c r="AG56" i="7" s="1"/>
  <c r="AD56" i="7"/>
  <c r="AD55" i="7"/>
  <c r="AD60" i="7" s="1"/>
  <c r="Z51" i="7"/>
  <c r="Z52" i="7"/>
  <c r="Z50" i="7"/>
  <c r="S50" i="7"/>
  <c r="W51" i="7"/>
  <c r="W56" i="7" s="1"/>
  <c r="W60" i="7" s="1"/>
  <c r="W52" i="7"/>
  <c r="W57" i="7" s="1"/>
  <c r="W50" i="7"/>
  <c r="W55" i="7" s="1"/>
  <c r="Z57" i="7"/>
  <c r="Z56" i="7"/>
  <c r="Z60" i="7" s="1"/>
  <c r="Z55" i="7"/>
  <c r="S51" i="7"/>
  <c r="S52" i="7"/>
  <c r="S57" i="7" s="1"/>
  <c r="L50" i="7"/>
  <c r="P51" i="7"/>
  <c r="P52" i="7"/>
  <c r="P57" i="7" s="1"/>
  <c r="P60" i="7" s="1"/>
  <c r="P62" i="7" s="1"/>
  <c r="Q65" i="7" s="1"/>
  <c r="P50" i="7"/>
  <c r="I50" i="7"/>
  <c r="S56" i="7"/>
  <c r="P56" i="7"/>
  <c r="S55" i="7"/>
  <c r="S60" i="7" s="1"/>
  <c r="P55" i="7"/>
  <c r="E55" i="7"/>
  <c r="L51" i="7"/>
  <c r="L52" i="7"/>
  <c r="L57" i="7" s="1"/>
  <c r="I52" i="7"/>
  <c r="B52" i="7"/>
  <c r="I51" i="7"/>
  <c r="B51" i="7"/>
  <c r="I55" i="7"/>
  <c r="B50" i="7"/>
  <c r="I57" i="7"/>
  <c r="I60" i="7" s="1"/>
  <c r="L56" i="7"/>
  <c r="L60" i="7" s="1"/>
  <c r="I56" i="7"/>
  <c r="L55" i="7"/>
  <c r="AG60" i="7" l="1"/>
  <c r="I62" i="7"/>
  <c r="J65" i="7" s="1"/>
  <c r="AG62" i="7"/>
  <c r="AG65" i="7" s="1"/>
  <c r="CA62" i="7"/>
  <c r="BT62" i="7"/>
  <c r="BB62" i="7"/>
  <c r="AU62" i="7"/>
  <c r="AR62" i="7"/>
  <c r="AN62" i="7"/>
  <c r="AD62" i="7"/>
  <c r="AD65" i="7" s="1"/>
  <c r="Z62" i="7"/>
  <c r="Z65" i="7" s="1"/>
  <c r="W62" i="7"/>
  <c r="W65" i="7" s="1"/>
  <c r="S62" i="7"/>
  <c r="S65" i="7" s="1"/>
  <c r="L62" i="7"/>
  <c r="L65" i="7" s="1"/>
  <c r="E51" i="7"/>
  <c r="E56" i="7" s="1"/>
  <c r="E60" i="7" s="1"/>
  <c r="E52" i="7"/>
  <c r="E57" i="7"/>
  <c r="B56" i="7"/>
  <c r="B57" i="7"/>
  <c r="B60" i="7" s="1"/>
  <c r="B62" i="7" s="1"/>
  <c r="B55" i="7"/>
  <c r="BG64" i="6"/>
  <c r="BG63" i="6"/>
  <c r="BG62" i="6"/>
  <c r="BG69" i="6"/>
  <c r="BG67" i="6"/>
  <c r="BG73" i="6" s="1"/>
  <c r="BG76" i="6" s="1"/>
  <c r="BG68" i="6"/>
  <c r="BB64" i="6"/>
  <c r="BB63" i="6"/>
  <c r="BB62" i="6"/>
  <c r="BB68" i="6"/>
  <c r="BB69" i="6"/>
  <c r="BB67" i="6"/>
  <c r="BB73" i="6" s="1"/>
  <c r="BB76" i="6" s="1"/>
  <c r="AW64" i="6"/>
  <c r="AW63" i="6"/>
  <c r="AW68" i="6" s="1"/>
  <c r="AW69" i="6"/>
  <c r="AW62" i="6"/>
  <c r="AW67" i="6" s="1"/>
  <c r="AR64" i="6"/>
  <c r="AR63" i="6"/>
  <c r="AR62" i="6"/>
  <c r="AR69" i="6"/>
  <c r="AR67" i="6"/>
  <c r="AR68" i="6"/>
  <c r="AM73" i="6"/>
  <c r="AM64" i="6"/>
  <c r="AM63" i="6"/>
  <c r="AM68" i="6" s="1"/>
  <c r="AM62" i="6"/>
  <c r="AM69" i="6"/>
  <c r="AM67" i="6"/>
  <c r="AB62" i="6"/>
  <c r="D24" i="6"/>
  <c r="D25" i="6"/>
  <c r="D26" i="6"/>
  <c r="D27" i="6"/>
  <c r="D28" i="6"/>
  <c r="D29" i="6"/>
  <c r="D30" i="6"/>
  <c r="D31" i="6"/>
  <c r="D32" i="6"/>
  <c r="D33" i="6"/>
  <c r="D34" i="6"/>
  <c r="C24" i="6"/>
  <c r="C25" i="6"/>
  <c r="L62" i="6" s="1"/>
  <c r="C26" i="6"/>
  <c r="C27" i="6"/>
  <c r="C28" i="6"/>
  <c r="C29" i="6"/>
  <c r="C30" i="6"/>
  <c r="C31" i="6"/>
  <c r="AH64" i="6" s="1"/>
  <c r="AH69" i="6" s="1"/>
  <c r="C32" i="6"/>
  <c r="C33" i="6"/>
  <c r="C34" i="6"/>
  <c r="AB63" i="6"/>
  <c r="AB68" i="6" s="1"/>
  <c r="B25" i="6"/>
  <c r="B26" i="6"/>
  <c r="B27" i="6"/>
  <c r="B28" i="6"/>
  <c r="B29" i="6"/>
  <c r="B30" i="6"/>
  <c r="B31" i="6"/>
  <c r="B32" i="6"/>
  <c r="B33" i="6"/>
  <c r="B34" i="6"/>
  <c r="AH63" i="6"/>
  <c r="AH68" i="6" s="1"/>
  <c r="AB64" i="6"/>
  <c r="AB69" i="6" s="1"/>
  <c r="AB67" i="6"/>
  <c r="AB73" i="6" s="1"/>
  <c r="V63" i="6"/>
  <c r="V68" i="6" s="1"/>
  <c r="Q64" i="6"/>
  <c r="Q62" i="6"/>
  <c r="C70" i="7" l="1"/>
  <c r="B65" i="7"/>
  <c r="B66" i="7"/>
  <c r="E62" i="7"/>
  <c r="E66" i="7" s="1"/>
  <c r="AW73" i="6"/>
  <c r="AW76" i="6" s="1"/>
  <c r="AR73" i="6"/>
  <c r="AR76" i="6" s="1"/>
  <c r="AM76" i="6"/>
  <c r="AH62" i="6"/>
  <c r="AH67" i="6" s="1"/>
  <c r="AH73" i="6" s="1"/>
  <c r="AH76" i="6" s="1"/>
  <c r="V62" i="6"/>
  <c r="V67" i="6" s="1"/>
  <c r="V73" i="6" s="1"/>
  <c r="V76" i="6" s="1"/>
  <c r="Q63" i="6"/>
  <c r="Q68" i="6" s="1"/>
  <c r="V64" i="6"/>
  <c r="V69" i="6" s="1"/>
  <c r="AB76" i="6"/>
  <c r="Q69" i="6"/>
  <c r="Q67" i="6"/>
  <c r="L67" i="6"/>
  <c r="L73" i="6" s="1"/>
  <c r="L76" i="6" s="1"/>
  <c r="L64" i="6"/>
  <c r="L63" i="6"/>
  <c r="L68" i="6" s="1"/>
  <c r="L69" i="6"/>
  <c r="G63" i="6"/>
  <c r="G62" i="6"/>
  <c r="G67" i="6" s="1"/>
  <c r="G64" i="6"/>
  <c r="G69" i="6" s="1"/>
  <c r="B63" i="6"/>
  <c r="B68" i="6" s="1"/>
  <c r="B62" i="6"/>
  <c r="G68" i="6"/>
  <c r="B67" i="6"/>
  <c r="B76" i="6" s="1"/>
  <c r="B64" i="6"/>
  <c r="B69" i="6" s="1"/>
  <c r="E19" i="6"/>
  <c r="C19" i="6"/>
  <c r="D19" i="6"/>
  <c r="Q5" i="1"/>
  <c r="Q6" i="1"/>
  <c r="Q7" i="1"/>
  <c r="Q8" i="1"/>
  <c r="Q9" i="1"/>
  <c r="Q10" i="1"/>
  <c r="Q11" i="1"/>
  <c r="Q12" i="1"/>
  <c r="Q13" i="1"/>
  <c r="Q14" i="1"/>
  <c r="Q15" i="1"/>
  <c r="Q4" i="1"/>
  <c r="Q16" i="1" l="1"/>
  <c r="D70" i="7"/>
  <c r="E70" i="7"/>
  <c r="G73" i="6"/>
  <c r="G76" i="6" s="1"/>
  <c r="Q73" i="6"/>
  <c r="Q76" i="6" s="1"/>
  <c r="E15" i="6"/>
  <c r="H66" i="4"/>
  <c r="H67" i="4"/>
  <c r="H68" i="4"/>
  <c r="S68" i="4" s="1"/>
  <c r="H69" i="4"/>
  <c r="H70" i="4"/>
  <c r="I65" i="4"/>
  <c r="I66" i="4"/>
  <c r="I67" i="4"/>
  <c r="I68" i="4"/>
  <c r="N68" i="4" s="1"/>
  <c r="I69" i="4"/>
  <c r="I70" i="4"/>
  <c r="T70" i="4" s="1"/>
  <c r="J65" i="4"/>
  <c r="J66" i="4"/>
  <c r="U66" i="4" s="1"/>
  <c r="J67" i="4"/>
  <c r="J68" i="4"/>
  <c r="J69" i="4"/>
  <c r="J70" i="4"/>
  <c r="I64" i="4"/>
  <c r="H64" i="4"/>
  <c r="T64" i="4"/>
  <c r="S66" i="4"/>
  <c r="G65" i="4"/>
  <c r="G66" i="4"/>
  <c r="G67" i="4"/>
  <c r="G68" i="4"/>
  <c r="L68" i="4" s="1"/>
  <c r="G69" i="4"/>
  <c r="G70" i="4"/>
  <c r="R70" i="4" s="1"/>
  <c r="G40" i="4"/>
  <c r="AD54" i="4"/>
  <c r="AA54" i="4"/>
  <c r="AB54" i="4"/>
  <c r="AC54" i="4"/>
  <c r="AA55" i="4"/>
  <c r="AB55" i="4"/>
  <c r="AC55" i="4"/>
  <c r="AD55" i="4"/>
  <c r="AA56" i="4"/>
  <c r="AB56" i="4"/>
  <c r="AC56" i="4"/>
  <c r="AD56" i="4"/>
  <c r="AA57" i="4"/>
  <c r="AB57" i="4"/>
  <c r="AC57" i="4"/>
  <c r="AD57" i="4"/>
  <c r="AA58" i="4"/>
  <c r="AB58" i="4"/>
  <c r="AC58" i="4"/>
  <c r="AD58" i="4"/>
  <c r="AA59" i="4"/>
  <c r="AB59" i="4"/>
  <c r="AC59" i="4"/>
  <c r="AD59" i="4"/>
  <c r="AB53" i="4"/>
  <c r="AC53" i="4"/>
  <c r="AD53" i="4"/>
  <c r="AA53" i="4"/>
  <c r="V54" i="4"/>
  <c r="W54" i="4"/>
  <c r="X54" i="4"/>
  <c r="Y54" i="4"/>
  <c r="Y60" i="4" s="1"/>
  <c r="E66" i="4" s="1"/>
  <c r="V55" i="4"/>
  <c r="W55" i="4"/>
  <c r="X55" i="4"/>
  <c r="Y55" i="4"/>
  <c r="V56" i="4"/>
  <c r="W56" i="4"/>
  <c r="X56" i="4"/>
  <c r="Y56" i="4"/>
  <c r="V57" i="4"/>
  <c r="W57" i="4"/>
  <c r="X57" i="4"/>
  <c r="Y57" i="4"/>
  <c r="V58" i="4"/>
  <c r="W58" i="4"/>
  <c r="X58" i="4"/>
  <c r="Y58" i="4"/>
  <c r="V59" i="4"/>
  <c r="W59" i="4"/>
  <c r="X59" i="4"/>
  <c r="Y59" i="4"/>
  <c r="W53" i="4"/>
  <c r="X53" i="4"/>
  <c r="Y53" i="4"/>
  <c r="V53" i="4"/>
  <c r="Q54" i="4"/>
  <c r="R54" i="4"/>
  <c r="S54" i="4"/>
  <c r="T54" i="4"/>
  <c r="Q55" i="4"/>
  <c r="R55" i="4"/>
  <c r="S55" i="4"/>
  <c r="T55" i="4"/>
  <c r="Q56" i="4"/>
  <c r="R56" i="4"/>
  <c r="S56" i="4"/>
  <c r="T56" i="4"/>
  <c r="Q57" i="4"/>
  <c r="R57" i="4"/>
  <c r="S57" i="4"/>
  <c r="T57" i="4"/>
  <c r="Q58" i="4"/>
  <c r="R58" i="4"/>
  <c r="S58" i="4"/>
  <c r="T58" i="4"/>
  <c r="Q59" i="4"/>
  <c r="R59" i="4"/>
  <c r="S59" i="4"/>
  <c r="T59" i="4"/>
  <c r="R53" i="4"/>
  <c r="S53" i="4"/>
  <c r="T53" i="4"/>
  <c r="Q53" i="4"/>
  <c r="L54" i="4"/>
  <c r="M54" i="4"/>
  <c r="M60" i="4" s="1"/>
  <c r="C64" i="4" s="1"/>
  <c r="N54" i="4"/>
  <c r="O54" i="4"/>
  <c r="L55" i="4"/>
  <c r="M55" i="4"/>
  <c r="N55" i="4"/>
  <c r="O55" i="4"/>
  <c r="L56" i="4"/>
  <c r="M56" i="4"/>
  <c r="N56" i="4"/>
  <c r="O56" i="4"/>
  <c r="L57" i="4"/>
  <c r="M57" i="4"/>
  <c r="N57" i="4"/>
  <c r="O57" i="4"/>
  <c r="L58" i="4"/>
  <c r="M58" i="4"/>
  <c r="N58" i="4"/>
  <c r="O58" i="4"/>
  <c r="L59" i="4"/>
  <c r="M59" i="4"/>
  <c r="N59" i="4"/>
  <c r="O59" i="4"/>
  <c r="M53" i="4"/>
  <c r="N53" i="4"/>
  <c r="O53" i="4"/>
  <c r="L53" i="4"/>
  <c r="T69" i="4"/>
  <c r="R69" i="4"/>
  <c r="U68" i="4"/>
  <c r="U67" i="4"/>
  <c r="S67" i="4"/>
  <c r="U65" i="4"/>
  <c r="U64" i="4"/>
  <c r="S64" i="4"/>
  <c r="E60" i="4"/>
  <c r="D60" i="4"/>
  <c r="C60" i="4"/>
  <c r="B60" i="4"/>
  <c r="J59" i="4"/>
  <c r="I59" i="4"/>
  <c r="H59" i="4"/>
  <c r="G59" i="4"/>
  <c r="E59" i="4"/>
  <c r="D59" i="4"/>
  <c r="C59" i="4"/>
  <c r="B59" i="4"/>
  <c r="J58" i="4"/>
  <c r="I58" i="4"/>
  <c r="H58" i="4"/>
  <c r="G58" i="4"/>
  <c r="E58" i="4"/>
  <c r="D58" i="4"/>
  <c r="C58" i="4"/>
  <c r="B58" i="4"/>
  <c r="J57" i="4"/>
  <c r="I57" i="4"/>
  <c r="H57" i="4"/>
  <c r="G57" i="4"/>
  <c r="E57" i="4"/>
  <c r="D57" i="4"/>
  <c r="C57" i="4"/>
  <c r="B57" i="4"/>
  <c r="J56" i="4"/>
  <c r="I56" i="4"/>
  <c r="H56" i="4"/>
  <c r="G56" i="4"/>
  <c r="E56" i="4"/>
  <c r="D56" i="4"/>
  <c r="C56" i="4"/>
  <c r="B56" i="4"/>
  <c r="J55" i="4"/>
  <c r="I55" i="4"/>
  <c r="H55" i="4"/>
  <c r="G55" i="4"/>
  <c r="E55" i="4"/>
  <c r="D55" i="4"/>
  <c r="C55" i="4"/>
  <c r="B55" i="4"/>
  <c r="J54" i="4"/>
  <c r="I54" i="4"/>
  <c r="H54" i="4"/>
  <c r="G54" i="4"/>
  <c r="E54" i="4"/>
  <c r="D54" i="4"/>
  <c r="C54" i="4"/>
  <c r="B54" i="4"/>
  <c r="O60" i="4"/>
  <c r="E64" i="4" s="1"/>
  <c r="J53" i="4"/>
  <c r="I53" i="4"/>
  <c r="I60" i="4" s="1"/>
  <c r="H53" i="4"/>
  <c r="H60" i="4" s="1"/>
  <c r="G53" i="4"/>
  <c r="G60" i="4" s="1"/>
  <c r="C47" i="4"/>
  <c r="C45" i="4"/>
  <c r="V41" i="4"/>
  <c r="V42" i="4"/>
  <c r="V43" i="4"/>
  <c r="V44" i="4"/>
  <c r="V45" i="4"/>
  <c r="V46" i="4"/>
  <c r="V40" i="4"/>
  <c r="R41" i="4"/>
  <c r="S41" i="4"/>
  <c r="T41" i="4"/>
  <c r="U41" i="4"/>
  <c r="R42" i="4"/>
  <c r="S42" i="4"/>
  <c r="T42" i="4"/>
  <c r="U42" i="4"/>
  <c r="R43" i="4"/>
  <c r="S43" i="4"/>
  <c r="T43" i="4"/>
  <c r="U43" i="4"/>
  <c r="R44" i="4"/>
  <c r="S44" i="4"/>
  <c r="T44" i="4"/>
  <c r="U44" i="4"/>
  <c r="R45" i="4"/>
  <c r="S45" i="4"/>
  <c r="T45" i="4"/>
  <c r="U45" i="4"/>
  <c r="R46" i="4"/>
  <c r="S46" i="4"/>
  <c r="T46" i="4"/>
  <c r="U46" i="4"/>
  <c r="S40" i="4"/>
  <c r="T40" i="4"/>
  <c r="U40" i="4"/>
  <c r="R40" i="4"/>
  <c r="P47" i="4"/>
  <c r="P41" i="4"/>
  <c r="P42" i="4"/>
  <c r="P43" i="4"/>
  <c r="P44" i="4"/>
  <c r="P45" i="4"/>
  <c r="P46" i="4"/>
  <c r="P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5" i="4"/>
  <c r="M45" i="4"/>
  <c r="N45" i="4"/>
  <c r="O45" i="4"/>
  <c r="L46" i="4"/>
  <c r="M46" i="4"/>
  <c r="N46" i="4"/>
  <c r="O46" i="4"/>
  <c r="M40" i="4"/>
  <c r="N40" i="4"/>
  <c r="O40" i="4"/>
  <c r="L40" i="4"/>
  <c r="J41" i="4"/>
  <c r="J42" i="4"/>
  <c r="J43" i="4"/>
  <c r="J44" i="4"/>
  <c r="J45" i="4"/>
  <c r="J46" i="4"/>
  <c r="J40" i="4"/>
  <c r="I42" i="4"/>
  <c r="I43" i="4"/>
  <c r="I44" i="4"/>
  <c r="I45" i="4"/>
  <c r="I46" i="4"/>
  <c r="I40" i="4"/>
  <c r="H41" i="4"/>
  <c r="H42" i="4"/>
  <c r="H43" i="4"/>
  <c r="H44" i="4"/>
  <c r="H45" i="4"/>
  <c r="H46" i="4"/>
  <c r="H40" i="4"/>
  <c r="G42" i="4"/>
  <c r="G43" i="4"/>
  <c r="G44" i="4"/>
  <c r="G45" i="4"/>
  <c r="G46" i="4"/>
  <c r="C43" i="4"/>
  <c r="D43" i="4"/>
  <c r="E43" i="4"/>
  <c r="B43" i="4"/>
  <c r="C42" i="4"/>
  <c r="D42" i="4"/>
  <c r="E42" i="4"/>
  <c r="B42" i="4"/>
  <c r="C41" i="4"/>
  <c r="D41" i="4"/>
  <c r="E41" i="4"/>
  <c r="B41" i="4"/>
  <c r="C40" i="4"/>
  <c r="D40" i="4"/>
  <c r="E40" i="4"/>
  <c r="B40" i="4"/>
  <c r="G36" i="4"/>
  <c r="H36" i="4"/>
  <c r="I36" i="4"/>
  <c r="J36" i="4"/>
  <c r="L36" i="4"/>
  <c r="M36" i="4"/>
  <c r="N36" i="4"/>
  <c r="O36" i="4"/>
  <c r="Q36" i="4"/>
  <c r="R36" i="4"/>
  <c r="S36" i="4"/>
  <c r="T36" i="4"/>
  <c r="V36" i="4"/>
  <c r="W36" i="4"/>
  <c r="X36" i="4"/>
  <c r="Y36" i="4"/>
  <c r="AA36" i="4"/>
  <c r="AB36" i="4"/>
  <c r="AC36" i="4"/>
  <c r="AC60" i="4" l="1"/>
  <c r="D67" i="4" s="1"/>
  <c r="J60" i="4"/>
  <c r="O64" i="4"/>
  <c r="L65" i="4"/>
  <c r="N65" i="4"/>
  <c r="L66" i="4"/>
  <c r="N66" i="4"/>
  <c r="L67" i="4"/>
  <c r="N67" i="4"/>
  <c r="L60" i="4"/>
  <c r="B64" i="4" s="1"/>
  <c r="N60" i="4"/>
  <c r="D64" i="4" s="1"/>
  <c r="Q60" i="4"/>
  <c r="B65" i="4" s="1"/>
  <c r="S60" i="4"/>
  <c r="D65" i="4" s="1"/>
  <c r="V60" i="4"/>
  <c r="B66" i="4" s="1"/>
  <c r="AA60" i="4"/>
  <c r="B67" i="4" s="1"/>
  <c r="W60" i="4"/>
  <c r="C66" i="4" s="1"/>
  <c r="L64" i="4"/>
  <c r="N64" i="4"/>
  <c r="M64" i="4"/>
  <c r="S65" i="4"/>
  <c r="M65" i="4"/>
  <c r="M69" i="4"/>
  <c r="O69" i="4"/>
  <c r="M70" i="4"/>
  <c r="O70" i="4"/>
  <c r="O65" i="4"/>
  <c r="R65" i="4"/>
  <c r="T65" i="4"/>
  <c r="M66" i="4"/>
  <c r="O66" i="4"/>
  <c r="R66" i="4"/>
  <c r="T66" i="4"/>
  <c r="M67" i="4"/>
  <c r="O67" i="4"/>
  <c r="R67" i="4"/>
  <c r="T67" i="4"/>
  <c r="M68" i="4"/>
  <c r="P68" i="4" s="1"/>
  <c r="O68" i="4"/>
  <c r="R68" i="4"/>
  <c r="T68" i="4"/>
  <c r="L69" i="4"/>
  <c r="N69" i="4"/>
  <c r="S69" i="4"/>
  <c r="V69" i="4" s="1"/>
  <c r="U69" i="4"/>
  <c r="L70" i="4"/>
  <c r="N70" i="4"/>
  <c r="S70" i="4"/>
  <c r="V70" i="4" s="1"/>
  <c r="U70" i="4"/>
  <c r="P65" i="4" l="1"/>
  <c r="V65" i="4"/>
  <c r="P64" i="4"/>
  <c r="AD60" i="4"/>
  <c r="E67" i="4" s="1"/>
  <c r="T60" i="4"/>
  <c r="E65" i="4" s="1"/>
  <c r="P70" i="4"/>
  <c r="P69" i="4"/>
  <c r="V68" i="4"/>
  <c r="V67" i="4"/>
  <c r="V66" i="4"/>
  <c r="X60" i="4"/>
  <c r="D66" i="4" s="1"/>
  <c r="P67" i="4"/>
  <c r="P66" i="4"/>
  <c r="AB60" i="4"/>
  <c r="C67" i="4" s="1"/>
  <c r="R60" i="4"/>
  <c r="C65" i="4" s="1"/>
  <c r="P9" i="4"/>
  <c r="Q9" i="4"/>
  <c r="R9" i="4"/>
  <c r="P10" i="4"/>
  <c r="Q10" i="4"/>
  <c r="R10" i="4"/>
  <c r="O10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4" i="4"/>
  <c r="Q4" i="4"/>
  <c r="R4" i="4"/>
  <c r="P71" i="4" l="1"/>
  <c r="V4" i="4"/>
  <c r="U4" i="4"/>
  <c r="W4" i="4"/>
  <c r="T4" i="4"/>
  <c r="AE4" i="4"/>
  <c r="AG4" i="4"/>
  <c r="AF4" i="4"/>
  <c r="AD4" i="4"/>
  <c r="U9" i="4"/>
  <c r="W9" i="4"/>
  <c r="V9" i="4"/>
  <c r="T9" i="4"/>
  <c r="AD8" i="4"/>
  <c r="AF8" i="4"/>
  <c r="AE8" i="4"/>
  <c r="AG8" i="4"/>
  <c r="V8" i="4"/>
  <c r="T8" i="4"/>
  <c r="W8" i="4"/>
  <c r="U8" i="4"/>
  <c r="AD7" i="4"/>
  <c r="AF7" i="4"/>
  <c r="AE7" i="4"/>
  <c r="AG7" i="4"/>
  <c r="U7" i="4"/>
  <c r="W7" i="4"/>
  <c r="V7" i="4"/>
  <c r="T7" i="4"/>
  <c r="AD6" i="4"/>
  <c r="AF6" i="4"/>
  <c r="AE6" i="4"/>
  <c r="AG6" i="4"/>
  <c r="V6" i="4"/>
  <c r="T6" i="4"/>
  <c r="U6" i="4"/>
  <c r="W6" i="4"/>
  <c r="AD5" i="4"/>
  <c r="AF5" i="4"/>
  <c r="AF11" i="4" s="1"/>
  <c r="D18" i="4" s="1"/>
  <c r="AE5" i="4"/>
  <c r="AG5" i="4"/>
  <c r="U5" i="4"/>
  <c r="W5" i="4"/>
  <c r="V5" i="4"/>
  <c r="T5" i="4"/>
  <c r="Q11" i="4"/>
  <c r="O11" i="4"/>
  <c r="V10" i="4"/>
  <c r="T10" i="4"/>
  <c r="U10" i="4"/>
  <c r="W10" i="4"/>
  <c r="AD10" i="4"/>
  <c r="AF10" i="4"/>
  <c r="AE10" i="4"/>
  <c r="AG10" i="4"/>
  <c r="AI9" i="4"/>
  <c r="AK9" i="4"/>
  <c r="AJ9" i="4"/>
  <c r="AL9" i="4"/>
  <c r="Y9" i="4"/>
  <c r="AA9" i="4"/>
  <c r="AB9" i="4"/>
  <c r="Z9" i="4"/>
  <c r="AJ4" i="4"/>
  <c r="AL4" i="4"/>
  <c r="AK4" i="4"/>
  <c r="AI4" i="4"/>
  <c r="Z4" i="4"/>
  <c r="AB4" i="4"/>
  <c r="Y4" i="4"/>
  <c r="AA4" i="4"/>
  <c r="AI8" i="4"/>
  <c r="AK8" i="4"/>
  <c r="AJ8" i="4"/>
  <c r="AL8" i="4"/>
  <c r="Y8" i="4"/>
  <c r="AA8" i="4"/>
  <c r="AB8" i="4"/>
  <c r="Z8" i="4"/>
  <c r="AI7" i="4"/>
  <c r="AK7" i="4"/>
  <c r="AJ7" i="4"/>
  <c r="AL7" i="4"/>
  <c r="Y7" i="4"/>
  <c r="AA7" i="4"/>
  <c r="AB7" i="4"/>
  <c r="Z7" i="4"/>
  <c r="AI6" i="4"/>
  <c r="AK6" i="4"/>
  <c r="AJ6" i="4"/>
  <c r="AL6" i="4"/>
  <c r="Y6" i="4"/>
  <c r="AA6" i="4"/>
  <c r="AB6" i="4"/>
  <c r="Z6" i="4"/>
  <c r="AI5" i="4"/>
  <c r="AK5" i="4"/>
  <c r="AK11" i="4" s="1"/>
  <c r="D19" i="4" s="1"/>
  <c r="AJ5" i="4"/>
  <c r="AL5" i="4"/>
  <c r="AL11" i="4" s="1"/>
  <c r="E19" i="4" s="1"/>
  <c r="Y5" i="4"/>
  <c r="AA5" i="4"/>
  <c r="Z5" i="4"/>
  <c r="AB5" i="4"/>
  <c r="AB11" i="4" s="1"/>
  <c r="R11" i="4"/>
  <c r="AI10" i="4"/>
  <c r="AK10" i="4"/>
  <c r="AJ10" i="4"/>
  <c r="AJ11" i="4" s="1"/>
  <c r="C19" i="4" s="1"/>
  <c r="AL10" i="4"/>
  <c r="P11" i="4"/>
  <c r="Y10" i="4"/>
  <c r="AA10" i="4"/>
  <c r="AB10" i="4"/>
  <c r="Z10" i="4"/>
  <c r="AD9" i="4"/>
  <c r="AF9" i="4"/>
  <c r="AE9" i="4"/>
  <c r="AG9" i="4"/>
  <c r="E17" i="4" l="1"/>
  <c r="AA11" i="4"/>
  <c r="D17" i="4" s="1"/>
  <c r="T11" i="4"/>
  <c r="W11" i="4"/>
  <c r="E16" i="4" s="1"/>
  <c r="AG11" i="4"/>
  <c r="E18" i="4" s="1"/>
  <c r="Z11" i="4"/>
  <c r="C17" i="4" s="1"/>
  <c r="Y11" i="4"/>
  <c r="B17" i="4" s="1"/>
  <c r="AI11" i="4"/>
  <c r="B19" i="4" s="1"/>
  <c r="V11" i="4"/>
  <c r="D16" i="4" s="1"/>
  <c r="U11" i="4"/>
  <c r="C16" i="4" s="1"/>
  <c r="AE11" i="4"/>
  <c r="C18" i="4" s="1"/>
  <c r="AD11" i="4"/>
  <c r="B18" i="4" s="1"/>
  <c r="I18" i="4" l="1"/>
  <c r="I20" i="4"/>
  <c r="I22" i="4"/>
  <c r="I16" i="4"/>
  <c r="I17" i="4"/>
  <c r="I21" i="4"/>
  <c r="I19" i="4"/>
  <c r="J18" i="4"/>
  <c r="J20" i="4"/>
  <c r="J22" i="4"/>
  <c r="J19" i="4"/>
  <c r="J16" i="4"/>
  <c r="J17" i="4"/>
  <c r="J21" i="4"/>
  <c r="H18" i="4"/>
  <c r="H20" i="4"/>
  <c r="H22" i="4"/>
  <c r="H19" i="4"/>
  <c r="H17" i="4"/>
  <c r="H21" i="4"/>
  <c r="H16" i="4"/>
  <c r="G18" i="4"/>
  <c r="G20" i="4"/>
  <c r="G22" i="4"/>
  <c r="G17" i="4"/>
  <c r="G21" i="4"/>
  <c r="G19" i="4"/>
  <c r="R19" i="4" l="1"/>
  <c r="L19" i="4"/>
  <c r="R17" i="4"/>
  <c r="L17" i="4"/>
  <c r="R20" i="4"/>
  <c r="L20" i="4"/>
  <c r="R16" i="4"/>
  <c r="M21" i="4"/>
  <c r="S21" i="4"/>
  <c r="M19" i="4"/>
  <c r="S19" i="4"/>
  <c r="S20" i="4"/>
  <c r="M20" i="4"/>
  <c r="O21" i="4"/>
  <c r="U21" i="4"/>
  <c r="U16" i="4"/>
  <c r="O16" i="4"/>
  <c r="U22" i="4"/>
  <c r="O22" i="4"/>
  <c r="U18" i="4"/>
  <c r="O18" i="4"/>
  <c r="T21" i="4"/>
  <c r="N21" i="4"/>
  <c r="N16" i="4"/>
  <c r="T16" i="4"/>
  <c r="T20" i="4"/>
  <c r="N20" i="4"/>
  <c r="R21" i="4"/>
  <c r="L21" i="4"/>
  <c r="P21" i="4" s="1"/>
  <c r="R22" i="4"/>
  <c r="L22" i="4"/>
  <c r="R18" i="4"/>
  <c r="L18" i="4"/>
  <c r="S16" i="4"/>
  <c r="M16" i="4"/>
  <c r="M17" i="4"/>
  <c r="S17" i="4"/>
  <c r="S22" i="4"/>
  <c r="M22" i="4"/>
  <c r="S18" i="4"/>
  <c r="M18" i="4"/>
  <c r="O17" i="4"/>
  <c r="U17" i="4"/>
  <c r="O19" i="4"/>
  <c r="U19" i="4"/>
  <c r="U20" i="4"/>
  <c r="O20" i="4"/>
  <c r="T19" i="4"/>
  <c r="N19" i="4"/>
  <c r="T17" i="4"/>
  <c r="N17" i="4"/>
  <c r="T22" i="4"/>
  <c r="N22" i="4"/>
  <c r="T18" i="4"/>
  <c r="N18" i="4"/>
  <c r="P18" i="4" l="1"/>
  <c r="P22" i="4"/>
  <c r="V16" i="4"/>
  <c r="P20" i="4"/>
  <c r="P17" i="4"/>
  <c r="P19" i="4"/>
  <c r="V18" i="4"/>
  <c r="V22" i="4"/>
  <c r="V21" i="4"/>
  <c r="P16" i="4"/>
  <c r="P23" i="4" s="1"/>
  <c r="D21" i="4" s="1"/>
  <c r="D23" i="4" s="1"/>
  <c r="V20" i="4"/>
  <c r="V17" i="4"/>
  <c r="V19" i="4"/>
  <c r="B31" i="4" l="1"/>
  <c r="G30" i="4" s="1"/>
  <c r="D31" i="4"/>
  <c r="I30" i="4" s="1"/>
  <c r="E31" i="4"/>
  <c r="J30" i="4" s="1"/>
  <c r="C31" i="4"/>
  <c r="H30" i="4" s="1"/>
  <c r="B36" i="4"/>
  <c r="G35" i="4" s="1"/>
  <c r="D36" i="4"/>
  <c r="I35" i="4" s="1"/>
  <c r="E36" i="4"/>
  <c r="J35" i="4" s="1"/>
  <c r="C36" i="4"/>
  <c r="H35" i="4" s="1"/>
  <c r="B33" i="4"/>
  <c r="G32" i="4" s="1"/>
  <c r="D33" i="4"/>
  <c r="I32" i="4" s="1"/>
  <c r="E33" i="4"/>
  <c r="J32" i="4" s="1"/>
  <c r="C33" i="4"/>
  <c r="H32" i="4" s="1"/>
  <c r="B34" i="4"/>
  <c r="G33" i="4" s="1"/>
  <c r="D34" i="4"/>
  <c r="I33" i="4" s="1"/>
  <c r="E34" i="4"/>
  <c r="J33" i="4" s="1"/>
  <c r="C34" i="4"/>
  <c r="H33" i="4" s="1"/>
  <c r="B35" i="4"/>
  <c r="G34" i="4" s="1"/>
  <c r="D35" i="4"/>
  <c r="I34" i="4" s="1"/>
  <c r="E35" i="4"/>
  <c r="J34" i="4" s="1"/>
  <c r="C35" i="4"/>
  <c r="H34" i="4" s="1"/>
  <c r="B32" i="4"/>
  <c r="G31" i="4" s="1"/>
  <c r="D32" i="4"/>
  <c r="I31" i="4" s="1"/>
  <c r="E32" i="4"/>
  <c r="J31" i="4" s="1"/>
  <c r="C32" i="4"/>
  <c r="H31" i="4" s="1"/>
  <c r="C30" i="4"/>
  <c r="H29" i="4" s="1"/>
  <c r="E30" i="4"/>
  <c r="J29" i="4" s="1"/>
  <c r="G29" i="4"/>
  <c r="D30" i="4"/>
  <c r="I29" i="4" s="1"/>
  <c r="X29" i="4" l="1"/>
  <c r="V29" i="4"/>
  <c r="W29" i="4"/>
  <c r="Y29" i="4"/>
  <c r="AB29" i="4"/>
  <c r="AA29" i="4"/>
  <c r="AD29" i="4"/>
  <c r="AC29" i="4"/>
  <c r="R31" i="4"/>
  <c r="T31" i="4"/>
  <c r="Q31" i="4"/>
  <c r="S31" i="4"/>
  <c r="W31" i="4"/>
  <c r="Y31" i="4"/>
  <c r="V31" i="4"/>
  <c r="X31" i="4"/>
  <c r="R34" i="4"/>
  <c r="T34" i="4"/>
  <c r="Q34" i="4"/>
  <c r="S34" i="4"/>
  <c r="W34" i="4"/>
  <c r="Y34" i="4"/>
  <c r="V34" i="4"/>
  <c r="X34" i="4"/>
  <c r="R33" i="4"/>
  <c r="T33" i="4"/>
  <c r="Q33" i="4"/>
  <c r="S33" i="4"/>
  <c r="W33" i="4"/>
  <c r="Y33" i="4"/>
  <c r="V33" i="4"/>
  <c r="X33" i="4"/>
  <c r="R32" i="4"/>
  <c r="T32" i="4"/>
  <c r="Q32" i="4"/>
  <c r="S32" i="4"/>
  <c r="W32" i="4"/>
  <c r="Y32" i="4"/>
  <c r="V32" i="4"/>
  <c r="X32" i="4"/>
  <c r="R35" i="4"/>
  <c r="T35" i="4"/>
  <c r="Q35" i="4"/>
  <c r="S35" i="4"/>
  <c r="W35" i="4"/>
  <c r="Y35" i="4"/>
  <c r="V35" i="4"/>
  <c r="X35" i="4"/>
  <c r="R30" i="4"/>
  <c r="T30" i="4"/>
  <c r="Q30" i="4"/>
  <c r="S30" i="4"/>
  <c r="W30" i="4"/>
  <c r="Y30" i="4"/>
  <c r="V30" i="4"/>
  <c r="X30" i="4"/>
  <c r="N29" i="4"/>
  <c r="L29" i="4"/>
  <c r="M29" i="4"/>
  <c r="O29" i="4"/>
  <c r="S29" i="4"/>
  <c r="Q29" i="4"/>
  <c r="R29" i="4"/>
  <c r="T29" i="4"/>
  <c r="AB31" i="4"/>
  <c r="AD31" i="4"/>
  <c r="AA31" i="4"/>
  <c r="AC31" i="4"/>
  <c r="M31" i="4"/>
  <c r="O31" i="4"/>
  <c r="L31" i="4"/>
  <c r="N31" i="4"/>
  <c r="AB34" i="4"/>
  <c r="AD34" i="4"/>
  <c r="AA34" i="4"/>
  <c r="AC34" i="4"/>
  <c r="M34" i="4"/>
  <c r="O34" i="4"/>
  <c r="L34" i="4"/>
  <c r="N34" i="4"/>
  <c r="AB33" i="4"/>
  <c r="AD33" i="4"/>
  <c r="AA33" i="4"/>
  <c r="AC33" i="4"/>
  <c r="M33" i="4"/>
  <c r="O33" i="4"/>
  <c r="L33" i="4"/>
  <c r="N33" i="4"/>
  <c r="AB32" i="4"/>
  <c r="AD32" i="4"/>
  <c r="AA32" i="4"/>
  <c r="AC32" i="4"/>
  <c r="M32" i="4"/>
  <c r="O32" i="4"/>
  <c r="L32" i="4"/>
  <c r="N32" i="4"/>
  <c r="AB35" i="4"/>
  <c r="AD35" i="4"/>
  <c r="AA35" i="4"/>
  <c r="AC35" i="4"/>
  <c r="M35" i="4"/>
  <c r="O35" i="4"/>
  <c r="L35" i="4"/>
  <c r="N35" i="4"/>
  <c r="AB30" i="4"/>
  <c r="AD30" i="4"/>
  <c r="AA30" i="4"/>
  <c r="AC30" i="4"/>
  <c r="M30" i="4"/>
  <c r="O30" i="4"/>
  <c r="L30" i="4"/>
  <c r="N30" i="4"/>
  <c r="AD36" i="4" l="1"/>
  <c r="E65" i="7"/>
  <c r="E34" i="6"/>
  <c r="BG79" i="6" s="1"/>
  <c r="BG80" i="6" s="1"/>
  <c r="E28" i="6"/>
  <c r="AB79" i="6" s="1"/>
  <c r="E33" i="6"/>
  <c r="BB79" i="6"/>
  <c r="E29" i="6"/>
  <c r="AH79" i="6" s="1"/>
  <c r="AH80" i="6" s="1"/>
  <c r="E25" i="6"/>
  <c r="L79" i="6"/>
  <c r="L81" i="6" s="1"/>
  <c r="E31" i="6"/>
  <c r="AR79" i="6" s="1"/>
  <c r="E23" i="6"/>
  <c r="B79" i="6"/>
  <c r="B80" i="6" s="1"/>
  <c r="E32" i="6"/>
  <c r="AW79" i="6" s="1"/>
  <c r="E24" i="6"/>
  <c r="G79" i="6" s="1"/>
  <c r="V79" i="6"/>
  <c r="V81" i="6" s="1"/>
  <c r="E30" i="6"/>
  <c r="AM79" i="6"/>
  <c r="AM80" i="6" s="1"/>
  <c r="E26" i="6"/>
  <c r="Q79" i="6" s="1"/>
  <c r="V84" i="6" l="1"/>
  <c r="V126" i="6" s="1"/>
  <c r="V91" i="6"/>
  <c r="V95" i="6" s="1"/>
  <c r="V85" i="6"/>
  <c r="V118" i="6" s="1"/>
  <c r="V86" i="6"/>
  <c r="V92" i="6"/>
  <c r="V96" i="6" s="1"/>
  <c r="V87" i="6"/>
  <c r="V90" i="6"/>
  <c r="V94" i="6" s="1"/>
  <c r="G80" i="6"/>
  <c r="G81" i="6"/>
  <c r="AR80" i="6"/>
  <c r="AR81" i="6"/>
  <c r="Q80" i="6"/>
  <c r="Q81" i="6"/>
  <c r="AW80" i="6"/>
  <c r="AW81" i="6"/>
  <c r="L87" i="6"/>
  <c r="L86" i="6"/>
  <c r="L84" i="6"/>
  <c r="L126" i="6" s="1"/>
  <c r="L85" i="6"/>
  <c r="L118" i="6" s="1"/>
  <c r="L90" i="6"/>
  <c r="L94" i="6" s="1"/>
  <c r="BB80" i="6"/>
  <c r="BB81" i="6"/>
  <c r="V80" i="6"/>
  <c r="AM81" i="6"/>
  <c r="B81" i="6"/>
  <c r="L91" i="6"/>
  <c r="L95" i="6" s="1"/>
  <c r="AH81" i="6"/>
  <c r="L92" i="6"/>
  <c r="L96" i="6" s="1"/>
  <c r="AB80" i="6"/>
  <c r="AB81" i="6"/>
  <c r="BG81" i="6"/>
  <c r="L80" i="6"/>
  <c r="AB87" i="6" l="1"/>
  <c r="AB85" i="6"/>
  <c r="AB118" i="6" s="1"/>
  <c r="AB86" i="6"/>
  <c r="AB90" i="6"/>
  <c r="AB94" i="6" s="1"/>
  <c r="AB84" i="6"/>
  <c r="AB126" i="6" s="1"/>
  <c r="AB91" i="6"/>
  <c r="AB95" i="6" s="1"/>
  <c r="AB92" i="6"/>
  <c r="AB96" i="6" s="1"/>
  <c r="N101" i="6"/>
  <c r="N113" i="6" s="1"/>
  <c r="N100" i="6"/>
  <c r="N112" i="6" s="1"/>
  <c r="N102" i="6"/>
  <c r="N114" i="6" s="1"/>
  <c r="L108" i="6"/>
  <c r="N122" i="6" s="1"/>
  <c r="L107" i="6"/>
  <c r="M122" i="6" s="1"/>
  <c r="M102" i="6"/>
  <c r="M114" i="6" s="1"/>
  <c r="M100" i="6"/>
  <c r="M112" i="6" s="1"/>
  <c r="M101" i="6"/>
  <c r="M113" i="6" s="1"/>
  <c r="AM87" i="6"/>
  <c r="AM85" i="6"/>
  <c r="AM118" i="6" s="1"/>
  <c r="AM91" i="6"/>
  <c r="AM95" i="6" s="1"/>
  <c r="AM90" i="6"/>
  <c r="AM94" i="6" s="1"/>
  <c r="AM84" i="6"/>
  <c r="AM126" i="6" s="1"/>
  <c r="AM86" i="6"/>
  <c r="AM92" i="6"/>
  <c r="AM96" i="6" s="1"/>
  <c r="BB87" i="6"/>
  <c r="BB92" i="6"/>
  <c r="BB96" i="6" s="1"/>
  <c r="BB86" i="6"/>
  <c r="BB85" i="6"/>
  <c r="BB118" i="6" s="1"/>
  <c r="BB90" i="6"/>
  <c r="BB94" i="6" s="1"/>
  <c r="BB84" i="6"/>
  <c r="BB126" i="6" s="1"/>
  <c r="BB91" i="6"/>
  <c r="BB95" i="6" s="1"/>
  <c r="L101" i="6"/>
  <c r="L113" i="6" s="1"/>
  <c r="L102" i="6"/>
  <c r="L114" i="6" s="1"/>
  <c r="L100" i="6"/>
  <c r="L112" i="6" s="1"/>
  <c r="L106" i="6"/>
  <c r="L122" i="6" s="1"/>
  <c r="X118" i="6"/>
  <c r="W118" i="6"/>
  <c r="V107" i="6"/>
  <c r="W122" i="6" s="1"/>
  <c r="V101" i="6"/>
  <c r="V113" i="6" s="1"/>
  <c r="W100" i="6"/>
  <c r="W112" i="6" s="1"/>
  <c r="W101" i="6"/>
  <c r="W113" i="6" s="1"/>
  <c r="W102" i="6"/>
  <c r="W114" i="6" s="1"/>
  <c r="BG87" i="6"/>
  <c r="BG86" i="6"/>
  <c r="BG84" i="6"/>
  <c r="BG126" i="6" s="1"/>
  <c r="BG92" i="6"/>
  <c r="BG96" i="6" s="1"/>
  <c r="BG85" i="6"/>
  <c r="BG118" i="6" s="1"/>
  <c r="BG90" i="6"/>
  <c r="BG94" i="6" s="1"/>
  <c r="BG91" i="6"/>
  <c r="BG95" i="6" s="1"/>
  <c r="AH87" i="6"/>
  <c r="AH84" i="6"/>
  <c r="AH126" i="6" s="1"/>
  <c r="AH90" i="6"/>
  <c r="AH94" i="6" s="1"/>
  <c r="AH91" i="6"/>
  <c r="AH95" i="6" s="1"/>
  <c r="AH85" i="6"/>
  <c r="AH118" i="6" s="1"/>
  <c r="AH86" i="6"/>
  <c r="AH92" i="6"/>
  <c r="AH96" i="6" s="1"/>
  <c r="B86" i="6"/>
  <c r="B87" i="6"/>
  <c r="B90" i="6"/>
  <c r="B94" i="6" s="1"/>
  <c r="B85" i="6"/>
  <c r="B118" i="6" s="1"/>
  <c r="B84" i="6"/>
  <c r="B126" i="6" s="1"/>
  <c r="G90" i="6"/>
  <c r="G94" i="6" s="1"/>
  <c r="G91" i="6"/>
  <c r="G95" i="6" s="1"/>
  <c r="B91" i="6"/>
  <c r="B95" i="6" s="1"/>
  <c r="B92" i="6"/>
  <c r="B96" i="6" s="1"/>
  <c r="G92" i="6"/>
  <c r="G96" i="6" s="1"/>
  <c r="N118" i="6"/>
  <c r="M118" i="6"/>
  <c r="AW87" i="6"/>
  <c r="AW86" i="6"/>
  <c r="AW84" i="6"/>
  <c r="AW126" i="6" s="1"/>
  <c r="AW85" i="6"/>
  <c r="AW118" i="6" s="1"/>
  <c r="AW92" i="6"/>
  <c r="AW96" i="6" s="1"/>
  <c r="AW90" i="6"/>
  <c r="AW94" i="6" s="1"/>
  <c r="AW91" i="6"/>
  <c r="AW95" i="6" s="1"/>
  <c r="Q87" i="6"/>
  <c r="Q86" i="6"/>
  <c r="Q90" i="6"/>
  <c r="Q94" i="6" s="1"/>
  <c r="Q85" i="6"/>
  <c r="Q118" i="6" s="1"/>
  <c r="Q92" i="6"/>
  <c r="Q96" i="6" s="1"/>
  <c r="Q84" i="6"/>
  <c r="Q126" i="6" s="1"/>
  <c r="Q91" i="6"/>
  <c r="Q95" i="6" s="1"/>
  <c r="AR87" i="6"/>
  <c r="AR86" i="6"/>
  <c r="AR84" i="6"/>
  <c r="AR126" i="6" s="1"/>
  <c r="AR92" i="6"/>
  <c r="AR96" i="6" s="1"/>
  <c r="AR91" i="6"/>
  <c r="AR95" i="6" s="1"/>
  <c r="AR90" i="6"/>
  <c r="AR94" i="6" s="1"/>
  <c r="AR85" i="6"/>
  <c r="AR118" i="6" s="1"/>
  <c r="G85" i="6"/>
  <c r="G118" i="6" s="1"/>
  <c r="G84" i="6"/>
  <c r="G126" i="6" s="1"/>
  <c r="G86" i="6"/>
  <c r="G87" i="6"/>
  <c r="V102" i="6"/>
  <c r="V114" i="6" s="1"/>
  <c r="V106" i="6"/>
  <c r="V122" i="6" s="1"/>
  <c r="V100" i="6"/>
  <c r="V112" i="6" s="1"/>
  <c r="X101" i="6"/>
  <c r="X113" i="6" s="1"/>
  <c r="X102" i="6"/>
  <c r="X114" i="6" s="1"/>
  <c r="X100" i="6"/>
  <c r="X112" i="6" s="1"/>
  <c r="V108" i="6"/>
  <c r="X122" i="6" s="1"/>
  <c r="I118" i="6" l="1"/>
  <c r="H118" i="6"/>
  <c r="AR106" i="6"/>
  <c r="AR122" i="6" s="1"/>
  <c r="AR100" i="6"/>
  <c r="AR112" i="6" s="1"/>
  <c r="AR101" i="6"/>
  <c r="AR113" i="6" s="1"/>
  <c r="AR102" i="6"/>
  <c r="AR114" i="6" s="1"/>
  <c r="AR108" i="6"/>
  <c r="AT122" i="6" s="1"/>
  <c r="AT102" i="6"/>
  <c r="AT114" i="6" s="1"/>
  <c r="AT100" i="6"/>
  <c r="AT112" i="6" s="1"/>
  <c r="AT101" i="6"/>
  <c r="AT113" i="6" s="1"/>
  <c r="AS118" i="6"/>
  <c r="AT118" i="6"/>
  <c r="Q101" i="6"/>
  <c r="Q113" i="6" s="1"/>
  <c r="Q107" i="6"/>
  <c r="R122" i="6" s="1"/>
  <c r="R102" i="6"/>
  <c r="R114" i="6" s="1"/>
  <c r="R101" i="6"/>
  <c r="R113" i="6" s="1"/>
  <c r="R100" i="6"/>
  <c r="R112" i="6" s="1"/>
  <c r="Q108" i="6"/>
  <c r="S122" i="6" s="1"/>
  <c r="S102" i="6"/>
  <c r="S114" i="6" s="1"/>
  <c r="S101" i="6"/>
  <c r="S113" i="6" s="1"/>
  <c r="S100" i="6"/>
  <c r="S112" i="6" s="1"/>
  <c r="Q102" i="6"/>
  <c r="Q114" i="6" s="1"/>
  <c r="Q100" i="6"/>
  <c r="Q112" i="6" s="1"/>
  <c r="Q106" i="6"/>
  <c r="Q122" i="6" s="1"/>
  <c r="AW101" i="6"/>
  <c r="AW113" i="6" s="1"/>
  <c r="AW100" i="6"/>
  <c r="AW112" i="6" s="1"/>
  <c r="AW102" i="6"/>
  <c r="AW114" i="6" s="1"/>
  <c r="AW106" i="6"/>
  <c r="AW122" i="6" s="1"/>
  <c r="AY118" i="6"/>
  <c r="AX118" i="6"/>
  <c r="I100" i="6"/>
  <c r="I112" i="6" s="1"/>
  <c r="I101" i="6"/>
  <c r="I113" i="6" s="1"/>
  <c r="I102" i="6"/>
  <c r="I114" i="6" s="1"/>
  <c r="G108" i="6"/>
  <c r="I122" i="6" s="1"/>
  <c r="B107" i="6"/>
  <c r="C122" i="6" s="1"/>
  <c r="C102" i="6"/>
  <c r="C114" i="6" s="1"/>
  <c r="C100" i="6"/>
  <c r="C112" i="6" s="1"/>
  <c r="C101" i="6"/>
  <c r="C113" i="6" s="1"/>
  <c r="G101" i="6"/>
  <c r="G113" i="6" s="1"/>
  <c r="G102" i="6"/>
  <c r="G114" i="6" s="1"/>
  <c r="G106" i="6"/>
  <c r="G122" i="6" s="1"/>
  <c r="G100" i="6"/>
  <c r="G112" i="6" s="1"/>
  <c r="AJ102" i="6"/>
  <c r="AJ114" i="6" s="1"/>
  <c r="AJ100" i="6"/>
  <c r="AJ112" i="6" s="1"/>
  <c r="AH108" i="6"/>
  <c r="AJ122" i="6" s="1"/>
  <c r="AJ101" i="6"/>
  <c r="AJ113" i="6" s="1"/>
  <c r="AH100" i="6"/>
  <c r="AH112" i="6" s="1"/>
  <c r="AH101" i="6"/>
  <c r="AH113" i="6" s="1"/>
  <c r="AH106" i="6"/>
  <c r="AH122" i="6" s="1"/>
  <c r="AH102" i="6"/>
  <c r="AH114" i="6" s="1"/>
  <c r="BG102" i="6"/>
  <c r="BG114" i="6" s="1"/>
  <c r="BG106" i="6"/>
  <c r="BG122" i="6" s="1"/>
  <c r="BG101" i="6"/>
  <c r="BG113" i="6" s="1"/>
  <c r="BG100" i="6"/>
  <c r="BG112" i="6" s="1"/>
  <c r="BG108" i="6"/>
  <c r="BI122" i="6" s="1"/>
  <c r="BI100" i="6"/>
  <c r="BI112" i="6" s="1"/>
  <c r="BI102" i="6"/>
  <c r="BI114" i="6" s="1"/>
  <c r="BI101" i="6"/>
  <c r="BI113" i="6" s="1"/>
  <c r="BI118" i="6"/>
  <c r="BH118" i="6"/>
  <c r="BB108" i="6"/>
  <c r="BD122" i="6" s="1"/>
  <c r="BD101" i="6"/>
  <c r="BD113" i="6" s="1"/>
  <c r="BD102" i="6"/>
  <c r="BD114" i="6" s="1"/>
  <c r="BD100" i="6"/>
  <c r="BD112" i="6" s="1"/>
  <c r="AO102" i="6"/>
  <c r="AO114" i="6" s="1"/>
  <c r="AO101" i="6"/>
  <c r="AO113" i="6" s="1"/>
  <c r="AO100" i="6"/>
  <c r="AO112" i="6" s="1"/>
  <c r="AM108" i="6"/>
  <c r="AO122" i="6" s="1"/>
  <c r="AM107" i="6"/>
  <c r="AN122" i="6" s="1"/>
  <c r="AN101" i="6"/>
  <c r="AN113" i="6" s="1"/>
  <c r="AN102" i="6"/>
  <c r="AN114" i="6" s="1"/>
  <c r="AN100" i="6"/>
  <c r="AN112" i="6" s="1"/>
  <c r="AC100" i="6"/>
  <c r="AC112" i="6" s="1"/>
  <c r="AC102" i="6"/>
  <c r="AC114" i="6" s="1"/>
  <c r="AB101" i="6"/>
  <c r="AB113" i="6" s="1"/>
  <c r="AB107" i="6"/>
  <c r="AC122" i="6" s="1"/>
  <c r="AC101" i="6"/>
  <c r="AC113" i="6" s="1"/>
  <c r="AB102" i="6"/>
  <c r="AB114" i="6" s="1"/>
  <c r="AB100" i="6"/>
  <c r="AB112" i="6" s="1"/>
  <c r="AB106" i="6"/>
  <c r="AB122" i="6" s="1"/>
  <c r="AS101" i="6"/>
  <c r="AS113" i="6" s="1"/>
  <c r="AR107" i="6"/>
  <c r="AS122" i="6" s="1"/>
  <c r="AS102" i="6"/>
  <c r="AS114" i="6" s="1"/>
  <c r="AS100" i="6"/>
  <c r="AS112" i="6" s="1"/>
  <c r="S118" i="6"/>
  <c r="R118" i="6"/>
  <c r="AW107" i="6"/>
  <c r="AX122" i="6" s="1"/>
  <c r="AX101" i="6"/>
  <c r="AX113" i="6" s="1"/>
  <c r="AX100" i="6"/>
  <c r="AX112" i="6" s="1"/>
  <c r="AX102" i="6"/>
  <c r="AX114" i="6" s="1"/>
  <c r="AY100" i="6"/>
  <c r="AY112" i="6" s="1"/>
  <c r="AY101" i="6"/>
  <c r="AY113" i="6" s="1"/>
  <c r="AY102" i="6"/>
  <c r="AY114" i="6" s="1"/>
  <c r="AW108" i="6"/>
  <c r="AY122" i="6" s="1"/>
  <c r="D102" i="6"/>
  <c r="D114" i="6" s="1"/>
  <c r="B108" i="6"/>
  <c r="D122" i="6" s="1"/>
  <c r="D101" i="6"/>
  <c r="D113" i="6" s="1"/>
  <c r="D100" i="6"/>
  <c r="D112" i="6" s="1"/>
  <c r="H102" i="6"/>
  <c r="H114" i="6" s="1"/>
  <c r="H101" i="6"/>
  <c r="H113" i="6" s="1"/>
  <c r="H100" i="6"/>
  <c r="H112" i="6" s="1"/>
  <c r="G107" i="6"/>
  <c r="H122" i="6" s="1"/>
  <c r="B106" i="6"/>
  <c r="B122" i="6" s="1"/>
  <c r="B102" i="6"/>
  <c r="B114" i="6" s="1"/>
  <c r="B101" i="6"/>
  <c r="B113" i="6" s="1"/>
  <c r="B100" i="6"/>
  <c r="B112" i="6" s="1"/>
  <c r="D118" i="6"/>
  <c r="C118" i="6"/>
  <c r="AJ118" i="6"/>
  <c r="AI118" i="6"/>
  <c r="AI102" i="6"/>
  <c r="AI114" i="6" s="1"/>
  <c r="AH107" i="6"/>
  <c r="AI122" i="6" s="1"/>
  <c r="AI101" i="6"/>
  <c r="AI113" i="6" s="1"/>
  <c r="AI100" i="6"/>
  <c r="AI112" i="6" s="1"/>
  <c r="BH102" i="6"/>
  <c r="BH114" i="6" s="1"/>
  <c r="BH100" i="6"/>
  <c r="BH112" i="6" s="1"/>
  <c r="BG107" i="6"/>
  <c r="BH122" i="6" s="1"/>
  <c r="BH101" i="6"/>
  <c r="BH113" i="6" s="1"/>
  <c r="BC100" i="6"/>
  <c r="BC112" i="6" s="1"/>
  <c r="BB107" i="6"/>
  <c r="BC122" i="6" s="1"/>
  <c r="BC101" i="6"/>
  <c r="BC113" i="6" s="1"/>
  <c r="BC102" i="6"/>
  <c r="BC114" i="6" s="1"/>
  <c r="BB106" i="6"/>
  <c r="BB122" i="6" s="1"/>
  <c r="BB100" i="6"/>
  <c r="BB102" i="6"/>
  <c r="BB114" i="6" s="1"/>
  <c r="BB101" i="6"/>
  <c r="BB113" i="6" s="1"/>
  <c r="BD118" i="6"/>
  <c r="BC118" i="6"/>
  <c r="AO118" i="6"/>
  <c r="AN118" i="6"/>
  <c r="AM101" i="6"/>
  <c r="AM113" i="6" s="1"/>
  <c r="AM102" i="6"/>
  <c r="AM114" i="6" s="1"/>
  <c r="AM100" i="6"/>
  <c r="AM112" i="6" s="1"/>
  <c r="AM106" i="6"/>
  <c r="AM122" i="6" s="1"/>
  <c r="AD101" i="6"/>
  <c r="AD113" i="6" s="1"/>
  <c r="AD102" i="6"/>
  <c r="AD114" i="6" s="1"/>
  <c r="AB108" i="6"/>
  <c r="AD122" i="6" s="1"/>
  <c r="AD100" i="6"/>
  <c r="AD112" i="6" s="1"/>
  <c r="AD118" i="6"/>
  <c r="AC118" i="6"/>
</calcChain>
</file>

<file path=xl/sharedStrings.xml><?xml version="1.0" encoding="utf-8"?>
<sst xmlns="http://schemas.openxmlformats.org/spreadsheetml/2006/main" count="1289" uniqueCount="238">
  <si>
    <t>Afd</t>
  </si>
  <si>
    <t>Pokok</t>
  </si>
  <si>
    <t>Tanam</t>
  </si>
  <si>
    <t>Blok</t>
  </si>
  <si>
    <t>( Ha )</t>
  </si>
  <si>
    <t>IV</t>
  </si>
  <si>
    <t>Tahun</t>
  </si>
  <si>
    <t>Luas</t>
  </si>
  <si>
    <t>V</t>
  </si>
  <si>
    <t>23.R</t>
  </si>
  <si>
    <t>24.R</t>
  </si>
  <si>
    <t>23.Q</t>
  </si>
  <si>
    <t>24.Q</t>
  </si>
  <si>
    <t>25.Q</t>
  </si>
  <si>
    <t>22.P</t>
  </si>
  <si>
    <t>23.P</t>
  </si>
  <si>
    <t>24.P</t>
  </si>
  <si>
    <t>25.P</t>
  </si>
  <si>
    <t>No.</t>
  </si>
  <si>
    <t>Bulan ini</t>
  </si>
  <si>
    <t>s/d Bulan ini</t>
  </si>
  <si>
    <t>KG</t>
  </si>
  <si>
    <t>28 V</t>
  </si>
  <si>
    <t>29 V</t>
  </si>
  <si>
    <t>27 W</t>
  </si>
  <si>
    <t>28 W</t>
  </si>
  <si>
    <t>29 W</t>
  </si>
  <si>
    <t>30 W</t>
  </si>
  <si>
    <t>31 W</t>
  </si>
  <si>
    <t>28 X</t>
  </si>
  <si>
    <t>29 X</t>
  </si>
  <si>
    <t>VIII</t>
  </si>
  <si>
    <t>IX</t>
  </si>
  <si>
    <t>Data Produksi Kebun Cot Girek</t>
  </si>
  <si>
    <t>c1</t>
  </si>
  <si>
    <t>c2</t>
  </si>
  <si>
    <t>c3</t>
  </si>
  <si>
    <t>c4</t>
  </si>
  <si>
    <t>Miu Kuadrat</t>
  </si>
  <si>
    <t>S FO</t>
  </si>
  <si>
    <t>AFD IV</t>
  </si>
  <si>
    <t>AFD V</t>
  </si>
  <si>
    <t>AFD VIII</t>
  </si>
  <si>
    <t>AFD IX</t>
  </si>
  <si>
    <t>VI</t>
  </si>
  <si>
    <t>VII</t>
  </si>
  <si>
    <t>X</t>
  </si>
  <si>
    <t>AFD VI</t>
  </si>
  <si>
    <t>AFD VII</t>
  </si>
  <si>
    <t>AFD X</t>
  </si>
  <si>
    <t>KLUSTER</t>
  </si>
  <si>
    <t>Max Iter</t>
  </si>
  <si>
    <t>Pembobotan</t>
  </si>
  <si>
    <t>epilison</t>
  </si>
  <si>
    <t>Keanggotaan Random</t>
  </si>
  <si>
    <t>Nilai Random c1 di kalikan dengan setiap data</t>
  </si>
  <si>
    <t>Nilai Random c2 di kalikan dengan setiap data</t>
  </si>
  <si>
    <t>Nilai Random c3 di kalikan dengan setiap data</t>
  </si>
  <si>
    <t>Nilai Random c4 di kalikan dengan setiap data</t>
  </si>
  <si>
    <t>Pusat Klusster</t>
  </si>
  <si>
    <t>Jumlah Miu kuadarat x1 dibagi miu kuadrat dst</t>
  </si>
  <si>
    <t>Tentukan nilai variabel dari pusat klasster dengan cara pusat klaster di kurang data awal pangkat 2</t>
  </si>
  <si>
    <t>Menentukan nilai fungsi objektif dengan cara nilai dari hasil pusat klaster di kalikan dengan miu kuadarat</t>
  </si>
  <si>
    <t>Tentukan matriks baru dengan rumus akar dari nilai hasil pusat kluster di kali -1 dibagi nilai pembobotan</t>
  </si>
  <si>
    <t>Fungsi Objektif</t>
  </si>
  <si>
    <t>Selisish FO</t>
  </si>
  <si>
    <t>Iterasi ke-2</t>
  </si>
  <si>
    <t>Tentukan nilai ke anggotaan degan cara membagi jumlah nilai matrix baru dengan angka sebelumnya</t>
  </si>
  <si>
    <t xml:space="preserve">Miu kuadarat </t>
  </si>
  <si>
    <t>Miu kuadarat x1</t>
  </si>
  <si>
    <t>Miu kuadarat x2</t>
  </si>
  <si>
    <t>Miu kuadarat x3</t>
  </si>
  <si>
    <t>Miu kuadarat x4</t>
  </si>
  <si>
    <t>Tentukan Pusat Klaster</t>
  </si>
  <si>
    <t>FO</t>
  </si>
  <si>
    <t>Bulan/Tahun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</si>
  <si>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</si>
  <si>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</si>
  <si>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</si>
  <si>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</si>
  <si>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</si>
  <si>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</si>
  <si>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</si>
  <si>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</si>
  <si>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</si>
  <si>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</si>
  <si>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</si>
  <si>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</si>
  <si>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Data Produksi Minyak Sawit PKS Cot Girek</t>
  </si>
  <si>
    <t>Total/Kg</t>
  </si>
  <si>
    <t>Jumlah Keseluruhan</t>
  </si>
  <si>
    <t xml:space="preserve">BPNN </t>
  </si>
  <si>
    <t>Tentukan  nilai Minimal dan  nilai Maximal</t>
  </si>
  <si>
    <t>Min</t>
  </si>
  <si>
    <t>Max</t>
  </si>
  <si>
    <t>Normalisasikan Data dengan rumus sigmoid biner</t>
  </si>
  <si>
    <t>Menentukan nilai input hiden dan bobot</t>
  </si>
  <si>
    <t>v1</t>
  </si>
  <si>
    <t>v2</t>
  </si>
  <si>
    <t>v3</t>
  </si>
  <si>
    <t>y</t>
  </si>
  <si>
    <t>W1</t>
  </si>
  <si>
    <t>W2</t>
  </si>
  <si>
    <t>W3</t>
  </si>
  <si>
    <t>Bias</t>
  </si>
  <si>
    <t>wj</t>
  </si>
  <si>
    <t xml:space="preserve">output  =1 </t>
  </si>
  <si>
    <t>learning alpha=1</t>
  </si>
  <si>
    <t>Tahapan Feedforward</t>
  </si>
  <si>
    <t>Zin1</t>
  </si>
  <si>
    <t>Zin2</t>
  </si>
  <si>
    <t>Zin3</t>
  </si>
  <si>
    <t>Input = 3</t>
  </si>
  <si>
    <t>penjumlhan Pembobotan</t>
  </si>
  <si>
    <t>pengaktifan  Pembobotan</t>
  </si>
  <si>
    <t>yk</t>
  </si>
  <si>
    <t>pengaktifan Pembobotan</t>
  </si>
  <si>
    <t>y_in</t>
  </si>
  <si>
    <t>Z1</t>
  </si>
  <si>
    <t>Z2</t>
  </si>
  <si>
    <t>Z3</t>
  </si>
  <si>
    <t>Target</t>
  </si>
  <si>
    <t>sk</t>
  </si>
  <si>
    <t>eror terkecil</t>
  </si>
  <si>
    <t>kuadrat eror</t>
  </si>
  <si>
    <t>Koreksi bobot pada unit k</t>
  </si>
  <si>
    <r>
      <rPr>
        <sz val="11"/>
        <color theme="1"/>
        <rFont val="Adobe Devanagari"/>
        <family val="1"/>
      </rPr>
      <t>∆</t>
    </r>
    <r>
      <rPr>
        <sz val="11"/>
        <color theme="1"/>
        <rFont val="Calibri"/>
        <family val="2"/>
      </rPr>
      <t>w0</t>
    </r>
  </si>
  <si>
    <r>
      <rPr>
        <sz val="11"/>
        <color theme="1"/>
        <rFont val="Adobe Devanagari"/>
        <family val="1"/>
      </rPr>
      <t>∆</t>
    </r>
    <r>
      <rPr>
        <sz val="11"/>
        <color theme="1"/>
        <rFont val="Calibri"/>
        <family val="2"/>
      </rPr>
      <t>w1</t>
    </r>
    <r>
      <rPr>
        <sz val="11"/>
        <color theme="1"/>
        <rFont val="Calibri"/>
        <family val="2"/>
        <charset val="1"/>
        <scheme val="minor"/>
      </rPr>
      <t/>
    </r>
  </si>
  <si>
    <r>
      <rPr>
        <sz val="11"/>
        <color theme="1"/>
        <rFont val="Adobe Devanagari"/>
        <family val="1"/>
      </rPr>
      <t>∆</t>
    </r>
    <r>
      <rPr>
        <sz val="11"/>
        <color theme="1"/>
        <rFont val="Calibri"/>
        <family val="2"/>
      </rPr>
      <t>w2</t>
    </r>
    <r>
      <rPr>
        <sz val="11"/>
        <color theme="1"/>
        <rFont val="Calibri"/>
        <family val="2"/>
        <charset val="1"/>
        <scheme val="minor"/>
      </rPr>
      <t/>
    </r>
  </si>
  <si>
    <r>
      <rPr>
        <sz val="11"/>
        <color theme="1"/>
        <rFont val="Adobe Devanagari"/>
        <family val="1"/>
      </rPr>
      <t>∆</t>
    </r>
    <r>
      <rPr>
        <sz val="11"/>
        <color theme="1"/>
        <rFont val="Calibri"/>
        <family val="2"/>
      </rPr>
      <t>w3</t>
    </r>
    <r>
      <rPr>
        <sz val="11"/>
        <color theme="1"/>
        <rFont val="Calibri"/>
        <family val="2"/>
        <charset val="1"/>
        <scheme val="minor"/>
      </rPr>
      <t/>
    </r>
  </si>
  <si>
    <t>Pembaharuan bobot dan prasikap</t>
  </si>
  <si>
    <t>δ in1</t>
  </si>
  <si>
    <t>δ in2</t>
  </si>
  <si>
    <t>δ in3</t>
  </si>
  <si>
    <t>δ1</t>
  </si>
  <si>
    <t>δ2</t>
  </si>
  <si>
    <t>δ3</t>
  </si>
  <si>
    <t>Pembaruan bobot tiap unit keluaran</t>
  </si>
  <si>
    <r>
      <rPr>
        <sz val="11"/>
        <color theme="1"/>
        <rFont val="Adobe Devanagari"/>
        <family val="1"/>
      </rPr>
      <t>∆v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1"/>
        <scheme val="minor"/>
      </rPr>
      <t/>
    </r>
  </si>
  <si>
    <r>
      <rPr>
        <sz val="11"/>
        <color theme="1"/>
        <rFont val="Adobe Devanagari"/>
        <family val="1"/>
      </rPr>
      <t>∆v</t>
    </r>
    <r>
      <rPr>
        <sz val="11"/>
        <color theme="1"/>
        <rFont val="Calibri"/>
        <family val="2"/>
      </rPr>
      <t>2</t>
    </r>
    <r>
      <rPr>
        <sz val="11"/>
        <color theme="1"/>
        <rFont val="Calibri"/>
        <family val="2"/>
        <charset val="1"/>
        <scheme val="minor"/>
      </rPr>
      <t/>
    </r>
  </si>
  <si>
    <r>
      <rPr>
        <sz val="11"/>
        <color theme="1"/>
        <rFont val="Adobe Devanagari"/>
        <family val="1"/>
      </rPr>
      <t>∆v</t>
    </r>
    <r>
      <rPr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charset val="1"/>
        <scheme val="minor"/>
      </rPr>
      <t/>
    </r>
  </si>
  <si>
    <t>Perubahan bobot input menuju hiden</t>
  </si>
  <si>
    <t>Perubahan bobot menuju hidden</t>
  </si>
  <si>
    <t>z1</t>
  </si>
  <si>
    <t>z2</t>
  </si>
  <si>
    <t>z3</t>
  </si>
  <si>
    <t>Perubahan hidden ke output</t>
  </si>
  <si>
    <t>Y</t>
  </si>
  <si>
    <t>VJ0</t>
  </si>
  <si>
    <t>WJ0</t>
  </si>
  <si>
    <t>Pelatihan epoch FEBUARI</t>
  </si>
  <si>
    <t>learning alpha =1</t>
  </si>
  <si>
    <t>Penjumlahan Pembobotan</t>
  </si>
  <si>
    <t>Hiden = 3</t>
  </si>
  <si>
    <t>Pelatihan epoch MARET</t>
  </si>
  <si>
    <t>Minyak Sawit PKS Cot Girek</t>
  </si>
  <si>
    <t>Pelatihan epoch APRIL</t>
  </si>
  <si>
    <t>Pelatihan epoch MEI</t>
  </si>
  <si>
    <t>Pelatihan epoch JUNI</t>
  </si>
  <si>
    <t>Pelatihan epoch JULI</t>
  </si>
  <si>
    <t>Pelatihan epoch AGUSTUS</t>
  </si>
  <si>
    <t>Pelatihan epoch SEPTEMBER</t>
  </si>
  <si>
    <t>Pelatihan epoch OKTOBER</t>
  </si>
  <si>
    <t>Pelatihan epoch NOVEMBER</t>
  </si>
  <si>
    <t>Pelatihan epoch DESEMBER</t>
  </si>
  <si>
    <t>Pelatihan epoch 1</t>
  </si>
  <si>
    <t>JANUARI</t>
  </si>
  <si>
    <t>DERNORMALISAI</t>
  </si>
  <si>
    <t>FEBUARI</t>
  </si>
  <si>
    <t>DERNOMALISASI</t>
  </si>
  <si>
    <t>DERNORMALISASI</t>
  </si>
  <si>
    <t>MARET</t>
  </si>
  <si>
    <t>APRIL</t>
  </si>
  <si>
    <t>MEI</t>
  </si>
  <si>
    <t>JUNI</t>
  </si>
  <si>
    <t>JULII</t>
  </si>
  <si>
    <t>AGUSTUS</t>
  </si>
  <si>
    <t>SEPTEMBER</t>
  </si>
  <si>
    <t>OKTOBER</t>
  </si>
  <si>
    <t>NOVEMBER</t>
  </si>
  <si>
    <t>DESEMBER</t>
  </si>
  <si>
    <t>Tentukan nilai ke anggotaan dengan cara membagi jumlah nilai matrix baru dengan angka sebelumnya</t>
  </si>
  <si>
    <t>MIN</t>
  </si>
  <si>
    <t>MAX</t>
  </si>
  <si>
    <t>Denormalasasi</t>
  </si>
  <si>
    <t>Denormalisasi</t>
  </si>
  <si>
    <t>Denormalasi</t>
  </si>
  <si>
    <t>Denomarlisasi</t>
  </si>
  <si>
    <t>BULAN</t>
  </si>
  <si>
    <t>Output</t>
  </si>
  <si>
    <t>Error</t>
  </si>
  <si>
    <t>Hasil Prediksi</t>
  </si>
  <si>
    <t>Selisih</t>
  </si>
  <si>
    <t>Akurasi</t>
  </si>
  <si>
    <t>Miu Kuadrat X4</t>
  </si>
  <si>
    <t>Miu Kuadrat X3</t>
  </si>
  <si>
    <t>Miu Kuadrat X2</t>
  </si>
  <si>
    <t>Miu Kuadrat X1</t>
  </si>
  <si>
    <t xml:space="preserve"> </t>
  </si>
  <si>
    <t>C1</t>
  </si>
  <si>
    <t>C2</t>
  </si>
  <si>
    <t>C3</t>
  </si>
  <si>
    <t>C4</t>
  </si>
  <si>
    <t>∆v2</t>
  </si>
  <si>
    <t>∆v3</t>
  </si>
  <si>
    <t>∆v4</t>
  </si>
  <si>
    <t>∆v5</t>
  </si>
  <si>
    <t>∆v6</t>
  </si>
  <si>
    <t>∆v7</t>
  </si>
  <si>
    <t>∆v8</t>
  </si>
  <si>
    <t>∆v9</t>
  </si>
  <si>
    <r>
      <rPr>
        <sz val="11"/>
        <color theme="1"/>
        <rFont val="Adobe Devanagari"/>
        <family val="1"/>
      </rPr>
      <t>∆v</t>
    </r>
    <r>
      <rPr>
        <sz val="11"/>
        <color theme="1"/>
        <rFont val="Calibri"/>
        <family val="2"/>
      </rPr>
      <t>10</t>
    </r>
  </si>
  <si>
    <r>
      <rPr>
        <sz val="11"/>
        <color theme="1"/>
        <rFont val="Adobe Devanagari"/>
        <family val="1"/>
      </rPr>
      <t>∆v</t>
    </r>
    <r>
      <rPr>
        <sz val="11"/>
        <color theme="1"/>
        <rFont val="Calibri"/>
        <family val="2"/>
      </rPr>
      <t>11</t>
    </r>
  </si>
  <si>
    <r>
      <rPr>
        <sz val="11"/>
        <color theme="1"/>
        <rFont val="Adobe Devanagari"/>
        <family val="1"/>
      </rPr>
      <t>∆v</t>
    </r>
    <r>
      <rPr>
        <sz val="11"/>
        <color theme="1"/>
        <rFont val="Calibri"/>
        <family val="2"/>
      </rPr>
      <t>12</t>
    </r>
  </si>
  <si>
    <t>Vij</t>
  </si>
  <si>
    <t>W4</t>
  </si>
  <si>
    <t>W5</t>
  </si>
  <si>
    <t>W6</t>
  </si>
  <si>
    <t>W7</t>
  </si>
  <si>
    <t>W8</t>
  </si>
  <si>
    <t>W9</t>
  </si>
  <si>
    <t>W10</t>
  </si>
  <si>
    <t>W12</t>
  </si>
  <si>
    <t>W11</t>
  </si>
  <si>
    <t>Voj 12</t>
  </si>
  <si>
    <t>Vjo 1</t>
  </si>
  <si>
    <t>Voj 2</t>
  </si>
  <si>
    <t>Voj 3</t>
  </si>
  <si>
    <t>Voj 4</t>
  </si>
  <si>
    <t>Voj 5</t>
  </si>
  <si>
    <t>Voj 6</t>
  </si>
  <si>
    <t>Voj 7</t>
  </si>
  <si>
    <t>Voj 8</t>
  </si>
  <si>
    <t>Voj 9</t>
  </si>
  <si>
    <t>Voj 10</t>
  </si>
  <si>
    <t>Voj 11</t>
  </si>
  <si>
    <t>Wok 12</t>
  </si>
  <si>
    <t>Tandan Sawit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</si>
</sst>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-* #,##0_-;\-* #,##0_-;_-* &quot;-&quot;??_-;_-@_-"/>
    <numFmt numFmtId="168" formatCode="0.0000"/>
    <numFmt numFmtId="169" formatCode="0.0000000000"/>
    <numFmt numFmtId="170" formatCode="0.000000000000"/>
    <numFmt numFmtId="171" formatCode="0.00000000000000"/>
    <numFmt numFmtId="172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theme="1"/>
      <name val="Adobe Devanagari"/>
      <family val="1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0">
    <xf numFmtId="0" fontId="0" fillId="0" borderId="0" xfId="0"/>
    <xf numFmtId="0" fontId="7" fillId="0" borderId="1" xfId="1" applyNumberFormat="1" applyFont="1" applyFill="1" applyBorder="1" applyAlignment="1" applyProtection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0" fontId="7" fillId="0" borderId="1" xfId="2" applyNumberFormat="1" applyFont="1" applyFill="1" applyBorder="1" applyAlignment="1">
      <alignment horizontal="center" vertical="center"/>
    </xf>
    <xf numFmtId="0" fontId="7" fillId="3" borderId="1" xfId="1" applyNumberFormat="1" applyFont="1" applyFill="1" applyBorder="1" applyAlignment="1">
      <alignment horizontal="center" vertical="center"/>
    </xf>
    <xf numFmtId="0" fontId="7" fillId="3" borderId="1" xfId="4" applyNumberFormat="1" applyFont="1" applyFill="1" applyBorder="1" applyAlignment="1" applyProtection="1">
      <alignment horizontal="center" vertical="center"/>
    </xf>
    <xf numFmtId="0" fontId="7" fillId="3" borderId="1" xfId="1" applyNumberFormat="1" applyFont="1" applyFill="1" applyBorder="1" applyAlignment="1" applyProtection="1">
      <alignment horizontal="center" vertical="center"/>
    </xf>
    <xf numFmtId="0" fontId="7" fillId="3" borderId="1" xfId="2" applyNumberFormat="1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3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7" fillId="0" borderId="1" xfId="3" applyNumberFormat="1" applyFont="1" applyFill="1" applyBorder="1" applyAlignment="1" applyProtection="1">
      <alignment horizontal="center" vertical="center"/>
    </xf>
    <xf numFmtId="166" fontId="7" fillId="0" borderId="1" xfId="3" applyNumberFormat="1" applyFont="1" applyFill="1" applyBorder="1" applyAlignment="1" applyProtection="1">
      <alignment horizontal="center" vertical="center"/>
    </xf>
    <xf numFmtId="41" fontId="7" fillId="0" borderId="1" xfId="2" applyFont="1" applyFill="1" applyBorder="1" applyAlignment="1">
      <alignment horizontal="center" vertical="center"/>
    </xf>
    <xf numFmtId="167" fontId="7" fillId="0" borderId="1" xfId="1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 applyProtection="1">
      <alignment horizontal="center" vertical="center"/>
    </xf>
    <xf numFmtId="166" fontId="7" fillId="0" borderId="1" xfId="1" applyNumberFormat="1" applyFont="1" applyFill="1" applyBorder="1" applyAlignment="1" applyProtection="1">
      <alignment horizontal="center" vertical="center"/>
    </xf>
    <xf numFmtId="165" fontId="7" fillId="0" borderId="1" xfId="2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165" fontId="7" fillId="3" borderId="1" xfId="1" applyNumberFormat="1" applyFont="1" applyFill="1" applyBorder="1" applyAlignment="1">
      <alignment horizontal="center" vertical="center"/>
    </xf>
    <xf numFmtId="166" fontId="7" fillId="3" borderId="1" xfId="1" applyNumberFormat="1" applyFont="1" applyFill="1" applyBorder="1" applyAlignment="1">
      <alignment horizontal="center" vertical="center"/>
    </xf>
    <xf numFmtId="41" fontId="7" fillId="3" borderId="1" xfId="2" applyFont="1" applyFill="1" applyBorder="1" applyAlignment="1">
      <alignment horizontal="center" vertical="center"/>
    </xf>
    <xf numFmtId="167" fontId="7" fillId="3" borderId="1" xfId="1" applyNumberFormat="1" applyFont="1" applyFill="1" applyBorder="1" applyAlignment="1">
      <alignment horizontal="center" vertical="center"/>
    </xf>
    <xf numFmtId="165" fontId="7" fillId="3" borderId="1" xfId="1" applyNumberFormat="1" applyFont="1" applyFill="1" applyBorder="1" applyAlignment="1" applyProtection="1">
      <alignment horizontal="center" vertical="center"/>
    </xf>
    <xf numFmtId="166" fontId="7" fillId="3" borderId="1" xfId="1" applyNumberFormat="1" applyFont="1" applyFill="1" applyBorder="1" applyAlignment="1" applyProtection="1">
      <alignment horizontal="center" vertical="center"/>
    </xf>
    <xf numFmtId="165" fontId="7" fillId="3" borderId="1" xfId="4" applyNumberFormat="1" applyFont="1" applyFill="1" applyBorder="1" applyAlignment="1" applyProtection="1">
      <alignment horizontal="center" vertical="center"/>
    </xf>
    <xf numFmtId="166" fontId="7" fillId="3" borderId="1" xfId="4" applyNumberFormat="1" applyFont="1" applyFill="1" applyBorder="1" applyAlignment="1" applyProtection="1">
      <alignment horizontal="center" vertical="center"/>
    </xf>
    <xf numFmtId="165" fontId="7" fillId="3" borderId="1" xfId="2" applyNumberFormat="1" applyFont="1" applyFill="1" applyBorder="1" applyAlignment="1">
      <alignment horizontal="center" vertical="center"/>
    </xf>
    <xf numFmtId="166" fontId="7" fillId="3" borderId="1" xfId="2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1" xfId="1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/>
    <xf numFmtId="0" fontId="9" fillId="0" borderId="0" xfId="0" applyFont="1" applyAlignment="1"/>
    <xf numFmtId="166" fontId="10" fillId="0" borderId="2" xfId="1" applyNumberFormat="1" applyFont="1" applyBorder="1"/>
    <xf numFmtId="166" fontId="10" fillId="0" borderId="3" xfId="1" applyNumberFormat="1" applyFont="1" applyBorder="1"/>
    <xf numFmtId="166" fontId="0" fillId="0" borderId="1" xfId="0" applyNumberFormat="1" applyBorder="1"/>
    <xf numFmtId="0" fontId="0" fillId="0" borderId="1" xfId="0" applyBorder="1" applyAlignment="1">
      <alignment horizontal="center" vertical="center"/>
    </xf>
    <xf numFmtId="166" fontId="10" fillId="0" borderId="2" xfId="1" applyNumberFormat="1" applyFont="1" applyBorder="1" applyAlignment="1">
      <alignment horizontal="center" vertical="center"/>
    </xf>
    <xf numFmtId="166" fontId="10" fillId="0" borderId="3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72" fontId="10" fillId="0" borderId="1" xfId="1" applyNumberFormat="1" applyFont="1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10" fillId="0" borderId="7" xfId="1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3" fontId="10" fillId="0" borderId="1" xfId="1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9" fontId="13" fillId="0" borderId="0" xfId="5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4" fillId="2" borderId="1" xfId="2" applyFont="1" applyFill="1" applyBorder="1" applyAlignment="1">
      <alignment horizontal="center" vertical="center"/>
    </xf>
    <xf numFmtId="41" fontId="4" fillId="2" borderId="1" xfId="2" applyFont="1" applyFill="1" applyBorder="1" applyAlignment="1" applyProtection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1" fontId="4" fillId="2" borderId="4" xfId="2" applyFont="1" applyFill="1" applyBorder="1" applyAlignment="1" applyProtection="1">
      <alignment horizontal="center" vertical="center"/>
    </xf>
    <xf numFmtId="41" fontId="4" fillId="2" borderId="6" xfId="2" applyFont="1" applyFill="1" applyBorder="1" applyAlignment="1" applyProtection="1">
      <alignment horizontal="center" vertical="center"/>
    </xf>
    <xf numFmtId="41" fontId="4" fillId="2" borderId="3" xfId="2" applyFont="1" applyFill="1" applyBorder="1" applyAlignment="1">
      <alignment horizontal="center" vertical="center"/>
    </xf>
    <xf numFmtId="41" fontId="4" fillId="2" borderId="8" xfId="2" applyFont="1" applyFill="1" applyBorder="1" applyAlignment="1">
      <alignment horizontal="center" vertical="center"/>
    </xf>
    <xf numFmtId="41" fontId="4" fillId="2" borderId="3" xfId="2" applyFont="1" applyFill="1" applyBorder="1" applyAlignment="1" applyProtection="1">
      <alignment horizontal="center" vertical="center"/>
    </xf>
    <xf numFmtId="41" fontId="4" fillId="2" borderId="8" xfId="2" applyFont="1" applyFill="1" applyBorder="1" applyAlignment="1" applyProtection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6">
    <cellStyle name="Comma" xfId="1" builtinId="3"/>
    <cellStyle name="Comma [0]" xfId="2" builtinId="6"/>
    <cellStyle name="Comma 2" xfId="3"/>
    <cellStyle name="Comma 2 2" xfId="4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97692</xdr:colOff>
      <xdr:row>3</xdr:row>
      <xdr:rowOff>24423</xdr:rowOff>
    </xdr:from>
    <xdr:to>
      <xdr:col>8</xdr:col>
      <xdr:colOff>976923</xdr:colOff>
      <xdr:row>5</xdr:row>
      <xdr:rowOff>52998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3654" y="610577"/>
          <a:ext cx="879231" cy="419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428626</xdr:colOff>
      <xdr:row>36</xdr:row>
      <xdr:rowOff>28576</xdr:rowOff>
    </xdr:from>
    <xdr:ext cx="2057400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086351" y="5857876"/>
              <a:ext cx="2057400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d-ID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d-ID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id-ID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id-ID" sz="1100" b="0" i="1">
                          <a:latin typeface="Cambria Math" panose="02040503050406030204" pitchFamily="18" charset="0"/>
                        </a:rPr>
                        <m:t> </m:t>
                      </m:r>
                    </m:sub>
                  </m:sSub>
                </m:oMath>
              </a14:m>
              <a:r>
                <a:rPr lang="id-ID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id-ID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id-ID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 </m:t>
                      </m:r>
                      <m:sSub>
                        <m:sSubPr>
                          <m:ctrlPr>
                            <a:rPr lang="id-ID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d-ID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id-ID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</m:sSub>
                      <m:r>
                        <m:rPr>
                          <m:nor/>
                        </m:rPr>
                        <a:rPr lang="id-ID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− 0,1) (</m:t>
                      </m:r>
                      <m:r>
                        <m:rPr>
                          <m:nor/>
                        </m:rPr>
                        <a:rPr lang="id-ID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max</m:t>
                      </m:r>
                      <m:r>
                        <m:rPr>
                          <m:nor/>
                        </m:rPr>
                        <a:rPr lang="id-ID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−</m:t>
                      </m:r>
                      <m:r>
                        <m:rPr>
                          <m:nor/>
                        </m:rPr>
                        <a:rPr lang="id-ID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min</m:t>
                      </m:r>
                      <m:r>
                        <m:rPr>
                          <m:nor/>
                        </m:rPr>
                        <a:rPr lang="id-ID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r>
                        <m:rPr>
                          <m:nor/>
                        </m:rPr>
                        <a:rPr lang="id-ID">
                          <a:effectLst/>
                        </a:rPr>
                        <m:t> </m:t>
                      </m:r>
                    </m:num>
                    <m:den>
                      <m:r>
                        <a:rPr lang="id-ID" sz="1100" b="0" i="1">
                          <a:latin typeface="Cambria Math" panose="02040503050406030204" pitchFamily="18" charset="0"/>
                        </a:rPr>
                        <m:t>0,8</m:t>
                      </m:r>
                    </m:den>
                  </m:f>
                </m:oMath>
              </a14:m>
              <a:r>
                <a:rPr lang="id-ID" sz="1100"/>
                <a:t> +  max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086351" y="5857876"/>
              <a:ext cx="2057400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id-ID" sz="1100" b="0" i="0">
                  <a:latin typeface="Cambria Math" panose="02040503050406030204" pitchFamily="18" charset="0"/>
                </a:rPr>
                <a:t>𝑥_(𝑖 )</a:t>
              </a:r>
              <a:r>
                <a:rPr lang="id-ID" sz="1100"/>
                <a:t>= </a:t>
              </a:r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𝑥_𝑝 "</a:t>
              </a:r>
              <a:r>
                <a:rPr lang="id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- 0,1) (max -min)</a:t>
              </a:r>
              <a:r>
                <a:rPr lang="id-ID" i="0">
                  <a:effectLst/>
                </a:rPr>
                <a:t> </a:t>
              </a:r>
              <a:r>
                <a:rPr lang="id-ID" sz="1100" b="0" i="0">
                  <a:effectLst/>
                  <a:latin typeface="Cambria Math" panose="02040503050406030204" pitchFamily="18" charset="0"/>
                </a:rPr>
                <a:t>" )/</a:t>
              </a:r>
              <a:r>
                <a:rPr lang="id-ID" sz="1100" b="0" i="0">
                  <a:latin typeface="Cambria Math" panose="02040503050406030204" pitchFamily="18" charset="0"/>
                </a:rPr>
                <a:t>0,8</a:t>
              </a:r>
              <a:r>
                <a:rPr lang="id-ID" sz="1100"/>
                <a:t> +  max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219076</xdr:colOff>
      <xdr:row>13</xdr:row>
      <xdr:rowOff>76200</xdr:rowOff>
    </xdr:from>
    <xdr:ext cx="142875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9076" y="2552700"/>
              <a:ext cx="1428750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limLoc m:val="subSup"/>
                      <m:ctrlPr>
                        <a:rPr lang="id-ID" sz="1200" b="1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5"/>
                        </m:rPr>
                        <a:rPr lang="id-ID" sz="1200" b="1" i="1">
                          <a:latin typeface="Cambria Math" panose="02040503050406030204" pitchFamily="18" charset="0"/>
                        </a:rPr>
                        <m:t>𝒕</m:t>
                      </m:r>
                      <m:r>
                        <a:rPr lang="id-ID" sz="1200" b="1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id-ID" sz="12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d-ID" sz="1200" b="1" i="1">
                          <a:latin typeface="Cambria Math" panose="02040503050406030204" pitchFamily="18" charset="0"/>
                        </a:rPr>
                        <m:t>𝒏</m:t>
                      </m:r>
                    </m:sup>
                    <m:e>
                      <m:r>
                        <a:rPr lang="id-ID" sz="1200" b="1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id-ID" sz="1200" b="1" i="1">
                          <a:latin typeface="Cambria Math" panose="02040503050406030204" pitchFamily="18" charset="0"/>
                        </a:rPr>
                        <m:t>𝑿𝒕</m:t>
                      </m:r>
                      <m:r>
                        <a:rPr lang="id-ID" sz="1200" b="1" i="1"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id-ID" sz="1200" b="1" i="1">
                          <a:latin typeface="Cambria Math" panose="02040503050406030204" pitchFamily="18" charset="0"/>
                        </a:rPr>
                        <m:t>𝑭𝒕</m:t>
                      </m:r>
                      <m:sSup>
                        <m:sSupPr>
                          <m:ctrlPr>
                            <a:rPr lang="id-ID" sz="1200" b="1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id-ID" sz="1200" b="1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p>
                          <m:r>
                            <a:rPr lang="id-ID" sz="12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p>
                    </m:e>
                  </m:nary>
                </m:oMath>
              </a14:m>
              <a:r>
                <a:rPr lang="id-ID" sz="1200" b="1"/>
                <a:t>/</a:t>
              </a:r>
              <a:r>
                <a:rPr lang="id-ID" sz="1200" b="1" baseline="0"/>
                <a:t> n</a:t>
              </a:r>
              <a:endParaRPr lang="id-ID" sz="11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9076" y="2552700"/>
              <a:ext cx="1428750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id-ID" sz="1200" b="1" i="0">
                  <a:latin typeface="Cambria Math" panose="02040503050406030204" pitchFamily="18" charset="0"/>
                </a:rPr>
                <a:t>∑26_(𝒕=𝟏)^𝒏▒〖(𝑿𝒕 −𝑭𝒕)^𝟐 〗</a:t>
              </a:r>
              <a:r>
                <a:rPr lang="id-ID" sz="1200" b="1"/>
                <a:t>/</a:t>
              </a:r>
              <a:r>
                <a:rPr lang="id-ID" sz="1200" b="1" baseline="0"/>
                <a:t> n</a:t>
              </a:r>
              <a:endParaRPr lang="id-ID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4"/>
  <sheetViews>
    <sheetView workbookViewId="0">
      <selection activeCell="H3" sqref="H3:I3"/>
    </sheetView>
  </sheetViews>
  <sheetFormatPr defaultRowHeight="15" x14ac:dyDescent="0.25"/>
  <cols>
    <col min="1" max="1" width="8.875" bestFit="1" customWidth="1"/>
    <col min="3" max="5" width="8.875" bestFit="1" customWidth="1"/>
    <col min="6" max="6" width="9.125" bestFit="1" customWidth="1"/>
    <col min="7" max="7" width="13.625" customWidth="1"/>
    <col min="8" max="8" width="14.5" customWidth="1"/>
    <col min="9" max="9" width="13.875" customWidth="1"/>
    <col min="10" max="10" width="16.5" customWidth="1"/>
    <col min="11" max="11" width="15.875" customWidth="1"/>
    <col min="12" max="12" width="10.5" customWidth="1"/>
    <col min="16" max="17" width="10.125" bestFit="1" customWidth="1"/>
  </cols>
  <sheetData>
    <row r="1" spans="2:17" ht="18" x14ac:dyDescent="0.25">
      <c r="B1" s="81" t="s">
        <v>33</v>
      </c>
      <c r="C1" s="81"/>
      <c r="D1" s="81"/>
      <c r="E1" s="81"/>
      <c r="F1" s="81"/>
      <c r="G1" s="81"/>
      <c r="H1" s="81"/>
      <c r="I1" s="81"/>
      <c r="J1" s="81"/>
      <c r="K1" s="81"/>
      <c r="N1" s="47" t="s">
        <v>88</v>
      </c>
      <c r="O1" s="46"/>
      <c r="P1" s="46"/>
    </row>
    <row r="3" spans="2:17" ht="18" x14ac:dyDescent="0.25">
      <c r="B3" s="82" t="s">
        <v>18</v>
      </c>
      <c r="C3" s="69" t="s">
        <v>0</v>
      </c>
      <c r="D3" s="70" t="s">
        <v>6</v>
      </c>
      <c r="E3" s="90" t="s">
        <v>3</v>
      </c>
      <c r="F3" s="70" t="s">
        <v>7</v>
      </c>
      <c r="G3" s="88" t="s">
        <v>1</v>
      </c>
      <c r="H3" s="86" t="s">
        <v>237</v>
      </c>
      <c r="I3" s="87"/>
      <c r="J3" s="86" t="s">
        <v>21</v>
      </c>
      <c r="K3" s="87"/>
      <c r="M3" s="45" t="s">
        <v>75</v>
      </c>
      <c r="N3" s="45">
        <v>2019</v>
      </c>
      <c r="O3" s="45">
        <v>2020</v>
      </c>
      <c r="P3" s="45">
        <v>2021</v>
      </c>
      <c r="Q3" s="45" t="s">
        <v>89</v>
      </c>
    </row>
    <row r="4" spans="2:17" ht="18" x14ac:dyDescent="0.25">
      <c r="B4" s="82"/>
      <c r="C4" s="69"/>
      <c r="D4" s="71" t="s">
        <v>2</v>
      </c>
      <c r="E4" s="91"/>
      <c r="F4" s="71" t="s">
        <v>4</v>
      </c>
      <c r="G4" s="89"/>
      <c r="H4" s="71" t="s">
        <v>19</v>
      </c>
      <c r="I4" s="71" t="s">
        <v>20</v>
      </c>
      <c r="J4" s="71" t="s">
        <v>19</v>
      </c>
      <c r="K4" s="71" t="s">
        <v>20</v>
      </c>
      <c r="M4" s="45" t="s">
        <v>76</v>
      </c>
      <c r="N4" s="48">
        <v>135430</v>
      </c>
      <c r="O4" s="49">
        <v>128530</v>
      </c>
      <c r="P4" s="48">
        <v>131350</v>
      </c>
      <c r="Q4" s="50">
        <f>SUM(N4:P4)</f>
        <v>395310</v>
      </c>
    </row>
    <row r="5" spans="2:17" x14ac:dyDescent="0.25">
      <c r="B5" s="13">
        <v>1</v>
      </c>
      <c r="C5" s="13" t="s">
        <v>5</v>
      </c>
      <c r="D5" s="1">
        <v>1986</v>
      </c>
      <c r="E5" s="9">
        <v>1212</v>
      </c>
      <c r="F5" s="14">
        <v>19</v>
      </c>
      <c r="G5" s="15">
        <v>2603</v>
      </c>
      <c r="H5" s="16">
        <v>306</v>
      </c>
      <c r="I5" s="16">
        <v>306</v>
      </c>
      <c r="J5" s="17">
        <v>5059.9999999999991</v>
      </c>
      <c r="K5" s="17">
        <v>5059.9999999999991</v>
      </c>
      <c r="M5" s="45" t="s">
        <v>77</v>
      </c>
      <c r="N5" s="48">
        <v>110440</v>
      </c>
      <c r="O5" s="48">
        <v>121890</v>
      </c>
      <c r="P5" s="48">
        <v>154510</v>
      </c>
      <c r="Q5" s="50">
        <f t="shared" ref="Q5:Q15" si="0">SUM(N5:P5)</f>
        <v>386840</v>
      </c>
    </row>
    <row r="6" spans="2:17" x14ac:dyDescent="0.25">
      <c r="B6" s="13">
        <v>2</v>
      </c>
      <c r="C6" s="13" t="s">
        <v>5</v>
      </c>
      <c r="D6" s="1">
        <v>1986</v>
      </c>
      <c r="E6" s="9">
        <v>1214</v>
      </c>
      <c r="F6" s="14">
        <v>10.5</v>
      </c>
      <c r="G6" s="15">
        <v>1438</v>
      </c>
      <c r="H6" s="16">
        <v>164</v>
      </c>
      <c r="I6" s="16">
        <v>164</v>
      </c>
      <c r="J6" s="17">
        <v>2829.9999999999986</v>
      </c>
      <c r="K6" s="17">
        <v>2829.9999999999986</v>
      </c>
      <c r="M6" s="45" t="s">
        <v>78</v>
      </c>
      <c r="N6" s="48">
        <v>69140</v>
      </c>
      <c r="O6" s="48">
        <v>77770</v>
      </c>
      <c r="P6" s="48">
        <v>156250</v>
      </c>
      <c r="Q6" s="50">
        <f t="shared" si="0"/>
        <v>303160</v>
      </c>
    </row>
    <row r="7" spans="2:17" x14ac:dyDescent="0.25">
      <c r="B7" s="13">
        <v>3</v>
      </c>
      <c r="C7" s="13" t="s">
        <v>5</v>
      </c>
      <c r="D7" s="1">
        <v>1987</v>
      </c>
      <c r="E7" s="9">
        <v>1212</v>
      </c>
      <c r="F7" s="14">
        <v>3</v>
      </c>
      <c r="G7" s="15">
        <v>408</v>
      </c>
      <c r="H7" s="16">
        <v>74</v>
      </c>
      <c r="I7" s="16">
        <v>74</v>
      </c>
      <c r="J7" s="17">
        <v>1220.0000000000009</v>
      </c>
      <c r="K7" s="17">
        <v>1220.0000000000009</v>
      </c>
      <c r="M7" s="45" t="s">
        <v>79</v>
      </c>
      <c r="N7" s="48">
        <v>131610</v>
      </c>
      <c r="O7" s="48">
        <v>111440</v>
      </c>
      <c r="P7" s="48">
        <v>158230</v>
      </c>
      <c r="Q7" s="50">
        <f t="shared" si="0"/>
        <v>401280</v>
      </c>
    </row>
    <row r="8" spans="2:17" x14ac:dyDescent="0.25">
      <c r="B8" s="13">
        <v>4</v>
      </c>
      <c r="C8" s="13" t="s">
        <v>5</v>
      </c>
      <c r="D8" s="1">
        <v>1987</v>
      </c>
      <c r="E8" s="9">
        <v>1213</v>
      </c>
      <c r="F8" s="14">
        <v>18</v>
      </c>
      <c r="G8" s="15">
        <v>1805</v>
      </c>
      <c r="H8" s="16">
        <v>278</v>
      </c>
      <c r="I8" s="16">
        <v>278</v>
      </c>
      <c r="J8" s="17">
        <v>4640.0000000000027</v>
      </c>
      <c r="K8" s="17">
        <v>4640.0000000000027</v>
      </c>
      <c r="M8" s="45" t="s">
        <v>80</v>
      </c>
      <c r="N8" s="48">
        <v>145190</v>
      </c>
      <c r="O8" s="48">
        <v>63810</v>
      </c>
      <c r="P8" s="48">
        <v>127830</v>
      </c>
      <c r="Q8" s="50">
        <f t="shared" si="0"/>
        <v>336830</v>
      </c>
    </row>
    <row r="9" spans="2:17" x14ac:dyDescent="0.25">
      <c r="B9" s="13">
        <v>5</v>
      </c>
      <c r="C9" s="13" t="s">
        <v>5</v>
      </c>
      <c r="D9" s="1">
        <v>1987</v>
      </c>
      <c r="E9" s="9">
        <v>1214</v>
      </c>
      <c r="F9" s="14">
        <v>7</v>
      </c>
      <c r="G9" s="15">
        <v>454</v>
      </c>
      <c r="H9" s="16">
        <v>111</v>
      </c>
      <c r="I9" s="16">
        <v>111</v>
      </c>
      <c r="J9" s="17">
        <v>1830.0000000000014</v>
      </c>
      <c r="K9" s="17">
        <v>1830.0000000000014</v>
      </c>
      <c r="M9" s="45" t="s">
        <v>81</v>
      </c>
      <c r="N9" s="48">
        <v>137000</v>
      </c>
      <c r="O9" s="48">
        <v>109890</v>
      </c>
      <c r="P9" s="48">
        <v>180720</v>
      </c>
      <c r="Q9" s="50">
        <f t="shared" si="0"/>
        <v>427610</v>
      </c>
    </row>
    <row r="10" spans="2:17" x14ac:dyDescent="0.25">
      <c r="B10" s="13">
        <v>6</v>
      </c>
      <c r="C10" s="13" t="s">
        <v>5</v>
      </c>
      <c r="D10" s="1">
        <v>1987</v>
      </c>
      <c r="E10" s="9">
        <v>1313</v>
      </c>
      <c r="F10" s="14">
        <v>10</v>
      </c>
      <c r="G10" s="15">
        <v>1239</v>
      </c>
      <c r="H10" s="16">
        <v>164</v>
      </c>
      <c r="I10" s="16">
        <v>164</v>
      </c>
      <c r="J10" s="17">
        <v>2689.9999999999932</v>
      </c>
      <c r="K10" s="17">
        <v>2689.9999999999932</v>
      </c>
      <c r="M10" s="45" t="s">
        <v>82</v>
      </c>
      <c r="N10" s="48">
        <v>97950</v>
      </c>
      <c r="O10" s="48">
        <v>123060</v>
      </c>
      <c r="P10" s="48">
        <v>96890</v>
      </c>
      <c r="Q10" s="50">
        <f t="shared" si="0"/>
        <v>317900</v>
      </c>
    </row>
    <row r="11" spans="2:17" x14ac:dyDescent="0.25">
      <c r="B11" s="13">
        <v>7</v>
      </c>
      <c r="C11" s="13" t="s">
        <v>5</v>
      </c>
      <c r="D11" s="1">
        <v>1987</v>
      </c>
      <c r="E11" s="9">
        <v>1314</v>
      </c>
      <c r="F11" s="14">
        <v>25</v>
      </c>
      <c r="G11" s="15">
        <v>3429</v>
      </c>
      <c r="H11" s="16">
        <v>358</v>
      </c>
      <c r="I11" s="16">
        <v>358</v>
      </c>
      <c r="J11" s="17">
        <v>5990.0000000000018</v>
      </c>
      <c r="K11" s="17">
        <v>5990.0000000000018</v>
      </c>
      <c r="M11" s="45" t="s">
        <v>83</v>
      </c>
      <c r="N11" s="48">
        <v>113660</v>
      </c>
      <c r="O11" s="48">
        <v>120750</v>
      </c>
      <c r="P11" s="48">
        <v>155320</v>
      </c>
      <c r="Q11" s="50">
        <f t="shared" si="0"/>
        <v>389730</v>
      </c>
    </row>
    <row r="12" spans="2:17" x14ac:dyDescent="0.25">
      <c r="B12" s="13">
        <v>8</v>
      </c>
      <c r="C12" s="13" t="s">
        <v>5</v>
      </c>
      <c r="D12" s="1">
        <v>1987</v>
      </c>
      <c r="E12" s="9">
        <v>1412</v>
      </c>
      <c r="F12" s="14">
        <v>1</v>
      </c>
      <c r="G12" s="15">
        <v>65</v>
      </c>
      <c r="H12" s="16">
        <v>18</v>
      </c>
      <c r="I12" s="16">
        <v>18</v>
      </c>
      <c r="J12" s="17">
        <v>289.99999999999977</v>
      </c>
      <c r="K12" s="17">
        <v>289.99999999999977</v>
      </c>
      <c r="M12" s="45" t="s">
        <v>84</v>
      </c>
      <c r="N12" s="48">
        <v>143200</v>
      </c>
      <c r="O12" s="48">
        <v>126760</v>
      </c>
      <c r="P12" s="48">
        <v>165290</v>
      </c>
      <c r="Q12" s="50">
        <f t="shared" si="0"/>
        <v>435250</v>
      </c>
    </row>
    <row r="13" spans="2:17" x14ac:dyDescent="0.25">
      <c r="B13" s="13">
        <v>9</v>
      </c>
      <c r="C13" s="13" t="s">
        <v>5</v>
      </c>
      <c r="D13" s="1">
        <v>1987</v>
      </c>
      <c r="E13" s="9">
        <v>1413</v>
      </c>
      <c r="F13" s="14">
        <v>17</v>
      </c>
      <c r="G13" s="15">
        <v>944</v>
      </c>
      <c r="H13" s="16">
        <v>210</v>
      </c>
      <c r="I13" s="16">
        <v>210</v>
      </c>
      <c r="J13" s="17">
        <v>3420.0000000000027</v>
      </c>
      <c r="K13" s="17">
        <v>3420.0000000000027</v>
      </c>
      <c r="M13" s="45" t="s">
        <v>85</v>
      </c>
      <c r="N13" s="48">
        <v>70980</v>
      </c>
      <c r="O13" s="48">
        <v>105990</v>
      </c>
      <c r="P13" s="48">
        <v>143700</v>
      </c>
      <c r="Q13" s="50">
        <f t="shared" si="0"/>
        <v>320670</v>
      </c>
    </row>
    <row r="14" spans="2:17" x14ac:dyDescent="0.25">
      <c r="B14" s="13">
        <v>10</v>
      </c>
      <c r="C14" s="13" t="s">
        <v>5</v>
      </c>
      <c r="D14" s="1">
        <v>1987</v>
      </c>
      <c r="E14" s="9">
        <v>1414</v>
      </c>
      <c r="F14" s="14">
        <v>22</v>
      </c>
      <c r="G14" s="15">
        <v>2401</v>
      </c>
      <c r="H14" s="16">
        <v>351</v>
      </c>
      <c r="I14" s="16">
        <v>351</v>
      </c>
      <c r="J14" s="17">
        <v>6210.0000000000027</v>
      </c>
      <c r="K14" s="17">
        <v>6210.0000000000027</v>
      </c>
      <c r="M14" s="45" t="s">
        <v>86</v>
      </c>
      <c r="N14" s="48">
        <v>94970</v>
      </c>
      <c r="O14" s="48">
        <v>126030</v>
      </c>
      <c r="P14" s="48">
        <v>158000</v>
      </c>
      <c r="Q14" s="50">
        <f t="shared" si="0"/>
        <v>379000</v>
      </c>
    </row>
    <row r="15" spans="2:17" x14ac:dyDescent="0.25">
      <c r="B15" s="13">
        <v>11</v>
      </c>
      <c r="C15" s="13" t="s">
        <v>5</v>
      </c>
      <c r="D15" s="1">
        <v>1988</v>
      </c>
      <c r="E15" s="1">
        <v>1116</v>
      </c>
      <c r="F15" s="18">
        <v>5</v>
      </c>
      <c r="G15" s="19">
        <v>240</v>
      </c>
      <c r="H15" s="16">
        <v>54</v>
      </c>
      <c r="I15" s="16">
        <v>54</v>
      </c>
      <c r="J15" s="17">
        <v>910.00000000000261</v>
      </c>
      <c r="K15" s="17">
        <v>910.00000000000261</v>
      </c>
      <c r="M15" s="45" t="s">
        <v>87</v>
      </c>
      <c r="N15" s="48">
        <v>115960</v>
      </c>
      <c r="O15" s="48">
        <v>81010</v>
      </c>
      <c r="P15" s="48">
        <v>140630</v>
      </c>
      <c r="Q15" s="50">
        <f t="shared" si="0"/>
        <v>337600</v>
      </c>
    </row>
    <row r="16" spans="2:17" x14ac:dyDescent="0.25">
      <c r="B16" s="13">
        <v>12</v>
      </c>
      <c r="C16" s="13" t="s">
        <v>5</v>
      </c>
      <c r="D16" s="1">
        <v>1988</v>
      </c>
      <c r="E16" s="1">
        <v>1213</v>
      </c>
      <c r="F16" s="18">
        <v>2</v>
      </c>
      <c r="G16" s="19">
        <v>212</v>
      </c>
      <c r="H16" s="16">
        <v>47</v>
      </c>
      <c r="I16" s="16">
        <v>47</v>
      </c>
      <c r="J16" s="17">
        <v>820</v>
      </c>
      <c r="K16" s="17">
        <v>820</v>
      </c>
      <c r="M16" s="83" t="s">
        <v>90</v>
      </c>
      <c r="N16" s="84"/>
      <c r="O16" s="84"/>
      <c r="P16" s="85"/>
      <c r="Q16" s="50">
        <f>SUM(Q4:Q15)</f>
        <v>4431180</v>
      </c>
    </row>
    <row r="17" spans="2:11" x14ac:dyDescent="0.25">
      <c r="B17" s="13">
        <v>13</v>
      </c>
      <c r="C17" s="13" t="s">
        <v>5</v>
      </c>
      <c r="D17" s="1">
        <v>1989</v>
      </c>
      <c r="E17" s="1">
        <v>1213</v>
      </c>
      <c r="F17" s="18">
        <v>2</v>
      </c>
      <c r="G17" s="19">
        <v>249</v>
      </c>
      <c r="H17" s="16">
        <v>68</v>
      </c>
      <c r="I17" s="16">
        <v>68</v>
      </c>
      <c r="J17" s="17">
        <v>1229.9999999999968</v>
      </c>
      <c r="K17" s="17">
        <v>1229.9999999999968</v>
      </c>
    </row>
    <row r="18" spans="2:11" x14ac:dyDescent="0.25">
      <c r="B18" s="13">
        <v>14</v>
      </c>
      <c r="C18" s="13" t="s">
        <v>5</v>
      </c>
      <c r="D18" s="1">
        <v>1989</v>
      </c>
      <c r="E18" s="1">
        <v>1214</v>
      </c>
      <c r="F18" s="18">
        <v>1</v>
      </c>
      <c r="G18" s="19">
        <v>112</v>
      </c>
      <c r="H18" s="16">
        <v>18</v>
      </c>
      <c r="I18" s="16">
        <v>18</v>
      </c>
      <c r="J18" s="17">
        <v>329.99999999999943</v>
      </c>
      <c r="K18" s="17">
        <v>329.99999999999943</v>
      </c>
    </row>
    <row r="19" spans="2:11" x14ac:dyDescent="0.25">
      <c r="B19" s="13">
        <v>15</v>
      </c>
      <c r="C19" s="13" t="s">
        <v>8</v>
      </c>
      <c r="D19" s="1">
        <v>1989</v>
      </c>
      <c r="E19" s="1">
        <v>1312</v>
      </c>
      <c r="F19" s="18">
        <v>5</v>
      </c>
      <c r="G19" s="19">
        <v>614</v>
      </c>
      <c r="H19" s="16">
        <v>157</v>
      </c>
      <c r="I19" s="16">
        <v>157</v>
      </c>
      <c r="J19" s="17">
        <v>2620.0000000000036</v>
      </c>
      <c r="K19" s="17">
        <v>2620.0000000000036</v>
      </c>
    </row>
    <row r="20" spans="2:11" x14ac:dyDescent="0.25">
      <c r="B20" s="13">
        <v>16</v>
      </c>
      <c r="C20" s="13" t="s">
        <v>8</v>
      </c>
      <c r="D20" s="1">
        <v>1989</v>
      </c>
      <c r="E20" s="1">
        <v>1313</v>
      </c>
      <c r="F20" s="18">
        <v>4</v>
      </c>
      <c r="G20" s="19">
        <v>549</v>
      </c>
      <c r="H20" s="16">
        <v>57</v>
      </c>
      <c r="I20" s="16">
        <v>57</v>
      </c>
      <c r="J20" s="17">
        <v>929.99999999999955</v>
      </c>
      <c r="K20" s="17">
        <v>929.99999999999955</v>
      </c>
    </row>
    <row r="21" spans="2:11" x14ac:dyDescent="0.25">
      <c r="B21" s="13">
        <v>17</v>
      </c>
      <c r="C21" s="13" t="s">
        <v>8</v>
      </c>
      <c r="D21" s="1">
        <v>1989</v>
      </c>
      <c r="E21" s="1">
        <v>1412</v>
      </c>
      <c r="F21" s="18">
        <v>9</v>
      </c>
      <c r="G21" s="19">
        <v>383</v>
      </c>
      <c r="H21" s="16">
        <v>126</v>
      </c>
      <c r="I21" s="16">
        <v>126</v>
      </c>
      <c r="J21" s="17">
        <v>2069.9999999999964</v>
      </c>
      <c r="K21" s="17">
        <v>2069.9999999999964</v>
      </c>
    </row>
    <row r="22" spans="2:11" x14ac:dyDescent="0.25">
      <c r="B22" s="13">
        <v>18</v>
      </c>
      <c r="C22" s="13" t="s">
        <v>8</v>
      </c>
      <c r="D22" s="1">
        <v>1989</v>
      </c>
      <c r="E22" s="1">
        <v>1413</v>
      </c>
      <c r="F22" s="18">
        <v>4</v>
      </c>
      <c r="G22" s="19">
        <v>513</v>
      </c>
      <c r="H22" s="16">
        <v>65</v>
      </c>
      <c r="I22" s="16">
        <v>65</v>
      </c>
      <c r="J22" s="17">
        <v>1070.0000000000025</v>
      </c>
      <c r="K22" s="17">
        <v>1070.0000000000025</v>
      </c>
    </row>
    <row r="23" spans="2:11" x14ac:dyDescent="0.25">
      <c r="B23" s="13">
        <v>19</v>
      </c>
      <c r="C23" s="13" t="s">
        <v>8</v>
      </c>
      <c r="D23" s="1">
        <v>1989</v>
      </c>
      <c r="E23" s="1">
        <v>1414</v>
      </c>
      <c r="F23" s="18">
        <v>1</v>
      </c>
      <c r="G23" s="19">
        <v>105</v>
      </c>
      <c r="H23" s="16">
        <v>18</v>
      </c>
      <c r="I23" s="16">
        <v>18</v>
      </c>
      <c r="J23" s="17">
        <v>309.9999999999996</v>
      </c>
      <c r="K23" s="17">
        <v>309.9999999999996</v>
      </c>
    </row>
    <row r="24" spans="2:11" x14ac:dyDescent="0.25">
      <c r="B24" s="13">
        <v>20</v>
      </c>
      <c r="C24" s="13" t="s">
        <v>8</v>
      </c>
      <c r="D24" s="1">
        <v>1994</v>
      </c>
      <c r="E24" s="1">
        <v>1212</v>
      </c>
      <c r="F24" s="18">
        <v>3</v>
      </c>
      <c r="G24" s="19">
        <v>333</v>
      </c>
      <c r="H24" s="16">
        <v>114</v>
      </c>
      <c r="I24" s="16">
        <v>114</v>
      </c>
      <c r="J24" s="17">
        <v>2200.0000000000014</v>
      </c>
      <c r="K24" s="17">
        <v>2200.0000000000014</v>
      </c>
    </row>
    <row r="25" spans="2:11" x14ac:dyDescent="0.25">
      <c r="B25" s="13">
        <v>21</v>
      </c>
      <c r="C25" s="13" t="s">
        <v>8</v>
      </c>
      <c r="D25" s="1">
        <v>1994</v>
      </c>
      <c r="E25" s="1">
        <v>1312</v>
      </c>
      <c r="F25" s="18">
        <v>18</v>
      </c>
      <c r="G25" s="19">
        <v>1435</v>
      </c>
      <c r="H25" s="16">
        <v>164</v>
      </c>
      <c r="I25" s="16">
        <v>164</v>
      </c>
      <c r="J25" s="17">
        <v>2890.0000000000009</v>
      </c>
      <c r="K25" s="17">
        <v>2890.0000000000009</v>
      </c>
    </row>
    <row r="26" spans="2:11" x14ac:dyDescent="0.25">
      <c r="B26" s="13">
        <v>22</v>
      </c>
      <c r="C26" s="13" t="s">
        <v>8</v>
      </c>
      <c r="D26" s="1">
        <v>1994</v>
      </c>
      <c r="E26" s="1">
        <v>1413</v>
      </c>
      <c r="F26" s="18">
        <v>3</v>
      </c>
      <c r="G26" s="19">
        <v>207</v>
      </c>
      <c r="H26" s="16">
        <v>90</v>
      </c>
      <c r="I26" s="16">
        <v>90</v>
      </c>
      <c r="J26" s="17">
        <v>1400.0000000000041</v>
      </c>
      <c r="K26" s="17">
        <v>1400.0000000000041</v>
      </c>
    </row>
    <row r="27" spans="2:11" x14ac:dyDescent="0.25">
      <c r="B27" s="13">
        <v>23</v>
      </c>
      <c r="C27" s="13" t="s">
        <v>8</v>
      </c>
      <c r="D27" s="1">
        <v>1986</v>
      </c>
      <c r="E27" s="4">
        <v>1518</v>
      </c>
      <c r="F27" s="20">
        <v>17</v>
      </c>
      <c r="G27" s="19">
        <v>2100</v>
      </c>
      <c r="H27" s="16">
        <v>532</v>
      </c>
      <c r="I27" s="16">
        <v>532</v>
      </c>
      <c r="J27" s="17">
        <v>10129.999999999975</v>
      </c>
      <c r="K27" s="17">
        <v>10129.999999999975</v>
      </c>
    </row>
    <row r="28" spans="2:11" x14ac:dyDescent="0.25">
      <c r="B28" s="13">
        <v>24</v>
      </c>
      <c r="C28" s="13" t="s">
        <v>8</v>
      </c>
      <c r="D28" s="1">
        <v>1986</v>
      </c>
      <c r="E28" s="4">
        <v>1519</v>
      </c>
      <c r="F28" s="20">
        <v>8</v>
      </c>
      <c r="G28" s="19">
        <v>995</v>
      </c>
      <c r="H28" s="16">
        <v>370</v>
      </c>
      <c r="I28" s="16">
        <v>370</v>
      </c>
      <c r="J28" s="17">
        <v>6379.9999999999836</v>
      </c>
      <c r="K28" s="17">
        <v>6379.9999999999836</v>
      </c>
    </row>
    <row r="29" spans="2:11" x14ac:dyDescent="0.25">
      <c r="B29" s="13">
        <v>25</v>
      </c>
      <c r="C29" s="13" t="s">
        <v>8</v>
      </c>
      <c r="D29" s="1">
        <v>1986</v>
      </c>
      <c r="E29" s="4">
        <v>1617</v>
      </c>
      <c r="F29" s="20">
        <v>5</v>
      </c>
      <c r="G29" s="19">
        <v>610</v>
      </c>
      <c r="H29" s="16">
        <v>450</v>
      </c>
      <c r="I29" s="16">
        <v>450</v>
      </c>
      <c r="J29" s="17">
        <v>7460.00000000001</v>
      </c>
      <c r="K29" s="17">
        <v>7460.00000000001</v>
      </c>
    </row>
    <row r="30" spans="2:11" x14ac:dyDescent="0.25">
      <c r="B30" s="13">
        <v>26</v>
      </c>
      <c r="C30" s="13" t="s">
        <v>8</v>
      </c>
      <c r="D30" s="1">
        <v>1986</v>
      </c>
      <c r="E30" s="4">
        <v>1618</v>
      </c>
      <c r="F30" s="20">
        <v>15</v>
      </c>
      <c r="G30" s="19">
        <v>1895</v>
      </c>
      <c r="H30" s="16">
        <v>430</v>
      </c>
      <c r="I30" s="16">
        <v>430</v>
      </c>
      <c r="J30" s="17">
        <v>7629.9999999999882</v>
      </c>
      <c r="K30" s="17">
        <v>7629.9999999999882</v>
      </c>
    </row>
    <row r="31" spans="2:11" x14ac:dyDescent="0.25">
      <c r="B31" s="13">
        <v>27</v>
      </c>
      <c r="C31" s="13" t="s">
        <v>8</v>
      </c>
      <c r="D31" s="1">
        <v>1987</v>
      </c>
      <c r="E31" s="4">
        <v>1417</v>
      </c>
      <c r="F31" s="20">
        <v>8</v>
      </c>
      <c r="G31" s="19">
        <v>1010</v>
      </c>
      <c r="H31" s="16">
        <v>440</v>
      </c>
      <c r="I31" s="16">
        <v>440</v>
      </c>
      <c r="J31" s="17">
        <v>7560.0000000000082</v>
      </c>
      <c r="K31" s="17">
        <v>7560.0000000000082</v>
      </c>
    </row>
    <row r="32" spans="2:11" x14ac:dyDescent="0.25">
      <c r="B32" s="13">
        <v>28</v>
      </c>
      <c r="C32" s="13" t="s">
        <v>8</v>
      </c>
      <c r="D32" s="1">
        <v>1987</v>
      </c>
      <c r="E32" s="4">
        <v>1519</v>
      </c>
      <c r="F32" s="20">
        <v>16</v>
      </c>
      <c r="G32" s="19">
        <v>1987</v>
      </c>
      <c r="H32" s="16">
        <v>536</v>
      </c>
      <c r="I32" s="16">
        <v>536</v>
      </c>
      <c r="J32" s="17">
        <v>9589.9999999999891</v>
      </c>
      <c r="K32" s="17">
        <v>9589.9999999999891</v>
      </c>
    </row>
    <row r="33" spans="2:11" x14ac:dyDescent="0.25">
      <c r="B33" s="13">
        <v>29</v>
      </c>
      <c r="C33" s="13" t="s">
        <v>8</v>
      </c>
      <c r="D33" s="1">
        <v>1987</v>
      </c>
      <c r="E33" s="4">
        <v>1619</v>
      </c>
      <c r="F33" s="20">
        <v>25</v>
      </c>
      <c r="G33" s="19">
        <v>3100</v>
      </c>
      <c r="H33" s="16">
        <v>520</v>
      </c>
      <c r="I33" s="16">
        <v>520</v>
      </c>
      <c r="J33" s="17">
        <v>8639.9999999999909</v>
      </c>
      <c r="K33" s="17">
        <v>8639.9999999999909</v>
      </c>
    </row>
    <row r="34" spans="2:11" x14ac:dyDescent="0.25">
      <c r="B34" s="13">
        <v>30</v>
      </c>
      <c r="C34" s="21" t="s">
        <v>44</v>
      </c>
      <c r="D34" s="1">
        <v>1989</v>
      </c>
      <c r="E34" s="1">
        <v>1516</v>
      </c>
      <c r="F34" s="18">
        <v>5</v>
      </c>
      <c r="G34" s="19">
        <v>610</v>
      </c>
      <c r="H34" s="16">
        <v>259</v>
      </c>
      <c r="I34" s="16">
        <v>259</v>
      </c>
      <c r="J34" s="17">
        <v>4480</v>
      </c>
      <c r="K34" s="17">
        <v>4480</v>
      </c>
    </row>
    <row r="35" spans="2:11" x14ac:dyDescent="0.25">
      <c r="B35" s="13">
        <v>31</v>
      </c>
      <c r="C35" s="21" t="s">
        <v>44</v>
      </c>
      <c r="D35" s="1">
        <v>1994</v>
      </c>
      <c r="E35" s="1">
        <v>1321</v>
      </c>
      <c r="F35" s="18">
        <v>4</v>
      </c>
      <c r="G35" s="19">
        <v>500</v>
      </c>
      <c r="H35" s="16">
        <v>90</v>
      </c>
      <c r="I35" s="16">
        <v>90</v>
      </c>
      <c r="J35" s="17">
        <v>1590.000000000003</v>
      </c>
      <c r="K35" s="17">
        <v>1590.000000000003</v>
      </c>
    </row>
    <row r="36" spans="2:11" x14ac:dyDescent="0.25">
      <c r="B36" s="13">
        <v>32</v>
      </c>
      <c r="C36" s="21" t="s">
        <v>44</v>
      </c>
      <c r="D36" s="1">
        <v>1998</v>
      </c>
      <c r="E36" s="1">
        <v>1322</v>
      </c>
      <c r="F36" s="18">
        <v>17</v>
      </c>
      <c r="G36" s="19">
        <v>2265</v>
      </c>
      <c r="H36" s="16">
        <v>808</v>
      </c>
      <c r="I36" s="16">
        <v>808</v>
      </c>
      <c r="J36" s="17">
        <v>14200.000000000022</v>
      </c>
      <c r="K36" s="17">
        <v>14200.000000000022</v>
      </c>
    </row>
    <row r="37" spans="2:11" x14ac:dyDescent="0.25">
      <c r="B37" s="13">
        <v>33</v>
      </c>
      <c r="C37" s="21" t="s">
        <v>44</v>
      </c>
      <c r="D37" s="1">
        <v>1998</v>
      </c>
      <c r="E37" s="1">
        <v>1323</v>
      </c>
      <c r="F37" s="18">
        <v>15</v>
      </c>
      <c r="G37" s="19">
        <v>1900</v>
      </c>
      <c r="H37" s="16">
        <v>655</v>
      </c>
      <c r="I37" s="16">
        <v>655</v>
      </c>
      <c r="J37" s="17">
        <v>10589.999999999995</v>
      </c>
      <c r="K37" s="17">
        <v>10589.999999999995</v>
      </c>
    </row>
    <row r="38" spans="2:11" x14ac:dyDescent="0.25">
      <c r="B38" s="13">
        <v>34</v>
      </c>
      <c r="C38" s="21" t="s">
        <v>44</v>
      </c>
      <c r="D38" s="1">
        <v>1998</v>
      </c>
      <c r="E38" s="1">
        <v>1419</v>
      </c>
      <c r="F38" s="18">
        <v>6</v>
      </c>
      <c r="G38" s="19">
        <v>767</v>
      </c>
      <c r="H38" s="16">
        <v>160</v>
      </c>
      <c r="I38" s="16">
        <v>160</v>
      </c>
      <c r="J38" s="17">
        <v>2810</v>
      </c>
      <c r="K38" s="17">
        <v>2810</v>
      </c>
    </row>
    <row r="39" spans="2:11" x14ac:dyDescent="0.25">
      <c r="B39" s="13">
        <v>35</v>
      </c>
      <c r="C39" s="21" t="s">
        <v>44</v>
      </c>
      <c r="D39" s="1">
        <v>1998</v>
      </c>
      <c r="E39" s="1">
        <v>1420</v>
      </c>
      <c r="F39" s="18">
        <v>9</v>
      </c>
      <c r="G39" s="19">
        <v>1164</v>
      </c>
      <c r="H39" s="16">
        <v>333</v>
      </c>
      <c r="I39" s="16">
        <v>333</v>
      </c>
      <c r="J39" s="17">
        <v>5869.9999999999909</v>
      </c>
      <c r="K39" s="17">
        <v>5869.9999999999909</v>
      </c>
    </row>
    <row r="40" spans="2:11" x14ac:dyDescent="0.25">
      <c r="B40" s="13">
        <v>36</v>
      </c>
      <c r="C40" s="21" t="s">
        <v>44</v>
      </c>
      <c r="D40" s="1">
        <v>1998</v>
      </c>
      <c r="E40" s="1">
        <v>1421</v>
      </c>
      <c r="F40" s="18">
        <v>20</v>
      </c>
      <c r="G40" s="19">
        <v>2679</v>
      </c>
      <c r="H40" s="16">
        <v>570</v>
      </c>
      <c r="I40" s="16">
        <v>570</v>
      </c>
      <c r="J40" s="17">
        <v>10279.999999999975</v>
      </c>
      <c r="K40" s="17">
        <v>10279.999999999975</v>
      </c>
    </row>
    <row r="41" spans="2:11" x14ac:dyDescent="0.25">
      <c r="B41" s="13">
        <v>37</v>
      </c>
      <c r="C41" s="21" t="s">
        <v>44</v>
      </c>
      <c r="D41" s="1">
        <v>1998</v>
      </c>
      <c r="E41" s="1">
        <v>1422</v>
      </c>
      <c r="F41" s="18">
        <v>22</v>
      </c>
      <c r="G41" s="19">
        <v>2880</v>
      </c>
      <c r="H41" s="16">
        <v>995</v>
      </c>
      <c r="I41" s="16">
        <v>995</v>
      </c>
      <c r="J41" s="17">
        <v>18200.000000000036</v>
      </c>
      <c r="K41" s="17">
        <v>18200.000000000036</v>
      </c>
    </row>
    <row r="42" spans="2:11" x14ac:dyDescent="0.25">
      <c r="B42" s="13">
        <v>38</v>
      </c>
      <c r="C42" s="21" t="s">
        <v>44</v>
      </c>
      <c r="D42" s="1">
        <v>1998</v>
      </c>
      <c r="E42" s="1">
        <v>1423</v>
      </c>
      <c r="F42" s="18">
        <v>23</v>
      </c>
      <c r="G42" s="19">
        <v>2970</v>
      </c>
      <c r="H42" s="16">
        <v>1406</v>
      </c>
      <c r="I42" s="16">
        <v>1406</v>
      </c>
      <c r="J42" s="17">
        <v>25630.000000000018</v>
      </c>
      <c r="K42" s="17">
        <v>25630.000000000018</v>
      </c>
    </row>
    <row r="43" spans="2:11" x14ac:dyDescent="0.25">
      <c r="B43" s="13">
        <v>39</v>
      </c>
      <c r="C43" s="21" t="s">
        <v>44</v>
      </c>
      <c r="D43" s="1">
        <v>2008</v>
      </c>
      <c r="E43" s="1" t="s">
        <v>9</v>
      </c>
      <c r="F43" s="18">
        <v>10</v>
      </c>
      <c r="G43" s="19">
        <v>1379</v>
      </c>
      <c r="H43" s="16">
        <v>250</v>
      </c>
      <c r="I43" s="16">
        <v>250</v>
      </c>
      <c r="J43" s="17">
        <v>4400</v>
      </c>
      <c r="K43" s="17">
        <v>4400</v>
      </c>
    </row>
    <row r="44" spans="2:11" x14ac:dyDescent="0.25">
      <c r="B44" s="13">
        <v>40</v>
      </c>
      <c r="C44" s="21" t="s">
        <v>44</v>
      </c>
      <c r="D44" s="1">
        <v>2008</v>
      </c>
      <c r="E44" s="1" t="s">
        <v>10</v>
      </c>
      <c r="F44" s="18">
        <v>2</v>
      </c>
      <c r="G44" s="19">
        <v>276</v>
      </c>
      <c r="H44" s="16">
        <v>120</v>
      </c>
      <c r="I44" s="16">
        <v>120</v>
      </c>
      <c r="J44" s="17">
        <v>2070</v>
      </c>
      <c r="K44" s="17">
        <v>2070</v>
      </c>
    </row>
    <row r="45" spans="2:11" x14ac:dyDescent="0.25">
      <c r="B45" s="13">
        <v>41</v>
      </c>
      <c r="C45" s="21" t="s">
        <v>44</v>
      </c>
      <c r="D45" s="1">
        <v>2008</v>
      </c>
      <c r="E45" s="1" t="s">
        <v>11</v>
      </c>
      <c r="F45" s="18">
        <v>17</v>
      </c>
      <c r="G45" s="19">
        <v>2349</v>
      </c>
      <c r="H45" s="16">
        <v>339</v>
      </c>
      <c r="I45" s="16">
        <v>339</v>
      </c>
      <c r="J45" s="17">
        <v>5870.0000000000055</v>
      </c>
      <c r="K45" s="17">
        <v>5870.0000000000055</v>
      </c>
    </row>
    <row r="46" spans="2:11" x14ac:dyDescent="0.25">
      <c r="B46" s="13">
        <v>42</v>
      </c>
      <c r="C46" s="21" t="s">
        <v>44</v>
      </c>
      <c r="D46" s="1">
        <v>2008</v>
      </c>
      <c r="E46" s="1" t="s">
        <v>12</v>
      </c>
      <c r="F46" s="18">
        <v>10</v>
      </c>
      <c r="G46" s="19">
        <v>1378</v>
      </c>
      <c r="H46" s="16">
        <v>300</v>
      </c>
      <c r="I46" s="16">
        <v>300</v>
      </c>
      <c r="J46" s="17">
        <v>4749.99999999999</v>
      </c>
      <c r="K46" s="17">
        <v>4749.99999999999</v>
      </c>
    </row>
    <row r="47" spans="2:11" x14ac:dyDescent="0.25">
      <c r="B47" s="13">
        <v>43</v>
      </c>
      <c r="C47" s="21" t="s">
        <v>44</v>
      </c>
      <c r="D47" s="1">
        <v>2008</v>
      </c>
      <c r="E47" s="1" t="s">
        <v>13</v>
      </c>
      <c r="F47" s="18">
        <v>8</v>
      </c>
      <c r="G47" s="19">
        <v>1095</v>
      </c>
      <c r="H47" s="16">
        <v>217</v>
      </c>
      <c r="I47" s="16">
        <v>217</v>
      </c>
      <c r="J47" s="17">
        <v>3409.9999999999968</v>
      </c>
      <c r="K47" s="17">
        <v>3409.9999999999968</v>
      </c>
    </row>
    <row r="48" spans="2:11" x14ac:dyDescent="0.25">
      <c r="B48" s="13">
        <v>44</v>
      </c>
      <c r="C48" s="21" t="s">
        <v>45</v>
      </c>
      <c r="D48" s="1">
        <v>2008</v>
      </c>
      <c r="E48" s="1" t="s">
        <v>14</v>
      </c>
      <c r="F48" s="18">
        <v>11</v>
      </c>
      <c r="G48" s="19">
        <v>1515</v>
      </c>
      <c r="H48" s="16">
        <v>471</v>
      </c>
      <c r="I48" s="16">
        <v>471</v>
      </c>
      <c r="J48" s="17">
        <v>8090.0000000000209</v>
      </c>
      <c r="K48" s="17">
        <v>8090.0000000000209</v>
      </c>
    </row>
    <row r="49" spans="2:11" x14ac:dyDescent="0.25">
      <c r="B49" s="13">
        <v>45</v>
      </c>
      <c r="C49" s="21" t="s">
        <v>45</v>
      </c>
      <c r="D49" s="1">
        <v>2008</v>
      </c>
      <c r="E49" s="1" t="s">
        <v>15</v>
      </c>
      <c r="F49" s="18">
        <v>9</v>
      </c>
      <c r="G49" s="19">
        <v>1253</v>
      </c>
      <c r="H49" s="16">
        <v>297</v>
      </c>
      <c r="I49" s="16">
        <v>297</v>
      </c>
      <c r="J49" s="17">
        <v>5119.9999999999882</v>
      </c>
      <c r="K49" s="17">
        <v>5119.9999999999882</v>
      </c>
    </row>
    <row r="50" spans="2:11" x14ac:dyDescent="0.25">
      <c r="B50" s="13">
        <v>46</v>
      </c>
      <c r="C50" s="21" t="s">
        <v>45</v>
      </c>
      <c r="D50" s="1">
        <v>2008</v>
      </c>
      <c r="E50" s="1" t="s">
        <v>16</v>
      </c>
      <c r="F50" s="18">
        <v>7</v>
      </c>
      <c r="G50" s="19">
        <v>965</v>
      </c>
      <c r="H50" s="16">
        <v>233</v>
      </c>
      <c r="I50" s="16">
        <v>233</v>
      </c>
      <c r="J50" s="17">
        <v>4039.9999999999959</v>
      </c>
      <c r="K50" s="17">
        <v>4039.9999999999959</v>
      </c>
    </row>
    <row r="51" spans="2:11" x14ac:dyDescent="0.25">
      <c r="B51" s="13">
        <v>47</v>
      </c>
      <c r="C51" s="21" t="s">
        <v>45</v>
      </c>
      <c r="D51" s="1">
        <v>2008</v>
      </c>
      <c r="E51" s="1" t="s">
        <v>17</v>
      </c>
      <c r="F51" s="18">
        <v>2</v>
      </c>
      <c r="G51" s="19">
        <v>270</v>
      </c>
      <c r="H51" s="16">
        <v>120</v>
      </c>
      <c r="I51" s="16">
        <v>120</v>
      </c>
      <c r="J51" s="17">
        <v>1899.9999999999959</v>
      </c>
      <c r="K51" s="17">
        <v>1899.9999999999959</v>
      </c>
    </row>
    <row r="52" spans="2:11" x14ac:dyDescent="0.25">
      <c r="B52" s="13">
        <v>48</v>
      </c>
      <c r="C52" s="21" t="s">
        <v>45</v>
      </c>
      <c r="D52" s="1">
        <v>1988</v>
      </c>
      <c r="E52" s="1">
        <v>2132</v>
      </c>
      <c r="F52" s="18">
        <v>1</v>
      </c>
      <c r="G52" s="19">
        <v>97</v>
      </c>
      <c r="H52" s="16">
        <v>31</v>
      </c>
      <c r="I52" s="16">
        <v>31</v>
      </c>
      <c r="J52" s="17">
        <v>579.99999999999886</v>
      </c>
      <c r="K52" s="17">
        <v>579.99999999999886</v>
      </c>
    </row>
    <row r="53" spans="2:11" x14ac:dyDescent="0.25">
      <c r="B53" s="13">
        <v>49</v>
      </c>
      <c r="C53" s="21" t="s">
        <v>45</v>
      </c>
      <c r="D53" s="1">
        <v>1988</v>
      </c>
      <c r="E53" s="1">
        <v>2230</v>
      </c>
      <c r="F53" s="18">
        <v>1</v>
      </c>
      <c r="G53" s="19">
        <v>98</v>
      </c>
      <c r="H53" s="16">
        <v>29</v>
      </c>
      <c r="I53" s="16">
        <v>29</v>
      </c>
      <c r="J53" s="17">
        <v>539.99999999999955</v>
      </c>
      <c r="K53" s="17">
        <v>539.99999999999955</v>
      </c>
    </row>
    <row r="54" spans="2:11" x14ac:dyDescent="0.25">
      <c r="B54" s="13">
        <v>50</v>
      </c>
      <c r="C54" s="21" t="s">
        <v>45</v>
      </c>
      <c r="D54" s="3">
        <v>1989</v>
      </c>
      <c r="E54" s="1">
        <v>2231</v>
      </c>
      <c r="F54" s="18">
        <v>12</v>
      </c>
      <c r="G54" s="19">
        <v>1062</v>
      </c>
      <c r="H54" s="22">
        <v>365</v>
      </c>
      <c r="I54" s="16">
        <v>365</v>
      </c>
      <c r="J54" s="17">
        <v>6639.9999999999964</v>
      </c>
      <c r="K54" s="17">
        <v>6639.9999999999964</v>
      </c>
    </row>
    <row r="55" spans="2:11" x14ac:dyDescent="0.25">
      <c r="B55" s="13">
        <v>51</v>
      </c>
      <c r="C55" s="21" t="s">
        <v>45</v>
      </c>
      <c r="D55" s="1">
        <v>1994</v>
      </c>
      <c r="E55" s="1">
        <v>1728</v>
      </c>
      <c r="F55" s="18">
        <v>4</v>
      </c>
      <c r="G55" s="19">
        <v>400</v>
      </c>
      <c r="H55" s="16">
        <v>124</v>
      </c>
      <c r="I55" s="16">
        <v>124</v>
      </c>
      <c r="J55" s="17">
        <v>2480</v>
      </c>
      <c r="K55" s="17">
        <v>2480</v>
      </c>
    </row>
    <row r="56" spans="2:11" x14ac:dyDescent="0.25">
      <c r="B56" s="13">
        <v>52</v>
      </c>
      <c r="C56" s="21" t="s">
        <v>45</v>
      </c>
      <c r="D56" s="1">
        <v>1994</v>
      </c>
      <c r="E56" s="1">
        <v>1729</v>
      </c>
      <c r="F56" s="18">
        <v>16</v>
      </c>
      <c r="G56" s="19">
        <v>1396</v>
      </c>
      <c r="H56" s="16">
        <v>659</v>
      </c>
      <c r="I56" s="16">
        <v>659</v>
      </c>
      <c r="J56" s="17">
        <v>12530.000000000016</v>
      </c>
      <c r="K56" s="17">
        <v>12530.000000000016</v>
      </c>
    </row>
    <row r="57" spans="2:11" x14ac:dyDescent="0.25">
      <c r="B57" s="13">
        <v>53</v>
      </c>
      <c r="C57" s="21" t="s">
        <v>45</v>
      </c>
      <c r="D57" s="1">
        <v>1994</v>
      </c>
      <c r="E57" s="1">
        <v>1928</v>
      </c>
      <c r="F57" s="18">
        <v>9</v>
      </c>
      <c r="G57" s="19">
        <v>530</v>
      </c>
      <c r="H57" s="16">
        <v>446</v>
      </c>
      <c r="I57" s="16">
        <v>446</v>
      </c>
      <c r="J57" s="17">
        <v>8029.9999999999836</v>
      </c>
      <c r="K57" s="17">
        <v>8029.9999999999836</v>
      </c>
    </row>
    <row r="58" spans="2:11" x14ac:dyDescent="0.25">
      <c r="B58" s="13">
        <v>54</v>
      </c>
      <c r="C58" s="21" t="s">
        <v>45</v>
      </c>
      <c r="D58" s="1">
        <v>1994</v>
      </c>
      <c r="E58" s="1">
        <v>1929</v>
      </c>
      <c r="F58" s="18">
        <v>21</v>
      </c>
      <c r="G58" s="19">
        <v>2514</v>
      </c>
      <c r="H58" s="16">
        <v>482</v>
      </c>
      <c r="I58" s="16">
        <v>482</v>
      </c>
      <c r="J58" s="17">
        <v>8390.0000000000109</v>
      </c>
      <c r="K58" s="17">
        <v>8390.0000000000109</v>
      </c>
    </row>
    <row r="59" spans="2:11" x14ac:dyDescent="0.25">
      <c r="B59" s="13">
        <v>55</v>
      </c>
      <c r="C59" s="21" t="s">
        <v>45</v>
      </c>
      <c r="D59" s="1">
        <v>1994</v>
      </c>
      <c r="E59" s="1">
        <v>1930</v>
      </c>
      <c r="F59" s="18">
        <v>21</v>
      </c>
      <c r="G59" s="19">
        <v>2481</v>
      </c>
      <c r="H59" s="16">
        <v>564</v>
      </c>
      <c r="I59" s="16">
        <v>564</v>
      </c>
      <c r="J59" s="17">
        <v>9780.0000000000036</v>
      </c>
      <c r="K59" s="17">
        <v>9780.0000000000036</v>
      </c>
    </row>
    <row r="60" spans="2:11" x14ac:dyDescent="0.25">
      <c r="B60" s="13">
        <v>56</v>
      </c>
      <c r="C60" s="21" t="s">
        <v>45</v>
      </c>
      <c r="D60" s="1">
        <v>1994</v>
      </c>
      <c r="E60" s="1">
        <v>1931</v>
      </c>
      <c r="F60" s="18">
        <v>23</v>
      </c>
      <c r="G60" s="19">
        <v>2025</v>
      </c>
      <c r="H60" s="16">
        <v>873</v>
      </c>
      <c r="I60" s="16">
        <v>873</v>
      </c>
      <c r="J60" s="17">
        <v>16130.000000000027</v>
      </c>
      <c r="K60" s="17">
        <v>16130.000000000027</v>
      </c>
    </row>
    <row r="61" spans="2:11" x14ac:dyDescent="0.25">
      <c r="B61" s="13">
        <v>57</v>
      </c>
      <c r="C61" s="13" t="s">
        <v>31</v>
      </c>
      <c r="D61" s="1">
        <v>1994</v>
      </c>
      <c r="E61" s="1">
        <v>1932</v>
      </c>
      <c r="F61" s="18">
        <v>17</v>
      </c>
      <c r="G61" s="19">
        <v>2390</v>
      </c>
      <c r="H61" s="16">
        <v>505</v>
      </c>
      <c r="I61" s="16">
        <v>505</v>
      </c>
      <c r="J61" s="17">
        <v>9349.9999999999927</v>
      </c>
      <c r="K61" s="17">
        <v>9349.9999999999927</v>
      </c>
    </row>
    <row r="62" spans="2:11" x14ac:dyDescent="0.25">
      <c r="B62" s="13">
        <v>58</v>
      </c>
      <c r="C62" s="13" t="s">
        <v>31</v>
      </c>
      <c r="D62" s="1">
        <v>1994</v>
      </c>
      <c r="E62" s="1">
        <v>2028</v>
      </c>
      <c r="F62" s="18">
        <v>18</v>
      </c>
      <c r="G62" s="19">
        <v>1078</v>
      </c>
      <c r="H62" s="16">
        <v>758</v>
      </c>
      <c r="I62" s="16">
        <v>758</v>
      </c>
      <c r="J62" s="17">
        <v>13880.000000000004</v>
      </c>
      <c r="K62" s="17">
        <v>13880.000000000004</v>
      </c>
    </row>
    <row r="63" spans="2:11" x14ac:dyDescent="0.25">
      <c r="B63" s="13">
        <v>59</v>
      </c>
      <c r="C63" s="13" t="s">
        <v>31</v>
      </c>
      <c r="D63" s="1">
        <v>1994</v>
      </c>
      <c r="E63" s="1">
        <v>2029</v>
      </c>
      <c r="F63" s="18">
        <v>24</v>
      </c>
      <c r="G63" s="19">
        <v>2337</v>
      </c>
      <c r="H63" s="16">
        <v>656</v>
      </c>
      <c r="I63" s="16">
        <v>656</v>
      </c>
      <c r="J63" s="17">
        <v>11480</v>
      </c>
      <c r="K63" s="17">
        <v>11480</v>
      </c>
    </row>
    <row r="64" spans="2:11" x14ac:dyDescent="0.25">
      <c r="B64" s="13">
        <v>60</v>
      </c>
      <c r="C64" s="13" t="s">
        <v>31</v>
      </c>
      <c r="D64" s="1">
        <v>1994</v>
      </c>
      <c r="E64" s="1">
        <v>2030</v>
      </c>
      <c r="F64" s="18">
        <v>23</v>
      </c>
      <c r="G64" s="19">
        <v>2393</v>
      </c>
      <c r="H64" s="16">
        <v>1024</v>
      </c>
      <c r="I64" s="16">
        <v>1024</v>
      </c>
      <c r="J64" s="17">
        <v>17970</v>
      </c>
      <c r="K64" s="17">
        <v>17970</v>
      </c>
    </row>
    <row r="65" spans="2:11" x14ac:dyDescent="0.25">
      <c r="B65" s="13">
        <v>61</v>
      </c>
      <c r="C65" s="13" t="s">
        <v>31</v>
      </c>
      <c r="D65" s="1">
        <v>1994</v>
      </c>
      <c r="E65" s="1">
        <v>2031</v>
      </c>
      <c r="F65" s="18">
        <v>23</v>
      </c>
      <c r="G65" s="19">
        <v>2513</v>
      </c>
      <c r="H65" s="16">
        <v>738</v>
      </c>
      <c r="I65" s="16">
        <v>738</v>
      </c>
      <c r="J65" s="17">
        <v>13999.999999999985</v>
      </c>
      <c r="K65" s="17">
        <v>13999.999999999985</v>
      </c>
    </row>
    <row r="66" spans="2:11" x14ac:dyDescent="0.25">
      <c r="B66" s="13">
        <v>62</v>
      </c>
      <c r="C66" s="13" t="s">
        <v>31</v>
      </c>
      <c r="D66" s="1">
        <v>1994</v>
      </c>
      <c r="E66" s="1">
        <v>2032</v>
      </c>
      <c r="F66" s="18">
        <v>14</v>
      </c>
      <c r="G66" s="19">
        <v>1930</v>
      </c>
      <c r="H66" s="16">
        <v>425</v>
      </c>
      <c r="I66" s="16">
        <v>425</v>
      </c>
      <c r="J66" s="17">
        <v>7539.9999999999854</v>
      </c>
      <c r="K66" s="17">
        <v>7539.9999999999854</v>
      </c>
    </row>
    <row r="67" spans="2:11" x14ac:dyDescent="0.25">
      <c r="B67" s="13">
        <v>63</v>
      </c>
      <c r="C67" s="13" t="s">
        <v>31</v>
      </c>
      <c r="D67" s="1">
        <v>1994</v>
      </c>
      <c r="E67" s="1">
        <v>2128</v>
      </c>
      <c r="F67" s="18">
        <v>19</v>
      </c>
      <c r="G67" s="19">
        <v>1196</v>
      </c>
      <c r="H67" s="16">
        <v>870</v>
      </c>
      <c r="I67" s="16">
        <v>870</v>
      </c>
      <c r="J67" s="17">
        <v>16190.000000000044</v>
      </c>
      <c r="K67" s="17">
        <v>16190.000000000044</v>
      </c>
    </row>
    <row r="68" spans="2:11" x14ac:dyDescent="0.25">
      <c r="B68" s="13">
        <v>64</v>
      </c>
      <c r="C68" s="13" t="s">
        <v>31</v>
      </c>
      <c r="D68" s="1">
        <v>1994</v>
      </c>
      <c r="E68" s="1">
        <v>2129</v>
      </c>
      <c r="F68" s="18">
        <v>15</v>
      </c>
      <c r="G68" s="19">
        <v>1549</v>
      </c>
      <c r="H68" s="16">
        <v>425</v>
      </c>
      <c r="I68" s="16">
        <v>425</v>
      </c>
      <c r="J68" s="17">
        <v>7580.0000000000173</v>
      </c>
      <c r="K68" s="17">
        <v>7580.0000000000173</v>
      </c>
    </row>
    <row r="69" spans="2:11" x14ac:dyDescent="0.25">
      <c r="B69" s="13">
        <v>65</v>
      </c>
      <c r="C69" s="13" t="s">
        <v>31</v>
      </c>
      <c r="D69" s="1">
        <v>1994</v>
      </c>
      <c r="E69" s="1">
        <v>2130</v>
      </c>
      <c r="F69" s="18">
        <v>25</v>
      </c>
      <c r="G69" s="19">
        <v>1837</v>
      </c>
      <c r="H69" s="16">
        <v>1329</v>
      </c>
      <c r="I69" s="16">
        <v>1329</v>
      </c>
      <c r="J69" s="17">
        <v>23309.999999999982</v>
      </c>
      <c r="K69" s="17">
        <v>23309.999999999982</v>
      </c>
    </row>
    <row r="70" spans="2:11" x14ac:dyDescent="0.25">
      <c r="B70" s="13">
        <v>66</v>
      </c>
      <c r="C70" s="13" t="s">
        <v>31</v>
      </c>
      <c r="D70" s="1">
        <v>1994</v>
      </c>
      <c r="E70" s="1">
        <v>2131</v>
      </c>
      <c r="F70" s="18">
        <v>24</v>
      </c>
      <c r="G70" s="19">
        <v>2318</v>
      </c>
      <c r="H70" s="16">
        <v>530</v>
      </c>
      <c r="I70" s="16">
        <v>530</v>
      </c>
      <c r="J70" s="17">
        <v>9410.0000000000127</v>
      </c>
      <c r="K70" s="17">
        <v>9410.0000000000127</v>
      </c>
    </row>
    <row r="71" spans="2:11" x14ac:dyDescent="0.25">
      <c r="B71" s="13">
        <v>67</v>
      </c>
      <c r="C71" s="13" t="s">
        <v>31</v>
      </c>
      <c r="D71" s="1">
        <v>1994</v>
      </c>
      <c r="E71" s="1">
        <v>2132</v>
      </c>
      <c r="F71" s="18">
        <v>10</v>
      </c>
      <c r="G71" s="19">
        <v>1333</v>
      </c>
      <c r="H71" s="16">
        <v>264</v>
      </c>
      <c r="I71" s="16">
        <v>264</v>
      </c>
      <c r="J71" s="17">
        <v>4699.9999999999991</v>
      </c>
      <c r="K71" s="17">
        <v>4699.9999999999991</v>
      </c>
    </row>
    <row r="72" spans="2:11" x14ac:dyDescent="0.25">
      <c r="B72" s="13">
        <v>68</v>
      </c>
      <c r="C72" s="13" t="s">
        <v>31</v>
      </c>
      <c r="D72" s="1">
        <v>1994</v>
      </c>
      <c r="E72" s="1">
        <v>2230</v>
      </c>
      <c r="F72" s="18">
        <v>18</v>
      </c>
      <c r="G72" s="19">
        <v>735</v>
      </c>
      <c r="H72" s="16">
        <v>605</v>
      </c>
      <c r="I72" s="16">
        <v>605</v>
      </c>
      <c r="J72" s="17">
        <v>10910.000000000018</v>
      </c>
      <c r="K72" s="17">
        <v>10910.000000000018</v>
      </c>
    </row>
    <row r="73" spans="2:11" x14ac:dyDescent="0.25">
      <c r="B73" s="13">
        <v>69</v>
      </c>
      <c r="C73" s="13" t="s">
        <v>31</v>
      </c>
      <c r="D73" s="1">
        <v>1994</v>
      </c>
      <c r="E73" s="1">
        <v>2231</v>
      </c>
      <c r="F73" s="18">
        <v>5</v>
      </c>
      <c r="G73" s="19">
        <v>442</v>
      </c>
      <c r="H73" s="16">
        <v>162</v>
      </c>
      <c r="I73" s="16">
        <v>162</v>
      </c>
      <c r="J73" s="17">
        <v>2880.0000000000036</v>
      </c>
      <c r="K73" s="17">
        <v>2880.0000000000036</v>
      </c>
    </row>
    <row r="74" spans="2:11" x14ac:dyDescent="0.25">
      <c r="B74" s="13">
        <v>70</v>
      </c>
      <c r="C74" s="13" t="s">
        <v>31</v>
      </c>
      <c r="D74" s="3">
        <v>1995</v>
      </c>
      <c r="E74" s="1">
        <v>1828</v>
      </c>
      <c r="F74" s="18">
        <v>8</v>
      </c>
      <c r="G74" s="19">
        <v>1091</v>
      </c>
      <c r="H74" s="16">
        <v>327</v>
      </c>
      <c r="I74" s="16">
        <v>327</v>
      </c>
      <c r="J74" s="17">
        <v>5780.0000000000091</v>
      </c>
      <c r="K74" s="17">
        <v>5780.0000000000091</v>
      </c>
    </row>
    <row r="75" spans="2:11" x14ac:dyDescent="0.25">
      <c r="B75" s="13">
        <v>71</v>
      </c>
      <c r="C75" s="13" t="s">
        <v>31</v>
      </c>
      <c r="D75" s="3">
        <v>1995</v>
      </c>
      <c r="E75" s="1">
        <v>1829</v>
      </c>
      <c r="F75" s="18">
        <v>3</v>
      </c>
      <c r="G75" s="19">
        <v>312</v>
      </c>
      <c r="H75" s="16">
        <v>113</v>
      </c>
      <c r="I75" s="16">
        <v>113</v>
      </c>
      <c r="J75" s="17">
        <v>2050.0000000000018</v>
      </c>
      <c r="K75" s="17">
        <v>2050.0000000000018</v>
      </c>
    </row>
    <row r="76" spans="2:11" x14ac:dyDescent="0.25">
      <c r="B76" s="13">
        <v>72</v>
      </c>
      <c r="C76" s="13" t="s">
        <v>32</v>
      </c>
      <c r="D76" s="3">
        <v>1995</v>
      </c>
      <c r="E76" s="1">
        <v>1928</v>
      </c>
      <c r="F76" s="18">
        <v>7</v>
      </c>
      <c r="G76" s="19">
        <v>959</v>
      </c>
      <c r="H76" s="16">
        <v>262</v>
      </c>
      <c r="I76" s="16">
        <v>262</v>
      </c>
      <c r="J76" s="17">
        <v>4609.9999999999882</v>
      </c>
      <c r="K76" s="17">
        <v>4609.9999999999882</v>
      </c>
    </row>
    <row r="77" spans="2:11" x14ac:dyDescent="0.25">
      <c r="B77" s="13">
        <v>73</v>
      </c>
      <c r="C77" s="13" t="s">
        <v>32</v>
      </c>
      <c r="D77" s="3">
        <v>1996</v>
      </c>
      <c r="E77" s="1">
        <v>1728</v>
      </c>
      <c r="F77" s="18">
        <v>17</v>
      </c>
      <c r="G77" s="19">
        <v>1175</v>
      </c>
      <c r="H77" s="16">
        <v>490</v>
      </c>
      <c r="I77" s="16">
        <v>490</v>
      </c>
      <c r="J77" s="17">
        <v>8810.0000000000018</v>
      </c>
      <c r="K77" s="17">
        <v>8810.0000000000018</v>
      </c>
    </row>
    <row r="78" spans="2:11" x14ac:dyDescent="0.25">
      <c r="B78" s="13">
        <v>74</v>
      </c>
      <c r="C78" s="13" t="s">
        <v>32</v>
      </c>
      <c r="D78" s="3">
        <v>1996</v>
      </c>
      <c r="E78" s="1">
        <v>1828</v>
      </c>
      <c r="F78" s="18">
        <v>17</v>
      </c>
      <c r="G78" s="19">
        <v>2180</v>
      </c>
      <c r="H78" s="16">
        <v>515</v>
      </c>
      <c r="I78" s="16">
        <v>515</v>
      </c>
      <c r="J78" s="17">
        <v>8819.9999999999945</v>
      </c>
      <c r="K78" s="17">
        <v>8819.9999999999945</v>
      </c>
    </row>
    <row r="79" spans="2:11" x14ac:dyDescent="0.25">
      <c r="B79" s="13">
        <v>75</v>
      </c>
      <c r="C79" s="13" t="s">
        <v>32</v>
      </c>
      <c r="D79" s="3">
        <v>1996</v>
      </c>
      <c r="E79" s="1">
        <v>1829</v>
      </c>
      <c r="F79" s="18">
        <v>7</v>
      </c>
      <c r="G79" s="19">
        <v>871</v>
      </c>
      <c r="H79" s="16">
        <v>224</v>
      </c>
      <c r="I79" s="16">
        <v>224</v>
      </c>
      <c r="J79" s="17">
        <v>3970.0000000000027</v>
      </c>
      <c r="K79" s="17">
        <v>3970.0000000000027</v>
      </c>
    </row>
    <row r="80" spans="2:11" x14ac:dyDescent="0.25">
      <c r="B80" s="13">
        <v>76</v>
      </c>
      <c r="C80" s="13" t="s">
        <v>32</v>
      </c>
      <c r="D80" s="3">
        <v>1997</v>
      </c>
      <c r="E80" s="10">
        <v>1829</v>
      </c>
      <c r="F80" s="23">
        <v>3</v>
      </c>
      <c r="G80" s="2">
        <v>130</v>
      </c>
      <c r="H80" s="16">
        <v>103</v>
      </c>
      <c r="I80" s="16">
        <v>103</v>
      </c>
      <c r="J80" s="17">
        <v>1780.0000000000048</v>
      </c>
      <c r="K80" s="17">
        <v>1780.0000000000048</v>
      </c>
    </row>
    <row r="81" spans="2:11" x14ac:dyDescent="0.25">
      <c r="B81" s="13">
        <v>77</v>
      </c>
      <c r="C81" s="13" t="s">
        <v>32</v>
      </c>
      <c r="D81" s="3">
        <v>1997</v>
      </c>
      <c r="E81" s="10">
        <v>1928</v>
      </c>
      <c r="F81" s="23">
        <v>4</v>
      </c>
      <c r="G81" s="2">
        <v>365</v>
      </c>
      <c r="H81" s="16">
        <v>132</v>
      </c>
      <c r="I81" s="16">
        <v>132</v>
      </c>
      <c r="J81" s="17">
        <v>2209.9999999999945</v>
      </c>
      <c r="K81" s="17">
        <v>2209.9999999999945</v>
      </c>
    </row>
    <row r="82" spans="2:11" x14ac:dyDescent="0.25">
      <c r="B82" s="13">
        <v>78</v>
      </c>
      <c r="C82" s="13" t="s">
        <v>32</v>
      </c>
      <c r="D82" s="3">
        <v>1997</v>
      </c>
      <c r="E82" s="10">
        <v>2028</v>
      </c>
      <c r="F82" s="23">
        <v>5</v>
      </c>
      <c r="G82" s="2">
        <v>192</v>
      </c>
      <c r="H82" s="16">
        <v>98</v>
      </c>
      <c r="I82" s="16">
        <v>98</v>
      </c>
      <c r="J82" s="17">
        <v>1720.0000000000034</v>
      </c>
      <c r="K82" s="17">
        <v>1720.0000000000034</v>
      </c>
    </row>
    <row r="83" spans="2:11" x14ac:dyDescent="0.25">
      <c r="B83" s="13">
        <v>79</v>
      </c>
      <c r="C83" s="13" t="s">
        <v>32</v>
      </c>
      <c r="D83" s="3">
        <v>1997</v>
      </c>
      <c r="E83" s="10">
        <v>2128</v>
      </c>
      <c r="F83" s="23">
        <v>5</v>
      </c>
      <c r="G83" s="2">
        <v>710</v>
      </c>
      <c r="H83" s="16">
        <v>149</v>
      </c>
      <c r="I83" s="16">
        <v>149</v>
      </c>
      <c r="J83" s="17">
        <v>2560.0000000000036</v>
      </c>
      <c r="K83" s="17">
        <v>2560.0000000000036</v>
      </c>
    </row>
    <row r="84" spans="2:11" x14ac:dyDescent="0.25">
      <c r="B84" s="21">
        <v>80</v>
      </c>
      <c r="C84" s="13" t="s">
        <v>32</v>
      </c>
      <c r="D84" s="5">
        <v>1997</v>
      </c>
      <c r="E84" s="11">
        <v>2228</v>
      </c>
      <c r="F84" s="24">
        <v>6</v>
      </c>
      <c r="G84" s="25">
        <v>246</v>
      </c>
      <c r="H84" s="26">
        <v>254</v>
      </c>
      <c r="I84" s="26">
        <v>254</v>
      </c>
      <c r="J84" s="27">
        <v>4470.0000000000018</v>
      </c>
      <c r="K84" s="27">
        <v>4470.0000000000018</v>
      </c>
    </row>
    <row r="85" spans="2:11" x14ac:dyDescent="0.25">
      <c r="B85" s="21">
        <v>81</v>
      </c>
      <c r="C85" s="13" t="s">
        <v>32</v>
      </c>
      <c r="D85" s="5">
        <v>1997</v>
      </c>
      <c r="E85" s="11">
        <v>2129</v>
      </c>
      <c r="F85" s="24">
        <v>1</v>
      </c>
      <c r="G85" s="25">
        <v>130</v>
      </c>
      <c r="H85" s="26">
        <v>61</v>
      </c>
      <c r="I85" s="26">
        <v>61</v>
      </c>
      <c r="J85" s="27">
        <v>1029.9999999999973</v>
      </c>
      <c r="K85" s="27">
        <v>1029.9999999999973</v>
      </c>
    </row>
    <row r="86" spans="2:11" x14ac:dyDescent="0.25">
      <c r="B86" s="21">
        <v>82</v>
      </c>
      <c r="C86" s="13" t="s">
        <v>32</v>
      </c>
      <c r="D86" s="7">
        <v>1999</v>
      </c>
      <c r="E86" s="7">
        <v>1628</v>
      </c>
      <c r="F86" s="28">
        <v>2</v>
      </c>
      <c r="G86" s="29">
        <v>284</v>
      </c>
      <c r="H86" s="26">
        <v>60</v>
      </c>
      <c r="I86" s="26">
        <v>60</v>
      </c>
      <c r="J86" s="27">
        <v>979.99999999999795</v>
      </c>
      <c r="K86" s="27">
        <v>979.99999999999795</v>
      </c>
    </row>
    <row r="87" spans="2:11" x14ac:dyDescent="0.25">
      <c r="B87" s="21">
        <v>83</v>
      </c>
      <c r="C87" s="13" t="s">
        <v>32</v>
      </c>
      <c r="D87" s="5">
        <v>1996</v>
      </c>
      <c r="E87" s="6">
        <v>1927</v>
      </c>
      <c r="F87" s="30">
        <v>6</v>
      </c>
      <c r="G87" s="31">
        <v>736</v>
      </c>
      <c r="H87" s="26">
        <v>142</v>
      </c>
      <c r="I87" s="26">
        <v>142</v>
      </c>
      <c r="J87" s="27">
        <v>2299.9999999999927</v>
      </c>
      <c r="K87" s="27">
        <v>2299.9999999999927</v>
      </c>
    </row>
    <row r="88" spans="2:11" x14ac:dyDescent="0.25">
      <c r="B88" s="21">
        <v>84</v>
      </c>
      <c r="C88" s="13" t="s">
        <v>32</v>
      </c>
      <c r="D88" s="5">
        <v>1997</v>
      </c>
      <c r="E88" s="6">
        <v>1926</v>
      </c>
      <c r="F88" s="30">
        <v>7</v>
      </c>
      <c r="G88" s="31">
        <v>903</v>
      </c>
      <c r="H88" s="26">
        <v>167</v>
      </c>
      <c r="I88" s="26">
        <v>167</v>
      </c>
      <c r="J88" s="27">
        <v>2700.0000000000027</v>
      </c>
      <c r="K88" s="27">
        <v>2700.0000000000027</v>
      </c>
    </row>
    <row r="89" spans="2:11" x14ac:dyDescent="0.25">
      <c r="B89" s="21">
        <v>85</v>
      </c>
      <c r="C89" s="13" t="s">
        <v>32</v>
      </c>
      <c r="D89" s="5">
        <v>1997</v>
      </c>
      <c r="E89" s="6">
        <v>2027</v>
      </c>
      <c r="F89" s="30">
        <v>10</v>
      </c>
      <c r="G89" s="31">
        <v>1317</v>
      </c>
      <c r="H89" s="26">
        <v>401</v>
      </c>
      <c r="I89" s="26">
        <v>401</v>
      </c>
      <c r="J89" s="27">
        <v>6129.9999999999936</v>
      </c>
      <c r="K89" s="27">
        <v>6129.9999999999936</v>
      </c>
    </row>
    <row r="90" spans="2:11" x14ac:dyDescent="0.25">
      <c r="B90" s="21">
        <v>86</v>
      </c>
      <c r="C90" s="21" t="s">
        <v>46</v>
      </c>
      <c r="D90" s="5">
        <v>1999</v>
      </c>
      <c r="E90" s="6">
        <v>1826</v>
      </c>
      <c r="F90" s="30">
        <v>1</v>
      </c>
      <c r="G90" s="31">
        <v>127</v>
      </c>
      <c r="H90" s="26">
        <v>30</v>
      </c>
      <c r="I90" s="26">
        <v>30</v>
      </c>
      <c r="J90" s="27">
        <v>470.00000000000102</v>
      </c>
      <c r="K90" s="27">
        <v>470.00000000000102</v>
      </c>
    </row>
    <row r="91" spans="2:11" x14ac:dyDescent="0.25">
      <c r="B91" s="21">
        <v>87</v>
      </c>
      <c r="C91" s="21" t="s">
        <v>46</v>
      </c>
      <c r="D91" s="5">
        <v>1999</v>
      </c>
      <c r="E91" s="6">
        <v>1827</v>
      </c>
      <c r="F91" s="30">
        <v>2</v>
      </c>
      <c r="G91" s="31">
        <v>270</v>
      </c>
      <c r="H91" s="26">
        <v>78</v>
      </c>
      <c r="I91" s="26">
        <v>78</v>
      </c>
      <c r="J91" s="27">
        <v>1240.0000000000002</v>
      </c>
      <c r="K91" s="27">
        <v>1240.0000000000002</v>
      </c>
    </row>
    <row r="92" spans="2:11" x14ac:dyDescent="0.25">
      <c r="B92" s="21">
        <v>88</v>
      </c>
      <c r="C92" s="21" t="s">
        <v>46</v>
      </c>
      <c r="D92" s="7">
        <v>2004</v>
      </c>
      <c r="E92" s="7">
        <v>1825</v>
      </c>
      <c r="F92" s="28">
        <v>11</v>
      </c>
      <c r="G92" s="29">
        <v>1573</v>
      </c>
      <c r="H92" s="26">
        <v>261</v>
      </c>
      <c r="I92" s="26">
        <v>261</v>
      </c>
      <c r="J92" s="27">
        <v>4299.9999999999973</v>
      </c>
      <c r="K92" s="27">
        <v>4299.9999999999973</v>
      </c>
    </row>
    <row r="93" spans="2:11" x14ac:dyDescent="0.25">
      <c r="B93" s="21">
        <v>89</v>
      </c>
      <c r="C93" s="21" t="s">
        <v>46</v>
      </c>
      <c r="D93" s="7">
        <v>2007</v>
      </c>
      <c r="E93" s="8">
        <v>1825</v>
      </c>
      <c r="F93" s="32">
        <v>14</v>
      </c>
      <c r="G93" s="26">
        <v>1988</v>
      </c>
      <c r="H93" s="26">
        <v>541</v>
      </c>
      <c r="I93" s="26">
        <v>541</v>
      </c>
      <c r="J93" s="27">
        <v>8600.0000000000164</v>
      </c>
      <c r="K93" s="27">
        <v>8600.0000000000164</v>
      </c>
    </row>
    <row r="94" spans="2:11" x14ac:dyDescent="0.25">
      <c r="B94" s="21">
        <v>90</v>
      </c>
      <c r="C94" s="21" t="s">
        <v>46</v>
      </c>
      <c r="D94" s="12">
        <v>2009</v>
      </c>
      <c r="E94" s="8" t="s">
        <v>22</v>
      </c>
      <c r="F94" s="32">
        <v>9</v>
      </c>
      <c r="G94" s="33">
        <v>1300</v>
      </c>
      <c r="H94" s="26">
        <v>327</v>
      </c>
      <c r="I94" s="26">
        <v>327</v>
      </c>
      <c r="J94" s="27">
        <v>5120.0000000000127</v>
      </c>
      <c r="K94" s="27">
        <v>5120.0000000000127</v>
      </c>
    </row>
    <row r="95" spans="2:11" x14ac:dyDescent="0.25">
      <c r="B95" s="21">
        <v>91</v>
      </c>
      <c r="C95" s="21" t="s">
        <v>46</v>
      </c>
      <c r="D95" s="12">
        <v>2009</v>
      </c>
      <c r="E95" s="8" t="s">
        <v>23</v>
      </c>
      <c r="F95" s="32">
        <v>2</v>
      </c>
      <c r="G95" s="33">
        <v>285</v>
      </c>
      <c r="H95" s="26">
        <v>101</v>
      </c>
      <c r="I95" s="26">
        <v>101</v>
      </c>
      <c r="J95" s="27">
        <v>1599.9999999999959</v>
      </c>
      <c r="K95" s="27">
        <v>1599.9999999999959</v>
      </c>
    </row>
    <row r="96" spans="2:11" x14ac:dyDescent="0.25">
      <c r="B96" s="21">
        <v>92</v>
      </c>
      <c r="C96" s="21" t="s">
        <v>46</v>
      </c>
      <c r="D96" s="12">
        <v>2009</v>
      </c>
      <c r="E96" s="8" t="s">
        <v>24</v>
      </c>
      <c r="F96" s="32">
        <v>12.5</v>
      </c>
      <c r="G96" s="33">
        <v>1787</v>
      </c>
      <c r="H96" s="26">
        <v>420</v>
      </c>
      <c r="I96" s="26">
        <v>420</v>
      </c>
      <c r="J96" s="27">
        <v>6620.0000000000164</v>
      </c>
      <c r="K96" s="27">
        <v>6620.0000000000164</v>
      </c>
    </row>
    <row r="97" spans="2:11" x14ac:dyDescent="0.25">
      <c r="B97" s="21">
        <v>93</v>
      </c>
      <c r="C97" s="21" t="s">
        <v>46</v>
      </c>
      <c r="D97" s="12">
        <v>2009</v>
      </c>
      <c r="E97" s="8" t="s">
        <v>25</v>
      </c>
      <c r="F97" s="32">
        <v>8.5</v>
      </c>
      <c r="G97" s="33">
        <v>1226</v>
      </c>
      <c r="H97" s="26">
        <v>260</v>
      </c>
      <c r="I97" s="26">
        <v>260</v>
      </c>
      <c r="J97" s="27">
        <v>4059.9999999999964</v>
      </c>
      <c r="K97" s="27">
        <v>4059.9999999999964</v>
      </c>
    </row>
    <row r="98" spans="2:11" x14ac:dyDescent="0.25">
      <c r="B98" s="21">
        <v>94</v>
      </c>
      <c r="C98" s="21" t="s">
        <v>46</v>
      </c>
      <c r="D98" s="12">
        <v>2009</v>
      </c>
      <c r="E98" s="8" t="s">
        <v>26</v>
      </c>
      <c r="F98" s="32">
        <v>7</v>
      </c>
      <c r="G98" s="33">
        <v>994</v>
      </c>
      <c r="H98" s="26">
        <v>282</v>
      </c>
      <c r="I98" s="26">
        <v>282</v>
      </c>
      <c r="J98" s="27">
        <v>4469.9999999999909</v>
      </c>
      <c r="K98" s="27">
        <v>4469.9999999999909</v>
      </c>
    </row>
    <row r="99" spans="2:11" x14ac:dyDescent="0.25">
      <c r="B99" s="21">
        <v>95</v>
      </c>
      <c r="C99" s="21" t="s">
        <v>46</v>
      </c>
      <c r="D99" s="12">
        <v>2009</v>
      </c>
      <c r="E99" s="8" t="s">
        <v>27</v>
      </c>
      <c r="F99" s="32">
        <v>0.5</v>
      </c>
      <c r="G99" s="33">
        <v>72</v>
      </c>
      <c r="H99" s="26">
        <v>37</v>
      </c>
      <c r="I99" s="26">
        <v>37</v>
      </c>
      <c r="J99" s="27">
        <v>580.00000000000091</v>
      </c>
      <c r="K99" s="27">
        <v>580.00000000000091</v>
      </c>
    </row>
    <row r="100" spans="2:11" x14ac:dyDescent="0.25">
      <c r="B100" s="21">
        <v>96</v>
      </c>
      <c r="C100" s="21" t="s">
        <v>46</v>
      </c>
      <c r="D100" s="12">
        <v>2009</v>
      </c>
      <c r="E100" s="8" t="s">
        <v>28</v>
      </c>
      <c r="F100" s="32">
        <v>2</v>
      </c>
      <c r="G100" s="33">
        <v>285</v>
      </c>
      <c r="H100" s="26">
        <v>85</v>
      </c>
      <c r="I100" s="26">
        <v>85</v>
      </c>
      <c r="J100" s="27">
        <v>1329.9999999999991</v>
      </c>
      <c r="K100" s="27">
        <v>1329.9999999999991</v>
      </c>
    </row>
    <row r="101" spans="2:11" x14ac:dyDescent="0.25">
      <c r="B101" s="21">
        <v>97</v>
      </c>
      <c r="C101" s="21" t="s">
        <v>46</v>
      </c>
      <c r="D101" s="12">
        <v>2009</v>
      </c>
      <c r="E101" s="8" t="s">
        <v>29</v>
      </c>
      <c r="F101" s="32">
        <v>16.5</v>
      </c>
      <c r="G101" s="33">
        <v>2381</v>
      </c>
      <c r="H101" s="26">
        <v>502</v>
      </c>
      <c r="I101" s="26">
        <v>502</v>
      </c>
      <c r="J101" s="27">
        <v>7810.0000000000064</v>
      </c>
      <c r="K101" s="27">
        <v>7810.0000000000064</v>
      </c>
    </row>
    <row r="102" spans="2:11" x14ac:dyDescent="0.25">
      <c r="B102" s="13">
        <v>98</v>
      </c>
      <c r="C102" s="21" t="s">
        <v>46</v>
      </c>
      <c r="D102" s="12">
        <v>2009</v>
      </c>
      <c r="E102" s="4" t="s">
        <v>30</v>
      </c>
      <c r="F102" s="20">
        <v>8</v>
      </c>
      <c r="G102" s="22">
        <v>1132</v>
      </c>
      <c r="H102" s="16">
        <v>320</v>
      </c>
      <c r="I102" s="16">
        <v>320</v>
      </c>
      <c r="J102" s="17">
        <v>5010</v>
      </c>
      <c r="K102" s="17">
        <v>5010</v>
      </c>
    </row>
    <row r="103" spans="2:11" x14ac:dyDescent="0.25">
      <c r="B103" s="13">
        <v>99</v>
      </c>
      <c r="C103" s="21" t="s">
        <v>46</v>
      </c>
      <c r="D103" s="1">
        <v>1994</v>
      </c>
      <c r="E103" s="10">
        <v>1229</v>
      </c>
      <c r="F103" s="23">
        <v>5.4</v>
      </c>
      <c r="G103" s="2">
        <v>410</v>
      </c>
      <c r="H103" s="16">
        <v>150</v>
      </c>
      <c r="I103" s="16">
        <v>150</v>
      </c>
      <c r="J103" s="17">
        <v>2770.000000000005</v>
      </c>
      <c r="K103" s="17">
        <v>2770.000000000005</v>
      </c>
    </row>
    <row r="104" spans="2:11" x14ac:dyDescent="0.25">
      <c r="B104" s="13">
        <v>100</v>
      </c>
      <c r="C104" s="21" t="s">
        <v>46</v>
      </c>
      <c r="D104" s="1">
        <v>1994</v>
      </c>
      <c r="E104" s="10">
        <v>1230</v>
      </c>
      <c r="F104" s="23">
        <v>9</v>
      </c>
      <c r="G104" s="2">
        <v>670</v>
      </c>
      <c r="H104" s="16">
        <v>170</v>
      </c>
      <c r="I104" s="16">
        <v>201</v>
      </c>
      <c r="J104" s="17">
        <v>3720.0000000000077</v>
      </c>
      <c r="K104" s="17">
        <v>3720.0000000000077</v>
      </c>
    </row>
  </sheetData>
  <mergeCells count="7">
    <mergeCell ref="B1:K1"/>
    <mergeCell ref="B3:B4"/>
    <mergeCell ref="M16:P16"/>
    <mergeCell ref="H3:I3"/>
    <mergeCell ref="J3:K3"/>
    <mergeCell ref="G3:G4"/>
    <mergeCell ref="E3:E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zoomScale="78" zoomScaleNormal="78" workbookViewId="0">
      <selection activeCell="C71" sqref="C71"/>
    </sheetView>
  </sheetViews>
  <sheetFormatPr defaultRowHeight="15" x14ac:dyDescent="0.25"/>
  <cols>
    <col min="1" max="1" width="9" style="34"/>
    <col min="2" max="2" width="9.5" style="34" bestFit="1" customWidth="1"/>
    <col min="3" max="3" width="16.5" style="34" bestFit="1" customWidth="1"/>
    <col min="4" max="4" width="13.5" style="34" bestFit="1" customWidth="1"/>
    <col min="5" max="5" width="9.5" style="34" bestFit="1" customWidth="1"/>
    <col min="6" max="6" width="9" style="34"/>
    <col min="7" max="7" width="13.5" style="34" bestFit="1" customWidth="1"/>
    <col min="8" max="8" width="13.625" style="34" customWidth="1"/>
    <col min="9" max="10" width="13.5" style="34" bestFit="1" customWidth="1"/>
    <col min="11" max="11" width="9.125" style="34" bestFit="1" customWidth="1"/>
    <col min="12" max="15" width="15.5" style="34" bestFit="1" customWidth="1"/>
    <col min="16" max="16" width="16.5" style="34" bestFit="1" customWidth="1"/>
    <col min="17" max="17" width="17.625" style="34" bestFit="1" customWidth="1"/>
    <col min="18" max="18" width="16.5" style="34" bestFit="1" customWidth="1"/>
    <col min="19" max="19" width="18.625" style="34" bestFit="1" customWidth="1"/>
    <col min="20" max="20" width="17.625" style="34" bestFit="1" customWidth="1"/>
    <col min="21" max="21" width="18.625" style="34" bestFit="1" customWidth="1"/>
    <col min="22" max="22" width="15.5" style="34" bestFit="1" customWidth="1"/>
    <col min="23" max="23" width="12.375" style="34" bestFit="1" customWidth="1"/>
    <col min="24" max="24" width="14.5" style="34" bestFit="1" customWidth="1"/>
    <col min="25" max="25" width="15.5" style="34" bestFit="1" customWidth="1"/>
    <col min="26" max="26" width="9.125" style="34" bestFit="1" customWidth="1"/>
    <col min="27" max="27" width="17.625" style="34" bestFit="1" customWidth="1"/>
    <col min="28" max="28" width="15.5" style="34" bestFit="1" customWidth="1"/>
    <col min="29" max="30" width="17.625" style="34" bestFit="1" customWidth="1"/>
    <col min="31" max="38" width="9.125" style="34" bestFit="1" customWidth="1"/>
    <col min="39" max="16384" width="9" style="34"/>
  </cols>
  <sheetData>
    <row r="1" spans="1:38" s="40" customFormat="1" x14ac:dyDescent="0.25">
      <c r="T1" s="93" t="s">
        <v>55</v>
      </c>
      <c r="U1" s="93"/>
      <c r="V1" s="93"/>
      <c r="W1" s="93"/>
      <c r="Y1" s="93" t="s">
        <v>56</v>
      </c>
      <c r="Z1" s="93"/>
      <c r="AA1" s="93"/>
      <c r="AB1" s="93"/>
      <c r="AD1" s="93" t="s">
        <v>57</v>
      </c>
      <c r="AE1" s="93"/>
      <c r="AF1" s="93"/>
      <c r="AG1" s="93"/>
      <c r="AI1" s="93" t="s">
        <v>58</v>
      </c>
      <c r="AJ1" s="93"/>
      <c r="AK1" s="93"/>
      <c r="AL1" s="93"/>
    </row>
    <row r="2" spans="1:38" x14ac:dyDescent="0.25">
      <c r="J2" s="94" t="s">
        <v>54</v>
      </c>
      <c r="K2" s="94"/>
      <c r="L2" s="94"/>
      <c r="M2" s="94"/>
      <c r="O2" s="94" t="s">
        <v>38</v>
      </c>
      <c r="P2" s="94"/>
      <c r="Q2" s="94"/>
      <c r="R2" s="94"/>
      <c r="T2" s="95" t="s">
        <v>197</v>
      </c>
      <c r="U2" s="95"/>
      <c r="V2" s="95"/>
      <c r="W2" s="95"/>
      <c r="Y2" s="94" t="s">
        <v>196</v>
      </c>
      <c r="Z2" s="94"/>
      <c r="AA2" s="94"/>
      <c r="AB2" s="94"/>
      <c r="AD2" s="94" t="s">
        <v>195</v>
      </c>
      <c r="AE2" s="94"/>
      <c r="AF2" s="94"/>
      <c r="AG2" s="94"/>
      <c r="AI2" s="93" t="s">
        <v>194</v>
      </c>
      <c r="AJ2" s="93"/>
      <c r="AK2" s="93"/>
      <c r="AL2" s="93"/>
    </row>
    <row r="3" spans="1:38" x14ac:dyDescent="0.25">
      <c r="A3" s="35" t="s">
        <v>40</v>
      </c>
      <c r="B3" s="35">
        <v>142.5</v>
      </c>
      <c r="C3" s="35">
        <v>15599</v>
      </c>
      <c r="D3" s="35">
        <v>2221</v>
      </c>
      <c r="E3" s="35">
        <v>37470.000000000007</v>
      </c>
      <c r="G3" s="34" t="s">
        <v>50</v>
      </c>
      <c r="H3" s="36">
        <v>3</v>
      </c>
      <c r="J3" s="35" t="s">
        <v>199</v>
      </c>
      <c r="K3" s="35" t="s">
        <v>200</v>
      </c>
      <c r="L3" s="35" t="s">
        <v>201</v>
      </c>
      <c r="M3" s="35" t="s">
        <v>202</v>
      </c>
      <c r="O3" s="35" t="s">
        <v>199</v>
      </c>
      <c r="P3" s="35" t="s">
        <v>200</v>
      </c>
      <c r="Q3" s="35" t="s">
        <v>201</v>
      </c>
      <c r="R3" s="35" t="s">
        <v>202</v>
      </c>
      <c r="T3" s="35" t="s">
        <v>199</v>
      </c>
      <c r="U3" s="35" t="s">
        <v>200</v>
      </c>
      <c r="V3" s="35" t="s">
        <v>201</v>
      </c>
      <c r="W3" s="35" t="s">
        <v>202</v>
      </c>
      <c r="Y3" s="35" t="s">
        <v>34</v>
      </c>
      <c r="Z3" s="35" t="s">
        <v>35</v>
      </c>
      <c r="AA3" s="35" t="s">
        <v>36</v>
      </c>
      <c r="AB3" s="35" t="s">
        <v>37</v>
      </c>
      <c r="AD3" s="35" t="s">
        <v>34</v>
      </c>
      <c r="AE3" s="35" t="s">
        <v>35</v>
      </c>
      <c r="AF3" s="35" t="s">
        <v>36</v>
      </c>
      <c r="AG3" s="35" t="s">
        <v>37</v>
      </c>
      <c r="AI3" s="35" t="s">
        <v>34</v>
      </c>
      <c r="AJ3" s="35" t="s">
        <v>35</v>
      </c>
      <c r="AK3" s="35" t="s">
        <v>36</v>
      </c>
      <c r="AL3" s="35" t="s">
        <v>37</v>
      </c>
    </row>
    <row r="4" spans="1:38" x14ac:dyDescent="0.25">
      <c r="A4" s="35" t="s">
        <v>41</v>
      </c>
      <c r="B4" s="35">
        <v>25266</v>
      </c>
      <c r="C4" s="35">
        <v>173.5</v>
      </c>
      <c r="D4" s="35">
        <v>20285</v>
      </c>
      <c r="E4" s="35">
        <v>70879.999999999942</v>
      </c>
      <c r="G4" s="34" t="s">
        <v>51</v>
      </c>
      <c r="H4" s="36">
        <v>100</v>
      </c>
      <c r="I4" s="96"/>
      <c r="J4" s="35">
        <v>0.3</v>
      </c>
      <c r="K4" s="35">
        <v>0.2</v>
      </c>
      <c r="L4" s="35">
        <v>0.4</v>
      </c>
      <c r="M4" s="35">
        <v>0.1</v>
      </c>
      <c r="O4" s="35">
        <f>POWER(J4,$H$5)</f>
        <v>0.09</v>
      </c>
      <c r="P4" s="35">
        <f t="shared" ref="P4:R4" si="0">POWER(K4,$H$5)</f>
        <v>4.0000000000000008E-2</v>
      </c>
      <c r="Q4" s="35">
        <f t="shared" si="0"/>
        <v>0.16000000000000003</v>
      </c>
      <c r="R4" s="35">
        <f t="shared" si="0"/>
        <v>1.0000000000000002E-2</v>
      </c>
      <c r="T4" s="35">
        <f>$O4*B3</f>
        <v>12.824999999999999</v>
      </c>
      <c r="U4" s="35">
        <f>$O4*C3</f>
        <v>1403.9099999999999</v>
      </c>
      <c r="V4" s="35">
        <f t="shared" ref="V4:W4" si="1">$O4*D3</f>
        <v>199.89</v>
      </c>
      <c r="W4" s="35">
        <f t="shared" si="1"/>
        <v>3372.3000000000006</v>
      </c>
      <c r="Y4" s="35">
        <f>$P4*B3</f>
        <v>5.7000000000000011</v>
      </c>
      <c r="Z4" s="35">
        <f t="shared" ref="Z4:AB4" si="2">$P4*C3</f>
        <v>623.96000000000015</v>
      </c>
      <c r="AA4" s="35">
        <f t="shared" si="2"/>
        <v>88.840000000000018</v>
      </c>
      <c r="AB4" s="35">
        <f t="shared" si="2"/>
        <v>1498.8000000000006</v>
      </c>
      <c r="AD4" s="35">
        <f>$Q4*B3</f>
        <v>22.800000000000004</v>
      </c>
      <c r="AE4" s="35">
        <f t="shared" ref="AE4:AG4" si="3">$Q4*C3</f>
        <v>2495.8400000000006</v>
      </c>
      <c r="AF4" s="35">
        <f t="shared" si="3"/>
        <v>355.36000000000007</v>
      </c>
      <c r="AG4" s="35">
        <f t="shared" si="3"/>
        <v>5995.2000000000025</v>
      </c>
      <c r="AI4" s="35">
        <f>$R4*B3</f>
        <v>1.4250000000000003</v>
      </c>
      <c r="AJ4" s="35">
        <f t="shared" ref="AJ4:AL4" si="4">$R4*C3</f>
        <v>155.99000000000004</v>
      </c>
      <c r="AK4" s="35">
        <f t="shared" si="4"/>
        <v>22.210000000000004</v>
      </c>
      <c r="AL4" s="35">
        <f t="shared" si="4"/>
        <v>374.70000000000016</v>
      </c>
    </row>
    <row r="5" spans="1:38" ht="15.75" x14ac:dyDescent="0.25">
      <c r="A5" s="35" t="s">
        <v>47</v>
      </c>
      <c r="B5" s="35">
        <v>16225</v>
      </c>
      <c r="C5" s="35">
        <v>200.5</v>
      </c>
      <c r="D5" s="35">
        <v>26661</v>
      </c>
      <c r="E5" s="35">
        <v>114150.00000000003</v>
      </c>
      <c r="G5" s="34" t="s">
        <v>52</v>
      </c>
      <c r="H5" s="42">
        <v>2</v>
      </c>
      <c r="I5" s="96"/>
      <c r="J5" s="35">
        <v>0.2</v>
      </c>
      <c r="K5" s="35">
        <v>0.3</v>
      </c>
      <c r="L5" s="35">
        <v>0.2</v>
      </c>
      <c r="M5" s="35">
        <v>0.3</v>
      </c>
      <c r="N5" s="79" t="s">
        <v>198</v>
      </c>
      <c r="O5" s="35">
        <f t="shared" ref="O5:O10" si="5">POWER(J5,$H$5)</f>
        <v>4.0000000000000008E-2</v>
      </c>
      <c r="P5" s="35">
        <f t="shared" ref="P5:P10" si="6">POWER(K5,$H$5)</f>
        <v>0.09</v>
      </c>
      <c r="Q5" s="35">
        <f t="shared" ref="Q5:Q10" si="7">POWER(L5,$H$5)</f>
        <v>4.0000000000000008E-2</v>
      </c>
      <c r="R5" s="35">
        <f t="shared" ref="R5:R10" si="8">POWER(M5,$H$5)</f>
        <v>0.09</v>
      </c>
      <c r="T5" s="35">
        <f t="shared" ref="T5:T10" si="9">$O5*B4</f>
        <v>1010.6400000000002</v>
      </c>
      <c r="U5" s="35">
        <f t="shared" ref="U5:U10" si="10">$O5*C4</f>
        <v>6.9400000000000013</v>
      </c>
      <c r="V5" s="35">
        <f t="shared" ref="V5:V10" si="11">$O5*D4</f>
        <v>811.4000000000002</v>
      </c>
      <c r="W5" s="35">
        <f t="shared" ref="W5:W10" si="12">$O5*E4</f>
        <v>2835.199999999998</v>
      </c>
      <c r="Y5" s="35">
        <f t="shared" ref="Y5:Y10" si="13">$P5*B4</f>
        <v>2273.94</v>
      </c>
      <c r="Z5" s="35">
        <f t="shared" ref="Z5:Z10" si="14">$P5*C4</f>
        <v>15.615</v>
      </c>
      <c r="AA5" s="35">
        <f t="shared" ref="AA5:AA10" si="15">$P5*D4</f>
        <v>1825.6499999999999</v>
      </c>
      <c r="AB5" s="35">
        <f t="shared" ref="AB5:AB10" si="16">$P5*E4</f>
        <v>6379.1999999999944</v>
      </c>
      <c r="AD5" s="35">
        <f t="shared" ref="AD5:AD10" si="17">$Q5*B4</f>
        <v>1010.6400000000002</v>
      </c>
      <c r="AE5" s="35">
        <f t="shared" ref="AE5:AE10" si="18">$Q5*C4</f>
        <v>6.9400000000000013</v>
      </c>
      <c r="AF5" s="35">
        <f t="shared" ref="AF5:AF10" si="19">$Q5*D4</f>
        <v>811.4000000000002</v>
      </c>
      <c r="AG5" s="35">
        <f t="shared" ref="AG5:AG10" si="20">$Q5*E4</f>
        <v>2835.199999999998</v>
      </c>
      <c r="AI5" s="35">
        <f t="shared" ref="AI5:AI10" si="21">$R5*B4</f>
        <v>2273.94</v>
      </c>
      <c r="AJ5" s="35">
        <f t="shared" ref="AJ5:AJ10" si="22">$R5*C4</f>
        <v>15.615</v>
      </c>
      <c r="AK5" s="35">
        <f t="shared" ref="AK5:AK10" si="23">$R5*D4</f>
        <v>1825.6499999999999</v>
      </c>
      <c r="AL5" s="35">
        <f t="shared" ref="AL5:AL10" si="24">$R5*E4</f>
        <v>6379.1999999999944</v>
      </c>
    </row>
    <row r="6" spans="1:38" x14ac:dyDescent="0.25">
      <c r="A6" s="35" t="s">
        <v>48</v>
      </c>
      <c r="B6" s="37">
        <v>21406</v>
      </c>
      <c r="C6" s="38">
        <v>169.5</v>
      </c>
      <c r="D6" s="38">
        <v>19055</v>
      </c>
      <c r="E6" s="38">
        <v>84250.000000000044</v>
      </c>
      <c r="G6" s="34" t="s">
        <v>53</v>
      </c>
      <c r="H6" s="43">
        <v>1E-4</v>
      </c>
      <c r="J6" s="35">
        <v>0.5</v>
      </c>
      <c r="K6" s="35">
        <v>0.1</v>
      </c>
      <c r="L6" s="35">
        <v>0.2</v>
      </c>
      <c r="M6" s="35">
        <v>0.2</v>
      </c>
      <c r="O6" s="35">
        <f t="shared" si="5"/>
        <v>0.25</v>
      </c>
      <c r="P6" s="35">
        <f t="shared" si="6"/>
        <v>1.0000000000000002E-2</v>
      </c>
      <c r="Q6" s="35">
        <f t="shared" si="7"/>
        <v>4.0000000000000008E-2</v>
      </c>
      <c r="R6" s="35">
        <f t="shared" si="8"/>
        <v>4.0000000000000008E-2</v>
      </c>
      <c r="T6" s="35">
        <f t="shared" si="9"/>
        <v>4056.25</v>
      </c>
      <c r="U6" s="35">
        <f t="shared" si="10"/>
        <v>50.125</v>
      </c>
      <c r="V6" s="35">
        <f t="shared" si="11"/>
        <v>6665.25</v>
      </c>
      <c r="W6" s="35">
        <f t="shared" si="12"/>
        <v>28537.500000000007</v>
      </c>
      <c r="Y6" s="35">
        <f t="shared" si="13"/>
        <v>162.25000000000003</v>
      </c>
      <c r="Z6" s="35">
        <f t="shared" si="14"/>
        <v>2.0050000000000003</v>
      </c>
      <c r="AA6" s="35">
        <f t="shared" si="15"/>
        <v>266.61000000000007</v>
      </c>
      <c r="AB6" s="35">
        <f t="shared" si="16"/>
        <v>1141.5000000000005</v>
      </c>
      <c r="AD6" s="35">
        <f t="shared" si="17"/>
        <v>649.00000000000011</v>
      </c>
      <c r="AE6" s="35">
        <f t="shared" si="18"/>
        <v>8.0200000000000014</v>
      </c>
      <c r="AF6" s="35">
        <f t="shared" si="19"/>
        <v>1066.4400000000003</v>
      </c>
      <c r="AG6" s="35">
        <f t="shared" si="20"/>
        <v>4566.0000000000018</v>
      </c>
      <c r="AI6" s="35">
        <f t="shared" si="21"/>
        <v>649.00000000000011</v>
      </c>
      <c r="AJ6" s="35">
        <f t="shared" si="22"/>
        <v>8.0200000000000014</v>
      </c>
      <c r="AK6" s="35">
        <f t="shared" si="23"/>
        <v>1066.4400000000003</v>
      </c>
      <c r="AL6" s="35">
        <f t="shared" si="24"/>
        <v>4566.0000000000018</v>
      </c>
    </row>
    <row r="7" spans="1:38" x14ac:dyDescent="0.25">
      <c r="A7" s="35" t="s">
        <v>42</v>
      </c>
      <c r="B7" s="35">
        <v>34488</v>
      </c>
      <c r="C7" s="35">
        <v>278.5</v>
      </c>
      <c r="D7" s="35">
        <v>27903</v>
      </c>
      <c r="E7" s="35">
        <v>166140.00000000006</v>
      </c>
      <c r="J7" s="35">
        <v>0.1</v>
      </c>
      <c r="K7" s="35">
        <v>0.3</v>
      </c>
      <c r="L7" s="35">
        <v>0.3</v>
      </c>
      <c r="M7" s="35">
        <v>0.3</v>
      </c>
      <c r="O7" s="35">
        <f t="shared" si="5"/>
        <v>1.0000000000000002E-2</v>
      </c>
      <c r="P7" s="35">
        <f t="shared" si="6"/>
        <v>0.09</v>
      </c>
      <c r="Q7" s="35">
        <f t="shared" si="7"/>
        <v>0.09</v>
      </c>
      <c r="R7" s="35">
        <f t="shared" si="8"/>
        <v>0.09</v>
      </c>
      <c r="T7" s="35">
        <f t="shared" si="9"/>
        <v>214.06000000000003</v>
      </c>
      <c r="U7" s="35">
        <f t="shared" si="10"/>
        <v>1.6950000000000003</v>
      </c>
      <c r="V7" s="35">
        <f t="shared" si="11"/>
        <v>190.55000000000004</v>
      </c>
      <c r="W7" s="35">
        <f t="shared" si="12"/>
        <v>842.50000000000057</v>
      </c>
      <c r="Y7" s="35">
        <f t="shared" si="13"/>
        <v>1926.54</v>
      </c>
      <c r="Z7" s="35">
        <f t="shared" si="14"/>
        <v>15.254999999999999</v>
      </c>
      <c r="AA7" s="35">
        <f t="shared" si="15"/>
        <v>1714.95</v>
      </c>
      <c r="AB7" s="35">
        <f t="shared" si="16"/>
        <v>7582.5000000000036</v>
      </c>
      <c r="AD7" s="35">
        <f t="shared" si="17"/>
        <v>1926.54</v>
      </c>
      <c r="AE7" s="35">
        <f t="shared" si="18"/>
        <v>15.254999999999999</v>
      </c>
      <c r="AF7" s="35">
        <f t="shared" si="19"/>
        <v>1714.95</v>
      </c>
      <c r="AG7" s="35">
        <f t="shared" si="20"/>
        <v>7582.5000000000036</v>
      </c>
      <c r="AI7" s="35">
        <f t="shared" si="21"/>
        <v>1926.54</v>
      </c>
      <c r="AJ7" s="35">
        <f t="shared" si="22"/>
        <v>15.254999999999999</v>
      </c>
      <c r="AK7" s="35">
        <f t="shared" si="23"/>
        <v>1714.95</v>
      </c>
      <c r="AL7" s="35">
        <f t="shared" si="24"/>
        <v>7582.5000000000036</v>
      </c>
    </row>
    <row r="8" spans="1:38" x14ac:dyDescent="0.25">
      <c r="A8" s="35" t="s">
        <v>43</v>
      </c>
      <c r="B8" s="35">
        <v>27091</v>
      </c>
      <c r="C8" s="35">
        <v>97</v>
      </c>
      <c r="D8" s="35">
        <v>10198</v>
      </c>
      <c r="E8" s="35">
        <v>52089.999999999978</v>
      </c>
      <c r="J8" s="35">
        <v>0.4</v>
      </c>
      <c r="K8" s="35">
        <v>0.2</v>
      </c>
      <c r="L8" s="35">
        <v>0.3</v>
      </c>
      <c r="M8" s="35">
        <v>0.1</v>
      </c>
      <c r="O8" s="35">
        <f t="shared" si="5"/>
        <v>0.16000000000000003</v>
      </c>
      <c r="P8" s="35">
        <f t="shared" si="6"/>
        <v>4.0000000000000008E-2</v>
      </c>
      <c r="Q8" s="35">
        <f t="shared" si="7"/>
        <v>0.09</v>
      </c>
      <c r="R8" s="35">
        <f t="shared" si="8"/>
        <v>1.0000000000000002E-2</v>
      </c>
      <c r="T8" s="35">
        <f t="shared" si="9"/>
        <v>5518.0800000000008</v>
      </c>
      <c r="U8" s="35">
        <f t="shared" si="10"/>
        <v>44.560000000000009</v>
      </c>
      <c r="V8" s="35">
        <f t="shared" si="11"/>
        <v>4464.4800000000005</v>
      </c>
      <c r="W8" s="35">
        <f t="shared" si="12"/>
        <v>26582.400000000016</v>
      </c>
      <c r="Y8" s="35">
        <f t="shared" si="13"/>
        <v>1379.5200000000002</v>
      </c>
      <c r="Z8" s="35">
        <f t="shared" si="14"/>
        <v>11.140000000000002</v>
      </c>
      <c r="AA8" s="35">
        <f t="shared" si="15"/>
        <v>1116.1200000000001</v>
      </c>
      <c r="AB8" s="35">
        <f t="shared" si="16"/>
        <v>6645.600000000004</v>
      </c>
      <c r="AD8" s="35">
        <f t="shared" si="17"/>
        <v>3103.92</v>
      </c>
      <c r="AE8" s="35">
        <f t="shared" si="18"/>
        <v>25.064999999999998</v>
      </c>
      <c r="AF8" s="35">
        <f t="shared" si="19"/>
        <v>2511.27</v>
      </c>
      <c r="AG8" s="35">
        <f t="shared" si="20"/>
        <v>14952.600000000004</v>
      </c>
      <c r="AI8" s="35">
        <f t="shared" si="21"/>
        <v>344.88000000000005</v>
      </c>
      <c r="AJ8" s="35">
        <f t="shared" si="22"/>
        <v>2.7850000000000006</v>
      </c>
      <c r="AK8" s="35">
        <f t="shared" si="23"/>
        <v>279.03000000000003</v>
      </c>
      <c r="AL8" s="35">
        <f t="shared" si="24"/>
        <v>1661.400000000001</v>
      </c>
    </row>
    <row r="9" spans="1:38" x14ac:dyDescent="0.25">
      <c r="A9" s="35" t="s">
        <v>49</v>
      </c>
      <c r="B9" s="35">
        <v>26187</v>
      </c>
      <c r="C9" s="35">
        <v>108.4</v>
      </c>
      <c r="D9" s="35">
        <v>14500</v>
      </c>
      <c r="E9" s="35">
        <v>57700.000000000051</v>
      </c>
      <c r="J9" s="35">
        <v>0.2</v>
      </c>
      <c r="K9" s="35">
        <v>0.3</v>
      </c>
      <c r="L9" s="35">
        <v>0.2</v>
      </c>
      <c r="M9" s="35">
        <v>0.3</v>
      </c>
      <c r="O9" s="35">
        <f t="shared" si="5"/>
        <v>4.0000000000000008E-2</v>
      </c>
      <c r="P9" s="35">
        <f t="shared" si="6"/>
        <v>0.09</v>
      </c>
      <c r="Q9" s="35">
        <f t="shared" si="7"/>
        <v>4.0000000000000008E-2</v>
      </c>
      <c r="R9" s="35">
        <f t="shared" si="8"/>
        <v>0.09</v>
      </c>
      <c r="T9" s="35">
        <f t="shared" si="9"/>
        <v>1083.6400000000001</v>
      </c>
      <c r="U9" s="35">
        <f t="shared" si="10"/>
        <v>3.8800000000000008</v>
      </c>
      <c r="V9" s="35">
        <f t="shared" si="11"/>
        <v>407.92000000000007</v>
      </c>
      <c r="W9" s="35">
        <f t="shared" si="12"/>
        <v>2083.5999999999995</v>
      </c>
      <c r="Y9" s="35">
        <f t="shared" si="13"/>
        <v>2438.19</v>
      </c>
      <c r="Z9" s="35">
        <f t="shared" si="14"/>
        <v>8.73</v>
      </c>
      <c r="AA9" s="35">
        <f t="shared" si="15"/>
        <v>917.81999999999994</v>
      </c>
      <c r="AB9" s="35">
        <f t="shared" si="16"/>
        <v>4688.0999999999976</v>
      </c>
      <c r="AD9" s="35">
        <f t="shared" si="17"/>
        <v>1083.6400000000001</v>
      </c>
      <c r="AE9" s="35">
        <f t="shared" si="18"/>
        <v>3.8800000000000008</v>
      </c>
      <c r="AF9" s="35">
        <f t="shared" si="19"/>
        <v>407.92000000000007</v>
      </c>
      <c r="AG9" s="35">
        <f t="shared" si="20"/>
        <v>2083.5999999999995</v>
      </c>
      <c r="AI9" s="35">
        <f t="shared" si="21"/>
        <v>2438.19</v>
      </c>
      <c r="AJ9" s="35">
        <f t="shared" si="22"/>
        <v>8.73</v>
      </c>
      <c r="AK9" s="35">
        <f t="shared" si="23"/>
        <v>917.81999999999994</v>
      </c>
      <c r="AL9" s="35">
        <f t="shared" si="24"/>
        <v>4688.0999999999976</v>
      </c>
    </row>
    <row r="10" spans="1:38" x14ac:dyDescent="0.25">
      <c r="J10" s="35">
        <v>0.2</v>
      </c>
      <c r="K10" s="35">
        <v>0.3</v>
      </c>
      <c r="L10" s="35">
        <v>0.2</v>
      </c>
      <c r="M10" s="35">
        <v>0.3</v>
      </c>
      <c r="O10" s="35">
        <f t="shared" si="5"/>
        <v>4.0000000000000008E-2</v>
      </c>
      <c r="P10" s="35">
        <f t="shared" si="6"/>
        <v>0.09</v>
      </c>
      <c r="Q10" s="35">
        <f t="shared" si="7"/>
        <v>4.0000000000000008E-2</v>
      </c>
      <c r="R10" s="35">
        <f t="shared" si="8"/>
        <v>0.09</v>
      </c>
      <c r="T10" s="35">
        <f t="shared" si="9"/>
        <v>1047.4800000000002</v>
      </c>
      <c r="U10" s="35">
        <f t="shared" si="10"/>
        <v>4.3360000000000012</v>
      </c>
      <c r="V10" s="35">
        <f t="shared" si="11"/>
        <v>580.00000000000011</v>
      </c>
      <c r="W10" s="35">
        <f t="shared" si="12"/>
        <v>2308.0000000000023</v>
      </c>
      <c r="X10" s="39"/>
      <c r="Y10" s="35">
        <f t="shared" si="13"/>
        <v>2356.83</v>
      </c>
      <c r="Z10" s="35">
        <f t="shared" si="14"/>
        <v>9.7560000000000002</v>
      </c>
      <c r="AA10" s="35">
        <f t="shared" si="15"/>
        <v>1305</v>
      </c>
      <c r="AB10" s="35">
        <f t="shared" si="16"/>
        <v>5193.0000000000045</v>
      </c>
      <c r="AC10" s="39"/>
      <c r="AD10" s="35">
        <f t="shared" si="17"/>
        <v>1047.4800000000002</v>
      </c>
      <c r="AE10" s="35">
        <f t="shared" si="18"/>
        <v>4.3360000000000012</v>
      </c>
      <c r="AF10" s="35">
        <f t="shared" si="19"/>
        <v>580.00000000000011</v>
      </c>
      <c r="AG10" s="35">
        <f t="shared" si="20"/>
        <v>2308.0000000000023</v>
      </c>
      <c r="AH10" s="39"/>
      <c r="AI10" s="35">
        <f t="shared" si="21"/>
        <v>2356.83</v>
      </c>
      <c r="AJ10" s="35">
        <f t="shared" si="22"/>
        <v>9.7560000000000002</v>
      </c>
      <c r="AK10" s="35">
        <f t="shared" si="23"/>
        <v>1305</v>
      </c>
      <c r="AL10" s="35">
        <f t="shared" si="24"/>
        <v>5193.0000000000045</v>
      </c>
    </row>
    <row r="11" spans="1:38" x14ac:dyDescent="0.25">
      <c r="O11" s="72">
        <f>SUM(O5:O10)</f>
        <v>0.54000000000000015</v>
      </c>
      <c r="P11" s="72">
        <f t="shared" ref="P11" si="25">SUM(P5:P10)</f>
        <v>0.41000000000000003</v>
      </c>
      <c r="Q11" s="72">
        <f t="shared" ref="Q11" si="26">SUM(Q5:Q10)</f>
        <v>0.34000000000000008</v>
      </c>
      <c r="R11" s="72">
        <f t="shared" ref="R11" si="27">SUM(R5:R10)</f>
        <v>0.41000000000000003</v>
      </c>
      <c r="T11" s="72">
        <f>SUM(T5:T10)</f>
        <v>12930.150000000001</v>
      </c>
      <c r="U11" s="72">
        <f t="shared" ref="U11" si="28">SUM(U5:U10)</f>
        <v>111.536</v>
      </c>
      <c r="V11" s="72">
        <f t="shared" ref="V11" si="29">SUM(V5:V10)</f>
        <v>13119.6</v>
      </c>
      <c r="W11" s="72">
        <f t="shared" ref="W11" si="30">SUM(W5:W10)</f>
        <v>63189.200000000019</v>
      </c>
      <c r="X11" s="39"/>
      <c r="Y11" s="72">
        <f t="shared" ref="Y11" si="31">SUM(Y5:Y10)</f>
        <v>10537.27</v>
      </c>
      <c r="Z11" s="72">
        <f t="shared" ref="Z11" si="32">SUM(Z5:Z10)</f>
        <v>62.501000000000005</v>
      </c>
      <c r="AA11" s="72">
        <f t="shared" ref="AA11" si="33">SUM(AA5:AA10)</f>
        <v>7146.15</v>
      </c>
      <c r="AB11" s="72">
        <f t="shared" ref="AB11" si="34">SUM(AB5:AB10)</f>
        <v>31629.900000000005</v>
      </c>
      <c r="AC11" s="39"/>
      <c r="AD11" s="72">
        <f t="shared" ref="AD11" si="35">SUM(AD5:AD10)</f>
        <v>8821.2200000000012</v>
      </c>
      <c r="AE11" s="72">
        <f t="shared" ref="AE11" si="36">SUM(AE5:AE10)</f>
        <v>63.496000000000002</v>
      </c>
      <c r="AF11" s="72">
        <f t="shared" ref="AF11" si="37">SUM(AF5:AF10)</f>
        <v>7091.9800000000014</v>
      </c>
      <c r="AG11" s="72">
        <f t="shared" ref="AG11" si="38">SUM(AG5:AG10)</f>
        <v>34327.900000000009</v>
      </c>
      <c r="AH11" s="39"/>
      <c r="AI11" s="72">
        <f t="shared" ref="AI11" si="39">SUM(AI5:AI10)</f>
        <v>9989.3799999999992</v>
      </c>
      <c r="AJ11" s="72">
        <f t="shared" ref="AJ11" si="40">SUM(AJ5:AJ10)</f>
        <v>60.161000000000001</v>
      </c>
      <c r="AK11" s="72">
        <f t="shared" ref="AK11" si="41">SUM(AK5:AK10)</f>
        <v>7108.8899999999994</v>
      </c>
      <c r="AL11" s="72">
        <f t="shared" ref="AL11" si="42">SUM(AL5:AL10)</f>
        <v>30070.200000000004</v>
      </c>
    </row>
    <row r="14" spans="1:38" x14ac:dyDescent="0.25">
      <c r="B14" s="34" t="s">
        <v>59</v>
      </c>
      <c r="G14" s="92" t="s">
        <v>61</v>
      </c>
      <c r="H14" s="92"/>
      <c r="I14" s="92"/>
      <c r="J14" s="92"/>
      <c r="L14" s="92" t="s">
        <v>62</v>
      </c>
      <c r="M14" s="92"/>
      <c r="N14" s="92"/>
      <c r="O14" s="92"/>
      <c r="R14" s="92" t="s">
        <v>63</v>
      </c>
      <c r="S14" s="92"/>
      <c r="T14" s="92"/>
      <c r="U14" s="92"/>
    </row>
    <row r="15" spans="1:38" x14ac:dyDescent="0.25">
      <c r="A15" s="40"/>
      <c r="B15" s="93" t="s">
        <v>60</v>
      </c>
      <c r="C15" s="93"/>
      <c r="D15" s="93"/>
      <c r="E15" s="93"/>
      <c r="G15" s="92"/>
      <c r="H15" s="92"/>
      <c r="I15" s="92"/>
      <c r="J15" s="92"/>
      <c r="L15" s="92"/>
      <c r="M15" s="92"/>
      <c r="N15" s="92"/>
      <c r="O15" s="92"/>
      <c r="R15" s="92"/>
      <c r="S15" s="92"/>
      <c r="T15" s="92"/>
      <c r="U15" s="92"/>
    </row>
    <row r="16" spans="1:38" x14ac:dyDescent="0.25">
      <c r="B16" s="35">
        <f>T11/$O11</f>
        <v>23944.722222222219</v>
      </c>
      <c r="C16" s="35">
        <f t="shared" ref="C16:E16" si="43">U11/$O11</f>
        <v>206.5481481481481</v>
      </c>
      <c r="D16" s="35">
        <f t="shared" si="43"/>
        <v>24295.555555555551</v>
      </c>
      <c r="E16" s="35">
        <f t="shared" si="43"/>
        <v>117017.03703703704</v>
      </c>
      <c r="G16" s="35">
        <f>(B3-$B$16)*(B3-$B$16)+(C3-$C$16)*(C3-$C$16)+(D3-$D$16)*(D3-$D$16)+(E3-$E$16)*(E3-$E$16)</f>
        <v>7618490461.0746746</v>
      </c>
      <c r="H16" s="35">
        <f>(B3-$B$17)*(B3-$B$17)+(C3-$C$17)*(C3-$C$17)+(D3-$D$17)*(D3-$D$17)+(E3-$E$17)*(E3-$E$17)</f>
        <v>2697310908.6707077</v>
      </c>
      <c r="I16" s="35">
        <f>(B3-$B$18)*(B3-$B$18)+(C3-$C$18)*(C3-$C$18)+(D3-$D$18)*(D3-$D$18)+(E3-$E$18)*(E3-$E$18)</f>
        <v>5282200821.9324913</v>
      </c>
      <c r="J16" s="35">
        <f>(B3-$B$19)*(B3-$B$19)+(C3-$C$19)*(C3-$C$19)+(D3-$D$19)*(D3-$D$19)+(E3-$E$19)*(E3-$E$19)</f>
        <v>2340813557.6113377</v>
      </c>
      <c r="L16" s="35">
        <f>G16*O4</f>
        <v>685664141.49672067</v>
      </c>
      <c r="M16" s="35">
        <f t="shared" ref="M16:O16" si="44">H16*P4</f>
        <v>107892436.34682833</v>
      </c>
      <c r="N16" s="35">
        <f t="shared" si="44"/>
        <v>845152131.50919878</v>
      </c>
      <c r="O16" s="35">
        <f t="shared" si="44"/>
        <v>23408135.57611338</v>
      </c>
      <c r="P16" s="35">
        <f>SUM(L16:O16)</f>
        <v>1662116844.9288614</v>
      </c>
      <c r="R16" s="73">
        <f>POWER(G16, (-1/($H$5-1)))</f>
        <v>1.3125959861856133E-10</v>
      </c>
      <c r="S16" s="73">
        <f t="shared" ref="S16:U22" si="45">POWER(H16, (-1/($H$5-1)))</f>
        <v>3.7073961210234428E-10</v>
      </c>
      <c r="T16" s="73">
        <f t="shared" si="45"/>
        <v>1.8931502866150975E-10</v>
      </c>
      <c r="U16" s="73">
        <f t="shared" si="45"/>
        <v>4.272019002745529E-10</v>
      </c>
      <c r="V16" s="74">
        <f>SUM(R16:U16)</f>
        <v>1.1185161396569684E-9</v>
      </c>
    </row>
    <row r="17" spans="2:30" x14ac:dyDescent="0.25">
      <c r="B17" s="35">
        <f>Y11/$P11</f>
        <v>25700.658536585364</v>
      </c>
      <c r="C17" s="35">
        <f t="shared" ref="C17:E17" si="46">Z11/$P11</f>
        <v>152.44146341463414</v>
      </c>
      <c r="D17" s="35">
        <f t="shared" si="46"/>
        <v>17429.634146341461</v>
      </c>
      <c r="E17" s="35">
        <f t="shared" si="46"/>
        <v>77146.097560975613</v>
      </c>
      <c r="G17" s="35">
        <f t="shared" ref="G17:G22" si="47">(B4-$B$16)*(B4-$B$16)+(C4-$C$16)*(C4-$C$16)+(D4-$D$16)*(D4-$D$16)+(E4-$E$16)*(E4-$E$16)</f>
        <v>2146457609.5672755</v>
      </c>
      <c r="H17" s="35">
        <f t="shared" ref="H17:H22" si="48">(B4-$B$17)*(B4-$B$17)+(C4-$C$17)*(C4-$C$17)+(D4-$D$17)*(D4-$D$17)+(E4-$E$17)*(E4-$E$17)</f>
        <v>47606464.307294063</v>
      </c>
      <c r="I17" s="35">
        <f t="shared" ref="I17:I22" si="49">(B4-$B$18)*(B4-$B$18)+(C4-$C$18)*(C4-$C$18)+(D4-$D$18)*(D4-$D$18)+(E4-$E$18)*(E4-$E$18)</f>
        <v>905861934.33249521</v>
      </c>
      <c r="J17" s="35">
        <f t="shared" ref="J17:J22" si="50">(B4-$B$19)*(B4-$B$19)+(C4-$C$19)*(C4-$C$19)+(D4-$D$19)*(D4-$D$19)+(E4-$E$19)*(E4-$E$19)</f>
        <v>15555261.467436342</v>
      </c>
      <c r="L17" s="35">
        <f t="shared" ref="L17:L22" si="51">G17*O5</f>
        <v>85858304.382691041</v>
      </c>
      <c r="M17" s="35">
        <f t="shared" ref="M17:M22" si="52">H17*P5</f>
        <v>4284581.7876564655</v>
      </c>
      <c r="N17" s="35">
        <f t="shared" ref="N17:N22" si="53">I17*Q5</f>
        <v>36234477.373299815</v>
      </c>
      <c r="O17" s="35">
        <f t="shared" ref="O17:O22" si="54">J17*R5</f>
        <v>1399973.5320692707</v>
      </c>
      <c r="P17" s="35">
        <f t="shared" ref="P17:P22" si="55">SUM(L17:O17)</f>
        <v>127777337.07571658</v>
      </c>
      <c r="R17" s="73">
        <f t="shared" ref="R17:R22" si="56">POWER(G17, (-1/($H$5-1)))</f>
        <v>4.6588388027919141E-10</v>
      </c>
      <c r="S17" s="73">
        <f t="shared" si="45"/>
        <v>2.1005550707255195E-8</v>
      </c>
      <c r="T17" s="73">
        <f t="shared" si="45"/>
        <v>1.1039209863000508E-9</v>
      </c>
      <c r="U17" s="73">
        <f t="shared" si="45"/>
        <v>6.4286929672858124E-8</v>
      </c>
      <c r="V17" s="74">
        <f t="shared" ref="V17:V22" si="57">SUM(R17:U17)</f>
        <v>8.6862285246692564E-8</v>
      </c>
    </row>
    <row r="18" spans="2:30" x14ac:dyDescent="0.25">
      <c r="B18" s="35">
        <f>AD11/$Q11</f>
        <v>25944.76470588235</v>
      </c>
      <c r="C18" s="35">
        <f t="shared" ref="C18:E18" si="58">AE11/$Q11</f>
        <v>186.75294117647056</v>
      </c>
      <c r="D18" s="35">
        <f t="shared" si="58"/>
        <v>20858.764705882353</v>
      </c>
      <c r="E18" s="35">
        <f t="shared" si="58"/>
        <v>100964.41176470589</v>
      </c>
      <c r="G18" s="35">
        <f t="shared" si="47"/>
        <v>73409376.559862614</v>
      </c>
      <c r="H18" s="35">
        <f t="shared" si="48"/>
        <v>1544297325.5658319</v>
      </c>
      <c r="I18" s="35">
        <f t="shared" si="49"/>
        <v>301999686.43837428</v>
      </c>
      <c r="J18" s="35">
        <f t="shared" si="50"/>
        <v>1818452846.8723166</v>
      </c>
      <c r="L18" s="35">
        <f t="shared" si="51"/>
        <v>18352344.139965653</v>
      </c>
      <c r="M18" s="35">
        <f t="shared" si="52"/>
        <v>15442973.255658321</v>
      </c>
      <c r="N18" s="35">
        <f t="shared" si="53"/>
        <v>12079987.457534974</v>
      </c>
      <c r="O18" s="35">
        <f t="shared" si="54"/>
        <v>72738113.874892682</v>
      </c>
      <c r="P18" s="35">
        <f t="shared" si="55"/>
        <v>118613418.72805163</v>
      </c>
      <c r="R18" s="73">
        <f t="shared" si="56"/>
        <v>1.3622238014574844E-8</v>
      </c>
      <c r="S18" s="73">
        <f t="shared" si="45"/>
        <v>6.4754369734701129E-10</v>
      </c>
      <c r="T18" s="73">
        <f t="shared" si="45"/>
        <v>3.3112617161741952E-9</v>
      </c>
      <c r="U18" s="73">
        <f t="shared" si="45"/>
        <v>5.4991802604063642E-10</v>
      </c>
      <c r="V18" s="74">
        <f t="shared" si="57"/>
        <v>1.8130961454136688E-8</v>
      </c>
    </row>
    <row r="19" spans="2:30" x14ac:dyDescent="0.25">
      <c r="B19" s="35">
        <f>AI11/$R11</f>
        <v>24364.341463414632</v>
      </c>
      <c r="C19" s="35">
        <f t="shared" ref="C19:E19" si="59">AJ11/$R11</f>
        <v>146.7341463414634</v>
      </c>
      <c r="D19" s="35">
        <f t="shared" si="59"/>
        <v>17338.756097560974</v>
      </c>
      <c r="E19" s="35">
        <f t="shared" si="59"/>
        <v>73341.951219512193</v>
      </c>
      <c r="G19" s="35">
        <f t="shared" si="47"/>
        <v>1107588621.8043044</v>
      </c>
      <c r="H19" s="35">
        <f t="shared" si="48"/>
        <v>71551626.960952371</v>
      </c>
      <c r="I19" s="35">
        <f t="shared" si="49"/>
        <v>303225810.47366655</v>
      </c>
      <c r="J19" s="35">
        <f t="shared" si="50"/>
        <v>130683323.82841265</v>
      </c>
      <c r="L19" s="35">
        <f t="shared" si="51"/>
        <v>11075886.218043046</v>
      </c>
      <c r="M19" s="35">
        <f t="shared" si="52"/>
        <v>6439646.4264857136</v>
      </c>
      <c r="N19" s="35">
        <f t="shared" si="53"/>
        <v>27290322.942629989</v>
      </c>
      <c r="O19" s="35">
        <f t="shared" si="54"/>
        <v>11761499.144557139</v>
      </c>
      <c r="P19" s="35">
        <f t="shared" si="55"/>
        <v>56567354.731715895</v>
      </c>
      <c r="R19" s="73">
        <f t="shared" si="56"/>
        <v>9.0286229048738473E-10</v>
      </c>
      <c r="S19" s="73">
        <f t="shared" si="45"/>
        <v>1.3975922595662663E-8</v>
      </c>
      <c r="T19" s="73">
        <f t="shared" si="45"/>
        <v>3.2978722966818301E-9</v>
      </c>
      <c r="U19" s="73">
        <f t="shared" si="45"/>
        <v>7.652085749770194E-9</v>
      </c>
      <c r="V19" s="74">
        <f t="shared" si="57"/>
        <v>2.5828742932602071E-8</v>
      </c>
    </row>
    <row r="20" spans="2:30" x14ac:dyDescent="0.25">
      <c r="G20" s="35">
        <f t="shared" si="47"/>
        <v>2537245029.0487576</v>
      </c>
      <c r="H20" s="35">
        <f t="shared" si="48"/>
        <v>8106839324.3804741</v>
      </c>
      <c r="I20" s="35">
        <f t="shared" si="49"/>
        <v>4370473839.5089684</v>
      </c>
      <c r="J20" s="35">
        <f t="shared" si="50"/>
        <v>8825586931.101593</v>
      </c>
      <c r="L20" s="35">
        <f t="shared" si="51"/>
        <v>405959204.64780128</v>
      </c>
      <c r="M20" s="35">
        <f t="shared" si="52"/>
        <v>324273572.97521901</v>
      </c>
      <c r="N20" s="35">
        <f t="shared" si="53"/>
        <v>393342645.55580711</v>
      </c>
      <c r="O20" s="35">
        <f t="shared" si="54"/>
        <v>88255869.311015949</v>
      </c>
      <c r="P20" s="35">
        <f t="shared" si="55"/>
        <v>1211831292.4898431</v>
      </c>
      <c r="R20" s="73">
        <f t="shared" si="56"/>
        <v>3.9412827241794283E-10</v>
      </c>
      <c r="S20" s="73">
        <f t="shared" si="45"/>
        <v>1.2335263596413021E-10</v>
      </c>
      <c r="T20" s="73">
        <f t="shared" si="45"/>
        <v>2.2880814225680208E-10</v>
      </c>
      <c r="U20" s="73">
        <f t="shared" si="45"/>
        <v>1.1330691180163605E-10</v>
      </c>
      <c r="V20" s="74">
        <f t="shared" si="57"/>
        <v>8.595959624405112E-10</v>
      </c>
    </row>
    <row r="21" spans="2:30" x14ac:dyDescent="0.25">
      <c r="B21" s="34" t="s">
        <v>64</v>
      </c>
      <c r="D21" s="34">
        <f>P23</f>
        <v>3840455235.2094512</v>
      </c>
      <c r="G21" s="35">
        <f t="shared" si="47"/>
        <v>4424172275.7024584</v>
      </c>
      <c r="H21" s="35">
        <f t="shared" si="48"/>
        <v>682040680.55241644</v>
      </c>
      <c r="I21" s="35">
        <f t="shared" si="49"/>
        <v>2503681940.4001412</v>
      </c>
      <c r="J21" s="35">
        <f t="shared" si="50"/>
        <v>510072968.54182708</v>
      </c>
      <c r="L21" s="35">
        <f t="shared" si="51"/>
        <v>176966891.02809837</v>
      </c>
      <c r="M21" s="35">
        <f t="shared" si="52"/>
        <v>61383661.249717474</v>
      </c>
      <c r="N21" s="35">
        <f t="shared" si="53"/>
        <v>100147277.61600567</v>
      </c>
      <c r="O21" s="35">
        <f t="shared" si="54"/>
        <v>45906567.168764435</v>
      </c>
      <c r="P21" s="35">
        <f t="shared" si="55"/>
        <v>384404397.06258595</v>
      </c>
      <c r="R21" s="73">
        <f t="shared" si="56"/>
        <v>2.2603098109266611E-10</v>
      </c>
      <c r="S21" s="73">
        <f t="shared" si="45"/>
        <v>1.4661882033049018E-9</v>
      </c>
      <c r="T21" s="73">
        <f t="shared" si="45"/>
        <v>3.99411755887882E-10</v>
      </c>
      <c r="U21" s="73">
        <f t="shared" si="45"/>
        <v>1.9605038135205508E-9</v>
      </c>
      <c r="V21" s="74">
        <f t="shared" si="57"/>
        <v>4.0521347538060007E-9</v>
      </c>
    </row>
    <row r="22" spans="2:30" x14ac:dyDescent="0.25">
      <c r="G22" s="35">
        <f t="shared" si="47"/>
        <v>3619501234.1868939</v>
      </c>
      <c r="H22" s="35">
        <f t="shared" si="48"/>
        <v>386971934.25192559</v>
      </c>
      <c r="I22" s="35">
        <f t="shared" si="49"/>
        <v>1912308031.0518992</v>
      </c>
      <c r="J22" s="35">
        <f t="shared" si="50"/>
        <v>256052727.78280026</v>
      </c>
      <c r="L22" s="35">
        <f t="shared" si="51"/>
        <v>144780049.36747578</v>
      </c>
      <c r="M22" s="35">
        <f t="shared" si="52"/>
        <v>34827474.082673304</v>
      </c>
      <c r="N22" s="35">
        <f t="shared" si="53"/>
        <v>76492321.24207598</v>
      </c>
      <c r="O22" s="35">
        <f t="shared" si="54"/>
        <v>23044745.500452023</v>
      </c>
      <c r="P22" s="35">
        <f t="shared" si="55"/>
        <v>279144590.19267708</v>
      </c>
      <c r="R22" s="73">
        <f t="shared" si="56"/>
        <v>2.7628116010979778E-10</v>
      </c>
      <c r="S22" s="73">
        <f t="shared" si="45"/>
        <v>2.584166735329654E-9</v>
      </c>
      <c r="T22" s="73">
        <f t="shared" si="45"/>
        <v>5.2292830640361432E-10</v>
      </c>
      <c r="U22" s="73">
        <f t="shared" si="45"/>
        <v>3.9054456035643633E-9</v>
      </c>
      <c r="V22" s="74">
        <f t="shared" si="57"/>
        <v>7.2888218054074296E-9</v>
      </c>
    </row>
    <row r="23" spans="2:30" x14ac:dyDescent="0.25">
      <c r="B23" s="34" t="s">
        <v>65</v>
      </c>
      <c r="D23" s="34">
        <f>D21-0</f>
        <v>3840455235.2094512</v>
      </c>
      <c r="P23" s="34">
        <f>SUM(P16:P22)</f>
        <v>3840455235.2094512</v>
      </c>
    </row>
    <row r="27" spans="2:30" x14ac:dyDescent="0.25">
      <c r="B27" s="34" t="s">
        <v>66</v>
      </c>
    </row>
    <row r="28" spans="2:30" x14ac:dyDescent="0.25">
      <c r="B28" s="92" t="s">
        <v>181</v>
      </c>
      <c r="C28" s="92"/>
      <c r="D28" s="92"/>
      <c r="E28" s="92"/>
      <c r="G28" s="93" t="s">
        <v>68</v>
      </c>
      <c r="H28" s="93"/>
      <c r="I28" s="93"/>
      <c r="J28" s="93"/>
      <c r="L28" s="93" t="s">
        <v>69</v>
      </c>
      <c r="M28" s="93"/>
      <c r="N28" s="93"/>
      <c r="O28" s="93"/>
      <c r="Q28" s="93" t="s">
        <v>70</v>
      </c>
      <c r="R28" s="93"/>
      <c r="S28" s="93"/>
      <c r="T28" s="93"/>
      <c r="V28" s="93" t="s">
        <v>71</v>
      </c>
      <c r="W28" s="93"/>
      <c r="X28" s="93"/>
      <c r="Y28" s="93"/>
      <c r="AA28" s="93" t="s">
        <v>72</v>
      </c>
      <c r="AB28" s="93"/>
      <c r="AC28" s="93"/>
      <c r="AD28" s="93"/>
    </row>
    <row r="29" spans="2:30" x14ac:dyDescent="0.25">
      <c r="B29" s="92"/>
      <c r="C29" s="92"/>
      <c r="D29" s="92"/>
      <c r="E29" s="92"/>
      <c r="G29" s="35">
        <f>POWER(B30,$H$5)</f>
        <v>72.614335343445106</v>
      </c>
      <c r="H29" s="35">
        <f t="shared" ref="H29:J29" si="60">POWER(C30,$H$5)</f>
        <v>9.1022032270187161</v>
      </c>
      <c r="I29" s="35">
        <f t="shared" si="60"/>
        <v>34.907144773868261</v>
      </c>
      <c r="J29" s="35">
        <f t="shared" si="60"/>
        <v>6.8551688847143106</v>
      </c>
      <c r="L29" s="35">
        <f>$G29*B3</f>
        <v>10347.542786440928</v>
      </c>
      <c r="M29" s="35">
        <f t="shared" ref="M29:O29" si="61">$G29*C3</f>
        <v>1132711.0170224002</v>
      </c>
      <c r="N29" s="35">
        <f t="shared" si="61"/>
        <v>161276.43879779158</v>
      </c>
      <c r="O29" s="35">
        <f t="shared" si="61"/>
        <v>2720859.1453188886</v>
      </c>
      <c r="Q29" s="35">
        <f>$H29*B3</f>
        <v>1297.0639598501671</v>
      </c>
      <c r="R29" s="35">
        <f t="shared" ref="R29:T29" si="62">$H29*C3</f>
        <v>141985.26813826495</v>
      </c>
      <c r="S29" s="35">
        <f t="shared" si="62"/>
        <v>20215.993367208568</v>
      </c>
      <c r="T29" s="35">
        <f t="shared" si="62"/>
        <v>341059.55491639138</v>
      </c>
      <c r="V29" s="35">
        <f>$I29*B3</f>
        <v>4974.2681302762276</v>
      </c>
      <c r="W29" s="35">
        <f t="shared" ref="W29:Y29" si="63">$I29*C3</f>
        <v>544516.55132757104</v>
      </c>
      <c r="X29" s="35">
        <f t="shared" si="63"/>
        <v>77528.768542761405</v>
      </c>
      <c r="Y29" s="35">
        <f t="shared" si="63"/>
        <v>1307970.714676844</v>
      </c>
      <c r="AA29" s="35">
        <f>$J29*B3</f>
        <v>976.8615660717893</v>
      </c>
      <c r="AB29" s="35">
        <f t="shared" ref="AB29:AC29" si="64">$J29*C3</f>
        <v>106933.77943265853</v>
      </c>
      <c r="AC29" s="35">
        <f t="shared" si="64"/>
        <v>15225.330092950484</v>
      </c>
      <c r="AD29" s="35">
        <f>$J29*E3</f>
        <v>256863.17811024527</v>
      </c>
    </row>
    <row r="30" spans="2:30" x14ac:dyDescent="0.25">
      <c r="B30" s="35">
        <f>$V16/R16</f>
        <v>8.5214045405346823</v>
      </c>
      <c r="C30" s="35">
        <f t="shared" ref="C30:E30" si="65">$V16/S16</f>
        <v>3.0169857850209896</v>
      </c>
      <c r="D30" s="35">
        <f t="shared" si="65"/>
        <v>5.908226872240796</v>
      </c>
      <c r="E30" s="35">
        <f t="shared" si="65"/>
        <v>2.618237744116128</v>
      </c>
      <c r="G30" s="35">
        <f t="shared" ref="G30:G35" si="66">POWER(B31,$H$5)</f>
        <v>34762.190398783125</v>
      </c>
      <c r="H30" s="35">
        <f t="shared" ref="H30:H35" si="67">POWER(C31,$H$5)</f>
        <v>17.099930996732287</v>
      </c>
      <c r="I30" s="35">
        <f t="shared" ref="I30:I35" si="68">POWER(D31,$H$5)</f>
        <v>6191.3666372733906</v>
      </c>
      <c r="J30" s="35">
        <f t="shared" ref="J30:J35" si="69">POWER(E31,$H$5)</f>
        <v>1.8256483669396375</v>
      </c>
      <c r="L30" s="35">
        <f t="shared" ref="L30:L35" si="70">$G30*B4</f>
        <v>878301502.61565447</v>
      </c>
      <c r="M30" s="35">
        <f t="shared" ref="M30:M35" si="71">$G30*C4</f>
        <v>6031240.0341888722</v>
      </c>
      <c r="N30" s="35">
        <f t="shared" ref="N30:N35" si="72">$G30*D4</f>
        <v>705151032.23931563</v>
      </c>
      <c r="O30" s="35">
        <f t="shared" ref="O30:O35" si="73">$G30*E4</f>
        <v>2463944055.4657459</v>
      </c>
      <c r="Q30" s="35">
        <f t="shared" ref="Q30:Q35" si="74">$H30*B4</f>
        <v>432046.85656343796</v>
      </c>
      <c r="R30" s="35">
        <f t="shared" ref="R30:R35" si="75">$H30*C4</f>
        <v>2966.8380279330518</v>
      </c>
      <c r="S30" s="35">
        <f t="shared" ref="S30:S35" si="76">$H30*D4</f>
        <v>346872.10026871442</v>
      </c>
      <c r="T30" s="35">
        <f t="shared" ref="T30:T35" si="77">$H30*E4</f>
        <v>1212043.1090483835</v>
      </c>
      <c r="V30" s="35">
        <f t="shared" ref="V30:V35" si="78">$I30*B4</f>
        <v>156431069.45734948</v>
      </c>
      <c r="W30" s="35">
        <f t="shared" ref="W30:W35" si="79">$I30*C4</f>
        <v>1074202.1115669333</v>
      </c>
      <c r="X30" s="35">
        <f t="shared" ref="X30:X35" si="80">$I30*D4</f>
        <v>125591872.23709072</v>
      </c>
      <c r="Y30" s="35">
        <f t="shared" ref="Y30:Y35" si="81">$I30*E4</f>
        <v>438844067.24993753</v>
      </c>
      <c r="AA30" s="35">
        <f t="shared" ref="AA30:AA35" si="82">$J30*B4</f>
        <v>46126.831639096883</v>
      </c>
      <c r="AB30" s="35">
        <f t="shared" ref="AB30:AB35" si="83">$J30*C4</f>
        <v>316.74999166402711</v>
      </c>
      <c r="AC30" s="35">
        <f t="shared" ref="AC30:AD35" si="84">$J30*D4</f>
        <v>37033.27712337055</v>
      </c>
      <c r="AD30" s="35">
        <f t="shared" si="84"/>
        <v>129401.9562486814</v>
      </c>
    </row>
    <row r="31" spans="2:30" x14ac:dyDescent="0.25">
      <c r="B31" s="35">
        <f t="shared" ref="B31:B36" si="85">$V17/R17</f>
        <v>186.44621315216656</v>
      </c>
      <c r="C31" s="35">
        <f t="shared" ref="C31:C36" si="86">$V17/S17</f>
        <v>4.1352062822466653</v>
      </c>
      <c r="D31" s="35">
        <f t="shared" ref="D31:D36" si="87">$V17/T17</f>
        <v>78.68523773410989</v>
      </c>
      <c r="E31" s="35">
        <f t="shared" ref="E31:E36" si="88">$V17/U17</f>
        <v>1.3511655586713411</v>
      </c>
      <c r="G31" s="35">
        <f t="shared" si="66"/>
        <v>1.7715146196894647</v>
      </c>
      <c r="H31" s="35">
        <f t="shared" si="67"/>
        <v>783.97733604318194</v>
      </c>
      <c r="I31" s="35">
        <f t="shared" si="68"/>
        <v>29.981589476701792</v>
      </c>
      <c r="J31" s="35">
        <f t="shared" si="69"/>
        <v>1087.0405813859859</v>
      </c>
      <c r="L31" s="35">
        <f t="shared" si="70"/>
        <v>28742.824704461564</v>
      </c>
      <c r="M31" s="35">
        <f t="shared" si="71"/>
        <v>355.18868124773769</v>
      </c>
      <c r="N31" s="35">
        <f t="shared" si="72"/>
        <v>47230.351275540816</v>
      </c>
      <c r="O31" s="35">
        <f t="shared" si="73"/>
        <v>202218.39383755243</v>
      </c>
      <c r="Q31" s="35">
        <f t="shared" si="74"/>
        <v>12720032.277300626</v>
      </c>
      <c r="R31" s="35">
        <f t="shared" si="75"/>
        <v>157187.45587665797</v>
      </c>
      <c r="S31" s="35">
        <f t="shared" si="76"/>
        <v>20901619.756247275</v>
      </c>
      <c r="T31" s="35">
        <f t="shared" si="77"/>
        <v>89491012.909329236</v>
      </c>
      <c r="V31" s="35">
        <f t="shared" si="78"/>
        <v>486451.2892594866</v>
      </c>
      <c r="W31" s="35">
        <f t="shared" si="79"/>
        <v>6011.3086900787093</v>
      </c>
      <c r="X31" s="35">
        <f t="shared" si="80"/>
        <v>799339.15703834652</v>
      </c>
      <c r="Y31" s="35">
        <f t="shared" si="81"/>
        <v>3422398.4387655105</v>
      </c>
      <c r="AA31" s="35">
        <f t="shared" si="82"/>
        <v>17637233.432987619</v>
      </c>
      <c r="AB31" s="35">
        <f t="shared" si="83"/>
        <v>217951.63656789018</v>
      </c>
      <c r="AC31" s="35">
        <f t="shared" si="84"/>
        <v>28981588.940331768</v>
      </c>
      <c r="AD31" s="35">
        <f t="shared" ref="AD31:AD35" si="89">$J31*E5</f>
        <v>124085682.36521032</v>
      </c>
    </row>
    <row r="32" spans="2:30" x14ac:dyDescent="0.25">
      <c r="B32" s="35">
        <f t="shared" si="85"/>
        <v>1.3309825767790744</v>
      </c>
      <c r="C32" s="35">
        <f t="shared" si="86"/>
        <v>27.999595283560474</v>
      </c>
      <c r="D32" s="35">
        <f t="shared" si="87"/>
        <v>5.4755446739755298</v>
      </c>
      <c r="E32" s="35">
        <f t="shared" si="88"/>
        <v>32.970298472807094</v>
      </c>
      <c r="G32" s="35">
        <f t="shared" si="66"/>
        <v>818.39602434570736</v>
      </c>
      <c r="H32" s="35">
        <f t="shared" si="67"/>
        <v>3.4154313965098861</v>
      </c>
      <c r="I32" s="35">
        <f t="shared" si="68"/>
        <v>61.339307804379736</v>
      </c>
      <c r="J32" s="35">
        <f t="shared" si="69"/>
        <v>11.393230491986957</v>
      </c>
      <c r="L32" s="35">
        <f t="shared" si="70"/>
        <v>17518585.297144212</v>
      </c>
      <c r="M32" s="35">
        <f t="shared" si="71"/>
        <v>138718.1261265974</v>
      </c>
      <c r="N32" s="35">
        <f t="shared" si="72"/>
        <v>15594536.243907453</v>
      </c>
      <c r="O32" s="35">
        <f t="shared" si="73"/>
        <v>68949865.051125884</v>
      </c>
      <c r="Q32" s="35">
        <f t="shared" si="74"/>
        <v>73110.724473690629</v>
      </c>
      <c r="R32" s="35">
        <f t="shared" si="75"/>
        <v>578.91562170842565</v>
      </c>
      <c r="S32" s="35">
        <f t="shared" si="76"/>
        <v>65081.045260495877</v>
      </c>
      <c r="T32" s="35">
        <f t="shared" si="77"/>
        <v>287750.09515595803</v>
      </c>
      <c r="V32" s="35">
        <f t="shared" si="78"/>
        <v>1313029.2228605526</v>
      </c>
      <c r="W32" s="35">
        <f t="shared" si="79"/>
        <v>10397.012672842366</v>
      </c>
      <c r="X32" s="35">
        <f t="shared" si="80"/>
        <v>1168820.5102124559</v>
      </c>
      <c r="Y32" s="35">
        <f t="shared" si="81"/>
        <v>5167836.6825189954</v>
      </c>
      <c r="AA32" s="35">
        <f t="shared" si="82"/>
        <v>243883.49191147281</v>
      </c>
      <c r="AB32" s="35">
        <f t="shared" si="83"/>
        <v>1931.1525683917891</v>
      </c>
      <c r="AC32" s="35">
        <f t="shared" si="84"/>
        <v>217098.00702481146</v>
      </c>
      <c r="AD32" s="35">
        <f t="shared" si="89"/>
        <v>959879.66894990159</v>
      </c>
    </row>
    <row r="33" spans="2:30" x14ac:dyDescent="0.25">
      <c r="B33" s="35">
        <f t="shared" si="85"/>
        <v>28.607621787658395</v>
      </c>
      <c r="C33" s="35">
        <f t="shared" si="86"/>
        <v>1.8480885791838784</v>
      </c>
      <c r="D33" s="35">
        <f t="shared" si="87"/>
        <v>7.8319415092542499</v>
      </c>
      <c r="E33" s="35">
        <f t="shared" si="88"/>
        <v>3.3753859767420611</v>
      </c>
      <c r="G33" s="35">
        <f t="shared" si="66"/>
        <v>4.7567853517361547</v>
      </c>
      <c r="H33" s="35">
        <f t="shared" si="67"/>
        <v>48.561474480652805</v>
      </c>
      <c r="I33" s="35">
        <f t="shared" si="68"/>
        <v>14.113859306352452</v>
      </c>
      <c r="J33" s="35">
        <f t="shared" si="69"/>
        <v>57.554055064214936</v>
      </c>
      <c r="L33" s="35">
        <f t="shared" si="70"/>
        <v>164052.01321067649</v>
      </c>
      <c r="M33" s="35">
        <f t="shared" si="71"/>
        <v>1324.7647204585192</v>
      </c>
      <c r="N33" s="35">
        <f t="shared" si="72"/>
        <v>132728.58166949393</v>
      </c>
      <c r="O33" s="35">
        <f t="shared" si="73"/>
        <v>790292.31833744503</v>
      </c>
      <c r="Q33" s="35">
        <f t="shared" si="74"/>
        <v>1674788.131888754</v>
      </c>
      <c r="R33" s="35">
        <f t="shared" si="75"/>
        <v>13524.370642861806</v>
      </c>
      <c r="S33" s="35">
        <f t="shared" si="76"/>
        <v>1355010.8224336552</v>
      </c>
      <c r="T33" s="35">
        <f t="shared" si="77"/>
        <v>8068003.37021566</v>
      </c>
      <c r="V33" s="35">
        <f t="shared" si="78"/>
        <v>486758.7797574834</v>
      </c>
      <c r="W33" s="35">
        <f t="shared" si="79"/>
        <v>3930.7098168191578</v>
      </c>
      <c r="X33" s="35">
        <f t="shared" si="80"/>
        <v>393819.01622515247</v>
      </c>
      <c r="Y33" s="35">
        <f t="shared" si="81"/>
        <v>2344876.5851573972</v>
      </c>
      <c r="AA33" s="35">
        <f t="shared" si="82"/>
        <v>1984924.2510546446</v>
      </c>
      <c r="AB33" s="35">
        <f t="shared" si="83"/>
        <v>16028.80433538386</v>
      </c>
      <c r="AC33" s="35">
        <f t="shared" si="84"/>
        <v>1605930.7984567895</v>
      </c>
      <c r="AD33" s="35">
        <f t="shared" si="89"/>
        <v>9562030.7083686721</v>
      </c>
    </row>
    <row r="34" spans="2:30" x14ac:dyDescent="0.25">
      <c r="B34" s="35">
        <f t="shared" si="85"/>
        <v>2.1810055826925696</v>
      </c>
      <c r="C34" s="35">
        <f t="shared" si="86"/>
        <v>6.9686063513914176</v>
      </c>
      <c r="D34" s="35">
        <f t="shared" si="87"/>
        <v>3.7568416663937878</v>
      </c>
      <c r="E34" s="35">
        <f t="shared" si="88"/>
        <v>7.586438892142672</v>
      </c>
      <c r="G34" s="35">
        <f t="shared" si="66"/>
        <v>321.38959961794677</v>
      </c>
      <c r="H34" s="35">
        <f t="shared" si="67"/>
        <v>7.6381523573158718</v>
      </c>
      <c r="I34" s="35">
        <f t="shared" si="68"/>
        <v>102.92623154420217</v>
      </c>
      <c r="J34" s="35">
        <f t="shared" si="69"/>
        <v>4.2720111345599561</v>
      </c>
      <c r="L34" s="35">
        <f t="shared" si="70"/>
        <v>8706765.6432497967</v>
      </c>
      <c r="M34" s="35">
        <f t="shared" si="71"/>
        <v>31174.791162940837</v>
      </c>
      <c r="N34" s="35">
        <f t="shared" si="72"/>
        <v>3277531.136903821</v>
      </c>
      <c r="O34" s="35">
        <f t="shared" si="73"/>
        <v>16741184.24409884</v>
      </c>
      <c r="Q34" s="35">
        <f t="shared" si="74"/>
        <v>206925.18551204429</v>
      </c>
      <c r="R34" s="35">
        <f t="shared" si="75"/>
        <v>740.90077865963951</v>
      </c>
      <c r="S34" s="35">
        <f t="shared" si="76"/>
        <v>77893.877739907257</v>
      </c>
      <c r="T34" s="35">
        <f t="shared" si="77"/>
        <v>397871.35629258357</v>
      </c>
      <c r="V34" s="35">
        <f t="shared" si="78"/>
        <v>2788374.5387639808</v>
      </c>
      <c r="W34" s="35">
        <f t="shared" si="79"/>
        <v>9983.8444597876096</v>
      </c>
      <c r="X34" s="35">
        <f t="shared" si="80"/>
        <v>1049641.7092877738</v>
      </c>
      <c r="Y34" s="35">
        <f t="shared" si="81"/>
        <v>5361427.4011374889</v>
      </c>
      <c r="AA34" s="35">
        <f t="shared" si="82"/>
        <v>115733.05364636377</v>
      </c>
      <c r="AB34" s="35">
        <f t="shared" si="83"/>
        <v>414.38508005231574</v>
      </c>
      <c r="AC34" s="35">
        <f t="shared" si="84"/>
        <v>43565.969550242429</v>
      </c>
      <c r="AD34" s="35">
        <f t="shared" si="89"/>
        <v>222529.05999922802</v>
      </c>
    </row>
    <row r="35" spans="2:30" x14ac:dyDescent="0.25">
      <c r="B35" s="35">
        <f t="shared" si="85"/>
        <v>17.927342235198914</v>
      </c>
      <c r="C35" s="35">
        <f t="shared" si="86"/>
        <v>2.7637207451759433</v>
      </c>
      <c r="D35" s="35">
        <f t="shared" si="87"/>
        <v>10.145256603171857</v>
      </c>
      <c r="E35" s="35">
        <f t="shared" si="88"/>
        <v>2.0668844028053326</v>
      </c>
      <c r="G35" s="35">
        <f t="shared" si="66"/>
        <v>696.00462230662072</v>
      </c>
      <c r="H35" s="35">
        <f t="shared" si="67"/>
        <v>7.9556121489514249</v>
      </c>
      <c r="I35" s="35">
        <f t="shared" si="68"/>
        <v>194.28101494711629</v>
      </c>
      <c r="J35" s="35">
        <f t="shared" si="69"/>
        <v>3.4831604414281281</v>
      </c>
      <c r="L35" s="35">
        <f t="shared" si="70"/>
        <v>18226273.044343475</v>
      </c>
      <c r="M35" s="35">
        <f t="shared" si="71"/>
        <v>75446.901058037693</v>
      </c>
      <c r="N35" s="35">
        <f t="shared" si="72"/>
        <v>10092067.023446001</v>
      </c>
      <c r="O35" s="35">
        <f t="shared" si="73"/>
        <v>40159466.707092054</v>
      </c>
      <c r="Q35" s="35">
        <f t="shared" si="74"/>
        <v>208333.61534459097</v>
      </c>
      <c r="R35" s="35">
        <f t="shared" si="75"/>
        <v>862.38835694633451</v>
      </c>
      <c r="S35" s="35">
        <f t="shared" si="76"/>
        <v>115356.37615979566</v>
      </c>
      <c r="T35" s="35">
        <f t="shared" si="77"/>
        <v>459038.82099449763</v>
      </c>
      <c r="V35" s="35">
        <f t="shared" si="78"/>
        <v>5087636.9384201346</v>
      </c>
      <c r="W35" s="35">
        <f t="shared" si="79"/>
        <v>21060.062020267407</v>
      </c>
      <c r="X35" s="35">
        <f t="shared" si="80"/>
        <v>2817074.716733186</v>
      </c>
      <c r="Y35" s="35">
        <f t="shared" si="81"/>
        <v>11210014.562448619</v>
      </c>
      <c r="AA35" s="35">
        <f t="shared" si="82"/>
        <v>91213.522479678388</v>
      </c>
      <c r="AB35" s="35">
        <f t="shared" si="83"/>
        <v>377.5745918508091</v>
      </c>
      <c r="AC35" s="35">
        <f t="shared" si="84"/>
        <v>50505.826400707854</v>
      </c>
      <c r="AD35" s="35">
        <f t="shared" si="89"/>
        <v>200978.35747040316</v>
      </c>
    </row>
    <row r="36" spans="2:30" x14ac:dyDescent="0.25">
      <c r="B36" s="35">
        <f t="shared" si="85"/>
        <v>26.381899520440538</v>
      </c>
      <c r="C36" s="35">
        <f t="shared" si="86"/>
        <v>2.8205694724561252</v>
      </c>
      <c r="D36" s="35">
        <f t="shared" si="87"/>
        <v>13.938472475386831</v>
      </c>
      <c r="E36" s="35">
        <f t="shared" si="88"/>
        <v>1.8663227055973273</v>
      </c>
      <c r="G36" s="72">
        <f t="shared" ref="G36:AC36" si="90">SUM(G29:G35)</f>
        <v>36677.123280368272</v>
      </c>
      <c r="H36" s="72">
        <f t="shared" si="90"/>
        <v>877.75014065036305</v>
      </c>
      <c r="I36" s="72">
        <f t="shared" si="90"/>
        <v>6628.9157851260106</v>
      </c>
      <c r="J36" s="72">
        <f t="shared" si="90"/>
        <v>1172.4238557698297</v>
      </c>
      <c r="K36" s="39"/>
      <c r="L36" s="72">
        <f t="shared" si="90"/>
        <v>922956268.98109341</v>
      </c>
      <c r="M36" s="72">
        <f t="shared" si="90"/>
        <v>7410970.8229605546</v>
      </c>
      <c r="N36" s="72">
        <f t="shared" si="90"/>
        <v>734456402.01531565</v>
      </c>
      <c r="O36" s="72">
        <f t="shared" si="90"/>
        <v>2593507941.3255568</v>
      </c>
      <c r="P36" s="39"/>
      <c r="Q36" s="72">
        <f t="shared" si="90"/>
        <v>15316533.855042994</v>
      </c>
      <c r="R36" s="72">
        <f t="shared" si="90"/>
        <v>317846.13744303223</v>
      </c>
      <c r="S36" s="72">
        <f t="shared" si="90"/>
        <v>22882049.97147705</v>
      </c>
      <c r="T36" s="72">
        <f t="shared" si="90"/>
        <v>100256779.21595271</v>
      </c>
      <c r="U36" s="39"/>
      <c r="V36" s="72">
        <f t="shared" si="90"/>
        <v>166598294.49454138</v>
      </c>
      <c r="W36" s="72">
        <f t="shared" si="90"/>
        <v>1670101.6005542998</v>
      </c>
      <c r="X36" s="72">
        <f t="shared" si="90"/>
        <v>131898096.11513041</v>
      </c>
      <c r="Y36" s="72">
        <f t="shared" si="90"/>
        <v>467658591.63464242</v>
      </c>
      <c r="Z36" s="39"/>
      <c r="AA36" s="72">
        <f t="shared" si="90"/>
        <v>20120091.445284951</v>
      </c>
      <c r="AB36" s="72">
        <f t="shared" si="90"/>
        <v>343954.08256789151</v>
      </c>
      <c r="AC36" s="72">
        <f t="shared" si="90"/>
        <v>30950948.148980636</v>
      </c>
      <c r="AD36" s="72">
        <f>SUM(AD29:AD35)</f>
        <v>135417365.29435745</v>
      </c>
    </row>
    <row r="37" spans="2:30" x14ac:dyDescent="0.25">
      <c r="B37" s="40"/>
      <c r="C37" s="40"/>
      <c r="D37" s="40"/>
      <c r="E37" s="40"/>
    </row>
    <row r="39" spans="2:30" x14ac:dyDescent="0.25">
      <c r="B39" s="34" t="s">
        <v>73</v>
      </c>
    </row>
    <row r="40" spans="2:30" x14ac:dyDescent="0.25">
      <c r="B40" s="35">
        <f>L36/$G36</f>
        <v>25164.358227492536</v>
      </c>
      <c r="C40" s="35">
        <f t="shared" ref="C40:E40" si="91">M36/$G36</f>
        <v>202.05976260213779</v>
      </c>
      <c r="D40" s="35">
        <f t="shared" si="91"/>
        <v>20024.918432150851</v>
      </c>
      <c r="E40" s="35">
        <f t="shared" si="91"/>
        <v>70711.869126163248</v>
      </c>
      <c r="G40" s="35">
        <f>(B3-$B$40)*(B3-$B$40)+(C3-$C$40)*(C3-$C$40)+(D3-$D$40)*(D3-$D$40)+(E3-$E$40)*(E3-$E$40)</f>
        <v>2285160532.3703833</v>
      </c>
      <c r="H40" s="35">
        <f>(B3-$B$41)*(B3-$B$41)+(C3-$C$41)*(C3-$C$41)+(D3-$D$41)*(D3-$D$41)+(E3-$E$41)*(E3-$E$41)</f>
        <v>6991020364.3788862</v>
      </c>
      <c r="I40" s="35">
        <f>(B3-$B$42)*(B3-$B$42)+(C3-$C$42)*(C3-$C$42)+(D3-$D$42)*(D3-$D$42)+(E3-$E$42)*(E3-$E$42)</f>
        <v>2266637267.5196304</v>
      </c>
      <c r="J40" s="35">
        <f>(B3-$B$43)*(B3-$B$43)+(C3-$C$43)*(C3-$C$43)+(D3-$D$43)*(D3-$D$43)+(E3-$E$43)*(E3-$E$43)</f>
        <v>7197478065.7156639</v>
      </c>
      <c r="L40" s="35">
        <f>G40*G29</f>
        <v>165935413211.14856</v>
      </c>
      <c r="M40" s="35">
        <f t="shared" ref="M40:O40" si="92">H40*H29</f>
        <v>63633688120.803055</v>
      </c>
      <c r="N40" s="35">
        <f t="shared" si="92"/>
        <v>79121835247.152908</v>
      </c>
      <c r="O40" s="35">
        <f t="shared" si="92"/>
        <v>49339927684.507759</v>
      </c>
      <c r="P40" s="35">
        <f>SUM(L40:O40)</f>
        <v>358030864263.61224</v>
      </c>
      <c r="R40" s="73">
        <f>POWER(G40, (-1/($H$5-1)))</f>
        <v>4.3760601753554095E-10</v>
      </c>
      <c r="S40" s="73">
        <f t="shared" ref="S40:U40" si="93">POWER(H40, (-1/($H$5-1)))</f>
        <v>1.4304063611304393E-10</v>
      </c>
      <c r="T40" s="73">
        <f t="shared" si="93"/>
        <v>4.4118219281477486E-10</v>
      </c>
      <c r="U40" s="73">
        <f t="shared" si="93"/>
        <v>1.3893755435857205E-10</v>
      </c>
      <c r="V40" s="75">
        <f>SUM(R40:U40)</f>
        <v>1.1607664008219317E-9</v>
      </c>
    </row>
    <row r="41" spans="2:30" x14ac:dyDescent="0.25">
      <c r="B41" s="35">
        <f>Q36/$H36</f>
        <v>17449.765195929576</v>
      </c>
      <c r="C41" s="35">
        <f t="shared" ref="C41:E41" si="94">R36/$H36</f>
        <v>362.11459585472272</v>
      </c>
      <c r="D41" s="35">
        <f t="shared" si="94"/>
        <v>26068.978985890848</v>
      </c>
      <c r="E41" s="35">
        <f t="shared" si="94"/>
        <v>114220.18017754816</v>
      </c>
      <c r="G41" s="35">
        <f>(B4-$B$40)*(B4-$B$40)+(C4-$C$40)*(C4-$C$40)+(D4-$D$40)*(D4-$D$40)+(E4-$E$40)*(E4-$E$40)</f>
        <v>107057.12263031121</v>
      </c>
      <c r="H41" s="35">
        <f t="shared" ref="H41:H46" si="95">(B4-$B$41)*(B4-$B$41)+(C4-$C$41)*(C4-$C$41)+(D4-$D$41)*(D4-$D$41)+(E4-$E$41)*(E4-$E$41)</f>
        <v>1972954732.7097015</v>
      </c>
      <c r="I41" s="35">
        <f>(B4-$B$42)*(B4-$B$42)+(C4-$C$42)*(C4-$C$42)+(D4-$D$42)*(D4-$D$42)+(E4-$E$42)*(E4-$E$42)</f>
        <v>284377.95298727672</v>
      </c>
      <c r="J41" s="35">
        <f t="shared" ref="J41:J46" si="96">(B4-$B$43)*(B4-$B$43)+(C4-$C$43)*(C4-$C$43)+(D4-$D$43)*(D4-$D$43)+(E4-$E$43)*(E4-$E$43)</f>
        <v>2094213856.2888663</v>
      </c>
      <c r="L41" s="35">
        <f t="shared" ref="L41:L46" si="97">G41*G30</f>
        <v>3721540080.4207516</v>
      </c>
      <c r="M41" s="35">
        <f t="shared" ref="M41:M46" si="98">H41*H30</f>
        <v>33737389789.012287</v>
      </c>
      <c r="N41" s="35">
        <f t="shared" ref="N41:N46" si="99">I41*I30</f>
        <v>1760688170.5015259</v>
      </c>
      <c r="O41" s="35">
        <f t="shared" ref="O41:O46" si="100">J41*J30</f>
        <v>3823298106.7561293</v>
      </c>
      <c r="P41" s="35">
        <f t="shared" ref="P41:P46" si="101">SUM(L41:O41)</f>
        <v>43042916146.690689</v>
      </c>
      <c r="R41" s="73">
        <f t="shared" ref="R41:R46" si="102">POWER(G41, (-1/($H$5-1)))</f>
        <v>9.3408077429204969E-6</v>
      </c>
      <c r="S41" s="73">
        <f t="shared" ref="S41:S46" si="103">POWER(H41, (-1/($H$5-1)))</f>
        <v>5.0685400096665008E-10</v>
      </c>
      <c r="T41" s="73">
        <f t="shared" ref="T41:T46" si="104">POWER(I41, (-1/($H$5-1)))</f>
        <v>3.5164470012369092E-6</v>
      </c>
      <c r="U41" s="73">
        <f t="shared" ref="U41:U46" si="105">POWER(J41, (-1/($H$5-1)))</f>
        <v>4.775061520087968E-10</v>
      </c>
      <c r="V41" s="75">
        <f t="shared" ref="V41:V46" si="106">SUM(R41:U41)</f>
        <v>1.2858239104310381E-5</v>
      </c>
    </row>
    <row r="42" spans="2:30" x14ac:dyDescent="0.25">
      <c r="B42" s="35">
        <f>V36/$I36</f>
        <v>25132.057774569312</v>
      </c>
      <c r="C42" s="35">
        <f t="shared" ref="C42:E42" si="107">W36/$I36</f>
        <v>251.94189437459454</v>
      </c>
      <c r="D42" s="35">
        <f t="shared" si="107"/>
        <v>19897.385996528108</v>
      </c>
      <c r="E42" s="35">
        <f t="shared" si="107"/>
        <v>70548.277696328078</v>
      </c>
      <c r="G42" s="35">
        <f t="shared" ref="G42:G46" si="108">(B5-$B$40)*(B5-$B$40)+(C5-$C$40)*(C5-$C$40)+(D5-$D$40)*(D5-$D$40)+(E5-$E$40)*(E5-$E$40)</f>
        <v>2010820920.3400171</v>
      </c>
      <c r="H42" s="35">
        <f t="shared" si="95"/>
        <v>1881583.2012212144</v>
      </c>
      <c r="I42" s="35">
        <f t="shared" ref="I42:I46" si="109">(B5-$B$42)*(B5-$B$42)+(C5-$C$42)*(C5-$C$42)+(D5-$D$42)*(D5-$D$42)+(E5-$E$42)*(E5-$E$42)</f>
        <v>2026194986.7024975</v>
      </c>
      <c r="J42" s="35">
        <f t="shared" si="96"/>
        <v>2781561.2173998165</v>
      </c>
      <c r="L42" s="35">
        <f t="shared" si="97"/>
        <v>3562198657.9597645</v>
      </c>
      <c r="M42" s="35">
        <f t="shared" si="98"/>
        <v>1475118585.6370101</v>
      </c>
      <c r="N42" s="35">
        <f t="shared" si="99"/>
        <v>60748546291.065529</v>
      </c>
      <c r="O42" s="35">
        <f t="shared" si="100"/>
        <v>3023669922.923007</v>
      </c>
      <c r="P42" s="35">
        <f t="shared" si="101"/>
        <v>68809533457.585312</v>
      </c>
      <c r="R42" s="73">
        <f t="shared" si="102"/>
        <v>4.9730932769035759E-10</v>
      </c>
      <c r="S42" s="73">
        <f t="shared" si="103"/>
        <v>5.3146732993309274E-7</v>
      </c>
      <c r="T42" s="73">
        <f t="shared" si="104"/>
        <v>4.9353591661355158E-10</v>
      </c>
      <c r="U42" s="73">
        <f t="shared" si="105"/>
        <v>3.5951033316994288E-7</v>
      </c>
      <c r="V42" s="75">
        <f t="shared" si="106"/>
        <v>8.9196850834733952E-7</v>
      </c>
    </row>
    <row r="43" spans="2:30" x14ac:dyDescent="0.25">
      <c r="B43" s="35">
        <f>AA36/$J36</f>
        <v>17161.107176613888</v>
      </c>
      <c r="C43" s="35">
        <f t="shared" ref="C43:E43" si="110">AB36/$J36</f>
        <v>293.37008188224428</v>
      </c>
      <c r="D43" s="35">
        <f t="shared" si="110"/>
        <v>26399.111547127141</v>
      </c>
      <c r="E43" s="35">
        <f t="shared" si="110"/>
        <v>115502.05553045536</v>
      </c>
      <c r="G43" s="35">
        <f t="shared" si="108"/>
        <v>198348046.02646053</v>
      </c>
      <c r="H43" s="35">
        <f t="shared" si="95"/>
        <v>963096495.2966907</v>
      </c>
      <c r="I43" s="35">
        <f t="shared" si="109"/>
        <v>202337111.45946494</v>
      </c>
      <c r="J43" s="35">
        <f t="shared" si="96"/>
        <v>1048661408.1745291</v>
      </c>
      <c r="L43" s="35">
        <f t="shared" si="97"/>
        <v>162327252304.79468</v>
      </c>
      <c r="M43" s="35">
        <f t="shared" si="98"/>
        <v>3289390007.9049535</v>
      </c>
      <c r="N43" s="35">
        <f t="shared" si="99"/>
        <v>12411218360.061211</v>
      </c>
      <c r="O43" s="35">
        <f t="shared" si="100"/>
        <v>11947641131.384026</v>
      </c>
      <c r="P43" s="35">
        <f t="shared" si="101"/>
        <v>189975501804.1449</v>
      </c>
      <c r="R43" s="73">
        <f t="shared" si="102"/>
        <v>5.0416428093604486E-9</v>
      </c>
      <c r="S43" s="73">
        <f t="shared" si="103"/>
        <v>1.0383175568424645E-9</v>
      </c>
      <c r="T43" s="73">
        <f t="shared" si="104"/>
        <v>4.942247088470146E-9</v>
      </c>
      <c r="U43" s="73">
        <f t="shared" si="105"/>
        <v>9.5359664445053136E-10</v>
      </c>
      <c r="V43" s="75">
        <f t="shared" si="106"/>
        <v>1.197580409912359E-8</v>
      </c>
    </row>
    <row r="44" spans="2:30" x14ac:dyDescent="0.25">
      <c r="G44" s="35">
        <f t="shared" si="108"/>
        <v>9255528470.2757492</v>
      </c>
      <c r="H44" s="35">
        <f t="shared" si="95"/>
        <v>2989339760.1153398</v>
      </c>
      <c r="I44" s="35">
        <f t="shared" si="109"/>
        <v>9289401588.8134956</v>
      </c>
      <c r="J44" s="35">
        <f t="shared" si="96"/>
        <v>2866684536.6118212</v>
      </c>
      <c r="L44" s="35">
        <f t="shared" si="97"/>
        <v>44026562249.984627</v>
      </c>
      <c r="M44" s="35">
        <f t="shared" si="98"/>
        <v>145166746474.84186</v>
      </c>
      <c r="N44" s="35">
        <f t="shared" si="99"/>
        <v>131109307064.72061</v>
      </c>
      <c r="O44" s="35">
        <f t="shared" si="100"/>
        <v>164989319671.89023</v>
      </c>
      <c r="P44" s="35">
        <f t="shared" si="101"/>
        <v>485291935461.43738</v>
      </c>
      <c r="R44" s="73">
        <f t="shared" si="102"/>
        <v>1.0804353346343357E-10</v>
      </c>
      <c r="S44" s="73">
        <f t="shared" si="103"/>
        <v>3.3452202835632718E-10</v>
      </c>
      <c r="T44" s="73">
        <f t="shared" si="104"/>
        <v>1.0764956067829194E-10</v>
      </c>
      <c r="U44" s="73">
        <f t="shared" si="105"/>
        <v>3.4883503476874213E-10</v>
      </c>
      <c r="V44" s="75">
        <f t="shared" si="106"/>
        <v>8.9905015726679487E-10</v>
      </c>
    </row>
    <row r="45" spans="2:30" x14ac:dyDescent="0.25">
      <c r="B45" s="34" t="s">
        <v>74</v>
      </c>
      <c r="C45" s="34">
        <f>P47</f>
        <v>1602093220105.5317</v>
      </c>
      <c r="G45" s="35">
        <f t="shared" si="108"/>
        <v>447065321.6973877</v>
      </c>
      <c r="H45" s="35">
        <f t="shared" si="95"/>
        <v>4205070957.1613436</v>
      </c>
      <c r="I45" s="35">
        <f t="shared" si="109"/>
        <v>438647565.85761666</v>
      </c>
      <c r="J45" s="35">
        <f t="shared" si="96"/>
        <v>4382206134.6530066</v>
      </c>
      <c r="L45" s="35">
        <f t="shared" si="97"/>
        <v>143682144743.392</v>
      </c>
      <c r="M45" s="35">
        <f t="shared" si="98"/>
        <v>32118972644.122425</v>
      </c>
      <c r="N45" s="35">
        <f t="shared" si="99"/>
        <v>45148340929.761719</v>
      </c>
      <c r="O45" s="35">
        <f t="shared" si="100"/>
        <v>18720833401.174591</v>
      </c>
      <c r="P45" s="35">
        <f t="shared" si="101"/>
        <v>239670291718.45074</v>
      </c>
      <c r="R45" s="73">
        <f t="shared" si="102"/>
        <v>2.2368095923952833E-9</v>
      </c>
      <c r="S45" s="73">
        <f t="shared" si="103"/>
        <v>2.3780811553179008E-10</v>
      </c>
      <c r="T45" s="73">
        <f t="shared" si="104"/>
        <v>2.2797345245604219E-9</v>
      </c>
      <c r="U45" s="73">
        <f t="shared" si="105"/>
        <v>2.2819556389470993E-10</v>
      </c>
      <c r="V45" s="75">
        <f t="shared" si="106"/>
        <v>4.9825477963822053E-9</v>
      </c>
    </row>
    <row r="46" spans="2:30" x14ac:dyDescent="0.25">
      <c r="G46" s="35">
        <f t="shared" si="108"/>
        <v>200888030.18432713</v>
      </c>
      <c r="H46" s="35">
        <f t="shared" si="95"/>
        <v>3404775685.1960955</v>
      </c>
      <c r="I46" s="35">
        <f t="shared" si="109"/>
        <v>195343522.73191527</v>
      </c>
      <c r="J46" s="35">
        <f t="shared" si="96"/>
        <v>3564167434.3472576</v>
      </c>
      <c r="L46" s="35">
        <f t="shared" si="97"/>
        <v>139818997574.36362</v>
      </c>
      <c r="M46" s="35">
        <f t="shared" si="98"/>
        <v>27087074805.600468</v>
      </c>
      <c r="N46" s="35">
        <f t="shared" si="99"/>
        <v>37951537859.701584</v>
      </c>
      <c r="O46" s="35">
        <f t="shared" si="100"/>
        <v>12414567013.944752</v>
      </c>
      <c r="P46" s="35">
        <f t="shared" si="101"/>
        <v>217272177253.61041</v>
      </c>
      <c r="R46" s="73">
        <f t="shared" si="102"/>
        <v>4.9778973843411099E-9</v>
      </c>
      <c r="S46" s="73">
        <f t="shared" si="103"/>
        <v>2.9370510496417793E-10</v>
      </c>
      <c r="T46" s="73">
        <f t="shared" si="104"/>
        <v>5.1191868868484356E-9</v>
      </c>
      <c r="U46" s="73">
        <f t="shared" si="105"/>
        <v>2.8057043290479987E-10</v>
      </c>
      <c r="V46" s="75">
        <f t="shared" si="106"/>
        <v>1.0671359809058522E-8</v>
      </c>
    </row>
    <row r="47" spans="2:30" x14ac:dyDescent="0.25">
      <c r="B47" s="34" t="s">
        <v>39</v>
      </c>
      <c r="C47" s="34">
        <f>C45-D21</f>
        <v>1598252764870.3223</v>
      </c>
      <c r="P47" s="39">
        <f>SUM(P40:P46)</f>
        <v>1602093220105.5317</v>
      </c>
    </row>
    <row r="51" spans="2:30" x14ac:dyDescent="0.25">
      <c r="B51" s="40" t="s">
        <v>66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</row>
    <row r="52" spans="2:30" x14ac:dyDescent="0.25">
      <c r="B52" s="92" t="s">
        <v>67</v>
      </c>
      <c r="C52" s="92"/>
      <c r="D52" s="92"/>
      <c r="E52" s="92"/>
      <c r="F52" s="40"/>
      <c r="G52" s="93" t="s">
        <v>68</v>
      </c>
      <c r="H52" s="93"/>
      <c r="I52" s="93"/>
      <c r="J52" s="93"/>
      <c r="K52" s="40"/>
      <c r="L52" s="93" t="s">
        <v>69</v>
      </c>
      <c r="M52" s="93"/>
      <c r="N52" s="93"/>
      <c r="O52" s="93"/>
      <c r="P52" s="40"/>
      <c r="Q52" s="93" t="s">
        <v>70</v>
      </c>
      <c r="R52" s="93"/>
      <c r="S52" s="93"/>
      <c r="T52" s="93"/>
      <c r="U52" s="40"/>
      <c r="V52" s="93" t="s">
        <v>71</v>
      </c>
      <c r="W52" s="93"/>
      <c r="X52" s="93"/>
      <c r="Y52" s="93"/>
      <c r="Z52" s="40"/>
      <c r="AA52" s="93" t="s">
        <v>72</v>
      </c>
      <c r="AB52" s="93"/>
      <c r="AC52" s="93"/>
      <c r="AD52" s="93"/>
    </row>
    <row r="53" spans="2:30" x14ac:dyDescent="0.25">
      <c r="B53" s="92"/>
      <c r="C53" s="92"/>
      <c r="D53" s="92"/>
      <c r="E53" s="92"/>
      <c r="F53" s="40"/>
      <c r="G53" s="35">
        <f>POWER(B54,$H$5)</f>
        <v>7.0359555414810036</v>
      </c>
      <c r="H53" s="35">
        <f t="shared" ref="H53:H59" si="111">POWER(C54,$H$5)</f>
        <v>65.852276302022943</v>
      </c>
      <c r="I53" s="35">
        <f t="shared" ref="I53:I59" si="112">POWER(D54,$H$5)</f>
        <v>6.9223524486045749</v>
      </c>
      <c r="J53" s="35">
        <f t="shared" ref="J53:J59" si="113">POWER(E54,$H$5)</f>
        <v>69.799185920516223</v>
      </c>
      <c r="K53" s="40"/>
      <c r="L53" s="35">
        <f>$G53*B3</f>
        <v>1002.623664661043</v>
      </c>
      <c r="M53" s="35">
        <f t="shared" ref="M53:O53" si="114">$G53*C3</f>
        <v>109753.87049156218</v>
      </c>
      <c r="N53" s="35">
        <f t="shared" si="114"/>
        <v>15626.857257629308</v>
      </c>
      <c r="O53" s="35">
        <f t="shared" si="114"/>
        <v>263637.25413929328</v>
      </c>
      <c r="P53" s="40"/>
      <c r="Q53" s="35">
        <f>$H53*B3</f>
        <v>9383.9493730382692</v>
      </c>
      <c r="R53" s="35">
        <f t="shared" ref="R53:T53" si="115">$H53*C3</f>
        <v>1027229.6580352559</v>
      </c>
      <c r="S53" s="35">
        <f t="shared" si="115"/>
        <v>146257.90566679297</v>
      </c>
      <c r="T53" s="35">
        <f t="shared" si="115"/>
        <v>2467484.7930368003</v>
      </c>
      <c r="U53" s="40"/>
      <c r="V53" s="35">
        <f>$I53*B3</f>
        <v>986.43522392615193</v>
      </c>
      <c r="W53" s="35">
        <f t="shared" ref="W53:Y53" si="116">$I53*C3</f>
        <v>107981.77584578276</v>
      </c>
      <c r="X53" s="35">
        <f t="shared" si="116"/>
        <v>15374.54478835076</v>
      </c>
      <c r="Y53" s="35">
        <f t="shared" si="116"/>
        <v>259380.54624921348</v>
      </c>
      <c r="Z53" s="40"/>
      <c r="AA53" s="35">
        <f>$J53*B3</f>
        <v>9946.3839936735621</v>
      </c>
      <c r="AB53" s="35">
        <f t="shared" ref="AB53:AD53" si="117">$J53*C3</f>
        <v>1088797.5011741326</v>
      </c>
      <c r="AC53" s="35">
        <f t="shared" si="117"/>
        <v>155023.99192946655</v>
      </c>
      <c r="AD53" s="35">
        <f t="shared" si="117"/>
        <v>2615375.4964417433</v>
      </c>
    </row>
    <row r="54" spans="2:30" x14ac:dyDescent="0.25">
      <c r="B54" s="35">
        <f>$V40/R40</f>
        <v>2.6525375664598991</v>
      </c>
      <c r="C54" s="35">
        <f t="shared" ref="C54:C60" si="118">$V40/S40</f>
        <v>8.1149415464329095</v>
      </c>
      <c r="D54" s="35">
        <f t="shared" ref="D54:D60" si="119">$V40/T40</f>
        <v>2.6310363829876193</v>
      </c>
      <c r="E54" s="35">
        <f t="shared" ref="E54:E60" si="120">$V40/U40</f>
        <v>8.3545907093355698</v>
      </c>
      <c r="F54" s="40"/>
      <c r="G54" s="35">
        <f t="shared" ref="G54:G59" si="121">POWER(B55,$H$5)</f>
        <v>1.8949341742584989</v>
      </c>
      <c r="H54" s="35">
        <f t="shared" si="111"/>
        <v>643572141.92148018</v>
      </c>
      <c r="I54" s="35">
        <f t="shared" si="112"/>
        <v>13.370721479429351</v>
      </c>
      <c r="J54" s="35">
        <f t="shared" si="113"/>
        <v>725111933.03454196</v>
      </c>
      <c r="K54" s="40"/>
      <c r="L54" s="35">
        <f t="shared" ref="L54:L59" si="122">$G54*B4</f>
        <v>47877.406846815233</v>
      </c>
      <c r="M54" s="35">
        <f t="shared" ref="M54:M59" si="123">$G54*C4</f>
        <v>328.77107923384955</v>
      </c>
      <c r="N54" s="35">
        <f t="shared" ref="N54:N59" si="124">$G54*D4</f>
        <v>38438.739724833649</v>
      </c>
      <c r="O54" s="35">
        <f t="shared" ref="O54:O59" si="125">$G54*E4</f>
        <v>134312.9342714423</v>
      </c>
      <c r="P54" s="40"/>
      <c r="Q54" s="35">
        <f t="shared" ref="Q54:Q59" si="126">$H54*B4</f>
        <v>16260493737788.119</v>
      </c>
      <c r="R54" s="35">
        <f t="shared" ref="R54:R59" si="127">$H54*C4</f>
        <v>111659766623.37682</v>
      </c>
      <c r="S54" s="35">
        <f t="shared" ref="S54:S59" si="128">$H54*D4</f>
        <v>13054860898877.225</v>
      </c>
      <c r="T54" s="35">
        <f t="shared" ref="T54:T59" si="129">$H54*E4</f>
        <v>45616393419394.477</v>
      </c>
      <c r="U54" s="40"/>
      <c r="V54" s="35">
        <f t="shared" ref="V54:V59" si="130">$I54*B4</f>
        <v>337824.64889926196</v>
      </c>
      <c r="W54" s="35">
        <f t="shared" ref="W54:W59" si="131">$I54*C4</f>
        <v>2319.8201766809925</v>
      </c>
      <c r="X54" s="35">
        <f t="shared" ref="X54:X59" si="132">$I54*D4</f>
        <v>271225.08521022438</v>
      </c>
      <c r="Y54" s="35">
        <f t="shared" ref="Y54:Y59" si="133">$I54*E4</f>
        <v>947716.73846195161</v>
      </c>
      <c r="Z54" s="40"/>
      <c r="AA54" s="35">
        <f t="shared" ref="AA54:AA59" si="134">$J54*B4</f>
        <v>18320678100050.738</v>
      </c>
      <c r="AB54" s="35">
        <f t="shared" ref="AB54:AB59" si="135">$J54*C4</f>
        <v>125806920381.49303</v>
      </c>
      <c r="AC54" s="35">
        <f t="shared" ref="AC54:AC59" si="136">$J54*D4</f>
        <v>14708895561605.684</v>
      </c>
      <c r="AD54" s="35">
        <f>$J54*E4</f>
        <v>51395933813488.289</v>
      </c>
    </row>
    <row r="55" spans="2:30" x14ac:dyDescent="0.25">
      <c r="B55" s="35">
        <f t="shared" ref="B55:B60" si="137">$V41/R41</f>
        <v>1.3765660806000193</v>
      </c>
      <c r="C55" s="35">
        <f t="shared" si="118"/>
        <v>25368.723695162123</v>
      </c>
      <c r="D55" s="35">
        <f t="shared" si="119"/>
        <v>3.6565997155047407</v>
      </c>
      <c r="E55" s="35">
        <f t="shared" si="120"/>
        <v>26927.902499722142</v>
      </c>
      <c r="F55" s="40"/>
      <c r="G55" s="35">
        <f t="shared" si="121"/>
        <v>3216961.27445998</v>
      </c>
      <c r="H55" s="35">
        <f t="shared" si="111"/>
        <v>2.8167343961504789</v>
      </c>
      <c r="I55" s="35">
        <f t="shared" si="112"/>
        <v>3266340.9526307606</v>
      </c>
      <c r="J55" s="35">
        <f t="shared" si="113"/>
        <v>6.1556835836524009</v>
      </c>
      <c r="K55" s="40"/>
      <c r="L55" s="35">
        <f t="shared" si="122"/>
        <v>52195196678.113174</v>
      </c>
      <c r="M55" s="35">
        <f t="shared" si="123"/>
        <v>645000735.52922595</v>
      </c>
      <c r="N55" s="35">
        <f t="shared" si="124"/>
        <v>85767404538.377533</v>
      </c>
      <c r="O55" s="35">
        <f t="shared" si="125"/>
        <v>367216129479.60681</v>
      </c>
      <c r="P55" s="40"/>
      <c r="Q55" s="35">
        <f t="shared" si="126"/>
        <v>45701.515577541519</v>
      </c>
      <c r="R55" s="35">
        <f t="shared" si="127"/>
        <v>564.75524642817106</v>
      </c>
      <c r="S55" s="35">
        <f t="shared" si="128"/>
        <v>75096.955735767915</v>
      </c>
      <c r="T55" s="35">
        <f t="shared" si="129"/>
        <v>321530.23132057727</v>
      </c>
      <c r="U55" s="40"/>
      <c r="V55" s="35">
        <f t="shared" si="130"/>
        <v>52996381956.43409</v>
      </c>
      <c r="W55" s="35">
        <f t="shared" si="131"/>
        <v>654901361.00246751</v>
      </c>
      <c r="X55" s="35">
        <f t="shared" si="132"/>
        <v>87083916138.088715</v>
      </c>
      <c r="Y55" s="35">
        <f t="shared" si="133"/>
        <v>372852819742.80139</v>
      </c>
      <c r="Z55" s="40"/>
      <c r="AA55" s="35">
        <f t="shared" si="134"/>
        <v>99875.966144760197</v>
      </c>
      <c r="AB55" s="35">
        <f t="shared" si="135"/>
        <v>1234.2145585223063</v>
      </c>
      <c r="AC55" s="35">
        <f t="shared" si="136"/>
        <v>164116.68002375666</v>
      </c>
      <c r="AD55" s="35">
        <f t="shared" ref="AD55:AD59" si="138">$J55*E5</f>
        <v>702671.28107392171</v>
      </c>
    </row>
    <row r="56" spans="2:30" x14ac:dyDescent="0.25">
      <c r="B56" s="35">
        <f t="shared" si="137"/>
        <v>1793.5889368693095</v>
      </c>
      <c r="C56" s="35">
        <f t="shared" si="118"/>
        <v>1.6783129613246985</v>
      </c>
      <c r="D56" s="35">
        <f t="shared" si="119"/>
        <v>1807.3021199098839</v>
      </c>
      <c r="E56" s="35">
        <f t="shared" si="120"/>
        <v>2.4810650099609242</v>
      </c>
      <c r="F56" s="40"/>
      <c r="G56" s="35">
        <f t="shared" si="121"/>
        <v>5.6424175200074735</v>
      </c>
      <c r="H56" s="35">
        <f t="shared" si="111"/>
        <v>133.02981015125147</v>
      </c>
      <c r="I56" s="35">
        <f t="shared" si="112"/>
        <v>5.8716540267297868</v>
      </c>
      <c r="J56" s="35">
        <f t="shared" si="113"/>
        <v>157.71751945937612</v>
      </c>
      <c r="K56" s="40"/>
      <c r="L56" s="35">
        <f t="shared" si="122"/>
        <v>120781.58943327998</v>
      </c>
      <c r="M56" s="35">
        <f t="shared" si="123"/>
        <v>956.38976964126675</v>
      </c>
      <c r="N56" s="35">
        <f t="shared" si="124"/>
        <v>107516.26584374241</v>
      </c>
      <c r="O56" s="35">
        <f t="shared" si="125"/>
        <v>475373.67606062989</v>
      </c>
      <c r="P56" s="40"/>
      <c r="Q56" s="35">
        <f t="shared" si="126"/>
        <v>2847636.1160976891</v>
      </c>
      <c r="R56" s="35">
        <f t="shared" si="127"/>
        <v>22548.552820637124</v>
      </c>
      <c r="S56" s="35">
        <f t="shared" si="128"/>
        <v>2534883.0324320965</v>
      </c>
      <c r="T56" s="35">
        <f t="shared" si="129"/>
        <v>11207761.505242942</v>
      </c>
      <c r="U56" s="40"/>
      <c r="V56" s="35">
        <f t="shared" si="130"/>
        <v>125688.62609617782</v>
      </c>
      <c r="W56" s="35">
        <f t="shared" si="131"/>
        <v>995.24535753069881</v>
      </c>
      <c r="X56" s="35">
        <f t="shared" si="132"/>
        <v>111884.36747933608</v>
      </c>
      <c r="Y56" s="35">
        <f t="shared" si="133"/>
        <v>494686.8517519848</v>
      </c>
      <c r="Z56" s="40"/>
      <c r="AA56" s="35">
        <f t="shared" si="134"/>
        <v>3376101.2215474052</v>
      </c>
      <c r="AB56" s="35">
        <f t="shared" si="135"/>
        <v>26733.119548364251</v>
      </c>
      <c r="AC56" s="35">
        <f t="shared" si="136"/>
        <v>3005307.3332984122</v>
      </c>
      <c r="AD56" s="35">
        <f t="shared" si="138"/>
        <v>13287701.014452444</v>
      </c>
    </row>
    <row r="57" spans="2:30" x14ac:dyDescent="0.25">
      <c r="B57" s="35">
        <f t="shared" si="137"/>
        <v>2.3753773426568405</v>
      </c>
      <c r="C57" s="35">
        <f t="shared" si="118"/>
        <v>11.533854956225671</v>
      </c>
      <c r="D57" s="35">
        <f t="shared" si="119"/>
        <v>2.4231496088210869</v>
      </c>
      <c r="E57" s="35">
        <f t="shared" si="120"/>
        <v>12.558563590609243</v>
      </c>
      <c r="F57" s="40"/>
      <c r="G57" s="35">
        <f t="shared" si="121"/>
        <v>69.242108600394062</v>
      </c>
      <c r="H57" s="35">
        <f t="shared" si="111"/>
        <v>7.2230130547302345</v>
      </c>
      <c r="I57" s="35">
        <f t="shared" si="112"/>
        <v>69.74985660384182</v>
      </c>
      <c r="J57" s="35">
        <f t="shared" si="113"/>
        <v>6.6424401535874562</v>
      </c>
      <c r="K57" s="40"/>
      <c r="L57" s="35">
        <f t="shared" si="122"/>
        <v>2388021.8414103906</v>
      </c>
      <c r="M57" s="35">
        <f t="shared" si="123"/>
        <v>19283.927245209747</v>
      </c>
      <c r="N57" s="35">
        <f t="shared" si="124"/>
        <v>1932062.5562767955</v>
      </c>
      <c r="O57" s="35">
        <f t="shared" si="125"/>
        <v>11503883.922869474</v>
      </c>
      <c r="P57" s="40"/>
      <c r="Q57" s="35">
        <f t="shared" si="126"/>
        <v>249107.27423153631</v>
      </c>
      <c r="R57" s="35">
        <f t="shared" si="127"/>
        <v>2011.6091357423702</v>
      </c>
      <c r="S57" s="35">
        <f t="shared" si="128"/>
        <v>201543.73326613774</v>
      </c>
      <c r="T57" s="35">
        <f t="shared" si="129"/>
        <v>1200031.3889128815</v>
      </c>
      <c r="U57" s="40"/>
      <c r="V57" s="35">
        <f t="shared" si="130"/>
        <v>2405533.0545532969</v>
      </c>
      <c r="W57" s="35">
        <f t="shared" si="131"/>
        <v>19425.335064169947</v>
      </c>
      <c r="X57" s="35">
        <f t="shared" si="132"/>
        <v>1946230.2488169982</v>
      </c>
      <c r="Y57" s="35">
        <f t="shared" si="133"/>
        <v>11588241.176162284</v>
      </c>
      <c r="Z57" s="40"/>
      <c r="AA57" s="35">
        <f t="shared" si="134"/>
        <v>229084.47601692419</v>
      </c>
      <c r="AB57" s="35">
        <f t="shared" si="135"/>
        <v>1849.9195827741066</v>
      </c>
      <c r="AC57" s="35">
        <f t="shared" si="136"/>
        <v>185344.00760555078</v>
      </c>
      <c r="AD57" s="35">
        <f t="shared" si="138"/>
        <v>1103575.0071170204</v>
      </c>
    </row>
    <row r="58" spans="2:30" x14ac:dyDescent="0.25">
      <c r="B58" s="35">
        <f t="shared" si="137"/>
        <v>8.3211843267887087</v>
      </c>
      <c r="C58" s="35">
        <f t="shared" si="118"/>
        <v>2.687566381455579</v>
      </c>
      <c r="D58" s="35">
        <f t="shared" si="119"/>
        <v>8.3516379593371877</v>
      </c>
      <c r="E58" s="35">
        <f t="shared" si="120"/>
        <v>2.5772931834751467</v>
      </c>
      <c r="F58" s="40"/>
      <c r="G58" s="35">
        <f t="shared" si="121"/>
        <v>4.9618646561663109</v>
      </c>
      <c r="H58" s="35">
        <f t="shared" si="111"/>
        <v>438.98492247796105</v>
      </c>
      <c r="I58" s="35">
        <f t="shared" si="112"/>
        <v>4.7767707010532305</v>
      </c>
      <c r="J58" s="35">
        <f t="shared" si="113"/>
        <v>476.74764005804559</v>
      </c>
      <c r="K58" s="40"/>
      <c r="L58" s="35">
        <f t="shared" si="122"/>
        <v>134421.87540020153</v>
      </c>
      <c r="M58" s="35">
        <f t="shared" si="123"/>
        <v>481.30087164813216</v>
      </c>
      <c r="N58" s="35">
        <f t="shared" si="124"/>
        <v>50601.095763584039</v>
      </c>
      <c r="O58" s="35">
        <f t="shared" si="125"/>
        <v>258463.52993970303</v>
      </c>
      <c r="P58" s="40"/>
      <c r="Q58" s="35">
        <f t="shared" si="126"/>
        <v>11892540.534850443</v>
      </c>
      <c r="R58" s="35">
        <f t="shared" si="127"/>
        <v>42581.537480362225</v>
      </c>
      <c r="S58" s="35">
        <f t="shared" si="128"/>
        <v>4476768.2394302469</v>
      </c>
      <c r="T58" s="35">
        <f t="shared" si="129"/>
        <v>22866724.611876983</v>
      </c>
      <c r="U58" s="40"/>
      <c r="V58" s="35">
        <f t="shared" si="130"/>
        <v>129407.49506223307</v>
      </c>
      <c r="W58" s="35">
        <f t="shared" si="131"/>
        <v>463.34675800216337</v>
      </c>
      <c r="X58" s="35">
        <f t="shared" si="132"/>
        <v>48713.507609340842</v>
      </c>
      <c r="Y58" s="35">
        <f t="shared" si="133"/>
        <v>248821.98581786267</v>
      </c>
      <c r="Z58" s="40"/>
      <c r="AA58" s="35">
        <f t="shared" si="134"/>
        <v>12915570.316812513</v>
      </c>
      <c r="AB58" s="35">
        <f t="shared" si="135"/>
        <v>46244.521085630426</v>
      </c>
      <c r="AC58" s="35">
        <f t="shared" si="136"/>
        <v>4861872.4333119486</v>
      </c>
      <c r="AD58" s="35">
        <f t="shared" si="138"/>
        <v>24833784.570623584</v>
      </c>
    </row>
    <row r="59" spans="2:30" x14ac:dyDescent="0.25">
      <c r="B59" s="35">
        <f t="shared" si="137"/>
        <v>2.2275243334622208</v>
      </c>
      <c r="C59" s="35">
        <f t="shared" si="118"/>
        <v>20.951967031235064</v>
      </c>
      <c r="D59" s="35">
        <f t="shared" si="119"/>
        <v>2.185582462652286</v>
      </c>
      <c r="E59" s="35">
        <f t="shared" si="120"/>
        <v>21.834551519507919</v>
      </c>
      <c r="F59" s="40"/>
      <c r="G59" s="35">
        <f t="shared" si="121"/>
        <v>4.5956574230083671</v>
      </c>
      <c r="H59" s="35">
        <f t="shared" si="111"/>
        <v>1320.1295011121888</v>
      </c>
      <c r="I59" s="35">
        <f t="shared" si="112"/>
        <v>4.3454780182764816</v>
      </c>
      <c r="J59" s="35">
        <f t="shared" si="113"/>
        <v>1446.6241876401659</v>
      </c>
      <c r="K59" s="40"/>
      <c r="L59" s="35">
        <f t="shared" si="122"/>
        <v>120346.48093632011</v>
      </c>
      <c r="M59" s="35">
        <f t="shared" si="123"/>
        <v>498.169264654107</v>
      </c>
      <c r="N59" s="35">
        <f t="shared" si="124"/>
        <v>66637.032633621318</v>
      </c>
      <c r="O59" s="35">
        <f t="shared" si="125"/>
        <v>265169.43330758304</v>
      </c>
      <c r="P59" s="40"/>
      <c r="Q59" s="35">
        <f t="shared" si="126"/>
        <v>34570231.245624885</v>
      </c>
      <c r="R59" s="35">
        <f t="shared" si="127"/>
        <v>143102.03792056127</v>
      </c>
      <c r="S59" s="35">
        <f t="shared" si="128"/>
        <v>19141877.766126737</v>
      </c>
      <c r="T59" s="35">
        <f t="shared" si="129"/>
        <v>76171472.214173362</v>
      </c>
      <c r="U59" s="40"/>
      <c r="V59" s="35">
        <f t="shared" si="130"/>
        <v>113795.03286460623</v>
      </c>
      <c r="W59" s="35">
        <f t="shared" si="131"/>
        <v>471.04981718117062</v>
      </c>
      <c r="X59" s="35">
        <f t="shared" si="132"/>
        <v>63009.431265008985</v>
      </c>
      <c r="Y59" s="35">
        <f t="shared" si="133"/>
        <v>250734.08165455321</v>
      </c>
      <c r="Z59" s="40"/>
      <c r="AA59" s="35">
        <f t="shared" si="134"/>
        <v>37882747.601733029</v>
      </c>
      <c r="AB59" s="35">
        <f t="shared" si="135"/>
        <v>156814.06194019399</v>
      </c>
      <c r="AC59" s="35">
        <f t="shared" si="136"/>
        <v>20976050.720782407</v>
      </c>
      <c r="AD59" s="35">
        <f t="shared" si="138"/>
        <v>83470215.626837641</v>
      </c>
    </row>
    <row r="60" spans="2:30" x14ac:dyDescent="0.25">
      <c r="B60" s="35">
        <f t="shared" si="137"/>
        <v>2.1437484514299636</v>
      </c>
      <c r="C60" s="35">
        <f t="shared" si="118"/>
        <v>36.333586405861297</v>
      </c>
      <c r="D60" s="35">
        <f t="shared" si="119"/>
        <v>2.0845810174412702</v>
      </c>
      <c r="E60" s="35">
        <f t="shared" si="120"/>
        <v>38.034513111648558</v>
      </c>
      <c r="F60" s="40"/>
      <c r="G60" s="72">
        <f t="shared" ref="G60" si="139">SUM(G53:G59)</f>
        <v>3217054.6473978953</v>
      </c>
      <c r="H60" s="72">
        <f t="shared" ref="H60" si="140">SUM(H53:H59)</f>
        <v>643574109.9577378</v>
      </c>
      <c r="I60" s="72">
        <f t="shared" ref="I60" si="141">SUM(I53:I59)</f>
        <v>3266445.9894640385</v>
      </c>
      <c r="J60" s="72">
        <f t="shared" ref="J60" si="142">SUM(J53:J59)</f>
        <v>725114096.72119868</v>
      </c>
      <c r="K60" s="39"/>
      <c r="L60" s="72">
        <f t="shared" ref="L60" si="143">SUM(L53:L59)</f>
        <v>52198009129.930855</v>
      </c>
      <c r="M60" s="72">
        <f t="shared" ref="M60" si="144">SUM(M53:M59)</f>
        <v>645132037.95794797</v>
      </c>
      <c r="N60" s="72">
        <f t="shared" ref="N60" si="145">SUM(N53:N59)</f>
        <v>85769615420.925034</v>
      </c>
      <c r="O60" s="72">
        <f t="shared" ref="O60" si="146">SUM(O53:O59)</f>
        <v>367229030320.35742</v>
      </c>
      <c r="P60" s="39"/>
      <c r="Q60" s="72">
        <f t="shared" ref="Q60" si="147">SUM(Q53:Q59)</f>
        <v>16260543352388.754</v>
      </c>
      <c r="R60" s="72">
        <f t="shared" ref="R60" si="148">SUM(R53:R59)</f>
        <v>111661004661.52745</v>
      </c>
      <c r="S60" s="72">
        <f t="shared" ref="S60" si="149">SUM(S53:S59)</f>
        <v>13054887475304.857</v>
      </c>
      <c r="T60" s="72">
        <f t="shared" ref="T60" si="150">SUM(T53:T59)</f>
        <v>45616507654399.227</v>
      </c>
      <c r="U60" s="39"/>
      <c r="V60" s="72">
        <f t="shared" ref="V60" si="151">SUM(V53:V59)</f>
        <v>52999495191.726791</v>
      </c>
      <c r="W60" s="72">
        <f t="shared" ref="W60" si="152">SUM(W53:W59)</f>
        <v>655033017.5754869</v>
      </c>
      <c r="X60" s="72">
        <f t="shared" ref="X60" si="153">SUM(X53:X59)</f>
        <v>87086372575.27388</v>
      </c>
      <c r="Y60" s="72">
        <f t="shared" ref="Y60" si="154">SUM(Y53:Y59)</f>
        <v>372866609324.18152</v>
      </c>
      <c r="Z60" s="39"/>
      <c r="AA60" s="72">
        <f t="shared" ref="AA60" si="155">SUM(AA53:AA59)</f>
        <v>18320732613376.703</v>
      </c>
      <c r="AB60" s="72">
        <f t="shared" ref="AB60" si="156">SUM(AB53:AB59)</f>
        <v>125808242054.83092</v>
      </c>
      <c r="AC60" s="72">
        <f t="shared" ref="AC60" si="157">SUM(AC53:AC59)</f>
        <v>14708924909320.852</v>
      </c>
      <c r="AD60" s="72">
        <f>SUM(AD53:AD59)</f>
        <v>51396059826811.289</v>
      </c>
    </row>
    <row r="61" spans="2:30" x14ac:dyDescent="0.25"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</row>
    <row r="62" spans="2:30" x14ac:dyDescent="0.25"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</row>
    <row r="63" spans="2:30" x14ac:dyDescent="0.25">
      <c r="B63" s="40" t="s">
        <v>73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</row>
    <row r="64" spans="2:30" x14ac:dyDescent="0.25">
      <c r="B64" s="35">
        <f>L60/$G60</f>
        <v>16225.403311737664</v>
      </c>
      <c r="C64" s="35">
        <f t="shared" ref="C64" si="158">M60/$G60</f>
        <v>200.53499510173413</v>
      </c>
      <c r="D64" s="35">
        <f t="shared" ref="D64" si="159">N60/$G60</f>
        <v>26660.913419764107</v>
      </c>
      <c r="E64" s="35">
        <f t="shared" ref="E64" si="160">O60/$G60</f>
        <v>114150.69701019517</v>
      </c>
      <c r="F64" s="40"/>
      <c r="G64" s="35">
        <f>(B3-$B$64)*(B3-$B$64)+(C3-$C$64)*(C3-$C$64)+(D3-$D$64)*(D3-$D$64)+(E3-$E$64)*(E3-$E$64)</f>
        <v>6973011165.3766994</v>
      </c>
      <c r="H64" s="35">
        <f>(B3-$B$65)*(B3-$B$65)+(C3-$C$65)*(C3-$C$65)+(D3-$D$65)*(D3-$D$65)+(E3-$E$65)*(E3-$E$65)</f>
        <v>2311669075.2035942</v>
      </c>
      <c r="I64" s="35">
        <f>(B3-$B$66)*(B3-$B$66)+(C3-$C$66)*(C3-$C$66)+(D3-$D$66)*(D3-$D$66)+(E3-$E$66)*(E3-$E$66)</f>
        <v>6972988786.6638441</v>
      </c>
      <c r="J64" s="35">
        <f>(B3-$B$67)*(B3-$B$67)+(C3-$C$67)*(C3-$C$67)+(D3-$D$67)*(D3-$D$67)+(E3-$E$67)*(E3-$E$67)</f>
        <v>2311669202.7526641</v>
      </c>
      <c r="K64" s="40"/>
      <c r="L64" s="35">
        <f>G64*G53</f>
        <v>49061796549.841103</v>
      </c>
      <c r="M64" s="35">
        <f t="shared" ref="M64:M70" si="161">H64*H53</f>
        <v>152228670659.14893</v>
      </c>
      <c r="N64" s="35">
        <f t="shared" ref="N64:N70" si="162">I64*I53</f>
        <v>48269486001.454704</v>
      </c>
      <c r="O64" s="35">
        <f t="shared" ref="O64:O70" si="163">J64*J53</f>
        <v>161352628469.6647</v>
      </c>
      <c r="P64" s="35">
        <f>SUM(L64:O64)</f>
        <v>410912581680.10944</v>
      </c>
      <c r="Q64" s="40"/>
      <c r="R64" s="73">
        <f>POWER(G64, (-1/($H$5-1)))</f>
        <v>1.4341006722681442E-10</v>
      </c>
      <c r="S64" s="73">
        <f t="shared" ref="S64:S70" si="164">POWER(H64, (-1/($H$5-1)))</f>
        <v>4.325878693999173E-10</v>
      </c>
      <c r="T64" s="73">
        <f t="shared" ref="T64:T70" si="165">POWER(I64, (-1/($H$5-1)))</f>
        <v>1.4341052747891193E-10</v>
      </c>
      <c r="U64" s="73">
        <f t="shared" ref="U64:U70" si="166">POWER(J64, (-1/($H$5-1)))</f>
        <v>4.3258784553137231E-10</v>
      </c>
      <c r="V64" s="75">
        <f>SUM(R64:U64)</f>
        <v>1.1519963096370158E-9</v>
      </c>
      <c r="W64" s="40"/>
      <c r="X64" s="40"/>
      <c r="Y64" s="40"/>
      <c r="Z64" s="40"/>
      <c r="AA64" s="40"/>
      <c r="AB64" s="40"/>
      <c r="AC64" s="40"/>
      <c r="AD64" s="40"/>
    </row>
    <row r="65" spans="2:30" x14ac:dyDescent="0.25">
      <c r="B65" s="35">
        <f>Q60/$H60</f>
        <v>25265.999829384917</v>
      </c>
      <c r="C65" s="35">
        <f t="shared" ref="C65" si="167">R60/$H60</f>
        <v>173.50139313226879</v>
      </c>
      <c r="D65" s="35">
        <f t="shared" ref="D65" si="168">S60/$H60</f>
        <v>20284.979263945446</v>
      </c>
      <c r="E65" s="35">
        <f t="shared" ref="E65" si="169">T60/$H60</f>
        <v>70879.960751365172</v>
      </c>
      <c r="F65" s="40"/>
      <c r="G65" s="35">
        <f t="shared" ref="G65:G70" si="170">(B4-$B$64)*(B4-$B$64)+(C4-$C$64)*(C4-$C$64)+(D4-$D$64)*(D4-$D$64)+(E4-$E$64)*(E4-$E$64)</f>
        <v>1994738611.0552268</v>
      </c>
      <c r="H65" s="35">
        <f>(B4-$B$65)*(B4-$B$65)+(C4-$C$65)*(C4-$C$65)+(D4-$D$65)*(D4-$D$65)+(E4-$E$65)*(E4-$E$65)</f>
        <v>1.9724092167919122E-3</v>
      </c>
      <c r="I65" s="35">
        <f t="shared" ref="I65:I70" si="171">(B4-$B$66)*(B4-$B$66)+(C4-$C$66)*(C4-$C$66)+(D4-$D$66)*(D4-$D$66)+(E4-$E$66)*(E4-$E$66)</f>
        <v>1994725224.3701873</v>
      </c>
      <c r="J65" s="35">
        <f t="shared" ref="J65:J70" si="172">(B4-$B$67)*(B4-$B$67)+(C4-$C$67)*(C4-$C$67)+(D4-$D$67)*(D4-$D$67)+(E4-$E$67)*(E4-$E$67)</f>
        <v>1.8265159372073906E-3</v>
      </c>
      <c r="K65" s="40"/>
      <c r="L65" s="35">
        <f t="shared" ref="L65:L70" si="173">G65*G54</f>
        <v>3779898362.8014812</v>
      </c>
      <c r="M65" s="35">
        <f t="shared" si="161"/>
        <v>1269387.6243964401</v>
      </c>
      <c r="N65" s="35">
        <f t="shared" si="162"/>
        <v>26670915403.045994</v>
      </c>
      <c r="O65" s="35">
        <f t="shared" si="163"/>
        <v>1324428.5019468491</v>
      </c>
      <c r="P65" s="35">
        <f t="shared" ref="P65:P70" si="174">SUM(L65:O65)</f>
        <v>30453407581.973816</v>
      </c>
      <c r="Q65" s="40"/>
      <c r="R65" s="73">
        <f t="shared" ref="R65:R70" si="175">POWER(G65, (-1/($H$5-1)))</f>
        <v>5.0131881663983777E-10</v>
      </c>
      <c r="S65" s="73">
        <f t="shared" si="164"/>
        <v>506.99418329959025</v>
      </c>
      <c r="T65" s="73">
        <f t="shared" si="165"/>
        <v>5.0132218101154208E-10</v>
      </c>
      <c r="U65" s="73">
        <f t="shared" si="166"/>
        <v>547.49043226467927</v>
      </c>
      <c r="V65" s="75">
        <f t="shared" ref="V65:V70" si="176">SUM(R65:U65)</f>
        <v>1054.4846155652722</v>
      </c>
      <c r="W65" s="40"/>
      <c r="X65" s="40"/>
      <c r="Y65" s="40"/>
      <c r="Z65" s="40"/>
      <c r="AA65" s="40"/>
      <c r="AB65" s="40"/>
      <c r="AC65" s="40"/>
      <c r="AD65" s="40"/>
    </row>
    <row r="66" spans="2:30" x14ac:dyDescent="0.25">
      <c r="B66" s="35">
        <f>V60/$I60</f>
        <v>16225.431359550199</v>
      </c>
      <c r="C66" s="35">
        <f t="shared" ref="C66" si="177">W60/$I60</f>
        <v>200.53385841624319</v>
      </c>
      <c r="D66" s="35">
        <f t="shared" ref="D66" si="178">X60/$I60</f>
        <v>26660.894702123358</v>
      </c>
      <c r="E66" s="35">
        <f t="shared" ref="E66" si="179">Y60/$I60</f>
        <v>114150.55094340067</v>
      </c>
      <c r="F66" s="40"/>
      <c r="G66" s="35">
        <f t="shared" si="170"/>
        <v>0.65720436426578344</v>
      </c>
      <c r="H66" s="35">
        <f t="shared" ref="H66:H70" si="180">(B5-$B$65)*(B5-$B$65)+(C5-$C$65)*(C5-$C$65)+(D5-$D$65)*(D5-$D$65)+(E5-$E$65)*(E5-$E$65)</f>
        <v>1994690343.8447096</v>
      </c>
      <c r="I66" s="35">
        <f t="shared" si="171"/>
        <v>0.50184372743030581</v>
      </c>
      <c r="J66" s="35">
        <f t="shared" si="172"/>
        <v>1994690201.8203125</v>
      </c>
      <c r="K66" s="40"/>
      <c r="L66" s="35">
        <f t="shared" si="173"/>
        <v>2114200.9892491158</v>
      </c>
      <c r="M66" s="35">
        <f t="shared" si="161"/>
        <v>5618512901.1766195</v>
      </c>
      <c r="N66" s="35">
        <f t="shared" si="162"/>
        <v>1639192.7187264769</v>
      </c>
      <c r="O66" s="35">
        <f t="shared" si="163"/>
        <v>12278681729.817593</v>
      </c>
      <c r="P66" s="35">
        <f t="shared" si="174"/>
        <v>17900948024.702187</v>
      </c>
      <c r="Q66" s="40"/>
      <c r="R66" s="73">
        <f t="shared" si="175"/>
        <v>1.5215967123364762</v>
      </c>
      <c r="S66" s="73">
        <f t="shared" si="164"/>
        <v>5.013309474755505E-10</v>
      </c>
      <c r="T66" s="73">
        <f t="shared" si="165"/>
        <v>1.9926521850148586</v>
      </c>
      <c r="U66" s="73">
        <f t="shared" si="166"/>
        <v>5.01330983170931E-10</v>
      </c>
      <c r="V66" s="75">
        <f t="shared" si="176"/>
        <v>3.5142488983539968</v>
      </c>
      <c r="W66" s="40"/>
      <c r="X66" s="40"/>
      <c r="Y66" s="40"/>
      <c r="Z66" s="40"/>
      <c r="AA66" s="40"/>
      <c r="AB66" s="40"/>
      <c r="AC66" s="40"/>
      <c r="AD66" s="40"/>
    </row>
    <row r="67" spans="2:30" x14ac:dyDescent="0.25">
      <c r="B67" s="35">
        <f>AA60/$J60</f>
        <v>25265.999787094053</v>
      </c>
      <c r="C67" s="35">
        <f t="shared" ref="C67" si="181">AB60/$J60</f>
        <v>173.50130499973346</v>
      </c>
      <c r="D67" s="35">
        <f t="shared" ref="D67" si="182">AC60/$J60</f>
        <v>20284.979944302933</v>
      </c>
      <c r="E67" s="35">
        <f t="shared" ref="E67" si="183">AD60/$J60</f>
        <v>70879.962283470421</v>
      </c>
      <c r="F67" s="40"/>
      <c r="G67" s="35">
        <f t="shared" si="170"/>
        <v>978741145.86179543</v>
      </c>
      <c r="H67" s="35">
        <f t="shared" si="180"/>
        <v>195170413.19377127</v>
      </c>
      <c r="I67" s="35">
        <f t="shared" si="171"/>
        <v>978731835.4774642</v>
      </c>
      <c r="J67" s="35">
        <f t="shared" si="172"/>
        <v>195170373.57161996</v>
      </c>
      <c r="K67" s="40"/>
      <c r="L67" s="35">
        <f t="shared" si="173"/>
        <v>5522466188.9627848</v>
      </c>
      <c r="M67" s="35">
        <f t="shared" si="161"/>
        <v>25963483014.308697</v>
      </c>
      <c r="N67" s="35">
        <f t="shared" si="162"/>
        <v>5746774722.8698883</v>
      </c>
      <c r="O67" s="35">
        <f t="shared" si="163"/>
        <v>30781787191.675678</v>
      </c>
      <c r="P67" s="35">
        <f t="shared" si="174"/>
        <v>68014511117.817047</v>
      </c>
      <c r="Q67" s="40"/>
      <c r="R67" s="73">
        <f t="shared" si="175"/>
        <v>1.0217206094053457E-9</v>
      </c>
      <c r="S67" s="73">
        <f t="shared" si="164"/>
        <v>5.1237274320220293E-9</v>
      </c>
      <c r="T67" s="73">
        <f t="shared" si="165"/>
        <v>1.0217303287290746E-9</v>
      </c>
      <c r="U67" s="73">
        <f t="shared" si="166"/>
        <v>5.1237284722060477E-9</v>
      </c>
      <c r="V67" s="75">
        <f t="shared" si="176"/>
        <v>1.2290906842362497E-8</v>
      </c>
      <c r="W67" s="40"/>
      <c r="X67" s="40"/>
      <c r="Y67" s="40"/>
      <c r="Z67" s="40"/>
      <c r="AA67" s="40"/>
      <c r="AB67" s="40"/>
      <c r="AC67" s="40"/>
      <c r="AD67" s="40"/>
    </row>
    <row r="68" spans="2:30" x14ac:dyDescent="0.25">
      <c r="B68" s="40"/>
      <c r="C68" s="40"/>
      <c r="D68" s="40"/>
      <c r="E68" s="40"/>
      <c r="F68" s="40"/>
      <c r="G68" s="35">
        <f t="shared" si="170"/>
        <v>3037958920.7786565</v>
      </c>
      <c r="H68" s="35">
        <f t="shared" si="180"/>
        <v>9217565629.4406853</v>
      </c>
      <c r="I68" s="35">
        <f t="shared" si="171"/>
        <v>3037973130.8461304</v>
      </c>
      <c r="J68" s="35">
        <f t="shared" si="172"/>
        <v>9217565327.9764404</v>
      </c>
      <c r="K68" s="40"/>
      <c r="L68" s="35">
        <f t="shared" si="173"/>
        <v>210354681516.09167</v>
      </c>
      <c r="M68" s="35">
        <f t="shared" si="161"/>
        <v>66578596874.282784</v>
      </c>
      <c r="N68" s="35">
        <f t="shared" si="162"/>
        <v>211898190242.84198</v>
      </c>
      <c r="O68" s="35">
        <f t="shared" si="163"/>
        <v>61227126052.866241</v>
      </c>
      <c r="P68" s="35">
        <f t="shared" si="174"/>
        <v>550058594686.08264</v>
      </c>
      <c r="Q68" s="40"/>
      <c r="R68" s="73">
        <f t="shared" si="175"/>
        <v>3.2916837458213256E-10</v>
      </c>
      <c r="S68" s="73">
        <f t="shared" si="164"/>
        <v>1.0848851423482397E-10</v>
      </c>
      <c r="T68" s="73">
        <f t="shared" si="165"/>
        <v>3.2916683490267799E-10</v>
      </c>
      <c r="U68" s="73">
        <f t="shared" si="166"/>
        <v>1.0848851778298521E-10</v>
      </c>
      <c r="V68" s="75">
        <f t="shared" si="176"/>
        <v>8.753122415026197E-10</v>
      </c>
      <c r="W68" s="40"/>
      <c r="X68" s="40"/>
      <c r="Y68" s="40"/>
      <c r="Z68" s="40"/>
      <c r="AA68" s="40"/>
      <c r="AB68" s="40"/>
      <c r="AC68" s="40"/>
      <c r="AD68" s="40"/>
    </row>
    <row r="69" spans="2:30" x14ac:dyDescent="0.25">
      <c r="B69" s="40" t="s">
        <v>74</v>
      </c>
      <c r="C69" s="40">
        <f>P71</f>
        <v>2144446834235.8008</v>
      </c>
      <c r="D69" s="40"/>
      <c r="E69" s="40"/>
      <c r="F69" s="40"/>
      <c r="G69" s="35">
        <f t="shared" si="170"/>
        <v>4240629542.5450883</v>
      </c>
      <c r="H69" s="35">
        <f t="shared" si="180"/>
        <v>458146253.7950061</v>
      </c>
      <c r="I69" s="35">
        <f t="shared" si="171"/>
        <v>4240610186.5117984</v>
      </c>
      <c r="J69" s="35">
        <f t="shared" si="172"/>
        <v>458146325.2377848</v>
      </c>
      <c r="K69" s="40"/>
      <c r="L69" s="35">
        <f t="shared" si="173"/>
        <v>21041429847.049183</v>
      </c>
      <c r="M69" s="35">
        <f t="shared" si="161"/>
        <v>201119297705.76901</v>
      </c>
      <c r="N69" s="35">
        <f t="shared" si="162"/>
        <v>20256422493.517433</v>
      </c>
      <c r="O69" s="35">
        <f t="shared" si="163"/>
        <v>218420179358.37973</v>
      </c>
      <c r="P69" s="35">
        <f t="shared" si="174"/>
        <v>460837329404.71533</v>
      </c>
      <c r="Q69" s="40"/>
      <c r="R69" s="73">
        <f t="shared" si="175"/>
        <v>2.3581404363839631E-10</v>
      </c>
      <c r="S69" s="73">
        <f t="shared" si="164"/>
        <v>2.1827091059167364E-9</v>
      </c>
      <c r="T69" s="73">
        <f t="shared" si="165"/>
        <v>2.3581511999870251E-10</v>
      </c>
      <c r="U69" s="73">
        <f t="shared" si="166"/>
        <v>2.1827087655477429E-9</v>
      </c>
      <c r="V69" s="75">
        <f t="shared" si="176"/>
        <v>4.8370470351015779E-9</v>
      </c>
      <c r="W69" s="40"/>
      <c r="X69" s="40"/>
      <c r="Y69" s="40"/>
      <c r="Z69" s="40"/>
      <c r="AA69" s="40"/>
      <c r="AB69" s="40"/>
      <c r="AC69" s="40"/>
      <c r="AD69" s="40"/>
    </row>
    <row r="70" spans="2:30" x14ac:dyDescent="0.25">
      <c r="B70" s="40"/>
      <c r="C70" s="40"/>
      <c r="D70" s="40"/>
      <c r="E70" s="40"/>
      <c r="F70" s="40"/>
      <c r="G70" s="35">
        <f t="shared" si="170"/>
        <v>3433810905.5767727</v>
      </c>
      <c r="H70" s="35">
        <f t="shared" si="180"/>
        <v>208029829.9974646</v>
      </c>
      <c r="I70" s="35">
        <f t="shared" si="171"/>
        <v>3433793400.1958594</v>
      </c>
      <c r="J70" s="35">
        <f t="shared" si="172"/>
        <v>208029878.32177413</v>
      </c>
      <c r="K70" s="40"/>
      <c r="L70" s="35">
        <f t="shared" si="173"/>
        <v>15780618577.420979</v>
      </c>
      <c r="M70" s="35">
        <f t="shared" si="161"/>
        <v>274626315691.00638</v>
      </c>
      <c r="N70" s="35">
        <f t="shared" si="162"/>
        <v>14921473739.853964</v>
      </c>
      <c r="O70" s="35">
        <f t="shared" si="163"/>
        <v>300941053732.11908</v>
      </c>
      <c r="P70" s="35">
        <f t="shared" si="174"/>
        <v>606269461740.40039</v>
      </c>
      <c r="Q70" s="40"/>
      <c r="R70" s="73">
        <f t="shared" si="175"/>
        <v>2.912216273691493E-10</v>
      </c>
      <c r="S70" s="73">
        <f t="shared" si="164"/>
        <v>4.8070029188226881E-9</v>
      </c>
      <c r="T70" s="73">
        <f t="shared" si="165"/>
        <v>2.9122311200870767E-10</v>
      </c>
      <c r="U70" s="73">
        <f t="shared" si="166"/>
        <v>4.8070018021797386E-9</v>
      </c>
      <c r="V70" s="75">
        <f t="shared" si="176"/>
        <v>1.0196449460380284E-8</v>
      </c>
      <c r="W70" s="40"/>
      <c r="X70" s="40"/>
      <c r="Y70" s="40"/>
      <c r="Z70" s="40"/>
      <c r="AA70" s="40"/>
      <c r="AB70" s="40"/>
      <c r="AC70" s="40"/>
      <c r="AD70" s="40"/>
    </row>
    <row r="71" spans="2:30" x14ac:dyDescent="0.25">
      <c r="B71" s="40" t="s">
        <v>39</v>
      </c>
      <c r="C71" s="40">
        <f>C69-D45</f>
        <v>2144446834235.8008</v>
      </c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39">
        <f>SUM(P64:P70)</f>
        <v>2144446834235.8008</v>
      </c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</row>
  </sheetData>
  <mergeCells count="27">
    <mergeCell ref="I4:I5"/>
    <mergeCell ref="AA52:AD52"/>
    <mergeCell ref="B52:E53"/>
    <mergeCell ref="G52:J52"/>
    <mergeCell ref="L52:O52"/>
    <mergeCell ref="Q52:T52"/>
    <mergeCell ref="V52:Y52"/>
    <mergeCell ref="V28:Y28"/>
    <mergeCell ref="AA28:AD28"/>
    <mergeCell ref="R14:U15"/>
    <mergeCell ref="B28:E29"/>
    <mergeCell ref="G28:J28"/>
    <mergeCell ref="L28:O28"/>
    <mergeCell ref="Q28:T28"/>
    <mergeCell ref="B15:E15"/>
    <mergeCell ref="G14:J15"/>
    <mergeCell ref="L14:O15"/>
    <mergeCell ref="T1:W1"/>
    <mergeCell ref="Y1:AB1"/>
    <mergeCell ref="AD1:AG1"/>
    <mergeCell ref="AI1:AL1"/>
    <mergeCell ref="AI2:AL2"/>
    <mergeCell ref="J2:M2"/>
    <mergeCell ref="O2:R2"/>
    <mergeCell ref="T2:W2"/>
    <mergeCell ref="Y2:AB2"/>
    <mergeCell ref="AD2:AG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7"/>
  <sheetViews>
    <sheetView workbookViewId="0">
      <selection activeCell="H19" sqref="H19"/>
    </sheetView>
  </sheetViews>
  <sheetFormatPr defaultRowHeight="15" x14ac:dyDescent="0.25"/>
  <cols>
    <col min="1" max="1" width="10.625" style="41" bestFit="1" customWidth="1"/>
    <col min="2" max="3" width="9" style="41"/>
    <col min="4" max="4" width="10.125" style="41" customWidth="1"/>
    <col min="5" max="5" width="10.125" style="41" bestFit="1" customWidth="1"/>
    <col min="6" max="10" width="9" style="41"/>
    <col min="11" max="11" width="17.75" style="41" bestFit="1" customWidth="1"/>
    <col min="12" max="12" width="9" style="41"/>
    <col min="13" max="14" width="12.25" style="41" bestFit="1" customWidth="1"/>
    <col min="15" max="33" width="9" style="41"/>
    <col min="34" max="34" width="12.25" style="41" bestFit="1" customWidth="1"/>
    <col min="35" max="35" width="9" style="41"/>
    <col min="36" max="36" width="12.25" style="41" bestFit="1" customWidth="1"/>
    <col min="37" max="38" width="9" style="41"/>
    <col min="39" max="39" width="12.25" style="41" bestFit="1" customWidth="1"/>
    <col min="40" max="43" width="9" style="41"/>
    <col min="44" max="44" width="12.25" style="41" bestFit="1" customWidth="1"/>
    <col min="45" max="48" width="9" style="41"/>
    <col min="49" max="50" width="12.25" style="41" bestFit="1" customWidth="1"/>
    <col min="51" max="51" width="11.25" style="41" bestFit="1" customWidth="1"/>
    <col min="52" max="16384" width="9" style="41"/>
  </cols>
  <sheetData>
    <row r="1" spans="1:7" x14ac:dyDescent="0.25">
      <c r="A1" s="41" t="s">
        <v>91</v>
      </c>
      <c r="C1" s="41" t="s">
        <v>155</v>
      </c>
    </row>
    <row r="2" spans="1:7" x14ac:dyDescent="0.25">
      <c r="A2" s="51" t="s">
        <v>75</v>
      </c>
      <c r="B2" s="51">
        <v>2019</v>
      </c>
      <c r="C2" s="51">
        <v>2020</v>
      </c>
      <c r="D2" s="51">
        <v>2021</v>
      </c>
      <c r="E2" s="51" t="s">
        <v>121</v>
      </c>
      <c r="F2" s="41" t="s">
        <v>182</v>
      </c>
      <c r="G2" s="41" t="s">
        <v>183</v>
      </c>
    </row>
    <row r="3" spans="1:7" x14ac:dyDescent="0.2">
      <c r="A3" s="51" t="s">
        <v>76</v>
      </c>
      <c r="B3" s="52">
        <v>135430</v>
      </c>
      <c r="C3" s="53">
        <v>128530</v>
      </c>
      <c r="D3" s="52">
        <v>131350</v>
      </c>
      <c r="E3" s="48">
        <v>140000</v>
      </c>
      <c r="F3" s="55">
        <f>MIN(B3:D3)</f>
        <v>128530</v>
      </c>
      <c r="G3" s="55">
        <f>MAX(B3:D3)</f>
        <v>135430</v>
      </c>
    </row>
    <row r="4" spans="1:7" x14ac:dyDescent="0.2">
      <c r="A4" s="51" t="s">
        <v>77</v>
      </c>
      <c r="B4" s="52">
        <v>110440</v>
      </c>
      <c r="C4" s="52">
        <v>121890</v>
      </c>
      <c r="D4" s="52">
        <v>154510</v>
      </c>
      <c r="E4" s="48">
        <v>160000</v>
      </c>
      <c r="F4" s="55">
        <f>MIN(B4:D4)</f>
        <v>110440</v>
      </c>
      <c r="G4" s="55">
        <f>MAX(B4:D4)</f>
        <v>154510</v>
      </c>
    </row>
    <row r="5" spans="1:7" x14ac:dyDescent="0.2">
      <c r="A5" s="51" t="s">
        <v>78</v>
      </c>
      <c r="B5" s="52">
        <v>69140</v>
      </c>
      <c r="C5" s="52">
        <v>77770</v>
      </c>
      <c r="D5" s="52">
        <v>156250</v>
      </c>
      <c r="E5" s="48">
        <v>172000</v>
      </c>
      <c r="F5" s="55">
        <f>MIN(B5:D5)</f>
        <v>69140</v>
      </c>
      <c r="G5" s="55">
        <f t="shared" ref="G5:G14" si="0">MAX(B5:D5)</f>
        <v>156250</v>
      </c>
    </row>
    <row r="6" spans="1:7" x14ac:dyDescent="0.2">
      <c r="A6" s="51" t="s">
        <v>79</v>
      </c>
      <c r="B6" s="52">
        <v>131610</v>
      </c>
      <c r="C6" s="52">
        <v>111440</v>
      </c>
      <c r="D6" s="52">
        <v>158230</v>
      </c>
      <c r="E6" s="48">
        <v>170000</v>
      </c>
      <c r="F6" s="55">
        <f>MIN(B6:D6)</f>
        <v>111440</v>
      </c>
      <c r="G6" s="55">
        <f t="shared" si="0"/>
        <v>158230</v>
      </c>
    </row>
    <row r="7" spans="1:7" x14ac:dyDescent="0.2">
      <c r="A7" s="51" t="s">
        <v>80</v>
      </c>
      <c r="B7" s="52">
        <v>145190</v>
      </c>
      <c r="C7" s="52">
        <v>63810</v>
      </c>
      <c r="D7" s="52">
        <v>127830</v>
      </c>
      <c r="E7" s="48">
        <v>130000</v>
      </c>
      <c r="F7" s="55">
        <f t="shared" ref="F7:F14" si="1">MIN(B7:D7)</f>
        <v>63810</v>
      </c>
      <c r="G7" s="55">
        <f t="shared" si="0"/>
        <v>145190</v>
      </c>
    </row>
    <row r="8" spans="1:7" x14ac:dyDescent="0.2">
      <c r="A8" s="51" t="s">
        <v>81</v>
      </c>
      <c r="B8" s="52">
        <v>137000</v>
      </c>
      <c r="C8" s="52">
        <v>109890</v>
      </c>
      <c r="D8" s="52">
        <v>180720</v>
      </c>
      <c r="E8" s="48">
        <v>200000</v>
      </c>
      <c r="F8" s="55">
        <f t="shared" si="1"/>
        <v>109890</v>
      </c>
      <c r="G8" s="55">
        <f t="shared" si="0"/>
        <v>180720</v>
      </c>
    </row>
    <row r="9" spans="1:7" x14ac:dyDescent="0.2">
      <c r="A9" s="51" t="s">
        <v>82</v>
      </c>
      <c r="B9" s="52">
        <v>97950</v>
      </c>
      <c r="C9" s="52">
        <v>123060</v>
      </c>
      <c r="D9" s="52">
        <v>96890</v>
      </c>
      <c r="E9" s="48">
        <v>100000</v>
      </c>
      <c r="F9" s="55">
        <f t="shared" si="1"/>
        <v>96890</v>
      </c>
      <c r="G9" s="55">
        <f t="shared" si="0"/>
        <v>123060</v>
      </c>
    </row>
    <row r="10" spans="1:7" x14ac:dyDescent="0.2">
      <c r="A10" s="51" t="s">
        <v>83</v>
      </c>
      <c r="B10" s="52">
        <v>113660</v>
      </c>
      <c r="C10" s="52">
        <v>120750</v>
      </c>
      <c r="D10" s="52">
        <v>155320</v>
      </c>
      <c r="E10" s="48">
        <v>160000</v>
      </c>
      <c r="F10" s="55">
        <f t="shared" si="1"/>
        <v>113660</v>
      </c>
      <c r="G10" s="55">
        <f t="shared" si="0"/>
        <v>155320</v>
      </c>
    </row>
    <row r="11" spans="1:7" x14ac:dyDescent="0.2">
      <c r="A11" s="51" t="s">
        <v>84</v>
      </c>
      <c r="B11" s="52">
        <v>143200</v>
      </c>
      <c r="C11" s="52">
        <v>126760</v>
      </c>
      <c r="D11" s="52">
        <v>165290</v>
      </c>
      <c r="E11" s="48">
        <v>165300</v>
      </c>
      <c r="F11" s="55">
        <f t="shared" si="1"/>
        <v>126760</v>
      </c>
      <c r="G11" s="55">
        <f t="shared" si="0"/>
        <v>165290</v>
      </c>
    </row>
    <row r="12" spans="1:7" x14ac:dyDescent="0.2">
      <c r="A12" s="51" t="s">
        <v>85</v>
      </c>
      <c r="B12" s="52">
        <v>70980</v>
      </c>
      <c r="C12" s="52">
        <v>105990</v>
      </c>
      <c r="D12" s="52">
        <v>143700</v>
      </c>
      <c r="E12" s="48">
        <v>140000</v>
      </c>
      <c r="F12" s="55">
        <f t="shared" si="1"/>
        <v>70980</v>
      </c>
      <c r="G12" s="55">
        <f t="shared" si="0"/>
        <v>143700</v>
      </c>
    </row>
    <row r="13" spans="1:7" x14ac:dyDescent="0.2">
      <c r="A13" s="51" t="s">
        <v>86</v>
      </c>
      <c r="B13" s="52">
        <v>94970</v>
      </c>
      <c r="C13" s="52">
        <v>126030</v>
      </c>
      <c r="D13" s="59">
        <v>158000</v>
      </c>
      <c r="E13" s="48">
        <v>140000</v>
      </c>
      <c r="F13" s="55">
        <f t="shared" si="1"/>
        <v>94970</v>
      </c>
      <c r="G13" s="55">
        <f t="shared" si="0"/>
        <v>158000</v>
      </c>
    </row>
    <row r="14" spans="1:7" x14ac:dyDescent="0.25">
      <c r="A14" s="51" t="s">
        <v>87</v>
      </c>
      <c r="B14" s="52">
        <v>115960</v>
      </c>
      <c r="C14" s="52">
        <v>81010</v>
      </c>
      <c r="D14" s="52">
        <v>140630</v>
      </c>
      <c r="E14" s="60">
        <v>135000</v>
      </c>
      <c r="F14" s="55">
        <f t="shared" si="1"/>
        <v>81010</v>
      </c>
      <c r="G14" s="55">
        <f t="shared" si="0"/>
        <v>140630</v>
      </c>
    </row>
    <row r="15" spans="1:7" x14ac:dyDescent="0.25">
      <c r="A15" s="98" t="s">
        <v>90</v>
      </c>
      <c r="B15" s="99"/>
      <c r="C15" s="99"/>
      <c r="D15" s="100"/>
      <c r="E15" s="54">
        <f>SUM(E3:E14)</f>
        <v>1812300</v>
      </c>
    </row>
    <row r="16" spans="1:7" x14ac:dyDescent="0.25">
      <c r="B16" s="55"/>
    </row>
    <row r="17" spans="1:5" x14ac:dyDescent="0.25">
      <c r="A17" s="97" t="s">
        <v>92</v>
      </c>
      <c r="B17" s="97"/>
      <c r="C17" s="97"/>
      <c r="D17" s="97"/>
    </row>
    <row r="18" spans="1:5" x14ac:dyDescent="0.25">
      <c r="A18" s="41" t="s">
        <v>93</v>
      </c>
      <c r="B18" s="55">
        <f>MIN(B3:B14)</f>
        <v>69140</v>
      </c>
      <c r="C18" s="55">
        <f>MIN(C3:C14)</f>
        <v>63810</v>
      </c>
      <c r="D18" s="55">
        <f>MIN(D3:D14)</f>
        <v>96890</v>
      </c>
      <c r="E18" s="55">
        <f>MIN(E4:E14)</f>
        <v>100000</v>
      </c>
    </row>
    <row r="19" spans="1:5" x14ac:dyDescent="0.25">
      <c r="A19" s="41" t="s">
        <v>94</v>
      </c>
      <c r="B19" s="55">
        <f>MAX(B3:B14)</f>
        <v>145190</v>
      </c>
      <c r="C19" s="55">
        <f t="shared" ref="C19" si="2">MAX(C3:C14)</f>
        <v>128530</v>
      </c>
      <c r="D19" s="55">
        <f>MAX(D3:D14)</f>
        <v>180720</v>
      </c>
      <c r="E19" s="55">
        <f>MAX(E3:E14)</f>
        <v>200000</v>
      </c>
    </row>
    <row r="21" spans="1:5" x14ac:dyDescent="0.25">
      <c r="A21" s="97" t="s">
        <v>95</v>
      </c>
      <c r="B21" s="97"/>
      <c r="C21" s="97"/>
      <c r="D21" s="97"/>
    </row>
    <row r="22" spans="1:5" x14ac:dyDescent="0.25">
      <c r="B22" s="51">
        <v>2019</v>
      </c>
      <c r="C22" s="51">
        <v>2020</v>
      </c>
      <c r="D22" s="51">
        <v>2021</v>
      </c>
      <c r="E22" s="51">
        <v>2022</v>
      </c>
    </row>
    <row r="23" spans="1:5" x14ac:dyDescent="0.25">
      <c r="B23" s="56">
        <f>0.8*(B3-$B$18)/($B$19-$B$18)+0.1</f>
        <v>0.7973307034845496</v>
      </c>
      <c r="C23" s="56">
        <f>0.8*(C3-$C$18)/($C$19-$C$18)+0.1</f>
        <v>0.9</v>
      </c>
      <c r="D23" s="56">
        <f>0.8*(D3-$D$18)/($D$19-$D$18)+0.1</f>
        <v>0.42885601813193364</v>
      </c>
      <c r="E23" s="56">
        <f>0.8*(E3-$E$18)/($E$19-$E$18)+0.1</f>
        <v>0.42000000000000004</v>
      </c>
    </row>
    <row r="24" spans="1:5" x14ac:dyDescent="0.25">
      <c r="B24" s="56">
        <f>0.8*(B4-$B$18)/($B$19-$B$18)+0.1</f>
        <v>0.53445101906640369</v>
      </c>
      <c r="C24" s="56">
        <f t="shared" ref="C24:C34" si="3">0.8*(C4-$C$18)/($C$19-$C$18)+0.1</f>
        <v>0.8179233621755253</v>
      </c>
      <c r="D24" s="56">
        <f t="shared" ref="D24:D34" si="4">0.8*(D4-$D$18)/($D$19-$D$18)+0.1</f>
        <v>0.64987474651079569</v>
      </c>
      <c r="E24" s="56">
        <f t="shared" ref="E24:E34" si="5">0.8*(E4-$E$18)/($E$19-$E$18)+0.1</f>
        <v>0.57999999999999996</v>
      </c>
    </row>
    <row r="25" spans="1:5" x14ac:dyDescent="0.25">
      <c r="B25" s="56">
        <f t="shared" ref="B25:B34" si="6">0.8*(B5-$B$18)/($B$19-$B$18)+0.1</f>
        <v>0.1</v>
      </c>
      <c r="C25" s="56">
        <f t="shared" si="3"/>
        <v>0.27255871446229918</v>
      </c>
      <c r="D25" s="56">
        <f t="shared" si="4"/>
        <v>0.66647978050817125</v>
      </c>
      <c r="E25" s="56">
        <f t="shared" si="5"/>
        <v>0.67599999999999993</v>
      </c>
    </row>
    <row r="26" spans="1:5" x14ac:dyDescent="0.25">
      <c r="B26" s="56">
        <f t="shared" si="6"/>
        <v>0.75714661406969097</v>
      </c>
      <c r="C26" s="56">
        <f t="shared" si="3"/>
        <v>0.68875154511742886</v>
      </c>
      <c r="D26" s="56">
        <f t="shared" si="4"/>
        <v>0.68537516402242626</v>
      </c>
      <c r="E26" s="56">
        <f t="shared" si="5"/>
        <v>0.66</v>
      </c>
    </row>
    <row r="27" spans="1:5" x14ac:dyDescent="0.25">
      <c r="B27" s="56">
        <f t="shared" si="6"/>
        <v>0.9</v>
      </c>
      <c r="C27" s="56">
        <f t="shared" si="3"/>
        <v>0.1</v>
      </c>
      <c r="D27" s="56">
        <f t="shared" si="4"/>
        <v>0.39526422521770255</v>
      </c>
      <c r="E27" s="56">
        <f>0.8*(E7-$E$18)/($E$19-$E$18)+0.1</f>
        <v>0.33999999999999997</v>
      </c>
    </row>
    <row r="28" spans="1:5" x14ac:dyDescent="0.25">
      <c r="B28" s="56">
        <f t="shared" si="6"/>
        <v>0.81384615384615377</v>
      </c>
      <c r="C28" s="56">
        <f t="shared" si="3"/>
        <v>0.66959208899876388</v>
      </c>
      <c r="D28" s="56">
        <f t="shared" si="4"/>
        <v>0.9</v>
      </c>
      <c r="E28" s="56">
        <f t="shared" si="5"/>
        <v>0.9</v>
      </c>
    </row>
    <row r="29" spans="1:5" x14ac:dyDescent="0.25">
      <c r="B29" s="56">
        <f t="shared" si="6"/>
        <v>0.40306377383300462</v>
      </c>
      <c r="C29" s="56">
        <f t="shared" si="3"/>
        <v>0.83238566131025959</v>
      </c>
      <c r="D29" s="56">
        <f t="shared" si="4"/>
        <v>0.1</v>
      </c>
      <c r="E29" s="56">
        <f t="shared" si="5"/>
        <v>0.1</v>
      </c>
    </row>
    <row r="30" spans="1:5" x14ac:dyDescent="0.25">
      <c r="B30" s="56">
        <f t="shared" si="6"/>
        <v>0.56832347140039452</v>
      </c>
      <c r="C30" s="56">
        <f t="shared" si="3"/>
        <v>0.803831891223733</v>
      </c>
      <c r="D30" s="56">
        <f t="shared" si="4"/>
        <v>0.65760467613026363</v>
      </c>
      <c r="E30" s="56">
        <f t="shared" si="5"/>
        <v>0.57999999999999996</v>
      </c>
    </row>
    <row r="31" spans="1:5" x14ac:dyDescent="0.25">
      <c r="B31" s="56">
        <f t="shared" si="6"/>
        <v>0.87906640368178823</v>
      </c>
      <c r="C31" s="56">
        <f t="shared" si="3"/>
        <v>0.8781211372064277</v>
      </c>
      <c r="D31" s="56">
        <f t="shared" si="4"/>
        <v>0.75274961231062865</v>
      </c>
      <c r="E31" s="56">
        <f t="shared" si="5"/>
        <v>0.62239999999999995</v>
      </c>
    </row>
    <row r="32" spans="1:5" x14ac:dyDescent="0.25">
      <c r="B32" s="56">
        <f t="shared" si="6"/>
        <v>0.11935568704799475</v>
      </c>
      <c r="C32" s="56">
        <f t="shared" si="3"/>
        <v>0.62138442521631643</v>
      </c>
      <c r="D32" s="56">
        <f t="shared" si="4"/>
        <v>0.54671358702135275</v>
      </c>
      <c r="E32" s="56">
        <f t="shared" si="5"/>
        <v>0.42000000000000004</v>
      </c>
    </row>
    <row r="33" spans="1:61" x14ac:dyDescent="0.25">
      <c r="B33" s="56">
        <f t="shared" si="6"/>
        <v>0.371715976331361</v>
      </c>
      <c r="C33" s="56">
        <f t="shared" si="3"/>
        <v>0.86909765142150797</v>
      </c>
      <c r="D33" s="56">
        <f t="shared" si="4"/>
        <v>0.68318024573541691</v>
      </c>
      <c r="E33" s="56">
        <f t="shared" si="5"/>
        <v>0.42000000000000004</v>
      </c>
    </row>
    <row r="34" spans="1:61" x14ac:dyDescent="0.25">
      <c r="B34" s="56">
        <f t="shared" si="6"/>
        <v>0.59251808021038788</v>
      </c>
      <c r="C34" s="56">
        <f t="shared" si="3"/>
        <v>0.31260815822002475</v>
      </c>
      <c r="D34" s="56">
        <f t="shared" si="4"/>
        <v>0.51741619945127049</v>
      </c>
      <c r="E34" s="56">
        <f t="shared" si="5"/>
        <v>0.38</v>
      </c>
    </row>
    <row r="36" spans="1:61" x14ac:dyDescent="0.25">
      <c r="A36" s="97" t="s">
        <v>96</v>
      </c>
      <c r="B36" s="97"/>
      <c r="C36" s="97"/>
      <c r="D36" s="97"/>
      <c r="F36" s="97" t="s">
        <v>96</v>
      </c>
      <c r="G36" s="97"/>
      <c r="H36" s="97"/>
      <c r="I36" s="97"/>
      <c r="K36" s="97" t="s">
        <v>96</v>
      </c>
      <c r="L36" s="97"/>
      <c r="M36" s="97"/>
      <c r="N36" s="97"/>
      <c r="P36" s="97" t="s">
        <v>96</v>
      </c>
      <c r="Q36" s="97"/>
      <c r="R36" s="97"/>
      <c r="S36" s="97"/>
      <c r="U36" s="97" t="s">
        <v>96</v>
      </c>
      <c r="V36" s="97"/>
      <c r="W36" s="97"/>
      <c r="X36" s="97"/>
      <c r="AA36" s="97" t="s">
        <v>96</v>
      </c>
      <c r="AB36" s="97"/>
      <c r="AC36" s="97"/>
      <c r="AD36" s="97"/>
      <c r="AG36" s="97" t="s">
        <v>96</v>
      </c>
      <c r="AH36" s="97"/>
      <c r="AI36" s="97"/>
      <c r="AJ36" s="97"/>
      <c r="AL36" s="97" t="s">
        <v>96</v>
      </c>
      <c r="AM36" s="97"/>
      <c r="AN36" s="97"/>
      <c r="AO36" s="97"/>
      <c r="AQ36" s="97" t="s">
        <v>96</v>
      </c>
      <c r="AR36" s="97"/>
      <c r="AS36" s="97"/>
      <c r="AT36" s="97"/>
      <c r="AV36" s="97" t="s">
        <v>96</v>
      </c>
      <c r="AW36" s="97"/>
      <c r="AX36" s="97"/>
      <c r="AY36" s="97"/>
      <c r="BA36" s="97" t="s">
        <v>96</v>
      </c>
      <c r="BB36" s="97"/>
      <c r="BC36" s="97"/>
      <c r="BD36" s="97"/>
      <c r="BF36" s="97" t="s">
        <v>96</v>
      </c>
      <c r="BG36" s="97"/>
      <c r="BH36" s="97"/>
      <c r="BI36" s="97"/>
    </row>
    <row r="37" spans="1:61" x14ac:dyDescent="0.25">
      <c r="P37" s="44"/>
      <c r="Q37" s="44"/>
      <c r="R37" s="44"/>
      <c r="S37" s="44"/>
      <c r="U37" s="44"/>
      <c r="V37" s="44"/>
      <c r="W37" s="44"/>
      <c r="X37" s="44"/>
      <c r="AA37" s="44"/>
      <c r="AB37" s="44"/>
      <c r="AC37" s="44"/>
      <c r="AD37" s="44"/>
      <c r="AG37" s="44"/>
      <c r="AH37" s="44"/>
      <c r="AI37" s="44"/>
      <c r="AJ37" s="44"/>
      <c r="AL37" s="44"/>
      <c r="AM37" s="44"/>
      <c r="AN37" s="44"/>
      <c r="AO37" s="44"/>
      <c r="AQ37" s="44"/>
      <c r="AR37" s="44"/>
      <c r="AS37" s="44"/>
      <c r="AT37" s="44"/>
      <c r="AV37" s="44"/>
      <c r="AW37" s="44"/>
      <c r="AX37" s="44"/>
      <c r="AY37" s="44"/>
      <c r="BA37" s="44"/>
      <c r="BB37" s="44"/>
      <c r="BC37" s="44"/>
      <c r="BD37" s="44"/>
      <c r="BF37" s="44"/>
      <c r="BG37" s="44"/>
      <c r="BH37" s="44"/>
      <c r="BI37" s="44"/>
    </row>
    <row r="38" spans="1:61" x14ac:dyDescent="0.25">
      <c r="A38" s="51" t="s">
        <v>112</v>
      </c>
      <c r="B38" s="51">
        <v>1</v>
      </c>
      <c r="C38" s="51">
        <v>2</v>
      </c>
      <c r="D38" s="51">
        <v>3</v>
      </c>
      <c r="F38" s="51" t="s">
        <v>112</v>
      </c>
      <c r="G38" s="51">
        <v>1</v>
      </c>
      <c r="H38" s="51">
        <v>2</v>
      </c>
      <c r="I38" s="51">
        <v>3</v>
      </c>
      <c r="K38" s="51" t="s">
        <v>112</v>
      </c>
      <c r="L38" s="51">
        <v>1</v>
      </c>
      <c r="M38" s="51">
        <v>2</v>
      </c>
      <c r="N38" s="51">
        <v>3</v>
      </c>
      <c r="P38" s="51" t="s">
        <v>112</v>
      </c>
      <c r="Q38" s="51">
        <v>1</v>
      </c>
      <c r="R38" s="51">
        <v>2</v>
      </c>
      <c r="S38" s="51">
        <v>3</v>
      </c>
      <c r="U38" s="51" t="s">
        <v>112</v>
      </c>
      <c r="V38" s="51">
        <v>1</v>
      </c>
      <c r="W38" s="51">
        <v>2</v>
      </c>
      <c r="X38" s="51">
        <v>3</v>
      </c>
      <c r="AA38" s="51" t="s">
        <v>112</v>
      </c>
      <c r="AB38" s="51">
        <v>1</v>
      </c>
      <c r="AC38" s="51">
        <v>2</v>
      </c>
      <c r="AD38" s="51">
        <v>3</v>
      </c>
      <c r="AG38" s="51" t="s">
        <v>112</v>
      </c>
      <c r="AH38" s="51">
        <v>1</v>
      </c>
      <c r="AI38" s="51">
        <v>2</v>
      </c>
      <c r="AJ38" s="51">
        <v>3</v>
      </c>
      <c r="AL38" s="51" t="s">
        <v>112</v>
      </c>
      <c r="AM38" s="51">
        <v>1</v>
      </c>
      <c r="AN38" s="51">
        <v>2</v>
      </c>
      <c r="AO38" s="51">
        <v>3</v>
      </c>
      <c r="AQ38" s="51" t="s">
        <v>112</v>
      </c>
      <c r="AR38" s="51">
        <v>1</v>
      </c>
      <c r="AS38" s="51">
        <v>2</v>
      </c>
      <c r="AT38" s="51">
        <v>3</v>
      </c>
      <c r="AV38" s="51" t="s">
        <v>112</v>
      </c>
      <c r="AW38" s="51">
        <v>1</v>
      </c>
      <c r="AX38" s="51">
        <v>2</v>
      </c>
      <c r="AY38" s="51">
        <v>3</v>
      </c>
      <c r="BA38" s="51" t="s">
        <v>112</v>
      </c>
      <c r="BB38" s="51">
        <v>1</v>
      </c>
      <c r="BC38" s="51">
        <v>2</v>
      </c>
      <c r="BD38" s="51">
        <v>3</v>
      </c>
      <c r="BF38" s="51" t="s">
        <v>112</v>
      </c>
      <c r="BG38" s="51">
        <v>1</v>
      </c>
      <c r="BH38" s="51">
        <v>2</v>
      </c>
      <c r="BI38" s="51">
        <v>3</v>
      </c>
    </row>
    <row r="39" spans="1:61" x14ac:dyDescent="0.25">
      <c r="A39" s="51" t="s">
        <v>97</v>
      </c>
      <c r="B39" s="51">
        <v>0.70433684147841258</v>
      </c>
      <c r="C39" s="51">
        <v>0.38627280902291672</v>
      </c>
      <c r="D39" s="51">
        <v>0.64153956891589414</v>
      </c>
      <c r="F39" s="51" t="s">
        <v>97</v>
      </c>
      <c r="G39" s="51">
        <v>0.70433684147841258</v>
      </c>
      <c r="H39" s="51">
        <v>0.38627280902291672</v>
      </c>
      <c r="I39" s="51">
        <v>0.64153956891589414</v>
      </c>
      <c r="K39" s="51" t="s">
        <v>97</v>
      </c>
      <c r="L39" s="51">
        <v>0.70433684147841258</v>
      </c>
      <c r="M39" s="51">
        <v>0.38627280902291672</v>
      </c>
      <c r="N39" s="51">
        <v>0.64153956891589414</v>
      </c>
      <c r="P39" s="51" t="s">
        <v>97</v>
      </c>
      <c r="Q39" s="51">
        <v>0.70433684147841258</v>
      </c>
      <c r="R39" s="51">
        <v>0.38627280902291672</v>
      </c>
      <c r="S39" s="51">
        <v>0.64153956891589414</v>
      </c>
      <c r="U39" s="51" t="s">
        <v>97</v>
      </c>
      <c r="V39" s="51">
        <v>0.70433684147841258</v>
      </c>
      <c r="W39" s="51">
        <v>0.38627280902291672</v>
      </c>
      <c r="X39" s="51">
        <v>0.64153956891589414</v>
      </c>
      <c r="AA39" s="51" t="s">
        <v>97</v>
      </c>
      <c r="AB39" s="51">
        <v>0.70433684147841258</v>
      </c>
      <c r="AC39" s="51">
        <v>0.38627280902291672</v>
      </c>
      <c r="AD39" s="51">
        <v>0.64153956891589414</v>
      </c>
      <c r="AG39" s="51" t="s">
        <v>97</v>
      </c>
      <c r="AH39" s="51">
        <v>0.70433684147841258</v>
      </c>
      <c r="AI39" s="51">
        <v>0.38627280902291672</v>
      </c>
      <c r="AJ39" s="51">
        <v>0.64153956891589414</v>
      </c>
      <c r="AL39" s="51" t="s">
        <v>97</v>
      </c>
      <c r="AM39" s="51">
        <v>0.70433684147841258</v>
      </c>
      <c r="AN39" s="51">
        <v>0.38627280902291672</v>
      </c>
      <c r="AO39" s="51">
        <v>0.64153956891589414</v>
      </c>
      <c r="AQ39" s="51" t="s">
        <v>97</v>
      </c>
      <c r="AR39" s="51">
        <v>0.70433684147841258</v>
      </c>
      <c r="AS39" s="51">
        <v>0.38627280902291672</v>
      </c>
      <c r="AT39" s="51">
        <v>0.64153956891589414</v>
      </c>
      <c r="AV39" s="51" t="s">
        <v>97</v>
      </c>
      <c r="AW39" s="51">
        <v>0.70433684147841258</v>
      </c>
      <c r="AX39" s="51">
        <v>0.38627280902291672</v>
      </c>
      <c r="AY39" s="51">
        <v>0.64153956891589414</v>
      </c>
      <c r="BA39" s="51" t="s">
        <v>97</v>
      </c>
      <c r="BB39" s="51">
        <v>0.70433684147841258</v>
      </c>
      <c r="BC39" s="51">
        <v>0.38627280902291672</v>
      </c>
      <c r="BD39" s="51">
        <v>0.64153956891589414</v>
      </c>
      <c r="BF39" s="51" t="s">
        <v>97</v>
      </c>
      <c r="BG39" s="51">
        <v>0.70433684147841258</v>
      </c>
      <c r="BH39" s="51">
        <v>0.38627280902291672</v>
      </c>
      <c r="BI39" s="51">
        <v>0.64153956891589414</v>
      </c>
    </row>
    <row r="40" spans="1:61" x14ac:dyDescent="0.25">
      <c r="A40" s="51" t="s">
        <v>98</v>
      </c>
      <c r="B40" s="51">
        <v>0.53889397364714742</v>
      </c>
      <c r="C40" s="51">
        <v>0.63585757081227934</v>
      </c>
      <c r="D40" s="51">
        <v>0.63579845996411932</v>
      </c>
      <c r="F40" s="51" t="s">
        <v>98</v>
      </c>
      <c r="G40" s="51">
        <v>0.53889397364714742</v>
      </c>
      <c r="H40" s="51">
        <v>0.63585757081227934</v>
      </c>
      <c r="I40" s="51">
        <v>0.63579845996411932</v>
      </c>
      <c r="K40" s="51" t="s">
        <v>98</v>
      </c>
      <c r="L40" s="51">
        <v>0.53889397364714742</v>
      </c>
      <c r="M40" s="51">
        <v>0.63585757081227934</v>
      </c>
      <c r="N40" s="51">
        <v>0.63579845996411932</v>
      </c>
      <c r="P40" s="51" t="s">
        <v>98</v>
      </c>
      <c r="Q40" s="51">
        <v>0.53889397364714742</v>
      </c>
      <c r="R40" s="51">
        <v>0.63585757081227934</v>
      </c>
      <c r="S40" s="51">
        <v>0.63579845996411932</v>
      </c>
      <c r="U40" s="51" t="s">
        <v>98</v>
      </c>
      <c r="V40" s="51">
        <v>0.53889397364714742</v>
      </c>
      <c r="W40" s="51">
        <v>0.63585757081227934</v>
      </c>
      <c r="X40" s="51">
        <v>0.63579845996411932</v>
      </c>
      <c r="AA40" s="51" t="s">
        <v>98</v>
      </c>
      <c r="AB40" s="51">
        <v>0.53889397364714742</v>
      </c>
      <c r="AC40" s="51">
        <v>0.63585757081227934</v>
      </c>
      <c r="AD40" s="51">
        <v>0.63579845996411932</v>
      </c>
      <c r="AG40" s="51" t="s">
        <v>98</v>
      </c>
      <c r="AH40" s="51">
        <v>0.53889397364714742</v>
      </c>
      <c r="AI40" s="51">
        <v>0.63585757081227934</v>
      </c>
      <c r="AJ40" s="51">
        <v>0.63579845996411932</v>
      </c>
      <c r="AL40" s="51" t="s">
        <v>98</v>
      </c>
      <c r="AM40" s="51">
        <v>0.53889397364714742</v>
      </c>
      <c r="AN40" s="51">
        <v>0.63585757081227934</v>
      </c>
      <c r="AO40" s="51">
        <v>0.63579845996411932</v>
      </c>
      <c r="AQ40" s="51" t="s">
        <v>98</v>
      </c>
      <c r="AR40" s="51">
        <v>0.53889397364714742</v>
      </c>
      <c r="AS40" s="51">
        <v>0.63585757081227934</v>
      </c>
      <c r="AT40" s="51">
        <v>0.63579845996411932</v>
      </c>
      <c r="AV40" s="51" t="s">
        <v>98</v>
      </c>
      <c r="AW40" s="51">
        <v>0.53889397364714742</v>
      </c>
      <c r="AX40" s="51">
        <v>0.63585757081227934</v>
      </c>
      <c r="AY40" s="51">
        <v>0.63579845996411932</v>
      </c>
      <c r="BA40" s="51" t="s">
        <v>98</v>
      </c>
      <c r="BB40" s="51">
        <v>0.53889397364714742</v>
      </c>
      <c r="BC40" s="51">
        <v>0.63585757081227934</v>
      </c>
      <c r="BD40" s="51">
        <v>0.63579845996411932</v>
      </c>
      <c r="BF40" s="51" t="s">
        <v>98</v>
      </c>
      <c r="BG40" s="51">
        <v>0.53889397364714742</v>
      </c>
      <c r="BH40" s="51">
        <v>0.63585757081227934</v>
      </c>
      <c r="BI40" s="51">
        <v>0.63579845996411932</v>
      </c>
    </row>
    <row r="41" spans="1:61" x14ac:dyDescent="0.25">
      <c r="A41" s="51" t="s">
        <v>99</v>
      </c>
      <c r="B41" s="51">
        <v>0.81067319335867349</v>
      </c>
      <c r="C41" s="51">
        <v>0.29502772358279772</v>
      </c>
      <c r="D41" s="51">
        <v>0.11490412722996324</v>
      </c>
      <c r="F41" s="51" t="s">
        <v>99</v>
      </c>
      <c r="G41" s="51">
        <v>0.81067319335867349</v>
      </c>
      <c r="H41" s="51">
        <v>0.29502772358279772</v>
      </c>
      <c r="I41" s="51">
        <v>0.11490412722996324</v>
      </c>
      <c r="K41" s="51" t="s">
        <v>99</v>
      </c>
      <c r="L41" s="51">
        <v>0.81067319335867349</v>
      </c>
      <c r="M41" s="51">
        <v>0.29502772358279772</v>
      </c>
      <c r="N41" s="51">
        <v>0.11490412722996324</v>
      </c>
      <c r="P41" s="51" t="s">
        <v>99</v>
      </c>
      <c r="Q41" s="51">
        <v>0.81067319335867349</v>
      </c>
      <c r="R41" s="51">
        <v>0.29502772358279772</v>
      </c>
      <c r="S41" s="51">
        <v>0.11490412722996324</v>
      </c>
      <c r="U41" s="51" t="s">
        <v>99</v>
      </c>
      <c r="V41" s="51">
        <v>0.81067319335867349</v>
      </c>
      <c r="W41" s="51">
        <v>0.29502772358279772</v>
      </c>
      <c r="X41" s="51">
        <v>0.11490412722996324</v>
      </c>
      <c r="AA41" s="51" t="s">
        <v>99</v>
      </c>
      <c r="AB41" s="51">
        <v>0.81067319335867349</v>
      </c>
      <c r="AC41" s="51">
        <v>0.29502772358279772</v>
      </c>
      <c r="AD41" s="51">
        <v>0.11490412722996324</v>
      </c>
      <c r="AG41" s="51" t="s">
        <v>99</v>
      </c>
      <c r="AH41" s="51">
        <v>0.81067319335867349</v>
      </c>
      <c r="AI41" s="51">
        <v>0.29502772358279772</v>
      </c>
      <c r="AJ41" s="51">
        <v>0.11490412722996324</v>
      </c>
      <c r="AL41" s="51" t="s">
        <v>99</v>
      </c>
      <c r="AM41" s="51">
        <v>0.81067319335867349</v>
      </c>
      <c r="AN41" s="51">
        <v>0.29502772358279772</v>
      </c>
      <c r="AO41" s="51">
        <v>0.11490412722996324</v>
      </c>
      <c r="AQ41" s="51" t="s">
        <v>99</v>
      </c>
      <c r="AR41" s="51">
        <v>0.81067319335867349</v>
      </c>
      <c r="AS41" s="51">
        <v>0.29502772358279772</v>
      </c>
      <c r="AT41" s="51">
        <v>0.11490412722996324</v>
      </c>
      <c r="AV41" s="51" t="s">
        <v>99</v>
      </c>
      <c r="AW41" s="51">
        <v>0.81067319335867349</v>
      </c>
      <c r="AX41" s="51">
        <v>0.29502772358279772</v>
      </c>
      <c r="AY41" s="51">
        <v>0.11490412722996324</v>
      </c>
      <c r="BA41" s="51" t="s">
        <v>99</v>
      </c>
      <c r="BB41" s="51">
        <v>0.81067319335867349</v>
      </c>
      <c r="BC41" s="51">
        <v>0.29502772358279772</v>
      </c>
      <c r="BD41" s="51">
        <v>0.11490412722996324</v>
      </c>
      <c r="BF41" s="51" t="s">
        <v>99</v>
      </c>
      <c r="BG41" s="51">
        <v>0.81067319335867349</v>
      </c>
      <c r="BH41" s="51">
        <v>0.29502772358279772</v>
      </c>
      <c r="BI41" s="51">
        <v>0.11490412722996324</v>
      </c>
    </row>
    <row r="42" spans="1:61" x14ac:dyDescent="0.25">
      <c r="F42" s="44"/>
      <c r="G42" s="44"/>
      <c r="H42" s="44"/>
      <c r="I42" s="44"/>
      <c r="K42" s="44"/>
      <c r="L42" s="44"/>
      <c r="M42" s="44"/>
      <c r="N42" s="44"/>
      <c r="P42" s="44"/>
      <c r="Q42" s="44"/>
      <c r="R42" s="44"/>
      <c r="S42" s="44"/>
      <c r="U42" s="44"/>
      <c r="V42" s="44"/>
      <c r="W42" s="44"/>
      <c r="X42" s="44"/>
      <c r="AA42" s="44"/>
      <c r="AB42" s="44"/>
      <c r="AC42" s="44"/>
      <c r="AD42" s="44"/>
      <c r="AG42" s="44"/>
      <c r="AH42" s="44"/>
      <c r="AI42" s="44"/>
      <c r="AJ42" s="44"/>
      <c r="AL42" s="44"/>
      <c r="AM42" s="44"/>
      <c r="AN42" s="44"/>
      <c r="AO42" s="44"/>
      <c r="AQ42" s="44"/>
      <c r="AR42" s="44"/>
      <c r="AS42" s="44"/>
      <c r="AT42" s="44"/>
      <c r="AV42" s="44"/>
      <c r="AW42" s="44"/>
      <c r="AX42" s="44"/>
      <c r="AY42" s="44"/>
      <c r="BA42" s="44"/>
      <c r="BB42" s="44"/>
      <c r="BC42" s="44"/>
      <c r="BD42" s="44"/>
      <c r="BF42" s="44"/>
      <c r="BG42" s="44"/>
      <c r="BH42" s="44"/>
      <c r="BI42" s="44"/>
    </row>
    <row r="43" spans="1:61" x14ac:dyDescent="0.25">
      <c r="F43" s="44"/>
      <c r="G43" s="44"/>
      <c r="H43" s="44"/>
      <c r="I43" s="44"/>
      <c r="K43" s="44"/>
      <c r="L43" s="44"/>
      <c r="M43" s="44"/>
      <c r="N43" s="44"/>
      <c r="P43" s="44"/>
      <c r="Q43" s="44"/>
      <c r="R43" s="44"/>
      <c r="S43" s="44"/>
      <c r="U43" s="44"/>
      <c r="V43" s="44"/>
      <c r="W43" s="44"/>
      <c r="X43" s="44"/>
      <c r="AA43" s="44"/>
      <c r="AB43" s="44"/>
      <c r="AC43" s="44"/>
      <c r="AD43" s="44"/>
      <c r="AG43" s="44"/>
      <c r="AH43" s="44"/>
      <c r="AI43" s="44"/>
      <c r="AJ43" s="44"/>
      <c r="AL43" s="44"/>
      <c r="AM43" s="44"/>
      <c r="AN43" s="44"/>
      <c r="AO43" s="44"/>
      <c r="AQ43" s="44"/>
      <c r="AR43" s="44"/>
      <c r="AS43" s="44"/>
      <c r="AT43" s="44"/>
      <c r="AV43" s="44"/>
      <c r="AW43" s="44"/>
      <c r="AX43" s="44"/>
      <c r="AY43" s="44"/>
      <c r="BA43" s="44"/>
      <c r="BB43" s="44"/>
      <c r="BC43" s="44"/>
      <c r="BD43" s="44"/>
      <c r="BF43" s="44"/>
      <c r="BG43" s="44"/>
      <c r="BH43" s="44"/>
      <c r="BI43" s="44"/>
    </row>
    <row r="44" spans="1:61" x14ac:dyDescent="0.25">
      <c r="A44" s="51" t="s">
        <v>153</v>
      </c>
      <c r="B44" s="51" t="s">
        <v>101</v>
      </c>
      <c r="C44" s="51" t="s">
        <v>102</v>
      </c>
      <c r="D44" s="51" t="s">
        <v>103</v>
      </c>
      <c r="F44" s="51" t="s">
        <v>153</v>
      </c>
      <c r="G44" s="51" t="s">
        <v>101</v>
      </c>
      <c r="H44" s="51" t="s">
        <v>102</v>
      </c>
      <c r="I44" s="51" t="s">
        <v>103</v>
      </c>
      <c r="K44" s="51" t="s">
        <v>153</v>
      </c>
      <c r="L44" s="51" t="s">
        <v>101</v>
      </c>
      <c r="M44" s="51" t="s">
        <v>102</v>
      </c>
      <c r="N44" s="51" t="s">
        <v>103</v>
      </c>
      <c r="P44" s="51" t="s">
        <v>153</v>
      </c>
      <c r="Q44" s="51" t="s">
        <v>101</v>
      </c>
      <c r="R44" s="51" t="s">
        <v>102</v>
      </c>
      <c r="S44" s="51" t="s">
        <v>103</v>
      </c>
      <c r="U44" s="51" t="s">
        <v>153</v>
      </c>
      <c r="V44" s="51" t="s">
        <v>101</v>
      </c>
      <c r="W44" s="51" t="s">
        <v>102</v>
      </c>
      <c r="X44" s="51" t="s">
        <v>103</v>
      </c>
      <c r="AA44" s="51" t="s">
        <v>153</v>
      </c>
      <c r="AB44" s="51" t="s">
        <v>101</v>
      </c>
      <c r="AC44" s="51" t="s">
        <v>102</v>
      </c>
      <c r="AD44" s="51" t="s">
        <v>103</v>
      </c>
      <c r="AG44" s="51" t="s">
        <v>153</v>
      </c>
      <c r="AH44" s="51" t="s">
        <v>101</v>
      </c>
      <c r="AI44" s="51" t="s">
        <v>102</v>
      </c>
      <c r="AJ44" s="51" t="s">
        <v>103</v>
      </c>
      <c r="AL44" s="51" t="s">
        <v>153</v>
      </c>
      <c r="AM44" s="51" t="s">
        <v>101</v>
      </c>
      <c r="AN44" s="51" t="s">
        <v>102</v>
      </c>
      <c r="AO44" s="51" t="s">
        <v>103</v>
      </c>
      <c r="AQ44" s="51" t="s">
        <v>153</v>
      </c>
      <c r="AR44" s="51" t="s">
        <v>101</v>
      </c>
      <c r="AS44" s="51" t="s">
        <v>102</v>
      </c>
      <c r="AT44" s="51" t="s">
        <v>103</v>
      </c>
      <c r="AV44" s="51" t="s">
        <v>153</v>
      </c>
      <c r="AW44" s="51" t="s">
        <v>101</v>
      </c>
      <c r="AX44" s="51" t="s">
        <v>102</v>
      </c>
      <c r="AY44" s="51" t="s">
        <v>103</v>
      </c>
      <c r="BA44" s="51" t="s">
        <v>153</v>
      </c>
      <c r="BB44" s="51" t="s">
        <v>101</v>
      </c>
      <c r="BC44" s="51" t="s">
        <v>102</v>
      </c>
      <c r="BD44" s="51" t="s">
        <v>103</v>
      </c>
      <c r="BF44" s="51" t="s">
        <v>153</v>
      </c>
      <c r="BG44" s="51" t="s">
        <v>101</v>
      </c>
      <c r="BH44" s="51" t="s">
        <v>102</v>
      </c>
      <c r="BI44" s="51" t="s">
        <v>103</v>
      </c>
    </row>
    <row r="45" spans="1:61" x14ac:dyDescent="0.25">
      <c r="A45" s="51" t="s">
        <v>100</v>
      </c>
      <c r="B45" s="51">
        <v>0.71635123688073532</v>
      </c>
      <c r="C45" s="51">
        <v>0.78754095133119428</v>
      </c>
      <c r="D45" s="51">
        <v>0.2999330278686726</v>
      </c>
      <c r="F45" s="51" t="s">
        <v>100</v>
      </c>
      <c r="G45" s="51">
        <v>0.71635123688073532</v>
      </c>
      <c r="H45" s="51">
        <v>0.78754095133119428</v>
      </c>
      <c r="I45" s="51">
        <v>0.2999330278686726</v>
      </c>
      <c r="K45" s="51" t="s">
        <v>100</v>
      </c>
      <c r="L45" s="51">
        <v>0.71635123688073532</v>
      </c>
      <c r="M45" s="51">
        <v>0.78754095133119428</v>
      </c>
      <c r="N45" s="51">
        <v>0.2999330278686726</v>
      </c>
      <c r="P45" s="51" t="s">
        <v>100</v>
      </c>
      <c r="Q45" s="51">
        <v>0.71635123688073532</v>
      </c>
      <c r="R45" s="51">
        <v>0.78754095133119428</v>
      </c>
      <c r="S45" s="51">
        <v>0.2999330278686726</v>
      </c>
      <c r="U45" s="51" t="s">
        <v>100</v>
      </c>
      <c r="V45" s="51">
        <v>0.71635123688073532</v>
      </c>
      <c r="W45" s="51">
        <v>0.78754095133119428</v>
      </c>
      <c r="X45" s="51">
        <v>0.2999330278686726</v>
      </c>
      <c r="AA45" s="51" t="s">
        <v>100</v>
      </c>
      <c r="AB45" s="51">
        <v>0.71635123688073532</v>
      </c>
      <c r="AC45" s="51">
        <v>0.78754095133119428</v>
      </c>
      <c r="AD45" s="51">
        <v>0.2999330278686726</v>
      </c>
      <c r="AG45" s="51" t="s">
        <v>100</v>
      </c>
      <c r="AH45" s="51">
        <v>0.71635123688073532</v>
      </c>
      <c r="AI45" s="51">
        <v>0.78754095133119428</v>
      </c>
      <c r="AJ45" s="51">
        <v>0.2999330278686726</v>
      </c>
      <c r="AL45" s="51" t="s">
        <v>100</v>
      </c>
      <c r="AM45" s="51">
        <v>0.71635123688073532</v>
      </c>
      <c r="AN45" s="51">
        <v>0.78754095133119428</v>
      </c>
      <c r="AO45" s="51">
        <v>0.2999330278686726</v>
      </c>
      <c r="AQ45" s="51" t="s">
        <v>100</v>
      </c>
      <c r="AR45" s="51">
        <v>0.71635123688073532</v>
      </c>
      <c r="AS45" s="51">
        <v>0.78754095133119428</v>
      </c>
      <c r="AT45" s="51">
        <v>0.2999330278686726</v>
      </c>
      <c r="AV45" s="51" t="s">
        <v>100</v>
      </c>
      <c r="AW45" s="51">
        <v>0.71635123688073532</v>
      </c>
      <c r="AX45" s="51">
        <v>0.78754095133119428</v>
      </c>
      <c r="AY45" s="51">
        <v>0.2999330278686726</v>
      </c>
      <c r="BA45" s="51" t="s">
        <v>100</v>
      </c>
      <c r="BB45" s="51">
        <v>0.71635123688073532</v>
      </c>
      <c r="BC45" s="51">
        <v>0.78754095133119428</v>
      </c>
      <c r="BD45" s="51">
        <v>0.2999330278686726</v>
      </c>
      <c r="BF45" s="51" t="s">
        <v>100</v>
      </c>
      <c r="BG45" s="51">
        <v>0.71635123688073532</v>
      </c>
      <c r="BH45" s="51">
        <v>0.78754095133119428</v>
      </c>
      <c r="BI45" s="51">
        <v>0.2999330278686726</v>
      </c>
    </row>
    <row r="46" spans="1:61" x14ac:dyDescent="0.25">
      <c r="F46" s="44"/>
      <c r="G46" s="44"/>
      <c r="H46" s="44"/>
      <c r="I46" s="44"/>
      <c r="K46" s="44"/>
      <c r="L46" s="44"/>
      <c r="M46" s="44"/>
      <c r="N46" s="44"/>
      <c r="P46" s="44"/>
      <c r="Q46" s="44"/>
      <c r="R46" s="44"/>
      <c r="S46" s="44"/>
      <c r="U46" s="44"/>
      <c r="V46" s="44"/>
      <c r="W46" s="44"/>
      <c r="X46" s="44"/>
      <c r="AA46" s="44"/>
      <c r="AB46" s="44"/>
      <c r="AC46" s="44"/>
      <c r="AD46" s="44"/>
      <c r="AG46" s="44"/>
      <c r="AH46" s="44"/>
      <c r="AI46" s="44"/>
      <c r="AJ46" s="44"/>
      <c r="AL46" s="44"/>
      <c r="AM46" s="44"/>
      <c r="AN46" s="44"/>
      <c r="AO46" s="44"/>
      <c r="AQ46" s="44"/>
      <c r="AR46" s="44"/>
      <c r="AS46" s="44"/>
      <c r="AT46" s="44"/>
      <c r="AV46" s="44"/>
      <c r="AW46" s="44"/>
      <c r="AX46" s="44"/>
      <c r="AY46" s="44"/>
      <c r="BA46" s="44"/>
      <c r="BB46" s="44"/>
      <c r="BC46" s="44"/>
      <c r="BD46" s="44"/>
      <c r="BF46" s="44"/>
      <c r="BG46" s="44"/>
      <c r="BH46" s="44"/>
      <c r="BI46" s="44"/>
    </row>
    <row r="47" spans="1:61" x14ac:dyDescent="0.25">
      <c r="F47" s="44"/>
      <c r="G47" s="44"/>
      <c r="H47" s="44"/>
      <c r="I47" s="44"/>
      <c r="K47" s="44"/>
      <c r="L47" s="44"/>
      <c r="M47" s="44"/>
      <c r="N47" s="44"/>
      <c r="P47" s="44"/>
      <c r="Q47" s="44"/>
      <c r="R47" s="44"/>
      <c r="S47" s="44"/>
      <c r="U47" s="44"/>
      <c r="V47" s="44"/>
      <c r="W47" s="44"/>
      <c r="X47" s="44"/>
      <c r="AA47" s="44"/>
      <c r="AB47" s="44"/>
      <c r="AC47" s="44"/>
      <c r="AD47" s="44"/>
      <c r="AG47" s="44"/>
      <c r="AH47" s="44"/>
      <c r="AI47" s="44"/>
      <c r="AJ47" s="44"/>
      <c r="AL47" s="44"/>
      <c r="AM47" s="44"/>
      <c r="AN47" s="44"/>
      <c r="AO47" s="44"/>
      <c r="AQ47" s="44"/>
      <c r="AR47" s="44"/>
      <c r="AS47" s="44"/>
      <c r="AT47" s="44"/>
      <c r="AV47" s="44"/>
      <c r="AW47" s="44"/>
      <c r="AX47" s="44"/>
      <c r="AY47" s="44"/>
      <c r="BA47" s="44"/>
      <c r="BB47" s="44"/>
      <c r="BC47" s="44"/>
      <c r="BD47" s="44"/>
      <c r="BF47" s="44"/>
      <c r="BG47" s="44"/>
      <c r="BH47" s="44"/>
      <c r="BI47" s="44"/>
    </row>
    <row r="48" spans="1:61" x14ac:dyDescent="0.25">
      <c r="A48" s="51" t="s">
        <v>104</v>
      </c>
      <c r="B48" s="51">
        <v>1</v>
      </c>
      <c r="C48" s="51">
        <v>2</v>
      </c>
      <c r="D48" s="51">
        <v>3</v>
      </c>
      <c r="F48" s="51" t="s">
        <v>104</v>
      </c>
      <c r="G48" s="51">
        <v>1</v>
      </c>
      <c r="H48" s="51">
        <v>2</v>
      </c>
      <c r="I48" s="51">
        <v>3</v>
      </c>
      <c r="K48" s="51" t="s">
        <v>104</v>
      </c>
      <c r="L48" s="51">
        <v>1</v>
      </c>
      <c r="M48" s="51">
        <v>2</v>
      </c>
      <c r="N48" s="51">
        <v>3</v>
      </c>
      <c r="P48" s="51" t="s">
        <v>104</v>
      </c>
      <c r="Q48" s="51">
        <v>1</v>
      </c>
      <c r="R48" s="51">
        <v>2</v>
      </c>
      <c r="S48" s="51">
        <v>3</v>
      </c>
      <c r="U48" s="51" t="s">
        <v>104</v>
      </c>
      <c r="V48" s="51">
        <v>1</v>
      </c>
      <c r="W48" s="51">
        <v>2</v>
      </c>
      <c r="X48" s="51">
        <v>3</v>
      </c>
      <c r="AA48" s="51" t="s">
        <v>104</v>
      </c>
      <c r="AB48" s="51">
        <v>1</v>
      </c>
      <c r="AC48" s="51">
        <v>2</v>
      </c>
      <c r="AD48" s="51">
        <v>3</v>
      </c>
      <c r="AG48" s="51" t="s">
        <v>104</v>
      </c>
      <c r="AH48" s="51">
        <v>1</v>
      </c>
      <c r="AI48" s="51">
        <v>2</v>
      </c>
      <c r="AJ48" s="51">
        <v>3</v>
      </c>
      <c r="AL48" s="51" t="s">
        <v>104</v>
      </c>
      <c r="AM48" s="51">
        <v>1</v>
      </c>
      <c r="AN48" s="51">
        <v>2</v>
      </c>
      <c r="AO48" s="51">
        <v>3</v>
      </c>
      <c r="AQ48" s="51" t="s">
        <v>104</v>
      </c>
      <c r="AR48" s="51">
        <v>1</v>
      </c>
      <c r="AS48" s="51">
        <v>2</v>
      </c>
      <c r="AT48" s="51">
        <v>3</v>
      </c>
      <c r="AV48" s="51" t="s">
        <v>104</v>
      </c>
      <c r="AW48" s="51">
        <v>1</v>
      </c>
      <c r="AX48" s="51">
        <v>2</v>
      </c>
      <c r="AY48" s="51">
        <v>3</v>
      </c>
      <c r="BA48" s="51" t="s">
        <v>104</v>
      </c>
      <c r="BB48" s="51">
        <v>1</v>
      </c>
      <c r="BC48" s="51">
        <v>2</v>
      </c>
      <c r="BD48" s="51">
        <v>3</v>
      </c>
      <c r="BF48" s="51" t="s">
        <v>104</v>
      </c>
      <c r="BG48" s="51">
        <v>1</v>
      </c>
      <c r="BH48" s="51">
        <v>2</v>
      </c>
      <c r="BI48" s="51">
        <v>3</v>
      </c>
    </row>
    <row r="49" spans="1:61" x14ac:dyDescent="0.25">
      <c r="A49" s="51" t="s">
        <v>214</v>
      </c>
      <c r="B49" s="51">
        <v>0.69727380448245779</v>
      </c>
      <c r="C49" s="51">
        <v>0.47988501401511707</v>
      </c>
      <c r="D49" s="51">
        <v>0.1582586995798605</v>
      </c>
      <c r="F49" s="51" t="s">
        <v>214</v>
      </c>
      <c r="G49" s="51">
        <v>0.69727380448245779</v>
      </c>
      <c r="H49" s="51">
        <v>0.47988501401511707</v>
      </c>
      <c r="I49" s="51">
        <v>0.1582586995798605</v>
      </c>
      <c r="K49" s="51" t="s">
        <v>214</v>
      </c>
      <c r="L49" s="51">
        <v>0.69727380448245779</v>
      </c>
      <c r="M49" s="51">
        <v>0.47988501401511707</v>
      </c>
      <c r="N49" s="51">
        <v>0.1582586995798605</v>
      </c>
      <c r="P49" s="51" t="s">
        <v>214</v>
      </c>
      <c r="Q49" s="51">
        <v>0.69727380448245779</v>
      </c>
      <c r="R49" s="51">
        <v>0.47988501401511707</v>
      </c>
      <c r="S49" s="51">
        <v>0.1582586995798605</v>
      </c>
      <c r="U49" s="51" t="s">
        <v>214</v>
      </c>
      <c r="V49" s="51">
        <v>0.69727380448245779</v>
      </c>
      <c r="W49" s="51">
        <v>0.47988501401511707</v>
      </c>
      <c r="X49" s="51">
        <v>0.1582586995798605</v>
      </c>
      <c r="AA49" s="51" t="s">
        <v>214</v>
      </c>
      <c r="AB49" s="51">
        <v>0.69727380448245779</v>
      </c>
      <c r="AC49" s="51">
        <v>0.47988501401511707</v>
      </c>
      <c r="AD49" s="51">
        <v>0.1582586995798605</v>
      </c>
      <c r="AG49" s="51" t="s">
        <v>214</v>
      </c>
      <c r="AH49" s="51">
        <v>0.69727380448245779</v>
      </c>
      <c r="AI49" s="51">
        <v>0.47988501401511707</v>
      </c>
      <c r="AJ49" s="51">
        <v>0.1582586995798605</v>
      </c>
      <c r="AL49" s="51" t="s">
        <v>214</v>
      </c>
      <c r="AM49" s="51">
        <v>0.69727380448245779</v>
      </c>
      <c r="AN49" s="51">
        <v>0.47988501401511707</v>
      </c>
      <c r="AO49" s="51">
        <v>0.1582586995798605</v>
      </c>
      <c r="AQ49" s="51" t="s">
        <v>214</v>
      </c>
      <c r="AR49" s="51">
        <v>0.69727380448245779</v>
      </c>
      <c r="AS49" s="51">
        <v>0.47988501401511707</v>
      </c>
      <c r="AT49" s="51">
        <v>0.1582586995798605</v>
      </c>
      <c r="AV49" s="51" t="s">
        <v>214</v>
      </c>
      <c r="AW49" s="51">
        <v>0.69727380448245779</v>
      </c>
      <c r="AX49" s="51">
        <v>0.47988501401511707</v>
      </c>
      <c r="AY49" s="51">
        <v>0.1582586995798605</v>
      </c>
      <c r="BA49" s="51" t="s">
        <v>214</v>
      </c>
      <c r="BB49" s="51">
        <v>0.69727380448245779</v>
      </c>
      <c r="BC49" s="51">
        <v>0.47988501401511707</v>
      </c>
      <c r="BD49" s="51">
        <v>0.1582586995798605</v>
      </c>
      <c r="BF49" s="51" t="s">
        <v>214</v>
      </c>
      <c r="BG49" s="51">
        <v>0.69727380448245779</v>
      </c>
      <c r="BH49" s="51">
        <v>0.47988501401511707</v>
      </c>
      <c r="BI49" s="51">
        <v>0.1582586995798605</v>
      </c>
    </row>
    <row r="50" spans="1:61" x14ac:dyDescent="0.25">
      <c r="F50" s="44"/>
      <c r="G50" s="44"/>
      <c r="H50" s="44"/>
      <c r="I50" s="44"/>
      <c r="K50" s="44"/>
      <c r="L50" s="44"/>
      <c r="M50" s="44"/>
      <c r="N50" s="44"/>
      <c r="P50" s="44"/>
      <c r="Q50" s="44"/>
      <c r="R50" s="44"/>
      <c r="S50" s="44"/>
      <c r="U50" s="44"/>
      <c r="V50" s="44"/>
      <c r="W50" s="44"/>
      <c r="X50" s="44"/>
      <c r="AA50" s="44"/>
      <c r="AB50" s="44"/>
      <c r="AC50" s="44"/>
      <c r="AD50" s="44"/>
      <c r="AG50" s="44"/>
      <c r="AH50" s="44"/>
      <c r="AI50" s="44"/>
      <c r="AJ50" s="44"/>
      <c r="AL50" s="44"/>
      <c r="AM50" s="44"/>
      <c r="AN50" s="44"/>
      <c r="AO50" s="44"/>
      <c r="AQ50" s="44"/>
      <c r="AR50" s="44"/>
      <c r="AS50" s="44"/>
      <c r="AT50" s="44"/>
      <c r="AV50" s="44"/>
      <c r="AW50" s="44"/>
      <c r="AX50" s="44"/>
      <c r="AY50" s="44"/>
      <c r="BA50" s="44"/>
      <c r="BB50" s="44"/>
      <c r="BC50" s="44"/>
      <c r="BD50" s="44"/>
      <c r="BF50" s="44"/>
      <c r="BG50" s="44"/>
      <c r="BH50" s="44"/>
      <c r="BI50" s="44"/>
    </row>
    <row r="51" spans="1:61" x14ac:dyDescent="0.25">
      <c r="F51" s="44"/>
      <c r="G51" s="44"/>
      <c r="H51" s="44"/>
      <c r="I51" s="44"/>
      <c r="K51" s="44"/>
      <c r="L51" s="44"/>
      <c r="M51" s="44"/>
      <c r="N51" s="44"/>
      <c r="P51" s="44"/>
      <c r="Q51" s="44"/>
      <c r="R51" s="44"/>
      <c r="S51" s="44"/>
      <c r="U51" s="44"/>
      <c r="V51" s="44"/>
      <c r="W51" s="44"/>
      <c r="X51" s="44"/>
      <c r="AA51" s="44"/>
      <c r="AB51" s="44"/>
      <c r="AC51" s="44"/>
      <c r="AD51" s="44"/>
      <c r="AG51" s="44"/>
      <c r="AH51" s="44"/>
      <c r="AI51" s="44"/>
      <c r="AJ51" s="44"/>
      <c r="AL51" s="44"/>
      <c r="AM51" s="44"/>
      <c r="AN51" s="44"/>
      <c r="AO51" s="44"/>
      <c r="AQ51" s="44"/>
      <c r="AR51" s="44"/>
      <c r="AS51" s="44"/>
      <c r="AT51" s="44"/>
      <c r="AV51" s="44"/>
      <c r="AW51" s="44"/>
      <c r="AX51" s="44"/>
      <c r="AY51" s="44"/>
      <c r="BA51" s="44"/>
      <c r="BB51" s="44"/>
      <c r="BC51" s="44"/>
      <c r="BD51" s="44"/>
      <c r="BF51" s="44"/>
      <c r="BG51" s="44"/>
      <c r="BH51" s="44"/>
      <c r="BI51" s="44"/>
    </row>
    <row r="52" spans="1:61" x14ac:dyDescent="0.25">
      <c r="A52" s="51" t="s">
        <v>106</v>
      </c>
      <c r="B52" s="51">
        <v>1</v>
      </c>
      <c r="F52" s="51" t="s">
        <v>106</v>
      </c>
      <c r="G52" s="51">
        <v>1</v>
      </c>
      <c r="H52" s="44"/>
      <c r="I52" s="44"/>
      <c r="K52" s="51" t="s">
        <v>106</v>
      </c>
      <c r="L52" s="51">
        <v>1</v>
      </c>
      <c r="M52" s="44"/>
      <c r="N52" s="44"/>
      <c r="P52" s="51" t="s">
        <v>106</v>
      </c>
      <c r="Q52" s="51">
        <v>1</v>
      </c>
      <c r="R52" s="44"/>
      <c r="S52" s="44"/>
      <c r="U52" s="51" t="s">
        <v>106</v>
      </c>
      <c r="V52" s="51">
        <v>1</v>
      </c>
      <c r="W52" s="44"/>
      <c r="X52" s="44"/>
      <c r="AA52" s="51" t="s">
        <v>106</v>
      </c>
      <c r="AB52" s="51">
        <v>1</v>
      </c>
      <c r="AC52" s="44"/>
      <c r="AD52" s="44"/>
      <c r="AG52" s="51" t="s">
        <v>106</v>
      </c>
      <c r="AH52" s="51">
        <v>1</v>
      </c>
      <c r="AI52" s="44"/>
      <c r="AJ52" s="44"/>
      <c r="AL52" s="51" t="s">
        <v>106</v>
      </c>
      <c r="AM52" s="51">
        <v>1</v>
      </c>
      <c r="AN52" s="44"/>
      <c r="AO52" s="44"/>
      <c r="AQ52" s="51" t="s">
        <v>106</v>
      </c>
      <c r="AR52" s="51">
        <v>1</v>
      </c>
      <c r="AS52" s="44"/>
      <c r="AT52" s="44"/>
      <c r="AV52" s="51" t="s">
        <v>106</v>
      </c>
      <c r="AW52" s="51">
        <v>1</v>
      </c>
      <c r="AX52" s="44"/>
      <c r="AY52" s="44"/>
      <c r="BA52" s="51" t="s">
        <v>106</v>
      </c>
      <c r="BB52" s="51">
        <v>1</v>
      </c>
      <c r="BC52" s="44"/>
      <c r="BD52" s="44"/>
      <c r="BF52" s="51" t="s">
        <v>106</v>
      </c>
      <c r="BG52" s="51">
        <v>1</v>
      </c>
      <c r="BH52" s="44"/>
      <c r="BI52" s="44"/>
    </row>
    <row r="53" spans="1:61" x14ac:dyDescent="0.25">
      <c r="A53" s="51" t="s">
        <v>105</v>
      </c>
      <c r="B53" s="51">
        <v>0.33132150166837238</v>
      </c>
      <c r="F53" s="51" t="s">
        <v>105</v>
      </c>
      <c r="G53" s="51">
        <v>0.33132150166837238</v>
      </c>
      <c r="H53" s="44"/>
      <c r="I53" s="44"/>
      <c r="K53" s="51" t="s">
        <v>105</v>
      </c>
      <c r="L53" s="51">
        <v>0.33132150166837238</v>
      </c>
      <c r="M53" s="44"/>
      <c r="N53" s="44"/>
      <c r="P53" s="51" t="s">
        <v>105</v>
      </c>
      <c r="Q53" s="51">
        <v>0.33132150166837238</v>
      </c>
      <c r="R53" s="44"/>
      <c r="S53" s="44"/>
      <c r="U53" s="51" t="s">
        <v>105</v>
      </c>
      <c r="V53" s="51">
        <v>0.33132150166837238</v>
      </c>
      <c r="W53" s="44"/>
      <c r="X53" s="44"/>
      <c r="AA53" s="51" t="s">
        <v>105</v>
      </c>
      <c r="AB53" s="51">
        <v>0.33132150166837238</v>
      </c>
      <c r="AC53" s="44"/>
      <c r="AD53" s="44"/>
      <c r="AG53" s="51" t="s">
        <v>105</v>
      </c>
      <c r="AH53" s="51">
        <v>0.33132150166837238</v>
      </c>
      <c r="AI53" s="44"/>
      <c r="AJ53" s="44"/>
      <c r="AL53" s="51" t="s">
        <v>105</v>
      </c>
      <c r="AM53" s="51">
        <v>0.33132150166837238</v>
      </c>
      <c r="AN53" s="44"/>
      <c r="AO53" s="44"/>
      <c r="AQ53" s="51" t="s">
        <v>105</v>
      </c>
      <c r="AR53" s="51">
        <v>0.33132150166837238</v>
      </c>
      <c r="AS53" s="44"/>
      <c r="AT53" s="44"/>
      <c r="AV53" s="51" t="s">
        <v>105</v>
      </c>
      <c r="AW53" s="51">
        <v>0.33132150166837238</v>
      </c>
      <c r="AX53" s="44"/>
      <c r="AY53" s="44"/>
      <c r="BA53" s="51" t="s">
        <v>105</v>
      </c>
      <c r="BB53" s="51">
        <v>0.33132150166837238</v>
      </c>
      <c r="BC53" s="44"/>
      <c r="BD53" s="44"/>
      <c r="BF53" s="51" t="s">
        <v>105</v>
      </c>
      <c r="BG53" s="51">
        <v>0.33132150166837238</v>
      </c>
      <c r="BH53" s="44"/>
      <c r="BI53" s="44"/>
    </row>
    <row r="54" spans="1:61" x14ac:dyDescent="0.25">
      <c r="P54" s="44"/>
      <c r="Q54" s="44"/>
      <c r="R54" s="44"/>
      <c r="S54" s="44"/>
      <c r="U54" s="44"/>
      <c r="V54" s="44"/>
      <c r="W54" s="44"/>
      <c r="X54" s="44"/>
      <c r="AA54" s="44"/>
      <c r="AB54" s="44"/>
      <c r="AC54" s="44"/>
      <c r="AD54" s="44"/>
      <c r="AG54" s="44"/>
      <c r="AH54" s="44"/>
      <c r="AI54" s="44"/>
      <c r="AJ54" s="44"/>
      <c r="AL54" s="44"/>
      <c r="AM54" s="44"/>
      <c r="AN54" s="44"/>
      <c r="AO54" s="44"/>
      <c r="AQ54" s="44"/>
      <c r="AR54" s="44"/>
      <c r="AS54" s="44"/>
      <c r="AT54" s="44"/>
      <c r="AV54" s="44"/>
      <c r="AW54" s="44"/>
      <c r="AX54" s="44"/>
      <c r="AY54" s="44"/>
      <c r="BA54" s="44"/>
      <c r="BB54" s="44"/>
      <c r="BC54" s="44"/>
      <c r="BD54" s="44"/>
      <c r="BF54" s="44"/>
      <c r="BG54" s="44"/>
      <c r="BH54" s="44"/>
      <c r="BI54" s="44"/>
    </row>
    <row r="55" spans="1:61" x14ac:dyDescent="0.25">
      <c r="P55" s="44"/>
      <c r="Q55" s="44"/>
      <c r="R55" s="44"/>
      <c r="S55" s="44"/>
      <c r="U55" s="44"/>
      <c r="V55" s="44"/>
      <c r="W55" s="44"/>
      <c r="X55" s="44"/>
      <c r="AA55" s="44"/>
      <c r="AB55" s="44"/>
      <c r="AC55" s="44"/>
      <c r="AD55" s="44"/>
      <c r="AG55" s="44"/>
      <c r="AH55" s="44"/>
      <c r="AI55" s="44"/>
      <c r="AJ55" s="44"/>
      <c r="AL55" s="44"/>
      <c r="AM55" s="44"/>
      <c r="AN55" s="44"/>
      <c r="AO55" s="44"/>
      <c r="AQ55" s="44"/>
      <c r="AR55" s="44"/>
      <c r="AS55" s="44"/>
      <c r="AT55" s="44"/>
      <c r="AV55" s="44"/>
      <c r="AW55" s="44"/>
      <c r="AX55" s="44"/>
      <c r="AY55" s="44"/>
      <c r="BA55" s="44"/>
      <c r="BB55" s="44"/>
      <c r="BC55" s="44"/>
      <c r="BD55" s="44"/>
      <c r="BF55" s="44"/>
      <c r="BG55" s="44"/>
      <c r="BH55" s="44"/>
      <c r="BI55" s="44"/>
    </row>
    <row r="56" spans="1:61" x14ac:dyDescent="0.25">
      <c r="A56" s="97" t="s">
        <v>165</v>
      </c>
      <c r="B56" s="97"/>
      <c r="C56" s="97"/>
      <c r="E56" s="97" t="s">
        <v>150</v>
      </c>
      <c r="F56" s="97"/>
      <c r="G56" s="97"/>
      <c r="K56" s="97" t="s">
        <v>154</v>
      </c>
      <c r="L56" s="97"/>
      <c r="M56" s="97"/>
      <c r="P56" s="97" t="s">
        <v>156</v>
      </c>
      <c r="Q56" s="97"/>
      <c r="R56" s="97"/>
      <c r="S56" s="44"/>
      <c r="U56" s="97" t="s">
        <v>157</v>
      </c>
      <c r="V56" s="97"/>
      <c r="W56" s="97"/>
      <c r="X56" s="44"/>
      <c r="AA56" s="97" t="s">
        <v>158</v>
      </c>
      <c r="AB56" s="97"/>
      <c r="AC56" s="97"/>
      <c r="AD56" s="44"/>
      <c r="AG56" s="97" t="s">
        <v>159</v>
      </c>
      <c r="AH56" s="97"/>
      <c r="AI56" s="97"/>
      <c r="AJ56" s="44"/>
      <c r="AL56" s="97" t="s">
        <v>160</v>
      </c>
      <c r="AM56" s="97"/>
      <c r="AN56" s="97"/>
      <c r="AO56" s="44"/>
      <c r="AQ56" s="97" t="s">
        <v>161</v>
      </c>
      <c r="AR56" s="97"/>
      <c r="AS56" s="97"/>
      <c r="AT56" s="44"/>
      <c r="AV56" s="97" t="s">
        <v>162</v>
      </c>
      <c r="AW56" s="97"/>
      <c r="AX56" s="97"/>
      <c r="AY56" s="44"/>
      <c r="BA56" s="97" t="s">
        <v>163</v>
      </c>
      <c r="BB56" s="97"/>
      <c r="BC56" s="97"/>
      <c r="BD56" s="44"/>
      <c r="BF56" s="97" t="s">
        <v>164</v>
      </c>
      <c r="BG56" s="97"/>
      <c r="BH56" s="97"/>
      <c r="BI56" s="44"/>
    </row>
    <row r="57" spans="1:61" x14ac:dyDescent="0.25">
      <c r="A57" s="97" t="s">
        <v>107</v>
      </c>
      <c r="B57" s="97"/>
      <c r="E57" s="41" t="s">
        <v>151</v>
      </c>
      <c r="K57" s="41" t="s">
        <v>151</v>
      </c>
      <c r="P57" s="44" t="s">
        <v>151</v>
      </c>
      <c r="Q57" s="44"/>
      <c r="R57" s="44"/>
      <c r="S57" s="44"/>
      <c r="U57" s="44" t="s">
        <v>151</v>
      </c>
      <c r="V57" s="44"/>
      <c r="W57" s="44"/>
      <c r="X57" s="44"/>
      <c r="AA57" s="44" t="s">
        <v>151</v>
      </c>
      <c r="AB57" s="44"/>
      <c r="AC57" s="44"/>
      <c r="AD57" s="44"/>
      <c r="AG57" s="44" t="s">
        <v>151</v>
      </c>
      <c r="AH57" s="44"/>
      <c r="AI57" s="44"/>
      <c r="AJ57" s="44"/>
      <c r="AL57" s="44" t="s">
        <v>151</v>
      </c>
      <c r="AM57" s="44"/>
      <c r="AN57" s="44"/>
      <c r="AO57" s="44"/>
      <c r="AQ57" s="44" t="s">
        <v>151</v>
      </c>
      <c r="AR57" s="44"/>
      <c r="AS57" s="44"/>
      <c r="AT57" s="44"/>
      <c r="AV57" s="44" t="s">
        <v>151</v>
      </c>
      <c r="AW57" s="44"/>
      <c r="AX57" s="44"/>
      <c r="AY57" s="44"/>
      <c r="BA57" s="44" t="s">
        <v>151</v>
      </c>
      <c r="BB57" s="44"/>
      <c r="BC57" s="44"/>
      <c r="BD57" s="44"/>
      <c r="BF57" s="44" t="s">
        <v>151</v>
      </c>
      <c r="BG57" s="44"/>
      <c r="BH57" s="44"/>
      <c r="BI57" s="44"/>
    </row>
    <row r="58" spans="1:61" x14ac:dyDescent="0.25">
      <c r="P58" s="44"/>
      <c r="Q58" s="44"/>
      <c r="R58" s="44"/>
      <c r="S58" s="44"/>
      <c r="U58" s="44"/>
      <c r="V58" s="44"/>
      <c r="W58" s="44"/>
      <c r="X58" s="44"/>
      <c r="AA58" s="44"/>
      <c r="AB58" s="44"/>
      <c r="AC58" s="44"/>
      <c r="AD58" s="44"/>
      <c r="AG58" s="44"/>
      <c r="AH58" s="44"/>
      <c r="AI58" s="44"/>
      <c r="AJ58" s="44"/>
      <c r="AL58" s="44"/>
      <c r="AM58" s="44"/>
      <c r="AN58" s="44"/>
      <c r="AO58" s="44"/>
      <c r="AQ58" s="44"/>
      <c r="AR58" s="44"/>
      <c r="AS58" s="44"/>
      <c r="AT58" s="44"/>
      <c r="AV58" s="44"/>
      <c r="AW58" s="44"/>
      <c r="AX58" s="44"/>
      <c r="AY58" s="44"/>
      <c r="BA58" s="44"/>
      <c r="BB58" s="44"/>
      <c r="BC58" s="44"/>
      <c r="BD58" s="44"/>
      <c r="BF58" s="44"/>
      <c r="BG58" s="44"/>
      <c r="BH58" s="44"/>
      <c r="BI58" s="44"/>
    </row>
    <row r="59" spans="1:61" x14ac:dyDescent="0.25">
      <c r="A59" s="97" t="s">
        <v>108</v>
      </c>
      <c r="B59" s="97"/>
      <c r="E59" s="41" t="s">
        <v>108</v>
      </c>
      <c r="K59" s="41" t="s">
        <v>108</v>
      </c>
      <c r="P59" s="44" t="s">
        <v>108</v>
      </c>
      <c r="Q59" s="44"/>
      <c r="R59" s="44"/>
      <c r="S59" s="44"/>
      <c r="U59" s="44" t="s">
        <v>108</v>
      </c>
      <c r="V59" s="44"/>
      <c r="W59" s="44"/>
      <c r="X59" s="44"/>
      <c r="AA59" s="44" t="s">
        <v>108</v>
      </c>
      <c r="AB59" s="44"/>
      <c r="AC59" s="44"/>
      <c r="AD59" s="44"/>
      <c r="AG59" s="44" t="s">
        <v>108</v>
      </c>
      <c r="AH59" s="44"/>
      <c r="AI59" s="44"/>
      <c r="AJ59" s="44"/>
      <c r="AL59" s="44" t="s">
        <v>108</v>
      </c>
      <c r="AM59" s="44"/>
      <c r="AN59" s="44"/>
      <c r="AO59" s="44"/>
      <c r="AQ59" s="44" t="s">
        <v>108</v>
      </c>
      <c r="AR59" s="44"/>
      <c r="AS59" s="44"/>
      <c r="AT59" s="44"/>
      <c r="AV59" s="44" t="s">
        <v>108</v>
      </c>
      <c r="AW59" s="44"/>
      <c r="AX59" s="44"/>
      <c r="AY59" s="44"/>
      <c r="BA59" s="44" t="s">
        <v>108</v>
      </c>
      <c r="BB59" s="44"/>
      <c r="BC59" s="44"/>
      <c r="BD59" s="44"/>
      <c r="BF59" s="44" t="s">
        <v>108</v>
      </c>
      <c r="BG59" s="44"/>
      <c r="BH59" s="44"/>
      <c r="BI59" s="44"/>
    </row>
    <row r="60" spans="1:61" x14ac:dyDescent="0.25">
      <c r="P60" s="44"/>
      <c r="Q60" s="44"/>
      <c r="R60" s="44"/>
      <c r="S60" s="44"/>
      <c r="U60" s="44"/>
      <c r="V60" s="44"/>
      <c r="W60" s="44"/>
      <c r="X60" s="44"/>
      <c r="AA60" s="44"/>
      <c r="AB60" s="44"/>
      <c r="AC60" s="44"/>
      <c r="AD60" s="44"/>
      <c r="AG60" s="44"/>
      <c r="AH60" s="44"/>
      <c r="AI60" s="44"/>
      <c r="AJ60" s="44"/>
      <c r="AL60" s="44"/>
      <c r="AM60" s="44"/>
      <c r="AN60" s="44"/>
      <c r="AO60" s="44"/>
      <c r="AQ60" s="44"/>
      <c r="AR60" s="44"/>
      <c r="AS60" s="44"/>
      <c r="AT60" s="44"/>
      <c r="AV60" s="44"/>
      <c r="AW60" s="44"/>
      <c r="AX60" s="44"/>
      <c r="AY60" s="44"/>
      <c r="BA60" s="44"/>
      <c r="BB60" s="44"/>
      <c r="BC60" s="44"/>
      <c r="BD60" s="44"/>
      <c r="BF60" s="44"/>
      <c r="BG60" s="44"/>
      <c r="BH60" s="44"/>
      <c r="BI60" s="44"/>
    </row>
    <row r="61" spans="1:61" x14ac:dyDescent="0.25">
      <c r="A61" s="97" t="s">
        <v>113</v>
      </c>
      <c r="B61" s="97"/>
      <c r="C61" s="97"/>
      <c r="D61" s="97"/>
      <c r="F61" s="97" t="s">
        <v>152</v>
      </c>
      <c r="G61" s="97"/>
      <c r="H61" s="97"/>
      <c r="K61" s="97" t="s">
        <v>152</v>
      </c>
      <c r="L61" s="97"/>
      <c r="M61" s="97"/>
      <c r="P61" s="97" t="s">
        <v>152</v>
      </c>
      <c r="Q61" s="97"/>
      <c r="R61" s="97"/>
      <c r="S61" s="44"/>
      <c r="U61" s="97" t="s">
        <v>152</v>
      </c>
      <c r="V61" s="97"/>
      <c r="W61" s="97"/>
      <c r="X61" s="44"/>
      <c r="AA61" s="97" t="s">
        <v>152</v>
      </c>
      <c r="AB61" s="97"/>
      <c r="AC61" s="97"/>
      <c r="AD61" s="44"/>
      <c r="AG61" s="97" t="s">
        <v>152</v>
      </c>
      <c r="AH61" s="97"/>
      <c r="AI61" s="97"/>
      <c r="AJ61" s="44"/>
      <c r="AL61" s="97" t="s">
        <v>152</v>
      </c>
      <c r="AM61" s="97"/>
      <c r="AN61" s="97"/>
      <c r="AO61" s="44"/>
      <c r="AQ61" s="97" t="s">
        <v>152</v>
      </c>
      <c r="AR61" s="97"/>
      <c r="AS61" s="97"/>
      <c r="AT61" s="44"/>
      <c r="AV61" s="97" t="s">
        <v>152</v>
      </c>
      <c r="AW61" s="97"/>
      <c r="AX61" s="97"/>
      <c r="AY61" s="44"/>
      <c r="BA61" s="97" t="s">
        <v>152</v>
      </c>
      <c r="BB61" s="97"/>
      <c r="BC61" s="97"/>
      <c r="BD61" s="44"/>
      <c r="BF61" s="97" t="s">
        <v>152</v>
      </c>
      <c r="BG61" s="97"/>
      <c r="BH61" s="97"/>
      <c r="BI61" s="44"/>
    </row>
    <row r="62" spans="1:61" x14ac:dyDescent="0.25">
      <c r="A62" s="51" t="s">
        <v>109</v>
      </c>
      <c r="B62" s="51">
        <f>B49+(B23*B39)+(C23*C39)+(D23*D39)</f>
        <v>1.8816368269084989</v>
      </c>
      <c r="F62" s="51" t="s">
        <v>109</v>
      </c>
      <c r="G62" s="51">
        <f>G49+(B24*G39)+(C24*H39)+(D24*I39)</f>
        <v>1.806569266575478</v>
      </c>
      <c r="K62" s="51" t="s">
        <v>109</v>
      </c>
      <c r="L62" s="51">
        <f>L49+(B25*L39)+(C25*M39)+(D25*N39)</f>
        <v>1.3005626599676983</v>
      </c>
      <c r="P62" s="51" t="s">
        <v>109</v>
      </c>
      <c r="Q62" s="51">
        <f>Q49+(B26*Q39)+(C26*R39)+(D26*S39)</f>
        <v>1.9363013404963698</v>
      </c>
      <c r="R62" s="44"/>
      <c r="S62" s="44"/>
      <c r="U62" s="51" t="s">
        <v>109</v>
      </c>
      <c r="V62" s="51">
        <f>V49+(B27*V39)+(C27*W39)+(D27*X39)</f>
        <v>1.6233818833693605</v>
      </c>
      <c r="W62" s="44"/>
      <c r="X62" s="44"/>
      <c r="AA62" s="51" t="s">
        <v>109</v>
      </c>
      <c r="AB62" s="51">
        <f>AB49+(B28*AB39)+(C28*AC39)+(D28*AD39)</f>
        <v>2.1065264630731919</v>
      </c>
      <c r="AC62" s="44"/>
      <c r="AD62" s="44"/>
      <c r="AG62" s="51" t="s">
        <v>109</v>
      </c>
      <c r="AH62" s="51">
        <f>AH49+(B29*AH39)+(C29*AI39)+(D29*AJ39)</f>
        <v>1.3668483743346671</v>
      </c>
      <c r="AI62" s="44"/>
      <c r="AJ62" s="44"/>
      <c r="AL62" s="51" t="s">
        <v>109</v>
      </c>
      <c r="AM62" s="51">
        <f>AM49+(B30*AM39)+(C30*AN39)+(D30*AO39)</f>
        <v>1.8299427863135391</v>
      </c>
      <c r="AN62" s="44"/>
      <c r="AO62" s="44"/>
      <c r="AQ62" s="51" t="s">
        <v>109</v>
      </c>
      <c r="AR62" s="51">
        <f>AR49+(B31*AR39)+(C31*AS39)+(D31*AT39)</f>
        <v>2.1385456388159678</v>
      </c>
      <c r="AS62" s="44"/>
      <c r="AT62" s="44"/>
      <c r="AV62" s="51" t="s">
        <v>109</v>
      </c>
      <c r="AW62" s="51">
        <f>AW49+(B32*AW39)+(C32*AX39)+(D32*AY39)</f>
        <v>1.3721027184598662</v>
      </c>
      <c r="AX62" s="44"/>
      <c r="AY62" s="44"/>
      <c r="BA62" s="51" t="s">
        <v>109</v>
      </c>
      <c r="BB62" s="51">
        <f>BB49+(B33*BB39)+(C33*BC39)+(D33*BD39)</f>
        <v>1.7330830126495125</v>
      </c>
      <c r="BC62" s="44"/>
      <c r="BD62" s="44"/>
      <c r="BF62" s="51" t="s">
        <v>109</v>
      </c>
      <c r="BG62" s="51">
        <f>BG49+(B34*BG39)+(C34*BH39)+(D34*BI39)</f>
        <v>1.5673011145618927</v>
      </c>
      <c r="BH62" s="44"/>
      <c r="BI62" s="44"/>
    </row>
    <row r="63" spans="1:61" x14ac:dyDescent="0.25">
      <c r="A63" s="51" t="s">
        <v>110</v>
      </c>
      <c r="B63" s="51">
        <f>C49+(B24*B40)+(C24*C40)+(D24*D40)</f>
        <v>1.7011695725842566</v>
      </c>
      <c r="F63" s="51" t="s">
        <v>110</v>
      </c>
      <c r="G63" s="51">
        <f>H49+(B25*G40)+(C25*H40)+(D25*I40)</f>
        <v>1.1308297515058667</v>
      </c>
      <c r="K63" s="51" t="s">
        <v>110</v>
      </c>
      <c r="L63" s="51">
        <f>M49+(B26*L40)+(C26*M40)+(D26*N40)</f>
        <v>1.7616151196593026</v>
      </c>
      <c r="P63" s="51" t="s">
        <v>110</v>
      </c>
      <c r="Q63" s="51">
        <f>R49+(B27*Q40)+(C27*R40)+(D27*S40)</f>
        <v>1.2797837330511039</v>
      </c>
      <c r="R63" s="44"/>
      <c r="S63" s="44"/>
      <c r="U63" s="51" t="s">
        <v>110</v>
      </c>
      <c r="V63" s="51">
        <f>W49+(B28*V40)+(C28*W40)+(D28*X40)</f>
        <v>1.9164456149122995</v>
      </c>
      <c r="W63" s="44"/>
      <c r="X63" s="44"/>
      <c r="AA63" s="51" t="s">
        <v>110</v>
      </c>
      <c r="AB63" s="51">
        <f>AC49+(B29*AB40)+(C29*AC40)+(D29*AD40)</f>
        <v>1.2899522233053262</v>
      </c>
      <c r="AC63" s="44"/>
      <c r="AD63" s="44"/>
      <c r="AG63" s="51" t="s">
        <v>110</v>
      </c>
      <c r="AH63" s="51">
        <f>AI49+(B30*AH40)+(C30*AI40)+(D30*AJ40)</f>
        <v>1.7153777418788052</v>
      </c>
      <c r="AI63" s="44"/>
      <c r="AJ63" s="44"/>
      <c r="AL63" s="51" t="s">
        <v>110</v>
      </c>
      <c r="AM63" s="51">
        <f>AN49+(B31*AM40)+(C31*AN40)+(D31*AO40)</f>
        <v>1.9905656188235841</v>
      </c>
      <c r="AN63" s="44"/>
      <c r="AO63" s="44"/>
      <c r="AQ63" s="51" t="s">
        <v>110</v>
      </c>
      <c r="AR63" s="51">
        <f>AS49+(B32*AR40)+(C32*AS40)+(D32*AT40)</f>
        <v>1.2869167223140634</v>
      </c>
      <c r="AS63" s="44"/>
      <c r="AT63" s="44"/>
      <c r="AV63" s="51" t="s">
        <v>110</v>
      </c>
      <c r="AW63" s="51">
        <f>AX49+(B33*AW40)+(C33*AX40)+(D33*AY40)</f>
        <v>1.667187783116477</v>
      </c>
      <c r="AX63" s="44"/>
      <c r="AY63" s="44"/>
      <c r="BA63" s="51" t="s">
        <v>110</v>
      </c>
      <c r="BB63" s="51">
        <f>BC49+(B34*BB40)+(C34*BC40)+(D34*BD40)</f>
        <v>1.3269361235909631</v>
      </c>
      <c r="BC63" s="44"/>
      <c r="BD63" s="44"/>
      <c r="BF63" s="51" t="s">
        <v>110</v>
      </c>
      <c r="BG63" s="51">
        <f>BH49+(B23*BG40)+(C23*BH40)+(D23*BI40)</f>
        <v>1.7544995347324608</v>
      </c>
      <c r="BH63" s="44"/>
      <c r="BI63" s="44"/>
    </row>
    <row r="64" spans="1:61" x14ac:dyDescent="0.25">
      <c r="A64" s="51" t="s">
        <v>111</v>
      </c>
      <c r="B64" s="51">
        <f>D49+(B25*B41)+(C25*C41)+(D25*D41)</f>
        <v>0.39631967348190261</v>
      </c>
      <c r="F64" s="51" t="s">
        <v>111</v>
      </c>
      <c r="G64" s="51">
        <f>I49+(B26*G41)+(C26*H41)+(D26*I41)</f>
        <v>1.0540103985656635</v>
      </c>
      <c r="K64" s="51" t="s">
        <v>111</v>
      </c>
      <c r="L64" s="51">
        <f>N49+(B27*L41)+(C27*M41)+(D27*N41)</f>
        <v>0.96278483678481419</v>
      </c>
      <c r="P64" s="51" t="s">
        <v>111</v>
      </c>
      <c r="Q64" s="51">
        <f>S49+(B28*Q41)+(C28*R41)+(D28*S41)</f>
        <v>1.1189839042743186</v>
      </c>
      <c r="R64" s="44"/>
      <c r="S64" s="44"/>
      <c r="U64" s="51" t="s">
        <v>111</v>
      </c>
      <c r="V64" s="51">
        <f>X49+(B29*V41)+(C29*W41)+(D29*X41)</f>
        <v>0.74207895576258431</v>
      </c>
      <c r="W64" s="44"/>
      <c r="X64" s="44"/>
      <c r="AA64" s="51" t="s">
        <v>111</v>
      </c>
      <c r="AB64" s="51">
        <f>AD49+(B30*AB41)+(C30*AC41)+(D30*AD41)</f>
        <v>0.93169748738478864</v>
      </c>
      <c r="AC64" s="44"/>
      <c r="AD64" s="44"/>
      <c r="AG64" s="51" t="s">
        <v>111</v>
      </c>
      <c r="AH64" s="51">
        <f>AJ49+(B31*AH41)+(C31*AI41)+(D31*AJ41)</f>
        <v>1.2164583855920965</v>
      </c>
      <c r="AI64" s="44"/>
      <c r="AJ64" s="44"/>
      <c r="AL64" s="51" t="s">
        <v>111</v>
      </c>
      <c r="AM64" s="51">
        <f>AO49+(B32*AM41)+(C32*AN41)+(D32*AO41)</f>
        <v>0.50116243554740303</v>
      </c>
      <c r="AN64" s="44"/>
      <c r="AO64" s="44"/>
      <c r="AQ64" s="51" t="s">
        <v>111</v>
      </c>
      <c r="AR64" s="51">
        <f>AT49+(B33*AR41)+(C33*AS41)+(D33*AT41)</f>
        <v>0.7945070086818653</v>
      </c>
      <c r="AS64" s="44"/>
      <c r="AT64" s="44"/>
      <c r="AV64" s="51" t="s">
        <v>111</v>
      </c>
      <c r="AW64" s="51">
        <f>AY49+(B34*AW41)+(C34*AX41)+(D34*AY41)</f>
        <v>0.79027855389242407</v>
      </c>
      <c r="AX64" s="44"/>
      <c r="AY64" s="44"/>
      <c r="BA64" s="51" t="s">
        <v>111</v>
      </c>
      <c r="BB64" s="51">
        <f>BD49+(B23*BB41)+(C23*BC41)+(D23*BD41)</f>
        <v>1.119435604831883</v>
      </c>
      <c r="BC64" s="44"/>
      <c r="BD64" s="44"/>
      <c r="BF64" s="51" t="s">
        <v>111</v>
      </c>
      <c r="BG64" s="51">
        <f>BI49+(B24*BG41)+(C24*BH41)+(D24*BI41)</f>
        <v>0.90750717206466924</v>
      </c>
      <c r="BH64" s="44"/>
      <c r="BI64" s="44"/>
    </row>
    <row r="65" spans="1:61" x14ac:dyDescent="0.25">
      <c r="P65" s="44"/>
      <c r="Q65" s="44"/>
      <c r="R65" s="44"/>
      <c r="S65" s="44"/>
      <c r="U65" s="44"/>
      <c r="V65" s="44"/>
      <c r="W65" s="44"/>
      <c r="X65" s="44"/>
      <c r="AA65" s="44"/>
      <c r="AB65" s="44"/>
      <c r="AC65" s="44"/>
      <c r="AD65" s="44"/>
      <c r="AG65" s="44"/>
      <c r="AH65" s="44"/>
      <c r="AI65" s="44"/>
      <c r="AJ65" s="44"/>
      <c r="AL65" s="44"/>
      <c r="AM65" s="44"/>
      <c r="AN65" s="44"/>
      <c r="AO65" s="44"/>
      <c r="AQ65" s="44"/>
      <c r="AR65" s="44"/>
      <c r="AS65" s="44"/>
      <c r="AT65" s="44"/>
      <c r="AV65" s="44"/>
      <c r="AW65" s="44"/>
      <c r="AX65" s="44"/>
      <c r="AY65" s="44"/>
      <c r="BA65" s="44"/>
      <c r="BB65" s="44"/>
      <c r="BC65" s="44"/>
      <c r="BD65" s="44"/>
      <c r="BF65" s="44"/>
      <c r="BG65" s="44"/>
      <c r="BH65" s="44"/>
      <c r="BI65" s="44"/>
    </row>
    <row r="66" spans="1:61" x14ac:dyDescent="0.25">
      <c r="A66" s="97" t="s">
        <v>114</v>
      </c>
      <c r="B66" s="97"/>
      <c r="C66" s="97"/>
      <c r="D66" s="97"/>
      <c r="F66" s="97" t="s">
        <v>114</v>
      </c>
      <c r="G66" s="97"/>
      <c r="H66" s="97"/>
      <c r="I66" s="97"/>
      <c r="K66" s="97" t="s">
        <v>114</v>
      </c>
      <c r="L66" s="97"/>
      <c r="M66" s="97"/>
      <c r="N66" s="97"/>
      <c r="P66" s="97" t="s">
        <v>114</v>
      </c>
      <c r="Q66" s="97"/>
      <c r="R66" s="97"/>
      <c r="S66" s="97"/>
      <c r="U66" s="97" t="s">
        <v>114</v>
      </c>
      <c r="V66" s="97"/>
      <c r="W66" s="97"/>
      <c r="X66" s="97"/>
      <c r="AA66" s="97" t="s">
        <v>114</v>
      </c>
      <c r="AB66" s="97"/>
      <c r="AC66" s="97"/>
      <c r="AD66" s="97"/>
      <c r="AG66" s="97" t="s">
        <v>114</v>
      </c>
      <c r="AH66" s="97"/>
      <c r="AI66" s="97"/>
      <c r="AJ66" s="97"/>
      <c r="AL66" s="97" t="s">
        <v>114</v>
      </c>
      <c r="AM66" s="97"/>
      <c r="AN66" s="97"/>
      <c r="AO66" s="97"/>
      <c r="AQ66" s="97" t="s">
        <v>114</v>
      </c>
      <c r="AR66" s="97"/>
      <c r="AS66" s="97"/>
      <c r="AT66" s="97"/>
      <c r="AV66" s="97" t="s">
        <v>114</v>
      </c>
      <c r="AW66" s="97"/>
      <c r="AX66" s="97"/>
      <c r="AY66" s="97"/>
      <c r="BA66" s="97" t="s">
        <v>114</v>
      </c>
      <c r="BB66" s="97"/>
      <c r="BC66" s="97"/>
      <c r="BD66" s="97"/>
      <c r="BF66" s="97" t="s">
        <v>114</v>
      </c>
      <c r="BG66" s="97"/>
      <c r="BH66" s="97"/>
      <c r="BI66" s="97"/>
    </row>
    <row r="67" spans="1:61" x14ac:dyDescent="0.25">
      <c r="A67" s="51" t="s">
        <v>118</v>
      </c>
      <c r="B67" s="51">
        <f>1/(1+EXP(-(B62)))</f>
        <v>0.86779902266595921</v>
      </c>
      <c r="F67" s="51" t="s">
        <v>118</v>
      </c>
      <c r="G67" s="51">
        <f>1/(1+EXP(-(G62)))</f>
        <v>0.85894672768971581</v>
      </c>
      <c r="K67" s="51" t="s">
        <v>118</v>
      </c>
      <c r="L67" s="51">
        <f>1/(1+EXP(-(L62)))</f>
        <v>0.78592966256414243</v>
      </c>
      <c r="P67" s="51" t="s">
        <v>118</v>
      </c>
      <c r="Q67" s="51">
        <f>1/(1+EXP(-(Q62)))</f>
        <v>0.87394524407383667</v>
      </c>
      <c r="R67" s="44"/>
      <c r="S67" s="44"/>
      <c r="U67" s="51" t="s">
        <v>118</v>
      </c>
      <c r="V67" s="51">
        <f>1/(1+EXP(-(V62)))</f>
        <v>0.83526100493062938</v>
      </c>
      <c r="W67" s="44"/>
      <c r="X67" s="44"/>
      <c r="AA67" s="51" t="s">
        <v>118</v>
      </c>
      <c r="AB67" s="51">
        <f>1/(1+EXP(-(AB62)))</f>
        <v>0.89153590000238436</v>
      </c>
      <c r="AC67" s="44"/>
      <c r="AD67" s="44"/>
      <c r="AG67" s="51" t="s">
        <v>118</v>
      </c>
      <c r="AH67" s="51">
        <f>1/(1+EXP(-(AH62)))</f>
        <v>0.79687048377232217</v>
      </c>
      <c r="AI67" s="44"/>
      <c r="AJ67" s="44"/>
      <c r="AL67" s="51" t="s">
        <v>118</v>
      </c>
      <c r="AM67" s="51">
        <f>1/(1+EXP(-(AM62)))</f>
        <v>0.86175491090847511</v>
      </c>
      <c r="AN67" s="44"/>
      <c r="AO67" s="44"/>
      <c r="AQ67" s="51" t="s">
        <v>118</v>
      </c>
      <c r="AR67" s="51">
        <f>1/(1+EXP(-(AR62)))</f>
        <v>0.89459354881660991</v>
      </c>
      <c r="AS67" s="44"/>
      <c r="AT67" s="44"/>
      <c r="AV67" s="51" t="s">
        <v>118</v>
      </c>
      <c r="AW67" s="51">
        <f>1/(1+EXP(-(AW62)))</f>
        <v>0.797719666944815</v>
      </c>
      <c r="AX67" s="44"/>
      <c r="AY67" s="44"/>
      <c r="BA67" s="51" t="s">
        <v>118</v>
      </c>
      <c r="BB67" s="51">
        <f>1/(1+EXP(-(BB62)))</f>
        <v>0.84980634669712141</v>
      </c>
      <c r="BC67" s="44"/>
      <c r="BD67" s="44"/>
      <c r="BF67" s="51" t="s">
        <v>118</v>
      </c>
      <c r="BG67" s="51">
        <f>1/(1+EXP(-(BG62)))</f>
        <v>0.82739852037470918</v>
      </c>
      <c r="BH67" s="44"/>
      <c r="BI67" s="44"/>
    </row>
    <row r="68" spans="1:61" x14ac:dyDescent="0.25">
      <c r="A68" s="51" t="s">
        <v>119</v>
      </c>
      <c r="B68" s="51">
        <f t="shared" ref="B68:B69" si="7">1/(1+EXP(-(B63)))</f>
        <v>0.84568742609328507</v>
      </c>
      <c r="F68" s="51" t="s">
        <v>119</v>
      </c>
      <c r="G68" s="51">
        <f t="shared" ref="G68:G69" si="8">1/(1+EXP(-(G63)))</f>
        <v>0.75599199428773789</v>
      </c>
      <c r="K68" s="51" t="s">
        <v>119</v>
      </c>
      <c r="L68" s="51">
        <f t="shared" ref="L68:L69" si="9">1/(1+EXP(-(L63)))</f>
        <v>0.85341182715133168</v>
      </c>
      <c r="P68" s="51" t="s">
        <v>119</v>
      </c>
      <c r="Q68" s="51">
        <f t="shared" ref="Q68:Q69" si="10">1/(1+EXP(-(Q63)))</f>
        <v>0.78241296075503886</v>
      </c>
      <c r="R68" s="44"/>
      <c r="S68" s="44"/>
      <c r="U68" s="51" t="s">
        <v>119</v>
      </c>
      <c r="V68" s="51">
        <f t="shared" ref="V68:V69" si="11">1/(1+EXP(-(V63)))</f>
        <v>0.87174154903503798</v>
      </c>
      <c r="W68" s="44"/>
      <c r="X68" s="44"/>
      <c r="AA68" s="51" t="s">
        <v>119</v>
      </c>
      <c r="AB68" s="51">
        <f t="shared" ref="AB68:AB69" si="12">1/(1+EXP(-(AB63)))</f>
        <v>0.78413910236645235</v>
      </c>
      <c r="AC68" s="44"/>
      <c r="AD68" s="44"/>
      <c r="AG68" s="51" t="s">
        <v>119</v>
      </c>
      <c r="AH68" s="51">
        <f t="shared" ref="AH68:AH69" si="13">1/(1+EXP(-(AH63)))</f>
        <v>0.84753250179075512</v>
      </c>
      <c r="AI68" s="44"/>
      <c r="AJ68" s="44"/>
      <c r="AL68" s="51" t="s">
        <v>119</v>
      </c>
      <c r="AM68" s="51">
        <f t="shared" ref="AM68:AM69" si="14">1/(1+EXP(-(AM63)))</f>
        <v>0.87980296440844685</v>
      </c>
      <c r="AN68" s="44"/>
      <c r="AO68" s="44"/>
      <c r="AQ68" s="51" t="s">
        <v>119</v>
      </c>
      <c r="AR68" s="51">
        <f t="shared" ref="AR68:AR69" si="15">1/(1+EXP(-(AR63)))</f>
        <v>0.78362485523508285</v>
      </c>
      <c r="AS68" s="44"/>
      <c r="AT68" s="44"/>
      <c r="AV68" s="51" t="s">
        <v>119</v>
      </c>
      <c r="AW68" s="51">
        <f t="shared" ref="AW68:AW69" si="16">1/(1+EXP(-(AW63)))</f>
        <v>0.84120051938179186</v>
      </c>
      <c r="AX68" s="44"/>
      <c r="AY68" s="44"/>
      <c r="BA68" s="51" t="s">
        <v>119</v>
      </c>
      <c r="BB68" s="51">
        <f t="shared" ref="BB68:BB69" si="17">1/(1+EXP(-(BB63)))</f>
        <v>0.79033338208850579</v>
      </c>
      <c r="BC68" s="44"/>
      <c r="BD68" s="44"/>
      <c r="BF68" s="51" t="s">
        <v>119</v>
      </c>
      <c r="BG68" s="51">
        <f t="shared" ref="BG68:BG69" si="18">1/(1+EXP(-(BG63)))</f>
        <v>0.85251942652167501</v>
      </c>
      <c r="BH68" s="44"/>
      <c r="BI68" s="44"/>
    </row>
    <row r="69" spans="1:61" x14ac:dyDescent="0.25">
      <c r="A69" s="51" t="s">
        <v>120</v>
      </c>
      <c r="B69" s="51">
        <f t="shared" si="7"/>
        <v>0.59780310184302077</v>
      </c>
      <c r="F69" s="51" t="s">
        <v>120</v>
      </c>
      <c r="G69" s="51">
        <f t="shared" si="8"/>
        <v>0.74154426185357636</v>
      </c>
      <c r="K69" s="51" t="s">
        <v>120</v>
      </c>
      <c r="L69" s="51">
        <f t="shared" si="9"/>
        <v>0.72367902924862537</v>
      </c>
      <c r="P69" s="51" t="s">
        <v>120</v>
      </c>
      <c r="Q69" s="51">
        <f t="shared" si="10"/>
        <v>0.75380019248774011</v>
      </c>
      <c r="R69" s="44"/>
      <c r="S69" s="44"/>
      <c r="U69" s="51" t="s">
        <v>120</v>
      </c>
      <c r="V69" s="51">
        <f t="shared" si="11"/>
        <v>0.67745029924014677</v>
      </c>
      <c r="W69" s="44"/>
      <c r="X69" s="44"/>
      <c r="AA69" s="51" t="s">
        <v>120</v>
      </c>
      <c r="AB69" s="51">
        <f t="shared" si="12"/>
        <v>0.71741954194738367</v>
      </c>
      <c r="AC69" s="44"/>
      <c r="AD69" s="44"/>
      <c r="AG69" s="51" t="s">
        <v>120</v>
      </c>
      <c r="AH69" s="51">
        <f t="shared" si="13"/>
        <v>0.7714396906127774</v>
      </c>
      <c r="AI69" s="44"/>
      <c r="AJ69" s="44"/>
      <c r="AL69" s="51" t="s">
        <v>120</v>
      </c>
      <c r="AM69" s="51">
        <f t="shared" si="14"/>
        <v>0.62273246895847822</v>
      </c>
      <c r="AN69" s="44"/>
      <c r="AO69" s="44"/>
      <c r="AQ69" s="51" t="s">
        <v>120</v>
      </c>
      <c r="AR69" s="51">
        <f t="shared" si="15"/>
        <v>0.68879825255162441</v>
      </c>
      <c r="AS69" s="44"/>
      <c r="AT69" s="44"/>
      <c r="AV69" s="51" t="s">
        <v>120</v>
      </c>
      <c r="AW69" s="51">
        <f t="shared" si="16"/>
        <v>0.68789113837545324</v>
      </c>
      <c r="AX69" s="44"/>
      <c r="AY69" s="44"/>
      <c r="BA69" s="51" t="s">
        <v>120</v>
      </c>
      <c r="BB69" s="51">
        <f t="shared" si="17"/>
        <v>0.75388401193390575</v>
      </c>
      <c r="BC69" s="44"/>
      <c r="BD69" s="44"/>
      <c r="BF69" s="51" t="s">
        <v>120</v>
      </c>
      <c r="BG69" s="51">
        <f t="shared" si="18"/>
        <v>0.71248978231807536</v>
      </c>
      <c r="BH69" s="44"/>
      <c r="BI69" s="44"/>
    </row>
    <row r="70" spans="1:61" x14ac:dyDescent="0.25">
      <c r="P70" s="44"/>
      <c r="Q70" s="44"/>
      <c r="R70" s="44"/>
      <c r="S70" s="44"/>
      <c r="U70" s="44"/>
      <c r="V70" s="44"/>
      <c r="W70" s="44"/>
      <c r="X70" s="44"/>
      <c r="AA70" s="44"/>
      <c r="AB70" s="44"/>
      <c r="AC70" s="44"/>
      <c r="AD70" s="44"/>
      <c r="AG70" s="44"/>
      <c r="AH70" s="44"/>
      <c r="AI70" s="44"/>
      <c r="AJ70" s="44"/>
      <c r="AL70" s="44"/>
      <c r="AM70" s="44"/>
      <c r="AN70" s="44"/>
      <c r="AO70" s="44"/>
      <c r="AQ70" s="44"/>
      <c r="AR70" s="44"/>
      <c r="AS70" s="44"/>
      <c r="AT70" s="44"/>
      <c r="AV70" s="44"/>
      <c r="AW70" s="44"/>
      <c r="AX70" s="44"/>
      <c r="AY70" s="44"/>
      <c r="BA70" s="44"/>
      <c r="BB70" s="44"/>
      <c r="BC70" s="44"/>
      <c r="BD70" s="44"/>
      <c r="BF70" s="44"/>
      <c r="BG70" s="44"/>
      <c r="BH70" s="44"/>
      <c r="BI70" s="44"/>
    </row>
    <row r="71" spans="1:61" x14ac:dyDescent="0.25">
      <c r="P71" s="44"/>
      <c r="Q71" s="44"/>
      <c r="R71" s="44"/>
      <c r="S71" s="44"/>
      <c r="U71" s="44"/>
      <c r="V71" s="44"/>
      <c r="W71" s="44"/>
      <c r="X71" s="44"/>
      <c r="AA71" s="44"/>
      <c r="AB71" s="44"/>
      <c r="AC71" s="44"/>
      <c r="AD71" s="44"/>
      <c r="AG71" s="44"/>
      <c r="AH71" s="44"/>
      <c r="AI71" s="44"/>
      <c r="AJ71" s="44"/>
      <c r="AL71" s="44"/>
      <c r="AM71" s="44"/>
      <c r="AN71" s="44"/>
      <c r="AO71" s="44"/>
      <c r="AQ71" s="44"/>
      <c r="AR71" s="44"/>
      <c r="AS71" s="44"/>
      <c r="AT71" s="44"/>
      <c r="AV71" s="44"/>
      <c r="AW71" s="44"/>
      <c r="AX71" s="44"/>
      <c r="AY71" s="44"/>
      <c r="BA71" s="44"/>
      <c r="BB71" s="44"/>
      <c r="BC71" s="44"/>
      <c r="BD71" s="44"/>
      <c r="BF71" s="44"/>
      <c r="BG71" s="44"/>
      <c r="BH71" s="44"/>
      <c r="BI71" s="44"/>
    </row>
    <row r="72" spans="1:61" x14ac:dyDescent="0.25">
      <c r="A72" s="97" t="s">
        <v>113</v>
      </c>
      <c r="B72" s="97"/>
      <c r="C72" s="97"/>
      <c r="D72" s="97"/>
      <c r="F72" s="97" t="s">
        <v>113</v>
      </c>
      <c r="G72" s="97"/>
      <c r="H72" s="97"/>
      <c r="I72" s="97"/>
      <c r="K72" s="97" t="s">
        <v>113</v>
      </c>
      <c r="L72" s="97"/>
      <c r="M72" s="97"/>
      <c r="N72" s="97"/>
      <c r="P72" s="97" t="s">
        <v>113</v>
      </c>
      <c r="Q72" s="97"/>
      <c r="R72" s="97"/>
      <c r="S72" s="97"/>
      <c r="U72" s="97" t="s">
        <v>113</v>
      </c>
      <c r="V72" s="97"/>
      <c r="W72" s="97"/>
      <c r="X72" s="97"/>
      <c r="AA72" s="97" t="s">
        <v>113</v>
      </c>
      <c r="AB72" s="97"/>
      <c r="AC72" s="97"/>
      <c r="AD72" s="97"/>
      <c r="AG72" s="97" t="s">
        <v>113</v>
      </c>
      <c r="AH72" s="97"/>
      <c r="AI72" s="97"/>
      <c r="AJ72" s="97"/>
      <c r="AL72" s="97" t="s">
        <v>113</v>
      </c>
      <c r="AM72" s="97"/>
      <c r="AN72" s="97"/>
      <c r="AO72" s="97"/>
      <c r="AQ72" s="97" t="s">
        <v>113</v>
      </c>
      <c r="AR72" s="97"/>
      <c r="AS72" s="97"/>
      <c r="AT72" s="97"/>
      <c r="AV72" s="97" t="s">
        <v>113</v>
      </c>
      <c r="AW72" s="97"/>
      <c r="AX72" s="97"/>
      <c r="AY72" s="97"/>
      <c r="BA72" s="97" t="s">
        <v>113</v>
      </c>
      <c r="BB72" s="97"/>
      <c r="BC72" s="97"/>
      <c r="BD72" s="97"/>
      <c r="BF72" s="97" t="s">
        <v>113</v>
      </c>
      <c r="BG72" s="97"/>
      <c r="BH72" s="97"/>
      <c r="BI72" s="97"/>
    </row>
    <row r="73" spans="1:61" x14ac:dyDescent="0.25">
      <c r="A73" s="41" t="s">
        <v>117</v>
      </c>
      <c r="B73" s="41">
        <f>B53+(B67*B45)+(B67*C45)+(B67*D45)</f>
        <v>1.8966792612433316</v>
      </c>
      <c r="F73" s="41" t="s">
        <v>117</v>
      </c>
      <c r="G73" s="41">
        <f>G53+(G67*G45)+(G67*H45)+(G67*I45)</f>
        <v>1.8807112683450002</v>
      </c>
      <c r="K73" s="41" t="s">
        <v>117</v>
      </c>
      <c r="L73" s="41">
        <f>L53+(L67*L45)+(L67*M45)+(L67*N45)</f>
        <v>1.7490012450672914</v>
      </c>
      <c r="P73" s="44" t="s">
        <v>117</v>
      </c>
      <c r="Q73" s="44">
        <f>Q53+(Q67*Q45)+(Q67*R45)+(Q67*S45)</f>
        <v>1.9077659704024754</v>
      </c>
      <c r="R73" s="44"/>
      <c r="S73" s="44"/>
      <c r="U73" s="44" t="s">
        <v>117</v>
      </c>
      <c r="V73" s="44">
        <f>V53+(V67*V45)+(V67*W45)+(V67*X45)</f>
        <v>1.8379863643710659</v>
      </c>
      <c r="W73" s="44"/>
      <c r="X73" s="44"/>
      <c r="AA73" s="44" t="s">
        <v>117</v>
      </c>
      <c r="AB73" s="44">
        <f>AB53+(AB67*AB45)+(AB67*AC45)+(AB67*AD45)</f>
        <v>1.9394964391337877</v>
      </c>
      <c r="AC73" s="44"/>
      <c r="AD73" s="44"/>
      <c r="AG73" s="44" t="s">
        <v>117</v>
      </c>
      <c r="AH73" s="44">
        <f>AH53+(AH67*AH45)+(AH67*AI45)+(AH67*AJ45)</f>
        <v>1.7687365742472354</v>
      </c>
      <c r="AI73" s="44"/>
      <c r="AJ73" s="44"/>
      <c r="AL73" s="44" t="s">
        <v>117</v>
      </c>
      <c r="AM73" s="44">
        <f>AM53+(AM67*AM45)+(AM67*AN45)+(AM67*AO45)</f>
        <v>1.8857767400463725</v>
      </c>
      <c r="AN73" s="44"/>
      <c r="AO73" s="44"/>
      <c r="AQ73" s="44" t="s">
        <v>117</v>
      </c>
      <c r="AR73" s="44">
        <f>AR53+(AR67*AR45)+(AR67*AS45)+(AR67*AT45)</f>
        <v>1.9450119031668067</v>
      </c>
      <c r="AS73" s="44"/>
      <c r="AT73" s="44"/>
      <c r="AV73" s="44" t="s">
        <v>117</v>
      </c>
      <c r="AW73" s="44">
        <f>AW53+(AW67*AW45)+(AW67*AX45)+(AW67*AY45)</f>
        <v>1.7702683522668492</v>
      </c>
      <c r="AX73" s="44"/>
      <c r="AY73" s="44"/>
      <c r="BA73" s="44" t="s">
        <v>117</v>
      </c>
      <c r="BB73" s="44">
        <f>BB53+(BB67*BB45)+(BB67*BC45)+(BB67*BD45)</f>
        <v>1.8642236186259746</v>
      </c>
      <c r="BC73" s="44"/>
      <c r="BD73" s="44"/>
      <c r="BF73" s="44" t="s">
        <v>117</v>
      </c>
      <c r="BG73" s="44">
        <f>BG53+(BG67*BG45)+(BG67*BH45)+(BG67*BI45)</f>
        <v>1.8238038164680526</v>
      </c>
      <c r="BH73" s="44"/>
      <c r="BI73" s="44"/>
    </row>
    <row r="74" spans="1:61" x14ac:dyDescent="0.25">
      <c r="P74" s="44"/>
      <c r="Q74" s="44"/>
      <c r="R74" s="44"/>
      <c r="S74" s="44"/>
      <c r="U74" s="44"/>
      <c r="V74" s="44"/>
      <c r="W74" s="44"/>
      <c r="X74" s="44"/>
      <c r="AA74" s="44"/>
      <c r="AB74" s="44"/>
      <c r="AC74" s="44"/>
      <c r="AD74" s="44"/>
      <c r="AG74" s="44"/>
      <c r="AH74" s="44"/>
      <c r="AI74" s="44"/>
      <c r="AJ74" s="44"/>
      <c r="AL74" s="44"/>
      <c r="AM74" s="44"/>
      <c r="AN74" s="44"/>
      <c r="AO74" s="44"/>
      <c r="AQ74" s="44"/>
      <c r="AR74" s="44"/>
      <c r="AS74" s="44"/>
      <c r="AT74" s="44"/>
      <c r="AV74" s="44"/>
      <c r="AW74" s="44"/>
      <c r="AX74" s="44"/>
      <c r="AY74" s="44"/>
      <c r="BA74" s="44"/>
      <c r="BB74" s="44"/>
      <c r="BC74" s="44"/>
      <c r="BD74" s="44"/>
      <c r="BF74" s="44"/>
      <c r="BG74" s="44"/>
      <c r="BH74" s="44"/>
      <c r="BI74" s="44"/>
    </row>
    <row r="75" spans="1:61" x14ac:dyDescent="0.25">
      <c r="A75" s="97" t="s">
        <v>116</v>
      </c>
      <c r="B75" s="97"/>
      <c r="C75" s="97"/>
      <c r="D75" s="97"/>
      <c r="F75" s="97" t="s">
        <v>116</v>
      </c>
      <c r="G75" s="97"/>
      <c r="H75" s="97"/>
      <c r="I75" s="97"/>
      <c r="K75" s="97" t="s">
        <v>116</v>
      </c>
      <c r="L75" s="97"/>
      <c r="M75" s="97"/>
      <c r="N75" s="97"/>
      <c r="P75" s="97" t="s">
        <v>116</v>
      </c>
      <c r="Q75" s="97"/>
      <c r="R75" s="97"/>
      <c r="S75" s="97"/>
      <c r="U75" s="97" t="s">
        <v>116</v>
      </c>
      <c r="V75" s="97"/>
      <c r="W75" s="97"/>
      <c r="X75" s="97"/>
      <c r="AA75" s="97" t="s">
        <v>116</v>
      </c>
      <c r="AB75" s="97"/>
      <c r="AC75" s="97"/>
      <c r="AD75" s="97"/>
      <c r="AG75" s="97" t="s">
        <v>116</v>
      </c>
      <c r="AH75" s="97"/>
      <c r="AI75" s="97"/>
      <c r="AJ75" s="97"/>
      <c r="AL75" s="97" t="s">
        <v>116</v>
      </c>
      <c r="AM75" s="97"/>
      <c r="AN75" s="97"/>
      <c r="AO75" s="97"/>
      <c r="AQ75" s="97" t="s">
        <v>116</v>
      </c>
      <c r="AR75" s="97"/>
      <c r="AS75" s="97"/>
      <c r="AT75" s="97"/>
      <c r="AV75" s="97" t="s">
        <v>116</v>
      </c>
      <c r="AW75" s="97"/>
      <c r="AX75" s="97"/>
      <c r="AY75" s="97"/>
      <c r="BA75" s="97" t="s">
        <v>116</v>
      </c>
      <c r="BB75" s="97"/>
      <c r="BC75" s="97"/>
      <c r="BD75" s="97"/>
      <c r="BF75" s="97" t="s">
        <v>116</v>
      </c>
      <c r="BG75" s="97"/>
      <c r="BH75" s="97"/>
      <c r="BI75" s="97"/>
    </row>
    <row r="76" spans="1:61" x14ac:dyDescent="0.25">
      <c r="A76" s="41" t="s">
        <v>115</v>
      </c>
      <c r="B76" s="41">
        <f>1/(1+EXP(-(B73)))</f>
        <v>0.86951522169030604</v>
      </c>
      <c r="F76" s="41" t="s">
        <v>115</v>
      </c>
      <c r="G76" s="41">
        <f>1/(1+EXP(-(G73)))</f>
        <v>0.86769280284566241</v>
      </c>
      <c r="K76" s="41" t="s">
        <v>115</v>
      </c>
      <c r="L76" s="41">
        <f>1/(1+EXP(-(L73)))</f>
        <v>0.8518267854963425</v>
      </c>
      <c r="P76" s="44" t="s">
        <v>115</v>
      </c>
      <c r="Q76" s="44">
        <f>1/(1+EXP(-(Q73)))</f>
        <v>0.87076795816491182</v>
      </c>
      <c r="R76" s="44"/>
      <c r="S76" s="44"/>
      <c r="U76" s="44" t="s">
        <v>115</v>
      </c>
      <c r="V76" s="44">
        <f>1/(1+EXP(-(V73)))</f>
        <v>0.86271038419404611</v>
      </c>
      <c r="W76" s="44"/>
      <c r="X76" s="44"/>
      <c r="AA76" s="44" t="s">
        <v>115</v>
      </c>
      <c r="AB76" s="44">
        <f>1/(1+EXP(-(AB73)))</f>
        <v>0.87429681162048489</v>
      </c>
      <c r="AC76" s="44"/>
      <c r="AD76" s="44"/>
      <c r="AG76" s="44" t="s">
        <v>115</v>
      </c>
      <c r="AH76" s="44">
        <f>1/(1+EXP(-(AH73)))</f>
        <v>0.85430048136686865</v>
      </c>
      <c r="AI76" s="44"/>
      <c r="AJ76" s="44"/>
      <c r="AL76" s="44" t="s">
        <v>115</v>
      </c>
      <c r="AM76" s="44">
        <f>1/(1+EXP(-(AM73)))</f>
        <v>0.86827324680201801</v>
      </c>
      <c r="AN76" s="44"/>
      <c r="AO76" s="44"/>
      <c r="AQ76" s="44" t="s">
        <v>115</v>
      </c>
      <c r="AR76" s="44">
        <f>1/(1+EXP(-(AR73)))</f>
        <v>0.87490172125812415</v>
      </c>
      <c r="AS76" s="44"/>
      <c r="AT76" s="44"/>
      <c r="AV76" s="44" t="s">
        <v>115</v>
      </c>
      <c r="AW76" s="44">
        <f>1/(1+EXP(-(AW73)))</f>
        <v>0.85449104011213306</v>
      </c>
      <c r="AX76" s="44"/>
      <c r="AY76" s="44"/>
      <c r="BA76" s="44" t="s">
        <v>115</v>
      </c>
      <c r="BB76" s="44">
        <f>1/(1+EXP(-(BB73)))</f>
        <v>0.86578848606558967</v>
      </c>
      <c r="BC76" s="44"/>
      <c r="BD76" s="44"/>
      <c r="BF76" s="44" t="s">
        <v>115</v>
      </c>
      <c r="BG76" s="44">
        <f>1/(1+EXP(-(BG73)))</f>
        <v>0.86102192914811415</v>
      </c>
      <c r="BH76" s="44"/>
      <c r="BI76" s="44"/>
    </row>
    <row r="77" spans="1:61" x14ac:dyDescent="0.25">
      <c r="P77" s="44"/>
      <c r="Q77" s="44"/>
      <c r="R77" s="44"/>
      <c r="S77" s="44"/>
      <c r="U77" s="44"/>
      <c r="V77" s="44"/>
      <c r="W77" s="44"/>
      <c r="X77" s="44"/>
      <c r="AA77" s="44"/>
      <c r="AB77" s="44"/>
      <c r="AC77" s="44"/>
      <c r="AD77" s="44"/>
      <c r="AG77" s="44"/>
      <c r="AH77" s="44"/>
      <c r="AI77" s="44"/>
      <c r="AJ77" s="44"/>
      <c r="AL77" s="44"/>
      <c r="AM77" s="44"/>
      <c r="AN77" s="44"/>
      <c r="AO77" s="44"/>
      <c r="AQ77" s="44"/>
      <c r="AR77" s="44"/>
      <c r="AS77" s="44"/>
      <c r="AT77" s="44"/>
      <c r="AV77" s="44"/>
      <c r="AW77" s="44"/>
      <c r="AX77" s="44"/>
      <c r="AY77" s="44"/>
      <c r="BA77" s="44"/>
      <c r="BB77" s="44"/>
      <c r="BC77" s="44"/>
      <c r="BD77" s="44"/>
      <c r="BF77" s="44"/>
      <c r="BG77" s="44"/>
      <c r="BH77" s="44"/>
      <c r="BI77" s="44"/>
    </row>
    <row r="78" spans="1:61" x14ac:dyDescent="0.25">
      <c r="P78" s="44"/>
      <c r="Q78" s="44"/>
      <c r="R78" s="44"/>
      <c r="S78" s="44"/>
      <c r="U78" s="44"/>
      <c r="V78" s="44"/>
      <c r="W78" s="44"/>
      <c r="X78" s="44"/>
      <c r="AA78" s="44"/>
      <c r="AB78" s="44"/>
      <c r="AC78" s="44"/>
      <c r="AD78" s="44"/>
      <c r="AG78" s="44"/>
      <c r="AH78" s="44"/>
      <c r="AI78" s="44"/>
      <c r="AJ78" s="44"/>
      <c r="AL78" s="44"/>
      <c r="AM78" s="44"/>
      <c r="AN78" s="44"/>
      <c r="AO78" s="44"/>
      <c r="AQ78" s="44"/>
      <c r="AR78" s="44"/>
      <c r="AS78" s="44"/>
      <c r="AT78" s="44"/>
      <c r="AV78" s="44"/>
      <c r="AW78" s="44"/>
      <c r="AX78" s="44"/>
      <c r="AY78" s="44"/>
      <c r="BA78" s="44"/>
      <c r="BB78" s="44"/>
      <c r="BC78" s="44"/>
      <c r="BD78" s="44"/>
      <c r="BF78" s="44"/>
      <c r="BG78" s="44"/>
      <c r="BH78" s="44"/>
      <c r="BI78" s="44"/>
    </row>
    <row r="79" spans="1:61" x14ac:dyDescent="0.25">
      <c r="A79" s="41" t="s">
        <v>123</v>
      </c>
      <c r="B79" s="57">
        <f>E23-B76</f>
        <v>-0.449515221690306</v>
      </c>
      <c r="F79" s="41" t="s">
        <v>123</v>
      </c>
      <c r="G79" s="57">
        <f>E24-G76</f>
        <v>-0.28769280284566245</v>
      </c>
      <c r="K79" s="41" t="s">
        <v>123</v>
      </c>
      <c r="L79" s="57">
        <f>E25-L76</f>
        <v>-0.17582678549634256</v>
      </c>
      <c r="P79" s="44" t="s">
        <v>123</v>
      </c>
      <c r="Q79" s="57">
        <f>E26-Q76</f>
        <v>-0.21076795816491178</v>
      </c>
      <c r="R79" s="44"/>
      <c r="S79" s="44"/>
      <c r="U79" s="44" t="s">
        <v>123</v>
      </c>
      <c r="V79" s="57">
        <f>E27-V76</f>
        <v>-0.52271038419404614</v>
      </c>
      <c r="W79" s="44"/>
      <c r="X79" s="44"/>
      <c r="AA79" s="44" t="s">
        <v>123</v>
      </c>
      <c r="AB79" s="57">
        <f>E28-AB76</f>
        <v>2.5703188379515129E-2</v>
      </c>
      <c r="AC79" s="44"/>
      <c r="AD79" s="44"/>
      <c r="AG79" s="44" t="s">
        <v>123</v>
      </c>
      <c r="AH79" s="57">
        <f>E29-AH76</f>
        <v>-0.75430048136686867</v>
      </c>
      <c r="AI79" s="44"/>
      <c r="AJ79" s="44"/>
      <c r="AL79" s="44" t="s">
        <v>123</v>
      </c>
      <c r="AM79" s="57">
        <f>E30-AM76</f>
        <v>-0.28827324680201805</v>
      </c>
      <c r="AN79" s="44"/>
      <c r="AO79" s="44"/>
      <c r="AQ79" s="44" t="s">
        <v>123</v>
      </c>
      <c r="AR79" s="57">
        <f>E31-AR76</f>
        <v>-0.2525017212581242</v>
      </c>
      <c r="AS79" s="44"/>
      <c r="AT79" s="44"/>
      <c r="AV79" s="44" t="s">
        <v>123</v>
      </c>
      <c r="AW79" s="57">
        <f>E32-AW76</f>
        <v>-0.43449104011213302</v>
      </c>
      <c r="AX79" s="44"/>
      <c r="AY79" s="44"/>
      <c r="BA79" s="44" t="s">
        <v>123</v>
      </c>
      <c r="BB79" s="57">
        <f>E33-BB76</f>
        <v>-0.44578848606558963</v>
      </c>
      <c r="BC79" s="44"/>
      <c r="BD79" s="44"/>
      <c r="BF79" s="44" t="s">
        <v>123</v>
      </c>
      <c r="BG79" s="57">
        <f>E34-BG76</f>
        <v>-0.48102192914811415</v>
      </c>
      <c r="BH79" s="44"/>
      <c r="BI79" s="44"/>
    </row>
    <row r="80" spans="1:61" x14ac:dyDescent="0.25">
      <c r="A80" s="41" t="s">
        <v>124</v>
      </c>
      <c r="B80" s="57">
        <f>B79^2</f>
        <v>0.20206393453128496</v>
      </c>
      <c r="F80" s="41" t="s">
        <v>124</v>
      </c>
      <c r="G80" s="57">
        <f>G79^2</f>
        <v>8.2767148809193211E-2</v>
      </c>
      <c r="K80" s="41" t="s">
        <v>124</v>
      </c>
      <c r="L80" s="57">
        <f>L79^2</f>
        <v>3.091505849797686E-2</v>
      </c>
      <c r="P80" s="44" t="s">
        <v>124</v>
      </c>
      <c r="Q80" s="57">
        <f>Q79^2</f>
        <v>4.4423132189006002E-2</v>
      </c>
      <c r="R80" s="44"/>
      <c r="S80" s="44"/>
      <c r="U80" s="44" t="s">
        <v>124</v>
      </c>
      <c r="V80" s="57">
        <f>V79^2</f>
        <v>0.27322614574428733</v>
      </c>
      <c r="W80" s="44"/>
      <c r="X80" s="44"/>
      <c r="AA80" s="44" t="s">
        <v>124</v>
      </c>
      <c r="AB80" s="57">
        <f>AB79^2</f>
        <v>6.6065389287284161E-4</v>
      </c>
      <c r="AC80" s="44"/>
      <c r="AD80" s="44"/>
      <c r="AG80" s="44" t="s">
        <v>124</v>
      </c>
      <c r="AH80" s="57">
        <f>AH79^2</f>
        <v>0.56896921619028984</v>
      </c>
      <c r="AI80" s="44"/>
      <c r="AJ80" s="44"/>
      <c r="AL80" s="44" t="s">
        <v>124</v>
      </c>
      <c r="AM80" s="57">
        <f>AM79^2</f>
        <v>8.3101464821777202E-2</v>
      </c>
      <c r="AN80" s="44"/>
      <c r="AO80" s="44"/>
      <c r="AQ80" s="44" t="s">
        <v>124</v>
      </c>
      <c r="AR80" s="57">
        <f>AR79^2</f>
        <v>6.3757119238315452E-2</v>
      </c>
      <c r="AS80" s="44"/>
      <c r="AT80" s="44"/>
      <c r="AV80" s="44" t="s">
        <v>124</v>
      </c>
      <c r="AW80" s="57">
        <f>AW79^2</f>
        <v>0.18878246393772319</v>
      </c>
      <c r="AX80" s="44"/>
      <c r="AY80" s="44"/>
      <c r="BA80" s="44" t="s">
        <v>124</v>
      </c>
      <c r="BB80" s="57">
        <f>BB79^2</f>
        <v>0.1987273743086504</v>
      </c>
      <c r="BC80" s="44"/>
      <c r="BD80" s="44"/>
      <c r="BF80" s="44" t="s">
        <v>124</v>
      </c>
      <c r="BG80" s="57">
        <f>BG79^2</f>
        <v>0.23138209632137335</v>
      </c>
      <c r="BH80" s="44"/>
      <c r="BI80" s="44"/>
    </row>
    <row r="81" spans="1:61" x14ac:dyDescent="0.25">
      <c r="A81" s="41" t="s">
        <v>122</v>
      </c>
      <c r="B81" s="41">
        <f>(B79)*(B76)*(1-B76)</f>
        <v>-5.1001323202318087E-2</v>
      </c>
      <c r="F81" s="41" t="s">
        <v>122</v>
      </c>
      <c r="G81" s="41">
        <f>(G79)*(G76)*(1-G76)</f>
        <v>-3.3027709939271642E-2</v>
      </c>
      <c r="K81" s="41" t="s">
        <v>122</v>
      </c>
      <c r="L81" s="41">
        <f>(L79)*(L76)*(1-L76)</f>
        <v>-2.2192489916132426E-2</v>
      </c>
      <c r="P81" s="44" t="s">
        <v>122</v>
      </c>
      <c r="Q81" s="44">
        <f>(Q79)*(Q76)*(1-Q76)</f>
        <v>-2.3717954644957514E-2</v>
      </c>
      <c r="R81" s="44"/>
      <c r="S81" s="44"/>
      <c r="U81" s="44" t="s">
        <v>122</v>
      </c>
      <c r="V81" s="44">
        <f>(V79)*(V76)*(1-V76)</f>
        <v>-6.1910433237461038E-2</v>
      </c>
      <c r="W81" s="44"/>
      <c r="X81" s="44"/>
      <c r="AA81" s="44" t="s">
        <v>122</v>
      </c>
      <c r="AB81" s="44">
        <f>(AB79)*(AB76)*(1-AB76)</f>
        <v>2.8248291569924638E-3</v>
      </c>
      <c r="AC81" s="44"/>
      <c r="AD81" s="44"/>
      <c r="AG81" s="44" t="s">
        <v>122</v>
      </c>
      <c r="AH81" s="44">
        <f>(AH79)*(AH76)*(1-AH76)</f>
        <v>-9.3888662619984464E-2</v>
      </c>
      <c r="AI81" s="44"/>
      <c r="AJ81" s="44"/>
      <c r="AL81" s="44" t="s">
        <v>122</v>
      </c>
      <c r="AM81" s="44">
        <f>(AM79)*(AM76)*(1-AM76)</f>
        <v>-3.2971199471309852E-2</v>
      </c>
      <c r="AN81" s="44"/>
      <c r="AO81" s="44"/>
      <c r="AQ81" s="44" t="s">
        <v>122</v>
      </c>
      <c r="AR81" s="44">
        <f>(AR79)*(AR76)*(1-AR76)</f>
        <v>-2.7635984987381207E-2</v>
      </c>
      <c r="AS81" s="44"/>
      <c r="AT81" s="44"/>
      <c r="AV81" s="44" t="s">
        <v>122</v>
      </c>
      <c r="AW81" s="44">
        <f>(AW79)*(AW76)*(1-AW76)</f>
        <v>-5.4022922490118711E-2</v>
      </c>
      <c r="AX81" s="44"/>
      <c r="AY81" s="44"/>
      <c r="BA81" s="44" t="s">
        <v>122</v>
      </c>
      <c r="BB81" s="44">
        <f>(BB79)*(BB76)*(1-BB76)</f>
        <v>-5.1800079762118673E-2</v>
      </c>
      <c r="BC81" s="44"/>
      <c r="BD81" s="44"/>
      <c r="BF81" s="44" t="s">
        <v>122</v>
      </c>
      <c r="BG81" s="44">
        <f>(BG79)*(BG76)*(1-BG76)</f>
        <v>-5.7560607281583527E-2</v>
      </c>
      <c r="BH81" s="44"/>
      <c r="BI81" s="44"/>
    </row>
    <row r="82" spans="1:61" x14ac:dyDescent="0.25">
      <c r="P82" s="44"/>
      <c r="Q82" s="44"/>
      <c r="R82" s="44"/>
      <c r="S82" s="44"/>
      <c r="U82" s="44"/>
      <c r="V82" s="44"/>
      <c r="W82" s="44"/>
      <c r="X82" s="44"/>
      <c r="AA82" s="44"/>
      <c r="AB82" s="44"/>
      <c r="AC82" s="44"/>
      <c r="AD82" s="44"/>
      <c r="AG82" s="44"/>
      <c r="AH82" s="44"/>
      <c r="AI82" s="44"/>
      <c r="AJ82" s="44"/>
      <c r="AL82" s="44"/>
      <c r="AM82" s="44"/>
      <c r="AN82" s="44"/>
      <c r="AO82" s="44"/>
      <c r="AQ82" s="44"/>
      <c r="AR82" s="44"/>
      <c r="AS82" s="44"/>
      <c r="AT82" s="44"/>
      <c r="AV82" s="44"/>
      <c r="AW82" s="44"/>
      <c r="AX82" s="44"/>
      <c r="AY82" s="44"/>
      <c r="BA82" s="44"/>
      <c r="BB82" s="44"/>
      <c r="BC82" s="44"/>
      <c r="BD82" s="44"/>
      <c r="BF82" s="44"/>
      <c r="BG82" s="44"/>
      <c r="BH82" s="44"/>
      <c r="BI82" s="44"/>
    </row>
    <row r="83" spans="1:61" x14ac:dyDescent="0.25">
      <c r="A83" s="97" t="s">
        <v>125</v>
      </c>
      <c r="B83" s="97"/>
      <c r="C83" s="97"/>
      <c r="F83" s="97" t="s">
        <v>125</v>
      </c>
      <c r="G83" s="97"/>
      <c r="H83" s="97"/>
      <c r="K83" s="97" t="s">
        <v>125</v>
      </c>
      <c r="L83" s="97"/>
      <c r="M83" s="97"/>
      <c r="P83" s="97" t="s">
        <v>125</v>
      </c>
      <c r="Q83" s="97"/>
      <c r="R83" s="97"/>
      <c r="S83" s="44"/>
      <c r="U83" s="97" t="s">
        <v>125</v>
      </c>
      <c r="V83" s="97"/>
      <c r="W83" s="97"/>
      <c r="X83" s="44"/>
      <c r="AA83" s="97" t="s">
        <v>125</v>
      </c>
      <c r="AB83" s="97"/>
      <c r="AC83" s="97"/>
      <c r="AD83" s="44"/>
      <c r="AG83" s="97" t="s">
        <v>125</v>
      </c>
      <c r="AH83" s="97"/>
      <c r="AI83" s="97"/>
      <c r="AJ83" s="44"/>
      <c r="AL83" s="97" t="s">
        <v>125</v>
      </c>
      <c r="AM83" s="97"/>
      <c r="AN83" s="97"/>
      <c r="AO83" s="44"/>
      <c r="AQ83" s="97" t="s">
        <v>125</v>
      </c>
      <c r="AR83" s="97"/>
      <c r="AS83" s="97"/>
      <c r="AT83" s="44"/>
      <c r="AV83" s="97" t="s">
        <v>125</v>
      </c>
      <c r="AW83" s="97"/>
      <c r="AX83" s="97"/>
      <c r="AY83" s="44"/>
      <c r="BA83" s="97" t="s">
        <v>125</v>
      </c>
      <c r="BB83" s="97"/>
      <c r="BC83" s="97"/>
      <c r="BD83" s="44"/>
      <c r="BF83" s="97" t="s">
        <v>125</v>
      </c>
      <c r="BG83" s="97"/>
      <c r="BH83" s="97"/>
      <c r="BI83" s="44"/>
    </row>
    <row r="84" spans="1:61" ht="17.25" x14ac:dyDescent="0.25">
      <c r="A84" s="58" t="s">
        <v>126</v>
      </c>
      <c r="B84" s="41">
        <f>(0.1)*B81</f>
        <v>-5.1001323202318092E-3</v>
      </c>
      <c r="F84" s="58" t="s">
        <v>126</v>
      </c>
      <c r="G84" s="41">
        <f>(0.1)*G81</f>
        <v>-3.3027709939271645E-3</v>
      </c>
      <c r="K84" s="58" t="s">
        <v>126</v>
      </c>
      <c r="L84" s="41">
        <f>(0.1)*L81</f>
        <v>-2.2192489916132425E-3</v>
      </c>
      <c r="P84" s="58" t="s">
        <v>126</v>
      </c>
      <c r="Q84" s="44">
        <f>(0.1)*Q81</f>
        <v>-2.3717954644957517E-3</v>
      </c>
      <c r="R84" s="44"/>
      <c r="S84" s="44"/>
      <c r="U84" s="58" t="s">
        <v>126</v>
      </c>
      <c r="V84" s="44">
        <f>(0.1)*V81</f>
        <v>-6.191043323746104E-3</v>
      </c>
      <c r="W84" s="44"/>
      <c r="X84" s="44"/>
      <c r="AA84" s="58" t="s">
        <v>126</v>
      </c>
      <c r="AB84" s="44">
        <f>(0.1)*AB81</f>
        <v>2.8248291569924638E-4</v>
      </c>
      <c r="AC84" s="44"/>
      <c r="AD84" s="44"/>
      <c r="AG84" s="58" t="s">
        <v>126</v>
      </c>
      <c r="AH84" s="44">
        <f>(0.1)*AH81</f>
        <v>-9.3888662619984464E-3</v>
      </c>
      <c r="AI84" s="44"/>
      <c r="AJ84" s="44"/>
      <c r="AL84" s="58" t="s">
        <v>126</v>
      </c>
      <c r="AM84" s="44">
        <f>(0.1)*AM81</f>
        <v>-3.2971199471309855E-3</v>
      </c>
      <c r="AN84" s="44"/>
      <c r="AO84" s="44"/>
      <c r="AQ84" s="58" t="s">
        <v>126</v>
      </c>
      <c r="AR84" s="44">
        <f>(0.1)*AR81</f>
        <v>-2.763598498738121E-3</v>
      </c>
      <c r="AS84" s="44"/>
      <c r="AT84" s="44"/>
      <c r="AV84" s="58" t="s">
        <v>126</v>
      </c>
      <c r="AW84" s="44">
        <f>(0.1)*AW81</f>
        <v>-5.4022922490118714E-3</v>
      </c>
      <c r="AX84" s="44"/>
      <c r="AY84" s="44"/>
      <c r="BA84" s="58" t="s">
        <v>126</v>
      </c>
      <c r="BB84" s="44">
        <f>(0.1)*BB81</f>
        <v>-5.1800079762118678E-3</v>
      </c>
      <c r="BC84" s="44"/>
      <c r="BD84" s="44"/>
      <c r="BF84" s="58" t="s">
        <v>126</v>
      </c>
      <c r="BG84" s="44">
        <f>(0.1)*BG81</f>
        <v>-5.7560607281583534E-3</v>
      </c>
      <c r="BH84" s="44"/>
      <c r="BI84" s="44"/>
    </row>
    <row r="85" spans="1:61" ht="17.25" x14ac:dyDescent="0.25">
      <c r="A85" s="58" t="s">
        <v>127</v>
      </c>
      <c r="B85" s="41">
        <f>(0.1)*($B$81)*(B67)</f>
        <v>-4.4258898429642346E-3</v>
      </c>
      <c r="F85" s="58" t="s">
        <v>127</v>
      </c>
      <c r="G85" s="41">
        <f>(0.1)*($G$81)*(G67)</f>
        <v>-2.8369043375422484E-3</v>
      </c>
      <c r="K85" s="58" t="s">
        <v>127</v>
      </c>
      <c r="L85" s="41">
        <f>(0.1)*($L$81)*(L67)</f>
        <v>-1.744173611124409E-3</v>
      </c>
      <c r="P85" s="58" t="s">
        <v>127</v>
      </c>
      <c r="Q85" s="44">
        <f>(0.1)*($Q$81)*(Q67)</f>
        <v>-2.0728193661119585E-3</v>
      </c>
      <c r="R85" s="44"/>
      <c r="S85" s="44"/>
      <c r="U85" s="58" t="s">
        <v>127</v>
      </c>
      <c r="V85" s="44">
        <f>(0.1)*(V81)*(V67)</f>
        <v>-5.1711370681612346E-3</v>
      </c>
      <c r="W85" s="44"/>
      <c r="X85" s="44"/>
      <c r="AA85" s="58" t="s">
        <v>127</v>
      </c>
      <c r="AB85" s="44">
        <f>(0.1)*(AB81)*(AB67)</f>
        <v>2.5184366048322532E-4</v>
      </c>
      <c r="AC85" s="44"/>
      <c r="AD85" s="44"/>
      <c r="AG85" s="58" t="s">
        <v>127</v>
      </c>
      <c r="AH85" s="44">
        <f>(0.1)*(AH81)*(AH67)</f>
        <v>-7.481710400272336E-3</v>
      </c>
      <c r="AI85" s="44"/>
      <c r="AJ85" s="44"/>
      <c r="AL85" s="58" t="s">
        <v>127</v>
      </c>
      <c r="AM85" s="44">
        <f>(0.1)*(AM81)*(AM67)</f>
        <v>-2.8413093062944184E-3</v>
      </c>
      <c r="AN85" s="44"/>
      <c r="AO85" s="44"/>
      <c r="AQ85" s="58" t="s">
        <v>127</v>
      </c>
      <c r="AR85" s="44">
        <f>(0.1)*(AR81)*(AR67)</f>
        <v>-2.4722973884903909E-3</v>
      </c>
      <c r="AS85" s="44"/>
      <c r="AT85" s="44"/>
      <c r="AV85" s="58" t="s">
        <v>127</v>
      </c>
      <c r="AW85" s="44">
        <f>(0.1)*(AW81)*(AW67)</f>
        <v>-4.3095147736203054E-3</v>
      </c>
      <c r="AX85" s="44"/>
      <c r="AY85" s="44"/>
      <c r="BA85" s="58" t="s">
        <v>127</v>
      </c>
      <c r="BB85" s="44">
        <f>(0.1)*(BB81)*(BB67)</f>
        <v>-4.4020036541265566E-3</v>
      </c>
      <c r="BC85" s="44"/>
      <c r="BD85" s="44"/>
      <c r="BF85" s="58" t="s">
        <v>127</v>
      </c>
      <c r="BG85" s="44">
        <f>(0.1)*(BG81)*(BG67)</f>
        <v>-4.7625561296651929E-3</v>
      </c>
      <c r="BH85" s="44"/>
      <c r="BI85" s="44"/>
    </row>
    <row r="86" spans="1:61" ht="17.25" x14ac:dyDescent="0.25">
      <c r="A86" s="58" t="s">
        <v>128</v>
      </c>
      <c r="B86" s="41">
        <f>(0.1)*($B$81)*(B68)</f>
        <v>-4.313117774632013E-3</v>
      </c>
      <c r="F86" s="58" t="s">
        <v>128</v>
      </c>
      <c r="G86" s="44">
        <f t="shared" ref="G86:G87" si="19">(0.1)*($G$81)*(G68)</f>
        <v>-2.4968684303746914E-3</v>
      </c>
      <c r="K86" s="58" t="s">
        <v>128</v>
      </c>
      <c r="L86" s="44">
        <f t="shared" ref="L86:L87" si="20">(0.1)*($L$81)*(L68)</f>
        <v>-1.8939333368364077E-3</v>
      </c>
      <c r="P86" s="58" t="s">
        <v>128</v>
      </c>
      <c r="Q86" s="44">
        <f t="shared" ref="Q86:Q87" si="21">(0.1)*($Q$81)*(Q68)</f>
        <v>-1.8557235116814937E-3</v>
      </c>
      <c r="R86" s="44"/>
      <c r="S86" s="44"/>
      <c r="U86" s="58" t="s">
        <v>128</v>
      </c>
      <c r="V86" s="44">
        <f>(0.1)*(V81)*(V68)</f>
        <v>-5.3969896971854591E-3</v>
      </c>
      <c r="W86" s="44"/>
      <c r="X86" s="44"/>
      <c r="AA86" s="58" t="s">
        <v>128</v>
      </c>
      <c r="AB86" s="44">
        <f>(0.1)*(AB81)*(AB68)</f>
        <v>2.2150589995026528E-4</v>
      </c>
      <c r="AC86" s="44"/>
      <c r="AD86" s="44"/>
      <c r="AG86" s="58" t="s">
        <v>128</v>
      </c>
      <c r="AH86" s="44">
        <f>(0.1)*(AH81)*(AH68)</f>
        <v>-7.9573693120103591E-3</v>
      </c>
      <c r="AI86" s="44"/>
      <c r="AJ86" s="44"/>
      <c r="AL86" s="58" t="s">
        <v>128</v>
      </c>
      <c r="AM86" s="44">
        <f>(0.1)*(AM81)*(AM68)</f>
        <v>-2.9008159034960624E-3</v>
      </c>
      <c r="AN86" s="44"/>
      <c r="AO86" s="44"/>
      <c r="AQ86" s="58" t="s">
        <v>128</v>
      </c>
      <c r="AR86" s="44">
        <f>(0.1)*(AR81)*(AR68)</f>
        <v>-2.1656244735015523E-3</v>
      </c>
      <c r="AS86" s="44"/>
      <c r="AT86" s="44"/>
      <c r="AV86" s="58" t="s">
        <v>128</v>
      </c>
      <c r="AW86" s="44">
        <f>(0.1)*(AW81)*(AW68)</f>
        <v>-4.5444110457210146E-3</v>
      </c>
      <c r="AX86" s="44"/>
      <c r="AY86" s="44"/>
      <c r="BA86" s="58" t="s">
        <v>128</v>
      </c>
      <c r="BB86" s="44">
        <f>(0.1)*(BB81)*(BB68)</f>
        <v>-4.0939332230849621E-3</v>
      </c>
      <c r="BC86" s="44"/>
      <c r="BD86" s="44"/>
      <c r="BF86" s="58" t="s">
        <v>128</v>
      </c>
      <c r="BG86" s="44">
        <f>(0.1)*(BG81)*(BG68)</f>
        <v>-4.9071535909934946E-3</v>
      </c>
      <c r="BH86" s="44"/>
      <c r="BI86" s="44"/>
    </row>
    <row r="87" spans="1:61" ht="17.25" x14ac:dyDescent="0.25">
      <c r="A87" s="58" t="s">
        <v>129</v>
      </c>
      <c r="B87" s="41">
        <f>(0.1)*($B$81)*(B69)</f>
        <v>-3.0488749208444181E-3</v>
      </c>
      <c r="F87" s="58" t="s">
        <v>129</v>
      </c>
      <c r="G87" s="44">
        <f t="shared" si="19"/>
        <v>-2.4491508787631219E-3</v>
      </c>
      <c r="K87" s="58" t="s">
        <v>129</v>
      </c>
      <c r="L87" s="44">
        <f t="shared" si="20"/>
        <v>-1.6060239559116622E-3</v>
      </c>
      <c r="P87" s="58" t="s">
        <v>129</v>
      </c>
      <c r="Q87" s="44">
        <f t="shared" si="21"/>
        <v>-1.7878598776784466E-3</v>
      </c>
      <c r="R87" s="44"/>
      <c r="S87" s="44"/>
      <c r="U87" s="58" t="s">
        <v>129</v>
      </c>
      <c r="V87" s="44">
        <f>(0.1)*(V81)*(V69)</f>
        <v>-4.1941241522805107E-3</v>
      </c>
      <c r="W87" s="44"/>
      <c r="X87" s="44"/>
      <c r="AA87" s="58" t="s">
        <v>129</v>
      </c>
      <c r="AB87" s="44">
        <f>(0.1)*(AB81)*(AB69)</f>
        <v>2.0265876398891473E-4</v>
      </c>
      <c r="AC87" s="44"/>
      <c r="AD87" s="44"/>
      <c r="AG87" s="58" t="s">
        <v>129</v>
      </c>
      <c r="AH87" s="44">
        <f>(0.1)*(AH81)*(AH69)</f>
        <v>-7.242944084360825E-3</v>
      </c>
      <c r="AI87" s="44"/>
      <c r="AJ87" s="44"/>
      <c r="AL87" s="58" t="s">
        <v>129</v>
      </c>
      <c r="AM87" s="44">
        <f>(0.1)*(AM81)*(AM69)</f>
        <v>-2.0532236451291258E-3</v>
      </c>
      <c r="AN87" s="44"/>
      <c r="AO87" s="44"/>
      <c r="AQ87" s="58" t="s">
        <v>129</v>
      </c>
      <c r="AR87" s="44">
        <f>(0.1)*(AR81)*(AR69)</f>
        <v>-1.9035618166851104E-3</v>
      </c>
      <c r="AS87" s="44"/>
      <c r="AT87" s="44"/>
      <c r="AV87" s="58" t="s">
        <v>129</v>
      </c>
      <c r="AW87" s="44">
        <f>(0.1)*(AW81)*(AW69)</f>
        <v>-3.7161889650096638E-3</v>
      </c>
      <c r="AX87" s="44"/>
      <c r="AY87" s="44"/>
      <c r="BA87" s="58" t="s">
        <v>129</v>
      </c>
      <c r="BB87" s="44">
        <f>(0.1)*(BB81)*(BB69)</f>
        <v>-3.9051251949562345E-3</v>
      </c>
      <c r="BC87" s="44"/>
      <c r="BD87" s="44"/>
      <c r="BF87" s="58" t="s">
        <v>129</v>
      </c>
      <c r="BG87" s="44">
        <f>(0.1)*(BG81)*(BG69)</f>
        <v>-4.1011344552151678E-3</v>
      </c>
      <c r="BH87" s="44"/>
      <c r="BI87" s="44"/>
    </row>
    <row r="88" spans="1:61" x14ac:dyDescent="0.25">
      <c r="A88" s="58"/>
      <c r="F88" s="58"/>
      <c r="K88" s="58"/>
      <c r="P88" s="58"/>
      <c r="Q88" s="44"/>
      <c r="R88" s="44"/>
      <c r="S88" s="44"/>
      <c r="U88" s="58"/>
      <c r="V88" s="44"/>
      <c r="W88" s="44"/>
      <c r="X88" s="44"/>
      <c r="AA88" s="58"/>
      <c r="AB88" s="44"/>
      <c r="AC88" s="44"/>
      <c r="AD88" s="44"/>
      <c r="AG88" s="58"/>
      <c r="AH88" s="44"/>
      <c r="AI88" s="44"/>
      <c r="AJ88" s="44"/>
      <c r="AL88" s="58"/>
      <c r="AM88" s="44"/>
      <c r="AN88" s="44"/>
      <c r="AO88" s="44"/>
      <c r="AQ88" s="58"/>
      <c r="AR88" s="44"/>
      <c r="AS88" s="44"/>
      <c r="AT88" s="44"/>
      <c r="AV88" s="58"/>
      <c r="AW88" s="44"/>
      <c r="AX88" s="44"/>
      <c r="AY88" s="44"/>
      <c r="BA88" s="58"/>
      <c r="BB88" s="44"/>
      <c r="BC88" s="44"/>
      <c r="BD88" s="44"/>
      <c r="BF88" s="58"/>
      <c r="BG88" s="44"/>
      <c r="BH88" s="44"/>
      <c r="BI88" s="44"/>
    </row>
    <row r="89" spans="1:61" x14ac:dyDescent="0.25">
      <c r="A89" s="97" t="s">
        <v>130</v>
      </c>
      <c r="B89" s="97"/>
      <c r="C89" s="97"/>
      <c r="F89" s="97" t="s">
        <v>130</v>
      </c>
      <c r="G89" s="97"/>
      <c r="H89" s="97"/>
      <c r="K89" s="97" t="s">
        <v>130</v>
      </c>
      <c r="L89" s="97"/>
      <c r="M89" s="97"/>
      <c r="P89" s="97" t="s">
        <v>130</v>
      </c>
      <c r="Q89" s="97"/>
      <c r="R89" s="97"/>
      <c r="S89" s="44"/>
      <c r="U89" s="97" t="s">
        <v>130</v>
      </c>
      <c r="V89" s="97"/>
      <c r="W89" s="97"/>
      <c r="X89" s="44"/>
      <c r="AA89" s="97" t="s">
        <v>130</v>
      </c>
      <c r="AB89" s="97"/>
      <c r="AC89" s="97"/>
      <c r="AD89" s="44"/>
      <c r="AG89" s="97" t="s">
        <v>130</v>
      </c>
      <c r="AH89" s="97"/>
      <c r="AI89" s="97"/>
      <c r="AJ89" s="44"/>
      <c r="AL89" s="97" t="s">
        <v>130</v>
      </c>
      <c r="AM89" s="97"/>
      <c r="AN89" s="97"/>
      <c r="AO89" s="44"/>
      <c r="AQ89" s="97" t="s">
        <v>130</v>
      </c>
      <c r="AR89" s="97"/>
      <c r="AS89" s="97"/>
      <c r="AT89" s="44"/>
      <c r="AV89" s="97" t="s">
        <v>130</v>
      </c>
      <c r="AW89" s="97"/>
      <c r="AX89" s="97"/>
      <c r="AY89" s="44"/>
      <c r="BA89" s="97" t="s">
        <v>130</v>
      </c>
      <c r="BB89" s="97"/>
      <c r="BC89" s="97"/>
      <c r="BD89" s="44"/>
      <c r="BF89" s="97" t="s">
        <v>130</v>
      </c>
      <c r="BG89" s="97"/>
      <c r="BH89" s="97"/>
      <c r="BI89" s="44"/>
    </row>
    <row r="90" spans="1:61" x14ac:dyDescent="0.25">
      <c r="A90" s="58" t="s">
        <v>131</v>
      </c>
      <c r="B90" s="41">
        <f>($B$81)*(B45)</f>
        <v>-3.6534860958534705E-2</v>
      </c>
      <c r="F90" s="58" t="s">
        <v>131</v>
      </c>
      <c r="G90" s="41">
        <f>($B$81)*(G45)</f>
        <v>-3.6534860958534705E-2</v>
      </c>
      <c r="K90" s="58" t="s">
        <v>131</v>
      </c>
      <c r="L90" s="41">
        <f>(L81)*(L45)</f>
        <v>-1.5897617600884709E-2</v>
      </c>
      <c r="P90" s="58" t="s">
        <v>131</v>
      </c>
      <c r="Q90" s="44">
        <f>(Q81)*(Q45)</f>
        <v>-1.6990386146196496E-2</v>
      </c>
      <c r="R90" s="44"/>
      <c r="S90" s="44"/>
      <c r="U90" s="58" t="s">
        <v>131</v>
      </c>
      <c r="V90" s="44">
        <f>(V81)*(V45)</f>
        <v>-4.4349615425477398E-2</v>
      </c>
      <c r="W90" s="44"/>
      <c r="X90" s="44"/>
      <c r="AA90" s="58" t="s">
        <v>131</v>
      </c>
      <c r="AB90" s="44">
        <f>(AB81)*(AB45)</f>
        <v>2.0235698605883161E-3</v>
      </c>
      <c r="AC90" s="44"/>
      <c r="AD90" s="44"/>
      <c r="AG90" s="58" t="s">
        <v>131</v>
      </c>
      <c r="AH90" s="44">
        <f>(AH81)*(AH45)</f>
        <v>-6.7257259596903929E-2</v>
      </c>
      <c r="AI90" s="44"/>
      <c r="AJ90" s="44"/>
      <c r="AL90" s="58" t="s">
        <v>131</v>
      </c>
      <c r="AM90" s="44">
        <f>(AM81)*(AM45)</f>
        <v>-2.3618959522714259E-2</v>
      </c>
      <c r="AN90" s="44"/>
      <c r="AO90" s="44"/>
      <c r="AQ90" s="58" t="s">
        <v>131</v>
      </c>
      <c r="AR90" s="44">
        <f>(AR81)*(AR45)</f>
        <v>-1.9797072028127961E-2</v>
      </c>
      <c r="AS90" s="44"/>
      <c r="AT90" s="44"/>
      <c r="AV90" s="58" t="s">
        <v>131</v>
      </c>
      <c r="AW90" s="44">
        <f>(AW81)*(AW45)</f>
        <v>-3.869938734570863E-2</v>
      </c>
      <c r="AX90" s="44"/>
      <c r="AY90" s="44"/>
      <c r="BA90" s="58" t="s">
        <v>131</v>
      </c>
      <c r="BB90" s="44">
        <f>(BB81)*(BB45)</f>
        <v>-3.7107051208114458E-2</v>
      </c>
      <c r="BC90" s="44"/>
      <c r="BD90" s="44"/>
      <c r="BF90" s="58" t="s">
        <v>131</v>
      </c>
      <c r="BG90" s="44">
        <f>(BG81)*(BG45)</f>
        <v>-4.123361222176862E-2</v>
      </c>
      <c r="BH90" s="44"/>
      <c r="BI90" s="44"/>
    </row>
    <row r="91" spans="1:61" x14ac:dyDescent="0.25">
      <c r="A91" s="58" t="s">
        <v>132</v>
      </c>
      <c r="B91" s="41">
        <f>($B$81)*(C45)</f>
        <v>-4.0165630593903295E-2</v>
      </c>
      <c r="F91" s="58" t="s">
        <v>132</v>
      </c>
      <c r="G91" s="41">
        <f>($B$81)*(H45)</f>
        <v>-4.0165630593903295E-2</v>
      </c>
      <c r="K91" s="58" t="s">
        <v>132</v>
      </c>
      <c r="L91" s="41">
        <f>(L81)*(M45)</f>
        <v>-1.7477494620958867E-2</v>
      </c>
      <c r="P91" s="58" t="s">
        <v>132</v>
      </c>
      <c r="Q91" s="44">
        <f>(Q81)*(R45)</f>
        <v>-1.867886056471996E-2</v>
      </c>
      <c r="R91" s="44"/>
      <c r="S91" s="44"/>
      <c r="U91" s="58" t="s">
        <v>132</v>
      </c>
      <c r="V91" s="44">
        <f>(V81)*(W45)</f>
        <v>-4.8757001489156453E-2</v>
      </c>
      <c r="W91" s="44"/>
      <c r="X91" s="44"/>
      <c r="AA91" s="58" t="s">
        <v>132</v>
      </c>
      <c r="AB91" s="44">
        <f>(AB81)*(AC45)</f>
        <v>2.2246686416459403E-3</v>
      </c>
      <c r="AC91" s="44"/>
      <c r="AD91" s="44"/>
      <c r="AG91" s="58" t="s">
        <v>132</v>
      </c>
      <c r="AH91" s="44">
        <f>(AH81)*(AI45)</f>
        <v>-7.3941166678956102E-2</v>
      </c>
      <c r="AI91" s="44"/>
      <c r="AJ91" s="44"/>
      <c r="AL91" s="58" t="s">
        <v>132</v>
      </c>
      <c r="AM91" s="44">
        <f>(AM81)*(AN45)</f>
        <v>-2.596616979816593E-2</v>
      </c>
      <c r="AN91" s="44"/>
      <c r="AO91" s="44"/>
      <c r="AQ91" s="58" t="s">
        <v>132</v>
      </c>
      <c r="AR91" s="44">
        <f>(AR81)*(AS45)</f>
        <v>-2.17644699079368E-2</v>
      </c>
      <c r="AS91" s="44"/>
      <c r="AT91" s="44"/>
      <c r="AV91" s="58" t="s">
        <v>132</v>
      </c>
      <c r="AW91" s="44">
        <f>(AW81)*(AX45)</f>
        <v>-4.2545263771559462E-2</v>
      </c>
      <c r="AX91" s="44"/>
      <c r="AY91" s="44"/>
      <c r="BA91" s="58" t="s">
        <v>132</v>
      </c>
      <c r="BB91" s="44">
        <f>(BB81)*(BC45)</f>
        <v>-4.0794684094890683E-2</v>
      </c>
      <c r="BC91" s="44"/>
      <c r="BD91" s="44"/>
      <c r="BF91" s="58" t="s">
        <v>132</v>
      </c>
      <c r="BG91" s="44">
        <f>(BG81)*(BH45)</f>
        <v>-4.5331335417739559E-2</v>
      </c>
      <c r="BH91" s="44"/>
      <c r="BI91" s="44"/>
    </row>
    <row r="92" spans="1:61" x14ac:dyDescent="0.25">
      <c r="A92" s="58" t="s">
        <v>133</v>
      </c>
      <c r="B92" s="41">
        <f>($B$81)*(D45)</f>
        <v>-1.5296981293380049E-2</v>
      </c>
      <c r="F92" s="58" t="s">
        <v>133</v>
      </c>
      <c r="G92" s="41">
        <f>($B$81)*(I45)</f>
        <v>-1.5296981293380049E-2</v>
      </c>
      <c r="K92" s="58" t="s">
        <v>133</v>
      </c>
      <c r="L92" s="41">
        <f>(L81)*(N45)</f>
        <v>-6.6562606964905829E-3</v>
      </c>
      <c r="P92" s="58" t="s">
        <v>133</v>
      </c>
      <c r="Q92" s="44">
        <f>(Q81)*(S45)</f>
        <v>-7.1137979515139543E-3</v>
      </c>
      <c r="R92" s="44"/>
      <c r="S92" s="44"/>
      <c r="U92" s="58" t="s">
        <v>133</v>
      </c>
      <c r="V92" s="44">
        <f>(V81)*(X45)</f>
        <v>-1.8568983697572997E-2</v>
      </c>
      <c r="W92" s="44"/>
      <c r="X92" s="44"/>
      <c r="AA92" s="58" t="s">
        <v>133</v>
      </c>
      <c r="AB92" s="44">
        <f>(AB81)*(AD45)</f>
        <v>8.472595622684596E-4</v>
      </c>
      <c r="AC92" s="44"/>
      <c r="AD92" s="44"/>
      <c r="AG92" s="58" t="s">
        <v>133</v>
      </c>
      <c r="AH92" s="44">
        <f>(AH81)*(AJ45)</f>
        <v>-2.8160310862152198E-2</v>
      </c>
      <c r="AI92" s="44"/>
      <c r="AJ92" s="44"/>
      <c r="AL92" s="58" t="s">
        <v>133</v>
      </c>
      <c r="AM92" s="44">
        <f>(AM81)*(AO45)</f>
        <v>-9.889151689891941E-3</v>
      </c>
      <c r="AN92" s="44"/>
      <c r="AO92" s="44"/>
      <c r="AQ92" s="58" t="s">
        <v>133</v>
      </c>
      <c r="AR92" s="44">
        <f>(AR81)*(AT45)</f>
        <v>-8.2889446553984242E-3</v>
      </c>
      <c r="AS92" s="44"/>
      <c r="AT92" s="44"/>
      <c r="AV92" s="58" t="s">
        <v>133</v>
      </c>
      <c r="AW92" s="44">
        <f>(AW81)*(AY45)</f>
        <v>-1.6203258716775915E-2</v>
      </c>
      <c r="AX92" s="44"/>
      <c r="AY92" s="44"/>
      <c r="BA92" s="58" t="s">
        <v>133</v>
      </c>
      <c r="BB92" s="44">
        <f>(BB81)*(BD45)</f>
        <v>-1.5536554766891003E-2</v>
      </c>
      <c r="BC92" s="44"/>
      <c r="BD92" s="44"/>
      <c r="BF92" s="58" t="s">
        <v>133</v>
      </c>
      <c r="BG92" s="44">
        <f>(BG81)*(BI45)</f>
        <v>-1.7264327227924911E-2</v>
      </c>
      <c r="BH92" s="44"/>
      <c r="BI92" s="44"/>
    </row>
    <row r="93" spans="1:61" x14ac:dyDescent="0.25">
      <c r="P93" s="44"/>
      <c r="Q93" s="44"/>
      <c r="R93" s="44"/>
      <c r="S93" s="44"/>
      <c r="U93" s="44"/>
      <c r="V93" s="44"/>
      <c r="W93" s="44"/>
      <c r="X93" s="44"/>
      <c r="AA93" s="44"/>
      <c r="AB93" s="44"/>
      <c r="AC93" s="44"/>
      <c r="AD93" s="44"/>
      <c r="AG93" s="44"/>
      <c r="AH93" s="44"/>
      <c r="AI93" s="44"/>
      <c r="AJ93" s="44"/>
      <c r="AL93" s="44"/>
      <c r="AM93" s="44"/>
      <c r="AN93" s="44"/>
      <c r="AO93" s="44"/>
      <c r="AQ93" s="44"/>
      <c r="AR93" s="44"/>
      <c r="AS93" s="44"/>
      <c r="AT93" s="44"/>
      <c r="AV93" s="44"/>
      <c r="AW93" s="44"/>
      <c r="AX93" s="44"/>
      <c r="AY93" s="44"/>
      <c r="BA93" s="44"/>
      <c r="BB93" s="44"/>
      <c r="BC93" s="44"/>
      <c r="BD93" s="44"/>
      <c r="BF93" s="44"/>
      <c r="BG93" s="44"/>
      <c r="BH93" s="44"/>
      <c r="BI93" s="44"/>
    </row>
    <row r="94" spans="1:61" x14ac:dyDescent="0.25">
      <c r="A94" s="41" t="s">
        <v>134</v>
      </c>
      <c r="B94" s="41">
        <f>B90*B67*(1-(B67))</f>
        <v>-4.1914209651839089E-3</v>
      </c>
      <c r="F94" s="41" t="s">
        <v>134</v>
      </c>
      <c r="G94" s="41">
        <f>G90*G67*(1-(G67))</f>
        <v>-4.4264631616035624E-3</v>
      </c>
      <c r="K94" s="41" t="s">
        <v>134</v>
      </c>
      <c r="L94" s="41">
        <f>L90*L67*(1-(L67))</f>
        <v>-2.6746824013485979E-3</v>
      </c>
      <c r="P94" s="44" t="s">
        <v>134</v>
      </c>
      <c r="Q94" s="44">
        <f>Q90*Q67*(1-(Q67))</f>
        <v>-1.8717451156212946E-3</v>
      </c>
      <c r="R94" s="44"/>
      <c r="S94" s="44"/>
      <c r="U94" s="44" t="s">
        <v>134</v>
      </c>
      <c r="V94" s="44">
        <f>V90*V67*(1-(V67))</f>
        <v>-6.1025096802314787E-3</v>
      </c>
      <c r="W94" s="44"/>
      <c r="X94" s="44"/>
      <c r="AA94" s="44" t="s">
        <v>134</v>
      </c>
      <c r="AB94" s="44">
        <f>AB90*AB67*(1-(AB67))</f>
        <v>1.9567847502903598E-4</v>
      </c>
      <c r="AC94" s="44"/>
      <c r="AD94" s="44"/>
      <c r="AG94" s="44" t="s">
        <v>134</v>
      </c>
      <c r="AH94" s="44">
        <f>AH90*AH67*(1-(AH67))</f>
        <v>-1.088679243772781E-2</v>
      </c>
      <c r="AI94" s="44"/>
      <c r="AJ94" s="44"/>
      <c r="AL94" s="44" t="s">
        <v>134</v>
      </c>
      <c r="AM94" s="44">
        <f>AM90*AM67*(1-(AM67))</f>
        <v>-2.8138065847411842E-3</v>
      </c>
      <c r="AN94" s="44"/>
      <c r="AO94" s="44"/>
      <c r="AQ94" s="44" t="s">
        <v>134</v>
      </c>
      <c r="AR94" s="44">
        <f>AR90*AR67*(1-(AR67))</f>
        <v>-1.8667833425655153E-3</v>
      </c>
      <c r="AS94" s="44"/>
      <c r="AT94" s="44"/>
      <c r="AV94" s="44" t="s">
        <v>134</v>
      </c>
      <c r="AW94" s="44">
        <f>AW90*AW67*(1-(AW67))</f>
        <v>-6.244649236947823E-3</v>
      </c>
      <c r="AX94" s="44"/>
      <c r="AY94" s="44"/>
      <c r="BA94" s="44" t="s">
        <v>134</v>
      </c>
      <c r="BB94" s="44">
        <f>BB90*BB67*(1-(BB67))</f>
        <v>-4.7361777695793137E-3</v>
      </c>
      <c r="BC94" s="44"/>
      <c r="BD94" s="44"/>
      <c r="BF94" s="44" t="s">
        <v>134</v>
      </c>
      <c r="BG94" s="44">
        <f>BG90*BG67*(1-(BG67))</f>
        <v>-5.8885807732966932E-3</v>
      </c>
      <c r="BH94" s="44"/>
      <c r="BI94" s="44"/>
    </row>
    <row r="95" spans="1:61" x14ac:dyDescent="0.25">
      <c r="A95" s="41" t="s">
        <v>135</v>
      </c>
      <c r="B95" s="41">
        <f>B91*B68*(1-(B68))</f>
        <v>-5.2416229638404168E-3</v>
      </c>
      <c r="F95" s="41" t="s">
        <v>135</v>
      </c>
      <c r="G95" s="41">
        <f>G91*G68*(1-(G68))</f>
        <v>-7.4092775151939618E-3</v>
      </c>
      <c r="K95" s="41" t="s">
        <v>135</v>
      </c>
      <c r="L95" s="41">
        <f>L91*L68*(1-(L68))</f>
        <v>-2.1864359827891084E-3</v>
      </c>
      <c r="P95" s="44" t="s">
        <v>135</v>
      </c>
      <c r="Q95" s="44">
        <f>Q91*Q68*(1-(Q68))</f>
        <v>-3.1799437572938953E-3</v>
      </c>
      <c r="R95" s="44"/>
      <c r="S95" s="44"/>
      <c r="U95" s="44" t="s">
        <v>135</v>
      </c>
      <c r="V95" s="44">
        <f>V91*V68*(1-(V68))</f>
        <v>-5.4514335841952151E-3</v>
      </c>
      <c r="W95" s="44"/>
      <c r="X95" s="44"/>
      <c r="AA95" s="44" t="s">
        <v>135</v>
      </c>
      <c r="AB95" s="44">
        <f>AB91*AB68*(1-(AB68))</f>
        <v>3.7655847201468351E-4</v>
      </c>
      <c r="AC95" s="44"/>
      <c r="AD95" s="44"/>
      <c r="AG95" s="44" t="s">
        <v>135</v>
      </c>
      <c r="AH95" s="44">
        <f>AH91*AH68*(1-(AH68))</f>
        <v>-9.5547633447266942E-3</v>
      </c>
      <c r="AI95" s="44"/>
      <c r="AJ95" s="44"/>
      <c r="AL95" s="44" t="s">
        <v>135</v>
      </c>
      <c r="AM95" s="44">
        <f>AM91*AM68*(1-(AM68))</f>
        <v>-2.7459148799172588E-3</v>
      </c>
      <c r="AN95" s="44"/>
      <c r="AO95" s="44"/>
      <c r="AQ95" s="44" t="s">
        <v>135</v>
      </c>
      <c r="AR95" s="44">
        <f>AR91*AR68*(1-(AR68))</f>
        <v>-3.6903169508035504E-3</v>
      </c>
      <c r="AS95" s="44"/>
      <c r="AT95" s="44"/>
      <c r="AV95" s="44" t="s">
        <v>135</v>
      </c>
      <c r="AW95" s="44">
        <f>AW91*AW68*(1-(AW68))</f>
        <v>-5.6832901713153002E-3</v>
      </c>
      <c r="AX95" s="44"/>
      <c r="AY95" s="44"/>
      <c r="BA95" s="44" t="s">
        <v>135</v>
      </c>
      <c r="BB95" s="44">
        <f>BB91*BB68*(1-(BB68))</f>
        <v>-6.7599454314232E-3</v>
      </c>
      <c r="BC95" s="44"/>
      <c r="BD95" s="44"/>
      <c r="BF95" s="44" t="s">
        <v>135</v>
      </c>
      <c r="BG95" s="44">
        <f>BG91*BG68*(1-(BG68))</f>
        <v>-5.6995112465569233E-3</v>
      </c>
      <c r="BH95" s="44"/>
      <c r="BI95" s="44"/>
    </row>
    <row r="96" spans="1:61" x14ac:dyDescent="0.25">
      <c r="A96" s="41" t="s">
        <v>136</v>
      </c>
      <c r="B96" s="41">
        <f>B92*B69*(1-(B69))</f>
        <v>-3.6779228636515996E-3</v>
      </c>
      <c r="F96" s="41" t="s">
        <v>136</v>
      </c>
      <c r="G96" s="41">
        <f>G92*G69*(1-(G69))</f>
        <v>-2.9317639000022841E-3</v>
      </c>
      <c r="K96" s="41" t="s">
        <v>136</v>
      </c>
      <c r="L96" s="41">
        <f>L92*L69*(1-(L69))</f>
        <v>-1.3310370879914589E-3</v>
      </c>
      <c r="P96" s="44" t="s">
        <v>136</v>
      </c>
      <c r="Q96" s="44">
        <f>Q92*Q69*(1-(Q69))</f>
        <v>-1.3202174814920373E-3</v>
      </c>
      <c r="R96" s="44"/>
      <c r="S96" s="44"/>
      <c r="U96" s="44" t="s">
        <v>136</v>
      </c>
      <c r="V96" s="44">
        <f>V92*V69*(1-(V69))</f>
        <v>-4.0575344627759389E-3</v>
      </c>
      <c r="W96" s="44"/>
      <c r="X96" s="44"/>
      <c r="AA96" s="44" t="s">
        <v>136</v>
      </c>
      <c r="AB96" s="44">
        <f>AB92*AB69*(1-(AB69))</f>
        <v>1.7176386586650102E-4</v>
      </c>
      <c r="AC96" s="44"/>
      <c r="AD96" s="44"/>
      <c r="AG96" s="44" t="s">
        <v>136</v>
      </c>
      <c r="AH96" s="44">
        <f>AH92*AH69*(1-(AH69))</f>
        <v>-4.9652399325470706E-3</v>
      </c>
      <c r="AI96" s="44"/>
      <c r="AJ96" s="44"/>
      <c r="AL96" s="44" t="s">
        <v>136</v>
      </c>
      <c r="AM96" s="44">
        <f>AM92*AM69*(1-(AM69))</f>
        <v>-2.3233250699043941E-3</v>
      </c>
      <c r="AN96" s="44"/>
      <c r="AO96" s="44"/>
      <c r="AQ96" s="44" t="s">
        <v>136</v>
      </c>
      <c r="AR96" s="44">
        <f>AR92*AR69*(1-(AR69))</f>
        <v>-1.7767785537952548E-3</v>
      </c>
      <c r="AS96" s="44"/>
      <c r="AT96" s="44"/>
      <c r="AV96" s="44" t="s">
        <v>136</v>
      </c>
      <c r="AW96" s="44">
        <f>AW92*AW69*(1-(AW69))</f>
        <v>-3.4787897423989478E-3</v>
      </c>
      <c r="AX96" s="44"/>
      <c r="AY96" s="44"/>
      <c r="BA96" s="44" t="s">
        <v>136</v>
      </c>
      <c r="BB96" s="44">
        <f>BB92*BB69*(1-(BB69))</f>
        <v>-2.882697559275262E-3</v>
      </c>
      <c r="BC96" s="44"/>
      <c r="BD96" s="44"/>
      <c r="BF96" s="44" t="s">
        <v>136</v>
      </c>
      <c r="BG96" s="44">
        <f>BG92*BG69*(1-(BG69))</f>
        <v>-3.5365644993896393E-3</v>
      </c>
      <c r="BH96" s="44"/>
      <c r="BI96" s="44"/>
    </row>
    <row r="97" spans="1:61" x14ac:dyDescent="0.25">
      <c r="P97" s="44"/>
      <c r="Q97" s="44"/>
      <c r="R97" s="44"/>
      <c r="S97" s="44"/>
      <c r="U97" s="44"/>
      <c r="V97" s="44"/>
      <c r="W97" s="44"/>
      <c r="X97" s="44"/>
      <c r="AA97" s="44"/>
      <c r="AB97" s="44"/>
      <c r="AC97" s="44"/>
      <c r="AD97" s="44"/>
      <c r="AG97" s="44"/>
      <c r="AH97" s="44"/>
      <c r="AI97" s="44"/>
      <c r="AJ97" s="44"/>
      <c r="AL97" s="44"/>
      <c r="AM97" s="44"/>
      <c r="AN97" s="44"/>
      <c r="AO97" s="44"/>
      <c r="AQ97" s="44"/>
      <c r="AR97" s="44"/>
      <c r="AS97" s="44"/>
      <c r="AT97" s="44"/>
      <c r="AV97" s="44"/>
      <c r="AW97" s="44"/>
      <c r="AX97" s="44"/>
      <c r="AY97" s="44"/>
      <c r="BA97" s="44"/>
      <c r="BB97" s="44"/>
      <c r="BC97" s="44"/>
      <c r="BD97" s="44"/>
      <c r="BF97" s="44"/>
      <c r="BG97" s="44"/>
      <c r="BH97" s="44"/>
      <c r="BI97" s="44"/>
    </row>
    <row r="98" spans="1:61" x14ac:dyDescent="0.25">
      <c r="A98" s="97" t="s">
        <v>137</v>
      </c>
      <c r="B98" s="97"/>
      <c r="C98" s="97"/>
      <c r="F98" s="97" t="s">
        <v>137</v>
      </c>
      <c r="G98" s="97"/>
      <c r="H98" s="97"/>
      <c r="K98" s="97" t="s">
        <v>137</v>
      </c>
      <c r="L98" s="97"/>
      <c r="M98" s="97"/>
      <c r="P98" s="97" t="s">
        <v>137</v>
      </c>
      <c r="Q98" s="97"/>
      <c r="R98" s="97"/>
      <c r="S98" s="44"/>
      <c r="U98" s="97" t="s">
        <v>137</v>
      </c>
      <c r="V98" s="97"/>
      <c r="W98" s="97"/>
      <c r="X98" s="44"/>
      <c r="AA98" s="97" t="s">
        <v>137</v>
      </c>
      <c r="AB98" s="97"/>
      <c r="AC98" s="97"/>
      <c r="AD98" s="44"/>
      <c r="AG98" s="97" t="s">
        <v>137</v>
      </c>
      <c r="AH98" s="97"/>
      <c r="AI98" s="97"/>
      <c r="AJ98" s="44"/>
      <c r="AL98" s="97" t="s">
        <v>137</v>
      </c>
      <c r="AM98" s="97"/>
      <c r="AN98" s="97"/>
      <c r="AO98" s="44"/>
      <c r="AQ98" s="97" t="s">
        <v>137</v>
      </c>
      <c r="AR98" s="97"/>
      <c r="AS98" s="97"/>
      <c r="AT98" s="44"/>
      <c r="AV98" s="97" t="s">
        <v>137</v>
      </c>
      <c r="AW98" s="97"/>
      <c r="AX98" s="97"/>
      <c r="AY98" s="44"/>
      <c r="BA98" s="97" t="s">
        <v>137</v>
      </c>
      <c r="BB98" s="97"/>
      <c r="BC98" s="97"/>
      <c r="BD98" s="44"/>
      <c r="BF98" s="97" t="s">
        <v>137</v>
      </c>
      <c r="BG98" s="97"/>
      <c r="BH98" s="97"/>
      <c r="BI98" s="44"/>
    </row>
    <row r="99" spans="1:61" ht="17.25" x14ac:dyDescent="0.25">
      <c r="B99" s="58" t="s">
        <v>138</v>
      </c>
      <c r="C99" s="58" t="s">
        <v>139</v>
      </c>
      <c r="D99" s="58" t="s">
        <v>140</v>
      </c>
      <c r="G99" s="58" t="s">
        <v>138</v>
      </c>
      <c r="H99" s="58" t="s">
        <v>139</v>
      </c>
      <c r="I99" s="58" t="s">
        <v>140</v>
      </c>
      <c r="L99" s="58" t="s">
        <v>138</v>
      </c>
      <c r="M99" s="58" t="s">
        <v>139</v>
      </c>
      <c r="N99" s="58" t="s">
        <v>140</v>
      </c>
      <c r="P99" s="44"/>
      <c r="Q99" s="58" t="s">
        <v>138</v>
      </c>
      <c r="R99" s="58" t="s">
        <v>139</v>
      </c>
      <c r="S99" s="58" t="s">
        <v>140</v>
      </c>
      <c r="U99" s="44"/>
      <c r="V99" s="58" t="s">
        <v>138</v>
      </c>
      <c r="W99" s="58" t="s">
        <v>139</v>
      </c>
      <c r="X99" s="58" t="s">
        <v>140</v>
      </c>
      <c r="AA99" s="44"/>
      <c r="AB99" s="58" t="s">
        <v>138</v>
      </c>
      <c r="AC99" s="58" t="s">
        <v>139</v>
      </c>
      <c r="AD99" s="58" t="s">
        <v>140</v>
      </c>
      <c r="AG99" s="44"/>
      <c r="AH99" s="58" t="s">
        <v>138</v>
      </c>
      <c r="AI99" s="58" t="s">
        <v>139</v>
      </c>
      <c r="AJ99" s="58" t="s">
        <v>140</v>
      </c>
      <c r="AL99" s="44"/>
      <c r="AM99" s="58" t="s">
        <v>138</v>
      </c>
      <c r="AN99" s="58" t="s">
        <v>139</v>
      </c>
      <c r="AO99" s="58" t="s">
        <v>140</v>
      </c>
      <c r="AQ99" s="44"/>
      <c r="AR99" s="58" t="s">
        <v>138</v>
      </c>
      <c r="AS99" s="58" t="s">
        <v>139</v>
      </c>
      <c r="AT99" s="58" t="s">
        <v>140</v>
      </c>
      <c r="AV99" s="44"/>
      <c r="AW99" s="58" t="s">
        <v>138</v>
      </c>
      <c r="AX99" s="58" t="s">
        <v>139</v>
      </c>
      <c r="AY99" s="58" t="s">
        <v>140</v>
      </c>
      <c r="BA99" s="44"/>
      <c r="BB99" s="58" t="s">
        <v>138</v>
      </c>
      <c r="BC99" s="58" t="s">
        <v>139</v>
      </c>
      <c r="BD99" s="58" t="s">
        <v>140</v>
      </c>
      <c r="BF99" s="44"/>
      <c r="BG99" s="58" t="s">
        <v>138</v>
      </c>
      <c r="BH99" s="58" t="s">
        <v>139</v>
      </c>
      <c r="BI99" s="58" t="s">
        <v>140</v>
      </c>
    </row>
    <row r="100" spans="1:61" x14ac:dyDescent="0.25">
      <c r="A100" s="41">
        <v>1</v>
      </c>
      <c r="B100" s="41">
        <f>0.1*(B94)*(B23)</f>
        <v>-3.3419486267699761E-4</v>
      </c>
      <c r="C100" s="41">
        <f>0.1*(B95)*(B23)</f>
        <v>-4.1793069251596493E-4</v>
      </c>
      <c r="D100" s="41">
        <f>0.1*(B96)*(B23)</f>
        <v>-2.9325208242372391E-4</v>
      </c>
      <c r="F100" s="41">
        <v>1</v>
      </c>
      <c r="G100" s="41">
        <f>0.1*(G94)*(B24)</f>
        <v>-2.365727747578919E-4</v>
      </c>
      <c r="H100" s="41">
        <f>0.1*(G95)*(B24)</f>
        <v>-3.9598959185412047E-4</v>
      </c>
      <c r="I100" s="41">
        <f>0.1*(G96)*(B24)</f>
        <v>-1.566884204018315E-4</v>
      </c>
      <c r="K100" s="41">
        <v>1</v>
      </c>
      <c r="L100" s="41">
        <f>0.1*(L94)*(B25)</f>
        <v>-2.6746824013485979E-5</v>
      </c>
      <c r="M100" s="41">
        <f>0.1*(L95)*(B25)</f>
        <v>-2.1864359827891085E-5</v>
      </c>
      <c r="N100" s="41">
        <f>0.1*(L96)*(B25)</f>
        <v>-1.331037087991459E-5</v>
      </c>
      <c r="P100" s="44">
        <v>1</v>
      </c>
      <c r="Q100" s="44">
        <f>0.1*(Q94)*(B26)</f>
        <v>-1.4171854766941455E-4</v>
      </c>
      <c r="R100" s="44">
        <f>0.1*(Q95)*(D26)</f>
        <v>-2.179454474237394E-4</v>
      </c>
      <c r="S100" s="44">
        <f>0.1*(Q94)*(D26)</f>
        <v>-1.2828476156271203E-4</v>
      </c>
      <c r="U100" s="44">
        <v>1</v>
      </c>
      <c r="V100" s="44">
        <f>0.1*(V94)*(B27)</f>
        <v>-5.4922587122083308E-4</v>
      </c>
      <c r="W100" s="44">
        <f>0.1*(V95)*(B27)</f>
        <v>-4.9062902257756939E-4</v>
      </c>
      <c r="X100" s="44">
        <f>0.1*(V96)*(B27)</f>
        <v>-3.6517810164983451E-4</v>
      </c>
      <c r="AA100" s="44">
        <v>1</v>
      </c>
      <c r="AB100" s="44">
        <f>0.1*(AB94)*(B28)</f>
        <v>1.5925217429286162E-5</v>
      </c>
      <c r="AC100" s="44">
        <f>0.1*(AB95)*(B28)</f>
        <v>3.0646066414733472E-5</v>
      </c>
      <c r="AD100" s="44">
        <f>0.1*(AB96)*(B28)</f>
        <v>1.3978936160519851E-5</v>
      </c>
      <c r="AG100" s="44">
        <v>1</v>
      </c>
      <c r="AH100" s="44">
        <f>0.1*(AH94)*(B29)</f>
        <v>-4.388071644887187E-4</v>
      </c>
      <c r="AI100" s="44">
        <f>0.1*(AH95)*(B29)</f>
        <v>-3.8511789718068031E-4</v>
      </c>
      <c r="AJ100" s="44">
        <f>0.1*(AH96)*(B29)</f>
        <v>-2.0013083451987559E-4</v>
      </c>
      <c r="AL100" s="44">
        <v>1</v>
      </c>
      <c r="AM100" s="44">
        <f>0.1*(AM94)*(B30)</f>
        <v>-1.5991523260893982E-4</v>
      </c>
      <c r="AN100" s="44">
        <f>0.1*(AM95)*(B30)</f>
        <v>-1.5605678767245741E-4</v>
      </c>
      <c r="AO100" s="44">
        <f>0.1*(AM96)*(B30)</f>
        <v>-1.3204001689196297E-4</v>
      </c>
      <c r="AQ100" s="44">
        <v>1</v>
      </c>
      <c r="AR100" s="44">
        <f>0.1*(AR94)*(B31)</f>
        <v>-1.6410265194021355E-4</v>
      </c>
      <c r="AS100" s="44">
        <f>0.1*(AR95)*(B31)</f>
        <v>-3.2440336503888201E-4</v>
      </c>
      <c r="AT100" s="44">
        <f>0.1*(AR96)*(B31)</f>
        <v>-1.5619063334237234E-4</v>
      </c>
      <c r="AV100" s="44">
        <v>1</v>
      </c>
      <c r="AW100" s="44">
        <f>0.1*(AW94)*(B32)</f>
        <v>-7.4533440004964362E-5</v>
      </c>
      <c r="AX100" s="44">
        <f>0.1*(AW95)*(B32)</f>
        <v>-6.7833300309045344E-5</v>
      </c>
      <c r="AY100" s="44">
        <f>0.1*(AW96)*(B32)</f>
        <v>-4.1521333979954313E-5</v>
      </c>
      <c r="BA100" s="44">
        <v>1</v>
      </c>
      <c r="BB100" s="44">
        <f>0.1*(BB94)*(B33)</f>
        <v>-1.7605129436980624E-4</v>
      </c>
      <c r="BC100" s="44">
        <f>0.1*(BB95)*(B33)</f>
        <v>-2.5127797159881984E-4</v>
      </c>
      <c r="BD100" s="44">
        <f>0.1*(BB96)*(B33)</f>
        <v>-1.0715447377140355E-4</v>
      </c>
      <c r="BF100" s="44">
        <v>1</v>
      </c>
      <c r="BG100" s="44">
        <f>0.1*(BG94)*(B34)</f>
        <v>-3.4890905749575583E-4</v>
      </c>
      <c r="BH100" s="44">
        <f>0.1*(BG95)*(B34)</f>
        <v>-3.3770634619474226E-4</v>
      </c>
      <c r="BI100" s="44">
        <f>0.1*(BG96)*(B34)</f>
        <v>-2.0954784077185606E-4</v>
      </c>
    </row>
    <row r="101" spans="1:61" x14ac:dyDescent="0.25">
      <c r="A101" s="41">
        <v>2</v>
      </c>
      <c r="B101" s="41">
        <f>0.1*(B94)*(C23)</f>
        <v>-3.7722788686655182E-4</v>
      </c>
      <c r="C101" s="41">
        <f>0.1*(B95)*(C23)</f>
        <v>-4.7174606674563749E-4</v>
      </c>
      <c r="D101" s="41">
        <f>0.1*(B96)*(C23)</f>
        <v>-3.3101305772864398E-4</v>
      </c>
      <c r="F101" s="41">
        <v>2</v>
      </c>
      <c r="G101" s="41">
        <f>0.1*(G94)*(C24)</f>
        <v>-3.6205076316848912E-4</v>
      </c>
      <c r="H101" s="41">
        <f>0.1*(G95)*(C24)</f>
        <v>-6.060221176518968E-4</v>
      </c>
      <c r="I101" s="41">
        <f>0.1*(G96)*(C24)</f>
        <v>-2.397958186194699E-4</v>
      </c>
      <c r="K101" s="41">
        <v>2</v>
      </c>
      <c r="L101" s="41">
        <f>0.1*(L94)*(C25)</f>
        <v>-7.2900799690650922E-5</v>
      </c>
      <c r="M101" s="41">
        <f>0.1*(L95)*(C25)</f>
        <v>-5.9593218072311311E-5</v>
      </c>
      <c r="N101" s="41">
        <f>0.1*(L96)*(C25)</f>
        <v>-3.6278575760459424E-5</v>
      </c>
      <c r="P101" s="44">
        <v>2</v>
      </c>
      <c r="Q101" s="44">
        <f>0.1*(Q95)*(C26)</f>
        <v>-2.1901911762226928E-4</v>
      </c>
      <c r="R101" s="44">
        <f>0.1*(Q95)*(D26)</f>
        <v>-2.179454474237394E-4</v>
      </c>
      <c r="S101" s="44">
        <f>0.1*(Q96)*(D26)</f>
        <v>-9.0484427292287961E-5</v>
      </c>
      <c r="U101" s="44">
        <v>2</v>
      </c>
      <c r="V101" s="44">
        <f>0.1*(V95)*(C27)</f>
        <v>-5.4514335841952149E-5</v>
      </c>
      <c r="W101" s="44">
        <f>0.1*(V95)*(C27)</f>
        <v>-5.4514335841952149E-5</v>
      </c>
      <c r="X101" s="44">
        <f>0.1*(V96)*(C27)</f>
        <v>-4.0575344627759392E-5</v>
      </c>
      <c r="AA101" s="44">
        <v>2</v>
      </c>
      <c r="AB101" s="44">
        <f>0.1*(AB95)*(C28)</f>
        <v>2.5214057390649453E-5</v>
      </c>
      <c r="AC101" s="44">
        <f>0.1*(AB95)*(C28)</f>
        <v>2.5214057390649453E-5</v>
      </c>
      <c r="AD101" s="44">
        <f>0.1*(AB96)*(C28)</f>
        <v>1.1501172576005389E-5</v>
      </c>
      <c r="AG101" s="44">
        <v>2</v>
      </c>
      <c r="AH101" s="44">
        <f>0.1*(AH94)*(C29)</f>
        <v>-9.0620099228255963E-4</v>
      </c>
      <c r="AI101" s="44">
        <f>0.1*(AH95)*(C29)</f>
        <v>-7.9532480053633571E-4</v>
      </c>
      <c r="AJ101" s="44">
        <f>0.1*(AH96)*(C29)</f>
        <v>-4.1329945248173025E-4</v>
      </c>
      <c r="AL101" s="44">
        <v>2</v>
      </c>
      <c r="AM101" s="44">
        <f>0.1*(AM94)*(C30)</f>
        <v>-2.261827468550299E-4</v>
      </c>
      <c r="AN101" s="44">
        <f>0.1*(AM95)*(C30)</f>
        <v>-2.2072539510632798E-4</v>
      </c>
      <c r="AO101" s="44">
        <f>0.1*(AM96)*(C30)</f>
        <v>-1.8675627848687608E-4</v>
      </c>
      <c r="AQ101" s="44">
        <v>2</v>
      </c>
      <c r="AR101" s="44">
        <f>0.1*(AR94)*(C31)</f>
        <v>-1.6392619116916467E-4</v>
      </c>
      <c r="AS101" s="44">
        <f>0.1*(AR95)*(C31)</f>
        <v>-3.2405453174917708E-4</v>
      </c>
      <c r="AT101" s="44">
        <f>0.1*(AR96)*(C31)</f>
        <v>-1.5602268042226811E-4</v>
      </c>
      <c r="AV101" s="44">
        <v>2</v>
      </c>
      <c r="AW101" s="44">
        <f>0.1*(AW94)*(C32)</f>
        <v>-3.8803277767783322E-4</v>
      </c>
      <c r="AX101" s="44">
        <f>0.1*(AW95)*(C32)</f>
        <v>-3.5315079964402986E-4</v>
      </c>
      <c r="AY101" s="44">
        <f>0.1*(AW96)*(C32)</f>
        <v>-2.1616657645289876E-4</v>
      </c>
      <c r="BA101" s="44">
        <v>2</v>
      </c>
      <c r="BB101" s="44">
        <f>0.1*(BB94)*(C33)</f>
        <v>-4.1162009762561378E-4</v>
      </c>
      <c r="BC101" s="44">
        <f>0.1*(BB95)*(C33)</f>
        <v>-5.8750526981874557E-4</v>
      </c>
      <c r="BD101" s="44">
        <f>0.1*(BB96)*(C33)</f>
        <v>-2.5053456785246433E-4</v>
      </c>
      <c r="BF101" s="44">
        <v>2</v>
      </c>
      <c r="BG101" s="44">
        <f>0.1*(BG94)*(C34)</f>
        <v>-1.8408183900701287E-4</v>
      </c>
      <c r="BH101" s="44">
        <f>0.1*(BG95)*(C34)</f>
        <v>-1.7817137135404772E-4</v>
      </c>
      <c r="BI101" s="44">
        <f>0.1*(BG96)*(C34)</f>
        <v>-1.1055589145805191E-4</v>
      </c>
    </row>
    <row r="102" spans="1:61" x14ac:dyDescent="0.25">
      <c r="A102" s="41">
        <v>3</v>
      </c>
      <c r="B102" s="41">
        <f>0.1*(B94)*(D23)</f>
        <v>-1.7975161054434771E-4</v>
      </c>
      <c r="C102" s="41">
        <f>0.1*(B95)*(D23)</f>
        <v>-2.2479015528215055E-4</v>
      </c>
      <c r="D102" s="41">
        <f>0.1*(B96)*(D23)</f>
        <v>-1.5772993543020238E-4</v>
      </c>
      <c r="F102" s="41">
        <v>3</v>
      </c>
      <c r="G102" s="41">
        <f>0.1*(G94)*(D24)</f>
        <v>-2.8766466250864904E-4</v>
      </c>
      <c r="H102" s="41">
        <f>0.1*(G95)*(D24)</f>
        <v>-4.8151023470148144E-4</v>
      </c>
      <c r="I102" s="41">
        <f>0.1*(G96)*(D24)</f>
        <v>-1.9052793213434862E-4</v>
      </c>
      <c r="K102" s="41">
        <v>3</v>
      </c>
      <c r="L102" s="41">
        <f>0.1*(L94)*(D25)</f>
        <v>-1.7826217397798818E-4</v>
      </c>
      <c r="M102" s="41">
        <f>0.1*(L95)*(D25)</f>
        <v>-1.4572153739044526E-4</v>
      </c>
      <c r="N102" s="41">
        <f>0.1*(L96)*(D25)</f>
        <v>-8.8710930625278305E-5</v>
      </c>
      <c r="P102" s="44">
        <v>3</v>
      </c>
      <c r="Q102" s="44">
        <f>0.1*(Q94)*(D26)</f>
        <v>-1.2828476156271203E-4</v>
      </c>
      <c r="R102" s="44">
        <f>0.1*(Q95)*(D26)</f>
        <v>-2.179454474237394E-4</v>
      </c>
      <c r="S102" s="44">
        <f>0.1*(Q96)*(D26)</f>
        <v>-9.0484427292287961E-5</v>
      </c>
      <c r="U102" s="44">
        <v>3</v>
      </c>
      <c r="V102" s="44">
        <f>0.1*(V94)*(D27)</f>
        <v>-2.4121037606402251E-4</v>
      </c>
      <c r="W102" s="44">
        <f>0.1*(V95)*(D27)</f>
        <v>-2.154756671982685E-4</v>
      </c>
      <c r="X102" s="44">
        <f>0.1*(V96)*(D27)</f>
        <v>-1.6037982157232584E-4</v>
      </c>
      <c r="AA102" s="44">
        <v>3</v>
      </c>
      <c r="AB102" s="44">
        <f>0.1*(AB94)*(D28)</f>
        <v>1.761106275261324E-5</v>
      </c>
      <c r="AC102" s="44">
        <f>0.1*(AB95)*(D28)</f>
        <v>3.3890262481321518E-5</v>
      </c>
      <c r="AD102" s="44">
        <f>0.1*(AB96)*(D28)</f>
        <v>1.5458747927985092E-5</v>
      </c>
      <c r="AG102" s="44">
        <v>3</v>
      </c>
      <c r="AH102" s="44">
        <f>0.1*(AH94)*(D29)</f>
        <v>-1.088679243772781E-4</v>
      </c>
      <c r="AI102" s="44">
        <f>0.1*(AH95)*(D29)</f>
        <v>-9.5547633447266942E-5</v>
      </c>
      <c r="AJ102" s="44">
        <f>0.1*(AH96)*(D29)</f>
        <v>-4.9652399325470712E-5</v>
      </c>
      <c r="AL102" s="44">
        <v>3</v>
      </c>
      <c r="AM102" s="44">
        <f>0.1*(AM94)*(D30)</f>
        <v>-1.8503723678519294E-4</v>
      </c>
      <c r="AN102" s="44">
        <f>0.1*(AM95)*(D30)</f>
        <v>-1.8057264652892606E-4</v>
      </c>
      <c r="AO102" s="44">
        <f>0.1*(AM96)*(D30)</f>
        <v>-1.5278294301398012E-4</v>
      </c>
      <c r="AQ102" s="44">
        <v>3</v>
      </c>
      <c r="AR102" s="44">
        <f>0.1*(AR94)*(D31)</f>
        <v>-1.4052204373841311E-4</v>
      </c>
      <c r="AS102" s="44">
        <f>0.1*(AR95)*(D31)</f>
        <v>-2.7778846540207138E-4</v>
      </c>
      <c r="AT102" s="44">
        <f>0.1*(AR96)*(D31)</f>
        <v>-1.3374693675312176E-4</v>
      </c>
      <c r="AV102" s="44">
        <v>3</v>
      </c>
      <c r="AW102" s="44">
        <f>0.1*(AW94)*(D32)</f>
        <v>-3.4140345840218979E-4</v>
      </c>
      <c r="AX102" s="44">
        <f>0.1*(AW95)*(D32)</f>
        <v>-3.1071319556429865E-4</v>
      </c>
      <c r="AY102" s="44">
        <f>0.1*(AW96)*(D32)</f>
        <v>-1.9019016185600166E-4</v>
      </c>
      <c r="BA102" s="44">
        <v>3</v>
      </c>
      <c r="BB102" s="44">
        <f>0.1*(BB94)*(D33)</f>
        <v>-3.2356630924678146E-4</v>
      </c>
      <c r="BC102" s="44">
        <f>0.1*(BB95)*(D33)</f>
        <v>-4.618261180997711E-4</v>
      </c>
      <c r="BD102" s="44">
        <f>0.1*(BB96)*(D33)</f>
        <v>-1.96940202692656E-4</v>
      </c>
      <c r="BF102" s="44">
        <v>3</v>
      </c>
      <c r="BG102" s="44">
        <f>0.1*(BG94)*(D34)</f>
        <v>-3.0468470838809986E-4</v>
      </c>
      <c r="BH102" s="44">
        <f>0.1*(BG95)*(D34)</f>
        <v>-2.9490194479232562E-4</v>
      </c>
      <c r="BI102" s="44">
        <f>0.1*(BG96)*(D34)</f>
        <v>-1.8298757623884724E-4</v>
      </c>
    </row>
    <row r="103" spans="1:61" x14ac:dyDescent="0.25">
      <c r="P103" s="44"/>
      <c r="Q103" s="44"/>
      <c r="R103" s="44"/>
      <c r="S103" s="44"/>
      <c r="U103" s="44"/>
      <c r="V103" s="44"/>
      <c r="W103" s="44"/>
      <c r="X103" s="44"/>
      <c r="AA103" s="44"/>
      <c r="AB103" s="44"/>
      <c r="AC103" s="44"/>
      <c r="AD103" s="44"/>
      <c r="AG103" s="44"/>
      <c r="AH103" s="44"/>
      <c r="AI103" s="44"/>
      <c r="AJ103" s="44"/>
      <c r="AL103" s="44"/>
      <c r="AM103" s="44"/>
      <c r="AN103" s="44"/>
      <c r="AO103" s="44"/>
      <c r="AQ103" s="44"/>
      <c r="AR103" s="44"/>
      <c r="AS103" s="44"/>
      <c r="AT103" s="44"/>
      <c r="AV103" s="44"/>
      <c r="AW103" s="44"/>
      <c r="AX103" s="44"/>
      <c r="AY103" s="44"/>
      <c r="BA103" s="44"/>
      <c r="BB103" s="44"/>
      <c r="BC103" s="44"/>
      <c r="BD103" s="44"/>
      <c r="BF103" s="44"/>
      <c r="BG103" s="44"/>
      <c r="BH103" s="44"/>
      <c r="BI103" s="44"/>
    </row>
    <row r="104" spans="1:61" x14ac:dyDescent="0.25">
      <c r="A104" s="97" t="s">
        <v>141</v>
      </c>
      <c r="B104" s="97"/>
      <c r="C104" s="97"/>
      <c r="D104" s="97"/>
      <c r="F104" s="97" t="s">
        <v>141</v>
      </c>
      <c r="G104" s="97"/>
      <c r="H104" s="97"/>
      <c r="I104" s="97"/>
      <c r="K104" s="97" t="s">
        <v>141</v>
      </c>
      <c r="L104" s="97"/>
      <c r="M104" s="97"/>
      <c r="N104" s="97"/>
      <c r="P104" s="97" t="s">
        <v>141</v>
      </c>
      <c r="Q104" s="97"/>
      <c r="R104" s="97"/>
      <c r="S104" s="97"/>
      <c r="U104" s="97" t="s">
        <v>141</v>
      </c>
      <c r="V104" s="97"/>
      <c r="W104" s="97"/>
      <c r="X104" s="97"/>
      <c r="AA104" s="97" t="s">
        <v>141</v>
      </c>
      <c r="AB104" s="97"/>
      <c r="AC104" s="97"/>
      <c r="AD104" s="97"/>
      <c r="AG104" s="97" t="s">
        <v>141</v>
      </c>
      <c r="AH104" s="97"/>
      <c r="AI104" s="97"/>
      <c r="AJ104" s="97"/>
      <c r="AL104" s="97" t="s">
        <v>141</v>
      </c>
      <c r="AM104" s="97"/>
      <c r="AN104" s="97"/>
      <c r="AO104" s="97"/>
      <c r="AQ104" s="97" t="s">
        <v>141</v>
      </c>
      <c r="AR104" s="97"/>
      <c r="AS104" s="97"/>
      <c r="AT104" s="97"/>
      <c r="AV104" s="97" t="s">
        <v>141</v>
      </c>
      <c r="AW104" s="97"/>
      <c r="AX104" s="97"/>
      <c r="AY104" s="97"/>
      <c r="BA104" s="97" t="s">
        <v>141</v>
      </c>
      <c r="BB104" s="97"/>
      <c r="BC104" s="97"/>
      <c r="BD104" s="97"/>
      <c r="BF104" s="97" t="s">
        <v>141</v>
      </c>
      <c r="BG104" s="97"/>
      <c r="BH104" s="97"/>
      <c r="BI104" s="97"/>
    </row>
    <row r="105" spans="1:61" ht="17.25" x14ac:dyDescent="0.25">
      <c r="B105" s="58" t="s">
        <v>138</v>
      </c>
      <c r="G105" s="80" t="s">
        <v>203</v>
      </c>
      <c r="L105" s="80" t="s">
        <v>204</v>
      </c>
      <c r="P105" s="44"/>
      <c r="Q105" s="80" t="s">
        <v>205</v>
      </c>
      <c r="R105" s="44"/>
      <c r="S105" s="44"/>
      <c r="U105" s="44"/>
      <c r="V105" s="80" t="s">
        <v>206</v>
      </c>
      <c r="W105" s="44"/>
      <c r="X105" s="44"/>
      <c r="AA105" s="44"/>
      <c r="AB105" s="80" t="s">
        <v>207</v>
      </c>
      <c r="AC105" s="44"/>
      <c r="AD105" s="44"/>
      <c r="AG105" s="44"/>
      <c r="AH105" s="80" t="s">
        <v>208</v>
      </c>
      <c r="AI105" s="44"/>
      <c r="AJ105" s="44"/>
      <c r="AL105" s="44"/>
      <c r="AM105" s="80" t="s">
        <v>209</v>
      </c>
      <c r="AN105" s="44"/>
      <c r="AO105" s="44"/>
      <c r="AQ105" s="44"/>
      <c r="AR105" s="80" t="s">
        <v>210</v>
      </c>
      <c r="AS105" s="44"/>
      <c r="AT105" s="44"/>
      <c r="AV105" s="44"/>
      <c r="AW105" s="58" t="s">
        <v>211</v>
      </c>
      <c r="AX105" s="44"/>
      <c r="AY105" s="44"/>
      <c r="BA105" s="44"/>
      <c r="BB105" s="58" t="s">
        <v>212</v>
      </c>
      <c r="BC105" s="44"/>
      <c r="BD105" s="44"/>
      <c r="BF105" s="44"/>
      <c r="BG105" s="58" t="s">
        <v>213</v>
      </c>
      <c r="BH105" s="44"/>
      <c r="BI105" s="44"/>
    </row>
    <row r="106" spans="1:61" x14ac:dyDescent="0.25">
      <c r="A106" s="41">
        <v>1</v>
      </c>
      <c r="B106" s="41">
        <f>0.1*(B94)</f>
        <v>-4.1914209651839089E-4</v>
      </c>
      <c r="F106" s="41">
        <v>1</v>
      </c>
      <c r="G106" s="41">
        <f>0.1*(G94)</f>
        <v>-4.4264631616035624E-4</v>
      </c>
      <c r="K106" s="41">
        <v>1</v>
      </c>
      <c r="L106" s="41">
        <f>0.1*(L94)</f>
        <v>-2.6746824013485979E-4</v>
      </c>
      <c r="P106" s="44">
        <v>1</v>
      </c>
      <c r="Q106" s="44">
        <f>0.1*(Q94)</f>
        <v>-1.8717451156212948E-4</v>
      </c>
      <c r="R106" s="44"/>
      <c r="S106" s="44"/>
      <c r="U106" s="44">
        <v>1</v>
      </c>
      <c r="V106" s="44">
        <f>0.1*(V94)</f>
        <v>-6.1025096802314787E-4</v>
      </c>
      <c r="W106" s="44"/>
      <c r="X106" s="44"/>
      <c r="AA106" s="44">
        <v>1</v>
      </c>
      <c r="AB106" s="44">
        <f>0.1*(AB94)</f>
        <v>1.9567847502903601E-5</v>
      </c>
      <c r="AC106" s="44"/>
      <c r="AD106" s="44"/>
      <c r="AG106" s="44">
        <v>1</v>
      </c>
      <c r="AH106" s="44">
        <f>0.1*(AH94)</f>
        <v>-1.088679243772781E-3</v>
      </c>
      <c r="AI106" s="44"/>
      <c r="AJ106" s="44"/>
      <c r="AL106" s="44">
        <v>1</v>
      </c>
      <c r="AM106" s="44">
        <f>0.1*(AM94)</f>
        <v>-2.813806584741184E-4</v>
      </c>
      <c r="AN106" s="44"/>
      <c r="AO106" s="44"/>
      <c r="AQ106" s="44">
        <v>1</v>
      </c>
      <c r="AR106" s="44">
        <f>0.1*(AR94)</f>
        <v>-1.8667833425655155E-4</v>
      </c>
      <c r="AS106" s="44"/>
      <c r="AT106" s="44"/>
      <c r="AV106" s="44">
        <v>1</v>
      </c>
      <c r="AW106" s="44">
        <f>0.1*(AW94)</f>
        <v>-6.2446492369478237E-4</v>
      </c>
      <c r="AX106" s="44"/>
      <c r="AY106" s="44"/>
      <c r="BA106" s="44">
        <v>1</v>
      </c>
      <c r="BB106" s="44">
        <f>0.1*(BB94)</f>
        <v>-4.7361777695793138E-4</v>
      </c>
      <c r="BC106" s="44"/>
      <c r="BD106" s="44"/>
      <c r="BF106" s="44">
        <v>1</v>
      </c>
      <c r="BG106" s="44">
        <f>0.1*(BG94)</f>
        <v>-5.8885807732966941E-4</v>
      </c>
      <c r="BH106" s="44"/>
      <c r="BI106" s="44"/>
    </row>
    <row r="107" spans="1:61" x14ac:dyDescent="0.25">
      <c r="A107" s="41">
        <v>2</v>
      </c>
      <c r="B107" s="41">
        <f t="shared" ref="B107:B108" si="22">0.1*(B95)</f>
        <v>-5.2416229638404166E-4</v>
      </c>
      <c r="F107" s="41">
        <v>2</v>
      </c>
      <c r="G107" s="41">
        <f t="shared" ref="G107:G108" si="23">0.1*(G95)</f>
        <v>-7.4092775151939625E-4</v>
      </c>
      <c r="K107" s="41">
        <v>2</v>
      </c>
      <c r="L107" s="41">
        <f t="shared" ref="L107:L108" si="24">0.1*(L95)</f>
        <v>-2.1864359827891084E-4</v>
      </c>
      <c r="P107" s="44">
        <v>2</v>
      </c>
      <c r="Q107" s="44">
        <f t="shared" ref="Q107:Q108" si="25">0.1*(Q95)</f>
        <v>-3.1799437572938954E-4</v>
      </c>
      <c r="R107" s="44"/>
      <c r="S107" s="44"/>
      <c r="U107" s="44">
        <v>2</v>
      </c>
      <c r="V107" s="44">
        <f t="shared" ref="V107:V108" si="26">0.1*(V95)</f>
        <v>-5.4514335841952149E-4</v>
      </c>
      <c r="W107" s="44"/>
      <c r="X107" s="44"/>
      <c r="AA107" s="44">
        <v>2</v>
      </c>
      <c r="AB107" s="44">
        <f t="shared" ref="AB107:AB108" si="27">0.1*(AB95)</f>
        <v>3.7655847201468353E-5</v>
      </c>
      <c r="AC107" s="44"/>
      <c r="AD107" s="44"/>
      <c r="AG107" s="44">
        <v>2</v>
      </c>
      <c r="AH107" s="44">
        <f t="shared" ref="AH107:AH108" si="28">0.1*(AH95)</f>
        <v>-9.5547633447266942E-4</v>
      </c>
      <c r="AI107" s="44"/>
      <c r="AJ107" s="44"/>
      <c r="AL107" s="44">
        <v>2</v>
      </c>
      <c r="AM107" s="44">
        <f t="shared" ref="AM107:AM108" si="29">0.1*(AM95)</f>
        <v>-2.7459148799172589E-4</v>
      </c>
      <c r="AN107" s="44"/>
      <c r="AO107" s="44"/>
      <c r="AQ107" s="44">
        <v>2</v>
      </c>
      <c r="AR107" s="44">
        <f t="shared" ref="AR107:AR108" si="30">0.1*(AR95)</f>
        <v>-3.6903169508035506E-4</v>
      </c>
      <c r="AS107" s="44"/>
      <c r="AT107" s="44"/>
      <c r="AV107" s="44">
        <v>2</v>
      </c>
      <c r="AW107" s="44">
        <f t="shared" ref="AW107:AW108" si="31">0.1*(AW95)</f>
        <v>-5.6832901713153004E-4</v>
      </c>
      <c r="AX107" s="44"/>
      <c r="AY107" s="44"/>
      <c r="BA107" s="44">
        <v>2</v>
      </c>
      <c r="BB107" s="44">
        <f t="shared" ref="BB107:BB108" si="32">0.1*(BB95)</f>
        <v>-6.7599454314232004E-4</v>
      </c>
      <c r="BC107" s="44"/>
      <c r="BD107" s="44"/>
      <c r="BF107" s="44">
        <v>2</v>
      </c>
      <c r="BG107" s="44">
        <f t="shared" ref="BG107:BG108" si="33">0.1*(BG95)</f>
        <v>-5.6995112465569231E-4</v>
      </c>
      <c r="BH107" s="44"/>
      <c r="BI107" s="44"/>
    </row>
    <row r="108" spans="1:61" x14ac:dyDescent="0.25">
      <c r="A108" s="41">
        <v>3</v>
      </c>
      <c r="B108" s="41">
        <f t="shared" si="22"/>
        <v>-3.6779228636515997E-4</v>
      </c>
      <c r="F108" s="41">
        <v>3</v>
      </c>
      <c r="G108" s="41">
        <f t="shared" si="23"/>
        <v>-2.9317639000022843E-4</v>
      </c>
      <c r="K108" s="41">
        <v>3</v>
      </c>
      <c r="L108" s="41">
        <f t="shared" si="24"/>
        <v>-1.331037087991459E-4</v>
      </c>
      <c r="P108" s="44">
        <v>3</v>
      </c>
      <c r="Q108" s="44">
        <f t="shared" si="25"/>
        <v>-1.3202174814920374E-4</v>
      </c>
      <c r="R108" s="44"/>
      <c r="S108" s="44"/>
      <c r="U108" s="44">
        <v>3</v>
      </c>
      <c r="V108" s="44">
        <f t="shared" si="26"/>
        <v>-4.0575344627759389E-4</v>
      </c>
      <c r="W108" s="44"/>
      <c r="X108" s="44"/>
      <c r="AA108" s="44">
        <v>3</v>
      </c>
      <c r="AB108" s="44">
        <f t="shared" si="27"/>
        <v>1.7176386586650102E-5</v>
      </c>
      <c r="AC108" s="44"/>
      <c r="AD108" s="44"/>
      <c r="AG108" s="44">
        <v>3</v>
      </c>
      <c r="AH108" s="44">
        <f t="shared" si="28"/>
        <v>-4.9652399325470712E-4</v>
      </c>
      <c r="AI108" s="44"/>
      <c r="AJ108" s="44"/>
      <c r="AL108" s="44">
        <v>3</v>
      </c>
      <c r="AM108" s="44">
        <f t="shared" si="29"/>
        <v>-2.3233250699043943E-4</v>
      </c>
      <c r="AN108" s="44"/>
      <c r="AO108" s="44"/>
      <c r="AQ108" s="44">
        <v>3</v>
      </c>
      <c r="AR108" s="44">
        <f t="shared" si="30"/>
        <v>-1.7767785537952548E-4</v>
      </c>
      <c r="AS108" s="44"/>
      <c r="AT108" s="44"/>
      <c r="AV108" s="44">
        <v>3</v>
      </c>
      <c r="AW108" s="44">
        <f t="shared" si="31"/>
        <v>-3.4787897423989479E-4</v>
      </c>
      <c r="AX108" s="44"/>
      <c r="AY108" s="44"/>
      <c r="BA108" s="44">
        <v>3</v>
      </c>
      <c r="BB108" s="44">
        <f t="shared" si="32"/>
        <v>-2.8826975592752621E-4</v>
      </c>
      <c r="BC108" s="44"/>
      <c r="BD108" s="44"/>
      <c r="BF108" s="44">
        <v>3</v>
      </c>
      <c r="BG108" s="44">
        <f t="shared" si="33"/>
        <v>-3.5365644993896395E-4</v>
      </c>
      <c r="BH108" s="44"/>
      <c r="BI108" s="44"/>
    </row>
    <row r="109" spans="1:61" x14ac:dyDescent="0.25">
      <c r="P109" s="44"/>
      <c r="Q109" s="44"/>
      <c r="R109" s="44"/>
      <c r="S109" s="44"/>
      <c r="U109" s="44"/>
      <c r="V109" s="44"/>
      <c r="W109" s="44"/>
      <c r="X109" s="44"/>
      <c r="AA109" s="44"/>
      <c r="AB109" s="44"/>
      <c r="AC109" s="44"/>
      <c r="AD109" s="44"/>
      <c r="AG109" s="44"/>
      <c r="AH109" s="44"/>
      <c r="AI109" s="44"/>
      <c r="AJ109" s="44"/>
      <c r="AL109" s="44"/>
      <c r="AM109" s="44"/>
      <c r="AN109" s="44"/>
      <c r="AO109" s="44"/>
      <c r="AQ109" s="44"/>
      <c r="AR109" s="44"/>
      <c r="AS109" s="44"/>
      <c r="AT109" s="44"/>
      <c r="AV109" s="44"/>
      <c r="AW109" s="44"/>
      <c r="AX109" s="44"/>
      <c r="AY109" s="44"/>
      <c r="BA109" s="44"/>
      <c r="BB109" s="44"/>
      <c r="BC109" s="44"/>
      <c r="BD109" s="44"/>
      <c r="BF109" s="44"/>
      <c r="BG109" s="44"/>
      <c r="BH109" s="44"/>
      <c r="BI109" s="44"/>
    </row>
    <row r="110" spans="1:61" x14ac:dyDescent="0.25">
      <c r="A110" s="97" t="s">
        <v>142</v>
      </c>
      <c r="B110" s="97"/>
      <c r="C110" s="97"/>
      <c r="F110" s="97" t="s">
        <v>142</v>
      </c>
      <c r="G110" s="97"/>
      <c r="H110" s="97"/>
      <c r="K110" s="97" t="s">
        <v>142</v>
      </c>
      <c r="L110" s="97"/>
      <c r="M110" s="97"/>
      <c r="P110" s="97" t="s">
        <v>142</v>
      </c>
      <c r="Q110" s="97"/>
      <c r="R110" s="97"/>
      <c r="S110" s="44"/>
      <c r="U110" s="97" t="s">
        <v>142</v>
      </c>
      <c r="V110" s="97"/>
      <c r="W110" s="97"/>
      <c r="X110" s="44"/>
      <c r="AA110" s="97" t="s">
        <v>142</v>
      </c>
      <c r="AB110" s="97"/>
      <c r="AC110" s="97"/>
      <c r="AD110" s="44"/>
      <c r="AG110" s="97" t="s">
        <v>142</v>
      </c>
      <c r="AH110" s="97"/>
      <c r="AI110" s="97"/>
      <c r="AJ110" s="44"/>
      <c r="AL110" s="97" t="s">
        <v>142</v>
      </c>
      <c r="AM110" s="97"/>
      <c r="AN110" s="97"/>
      <c r="AO110" s="44"/>
      <c r="AQ110" s="97" t="s">
        <v>142</v>
      </c>
      <c r="AR110" s="97"/>
      <c r="AS110" s="97"/>
      <c r="AT110" s="44"/>
      <c r="AV110" s="97" t="s">
        <v>142</v>
      </c>
      <c r="AW110" s="97"/>
      <c r="AX110" s="97"/>
      <c r="AY110" s="44"/>
      <c r="BA110" s="97" t="s">
        <v>142</v>
      </c>
      <c r="BB110" s="97"/>
      <c r="BC110" s="97"/>
      <c r="BD110" s="44"/>
      <c r="BF110" s="97" t="s">
        <v>142</v>
      </c>
      <c r="BG110" s="97"/>
      <c r="BH110" s="97"/>
      <c r="BI110" s="44"/>
    </row>
    <row r="111" spans="1:61" x14ac:dyDescent="0.25">
      <c r="B111" s="41" t="s">
        <v>143</v>
      </c>
      <c r="C111" s="41" t="s">
        <v>144</v>
      </c>
      <c r="D111" s="41" t="s">
        <v>145</v>
      </c>
      <c r="G111" s="41" t="s">
        <v>143</v>
      </c>
      <c r="H111" s="41" t="s">
        <v>144</v>
      </c>
      <c r="I111" s="41" t="s">
        <v>145</v>
      </c>
      <c r="L111" s="41" t="s">
        <v>143</v>
      </c>
      <c r="M111" s="41" t="s">
        <v>144</v>
      </c>
      <c r="N111" s="41" t="s">
        <v>145</v>
      </c>
      <c r="P111" s="44"/>
      <c r="Q111" s="44" t="s">
        <v>143</v>
      </c>
      <c r="R111" s="44" t="s">
        <v>144</v>
      </c>
      <c r="S111" s="44" t="s">
        <v>145</v>
      </c>
      <c r="U111" s="44"/>
      <c r="V111" s="44" t="s">
        <v>143</v>
      </c>
      <c r="W111" s="44" t="s">
        <v>144</v>
      </c>
      <c r="X111" s="44" t="s">
        <v>145</v>
      </c>
      <c r="AA111" s="44"/>
      <c r="AB111" s="44" t="s">
        <v>143</v>
      </c>
      <c r="AC111" s="44" t="s">
        <v>144</v>
      </c>
      <c r="AD111" s="44" t="s">
        <v>145</v>
      </c>
      <c r="AG111" s="44"/>
      <c r="AH111" s="44" t="s">
        <v>143</v>
      </c>
      <c r="AI111" s="44" t="s">
        <v>144</v>
      </c>
      <c r="AJ111" s="44" t="s">
        <v>145</v>
      </c>
      <c r="AL111" s="44"/>
      <c r="AM111" s="44" t="s">
        <v>143</v>
      </c>
      <c r="AN111" s="44" t="s">
        <v>144</v>
      </c>
      <c r="AO111" s="44" t="s">
        <v>145</v>
      </c>
      <c r="AQ111" s="44"/>
      <c r="AR111" s="44" t="s">
        <v>143</v>
      </c>
      <c r="AS111" s="44" t="s">
        <v>144</v>
      </c>
      <c r="AT111" s="44" t="s">
        <v>145</v>
      </c>
      <c r="AV111" s="44"/>
      <c r="AW111" s="44" t="s">
        <v>143</v>
      </c>
      <c r="AX111" s="44" t="s">
        <v>144</v>
      </c>
      <c r="AY111" s="44" t="s">
        <v>145</v>
      </c>
      <c r="BA111" s="44"/>
      <c r="BB111" s="44" t="s">
        <v>143</v>
      </c>
      <c r="BC111" s="44" t="s">
        <v>144</v>
      </c>
      <c r="BD111" s="44" t="s">
        <v>145</v>
      </c>
      <c r="BF111" s="44"/>
      <c r="BG111" s="44" t="s">
        <v>143</v>
      </c>
      <c r="BH111" s="44" t="s">
        <v>144</v>
      </c>
      <c r="BI111" s="44" t="s">
        <v>145</v>
      </c>
    </row>
    <row r="112" spans="1:61" x14ac:dyDescent="0.25">
      <c r="A112" s="41" t="s">
        <v>97</v>
      </c>
      <c r="B112" s="41">
        <f>B39+B100</f>
        <v>0.70400264661573553</v>
      </c>
      <c r="C112" s="41">
        <f t="shared" ref="C112:D112" si="34">C39+C100</f>
        <v>0.38585487833040077</v>
      </c>
      <c r="D112" s="41">
        <f t="shared" si="34"/>
        <v>0.64124631683347044</v>
      </c>
      <c r="F112" s="41" t="s">
        <v>97</v>
      </c>
      <c r="G112" s="41">
        <f>G39+G100</f>
        <v>0.70410026870365472</v>
      </c>
      <c r="H112" s="41">
        <f t="shared" ref="H112:I112" si="35">H39+H100</f>
        <v>0.38587681943106261</v>
      </c>
      <c r="I112" s="41">
        <f t="shared" si="35"/>
        <v>0.6413828804954923</v>
      </c>
      <c r="K112" s="41" t="s">
        <v>97</v>
      </c>
      <c r="L112" s="41">
        <f>L39+L100</f>
        <v>0.70431009465439909</v>
      </c>
      <c r="M112" s="41">
        <f t="shared" ref="M112:N112" si="36">M39+M100</f>
        <v>0.38625094466308885</v>
      </c>
      <c r="N112" s="41">
        <f t="shared" si="36"/>
        <v>0.64152625854501422</v>
      </c>
      <c r="P112" s="44" t="s">
        <v>97</v>
      </c>
      <c r="Q112" s="44">
        <f>Q39+Q100</f>
        <v>0.70419512293074316</v>
      </c>
      <c r="R112" s="44">
        <f t="shared" ref="R112:S112" si="37">R39+R100</f>
        <v>0.38605486357549296</v>
      </c>
      <c r="S112" s="44">
        <f t="shared" si="37"/>
        <v>0.64141128415433146</v>
      </c>
      <c r="U112" s="44" t="s">
        <v>97</v>
      </c>
      <c r="V112" s="44">
        <f>V39+V100</f>
        <v>0.70378761560719172</v>
      </c>
      <c r="W112" s="44">
        <f t="shared" ref="W112:X112" si="38">W39+W100</f>
        <v>0.38578218000033915</v>
      </c>
      <c r="X112" s="44">
        <f t="shared" si="38"/>
        <v>0.64117439081424432</v>
      </c>
      <c r="AA112" s="44" t="s">
        <v>97</v>
      </c>
      <c r="AB112" s="44">
        <f>AB39+AB100</f>
        <v>0.7043527666958419</v>
      </c>
      <c r="AC112" s="44">
        <f t="shared" ref="AC112:AD112" si="39">AC39+AC100</f>
        <v>0.38630345508933145</v>
      </c>
      <c r="AD112" s="44">
        <f t="shared" si="39"/>
        <v>0.64155354785205465</v>
      </c>
      <c r="AG112" s="44" t="s">
        <v>97</v>
      </c>
      <c r="AH112" s="44">
        <f>AH39+AH100</f>
        <v>0.70389803431392384</v>
      </c>
      <c r="AI112" s="44">
        <f t="shared" ref="AI112:AJ112" si="40">AI39+AI100</f>
        <v>0.38588769112573607</v>
      </c>
      <c r="AJ112" s="44">
        <f t="shared" si="40"/>
        <v>0.64133943808137428</v>
      </c>
      <c r="AL112" s="44" t="s">
        <v>97</v>
      </c>
      <c r="AM112" s="44">
        <f>AM39+AM100</f>
        <v>0.70417692624580364</v>
      </c>
      <c r="AN112" s="44">
        <f t="shared" ref="AN112:AO112" si="41">AN39+AN100</f>
        <v>0.38611675223524428</v>
      </c>
      <c r="AO112" s="44">
        <f t="shared" si="41"/>
        <v>0.64140752889900221</v>
      </c>
      <c r="AQ112" s="44" t="s">
        <v>97</v>
      </c>
      <c r="AR112" s="44">
        <f>AR39+AR100</f>
        <v>0.70417273882647236</v>
      </c>
      <c r="AS112" s="44">
        <f t="shared" ref="AS112:AT112" si="42">AS39+AS100</f>
        <v>0.38594840565787786</v>
      </c>
      <c r="AT112" s="44">
        <f t="shared" si="42"/>
        <v>0.64138337828255176</v>
      </c>
      <c r="AV112" s="44" t="s">
        <v>97</v>
      </c>
      <c r="AW112" s="44">
        <f>AW39+AW100</f>
        <v>0.70426230803840761</v>
      </c>
      <c r="AX112" s="44">
        <f t="shared" ref="AX112:AY112" si="43">AX39+AX100</f>
        <v>0.38620497572260765</v>
      </c>
      <c r="AY112" s="44">
        <f t="shared" si="43"/>
        <v>0.6414980475819142</v>
      </c>
      <c r="BA112" s="44" t="s">
        <v>97</v>
      </c>
      <c r="BB112" s="44">
        <f>BB39+BB100</f>
        <v>0.70416079018404276</v>
      </c>
      <c r="BC112" s="44">
        <f t="shared" ref="BC112:BD112" si="44">BC39+BC100</f>
        <v>0.38602153105131792</v>
      </c>
      <c r="BD112" s="44">
        <f t="shared" si="44"/>
        <v>0.64143241444212273</v>
      </c>
      <c r="BF112" s="44" t="s">
        <v>97</v>
      </c>
      <c r="BG112" s="44">
        <f>BG39+BG100</f>
        <v>0.70398793242091684</v>
      </c>
      <c r="BH112" s="44">
        <f t="shared" ref="BH112:BI112" si="45">BH39+BH100</f>
        <v>0.38593510267672199</v>
      </c>
      <c r="BI112" s="44">
        <f t="shared" si="45"/>
        <v>0.64133002107512227</v>
      </c>
    </row>
    <row r="113" spans="1:61" x14ac:dyDescent="0.25">
      <c r="A113" s="41" t="s">
        <v>98</v>
      </c>
      <c r="B113" s="41">
        <f t="shared" ref="B113:D113" si="46">B40+B101</f>
        <v>0.53851674576028086</v>
      </c>
      <c r="C113" s="41">
        <f t="shared" si="46"/>
        <v>0.63538582474553373</v>
      </c>
      <c r="D113" s="41">
        <f t="shared" si="46"/>
        <v>0.63546744690639068</v>
      </c>
      <c r="F113" s="41" t="s">
        <v>98</v>
      </c>
      <c r="G113" s="41">
        <f t="shared" ref="G113:I113" si="47">G40+G101</f>
        <v>0.53853192288397889</v>
      </c>
      <c r="H113" s="41">
        <f t="shared" si="47"/>
        <v>0.63525154869462741</v>
      </c>
      <c r="I113" s="41">
        <f t="shared" si="47"/>
        <v>0.63555866414549989</v>
      </c>
      <c r="K113" s="41" t="s">
        <v>98</v>
      </c>
      <c r="L113" s="41">
        <f t="shared" ref="L113:N113" si="48">L40+L101</f>
        <v>0.53882107284745673</v>
      </c>
      <c r="M113" s="41">
        <f t="shared" si="48"/>
        <v>0.63579797759420698</v>
      </c>
      <c r="N113" s="41">
        <f t="shared" si="48"/>
        <v>0.63576218138835883</v>
      </c>
      <c r="P113" s="44" t="s">
        <v>98</v>
      </c>
      <c r="Q113" s="44">
        <f t="shared" ref="Q113:S113" si="49">Q40+Q101</f>
        <v>0.53867495452952519</v>
      </c>
      <c r="R113" s="44">
        <f t="shared" si="49"/>
        <v>0.63563962536485563</v>
      </c>
      <c r="S113" s="44">
        <f t="shared" si="49"/>
        <v>0.63570797553682701</v>
      </c>
      <c r="U113" s="44" t="s">
        <v>98</v>
      </c>
      <c r="V113" s="44">
        <f t="shared" ref="V113:X113" si="50">V40+V101</f>
        <v>0.5388394593113055</v>
      </c>
      <c r="W113" s="44">
        <f t="shared" si="50"/>
        <v>0.63580305647643742</v>
      </c>
      <c r="X113" s="44">
        <f t="shared" si="50"/>
        <v>0.63575788461949156</v>
      </c>
      <c r="AA113" s="44" t="s">
        <v>98</v>
      </c>
      <c r="AB113" s="44">
        <f t="shared" ref="AB113:AD113" si="51">AB40+AB101</f>
        <v>0.53891918770453806</v>
      </c>
      <c r="AC113" s="44">
        <f t="shared" si="51"/>
        <v>0.63588278486966998</v>
      </c>
      <c r="AD113" s="44">
        <f t="shared" si="51"/>
        <v>0.6358099611366953</v>
      </c>
      <c r="AG113" s="44" t="s">
        <v>98</v>
      </c>
      <c r="AH113" s="44">
        <f t="shared" ref="AH113:AJ113" si="52">AH40+AH101</f>
        <v>0.53798777265486486</v>
      </c>
      <c r="AI113" s="44">
        <f t="shared" si="52"/>
        <v>0.63506224601174299</v>
      </c>
      <c r="AJ113" s="44">
        <f t="shared" si="52"/>
        <v>0.63538516051163763</v>
      </c>
      <c r="AL113" s="44" t="s">
        <v>98</v>
      </c>
      <c r="AM113" s="44">
        <f t="shared" ref="AM113:AO113" si="53">AM40+AM101</f>
        <v>0.53866779090029238</v>
      </c>
      <c r="AN113" s="44">
        <f t="shared" si="53"/>
        <v>0.63563684541717302</v>
      </c>
      <c r="AO113" s="44">
        <f t="shared" si="53"/>
        <v>0.63561170368563247</v>
      </c>
      <c r="AQ113" s="44" t="s">
        <v>98</v>
      </c>
      <c r="AR113" s="44">
        <f t="shared" ref="AR113:AT113" si="54">AR40+AR101</f>
        <v>0.5387300474559783</v>
      </c>
      <c r="AS113" s="44">
        <f t="shared" si="54"/>
        <v>0.63553351628053012</v>
      </c>
      <c r="AT113" s="44">
        <f t="shared" si="54"/>
        <v>0.63564243728369707</v>
      </c>
      <c r="AV113" s="44" t="s">
        <v>98</v>
      </c>
      <c r="AW113" s="44">
        <f t="shared" ref="AW113:AY113" si="55">AW40+AW101</f>
        <v>0.53850594086946957</v>
      </c>
      <c r="AX113" s="44">
        <f t="shared" si="55"/>
        <v>0.6355044200126353</v>
      </c>
      <c r="AY113" s="44">
        <f t="shared" si="55"/>
        <v>0.63558229338766647</v>
      </c>
      <c r="BA113" s="44" t="s">
        <v>98</v>
      </c>
      <c r="BB113" s="44">
        <f t="shared" ref="BB113:BD113" si="56">BB40+BB101</f>
        <v>0.53848235354952179</v>
      </c>
      <c r="BC113" s="44">
        <f t="shared" si="56"/>
        <v>0.63527006554246057</v>
      </c>
      <c r="BD113" s="44">
        <f t="shared" si="56"/>
        <v>0.63554792539626681</v>
      </c>
      <c r="BF113" s="44" t="s">
        <v>98</v>
      </c>
      <c r="BG113" s="44">
        <f t="shared" ref="BG113:BI113" si="57">BG40+BG101</f>
        <v>0.53870989180814044</v>
      </c>
      <c r="BH113" s="44">
        <f t="shared" si="57"/>
        <v>0.63567939944092533</v>
      </c>
      <c r="BI113" s="44">
        <f t="shared" si="57"/>
        <v>0.63568790407266129</v>
      </c>
    </row>
    <row r="114" spans="1:61" x14ac:dyDescent="0.25">
      <c r="A114" s="41" t="s">
        <v>99</v>
      </c>
      <c r="B114" s="41">
        <f t="shared" ref="B114:D114" si="58">B41+B102</f>
        <v>0.8104934417481291</v>
      </c>
      <c r="C114" s="41">
        <f t="shared" si="58"/>
        <v>0.29480293342751557</v>
      </c>
      <c r="D114" s="41">
        <f t="shared" si="58"/>
        <v>0.11474639729453304</v>
      </c>
      <c r="F114" s="41" t="s">
        <v>99</v>
      </c>
      <c r="G114" s="41">
        <f t="shared" ref="G114:I114" si="59">G41+G102</f>
        <v>0.81038552869616487</v>
      </c>
      <c r="H114" s="41">
        <f t="shared" si="59"/>
        <v>0.29454621334809622</v>
      </c>
      <c r="I114" s="41">
        <f t="shared" si="59"/>
        <v>0.11471359929782889</v>
      </c>
      <c r="K114" s="41" t="s">
        <v>99</v>
      </c>
      <c r="L114" s="41">
        <f t="shared" ref="L114:N114" si="60">L41+L102</f>
        <v>0.81049493118469551</v>
      </c>
      <c r="M114" s="41">
        <f t="shared" si="60"/>
        <v>0.29488200204540727</v>
      </c>
      <c r="N114" s="41">
        <f t="shared" si="60"/>
        <v>0.11481541629933796</v>
      </c>
      <c r="P114" s="44" t="s">
        <v>99</v>
      </c>
      <c r="Q114" s="44">
        <f t="shared" ref="Q114:S114" si="61">Q41+Q102</f>
        <v>0.81054490859711081</v>
      </c>
      <c r="R114" s="44">
        <f t="shared" si="61"/>
        <v>0.29480977813537396</v>
      </c>
      <c r="S114" s="44">
        <f t="shared" si="61"/>
        <v>0.11481364280267095</v>
      </c>
      <c r="U114" s="44" t="s">
        <v>99</v>
      </c>
      <c r="V114" s="44">
        <f t="shared" ref="V114:X114" si="62">V41+V102</f>
        <v>0.81043198298260943</v>
      </c>
      <c r="W114" s="44">
        <f t="shared" si="62"/>
        <v>0.29481224791559946</v>
      </c>
      <c r="X114" s="44">
        <f t="shared" si="62"/>
        <v>0.11474374740839091</v>
      </c>
      <c r="AA114" s="44" t="s">
        <v>99</v>
      </c>
      <c r="AB114" s="44">
        <f t="shared" ref="AB114:AD114" si="63">AB41+AB102</f>
        <v>0.81069080442142616</v>
      </c>
      <c r="AC114" s="44">
        <f t="shared" si="63"/>
        <v>0.29506161384527901</v>
      </c>
      <c r="AD114" s="44">
        <f t="shared" si="63"/>
        <v>0.11491958597789122</v>
      </c>
      <c r="AG114" s="44" t="s">
        <v>99</v>
      </c>
      <c r="AH114" s="44">
        <f t="shared" ref="AH114:AJ114" si="64">AH41+AH102</f>
        <v>0.81056432543429624</v>
      </c>
      <c r="AI114" s="44">
        <f t="shared" si="64"/>
        <v>0.29493217594935045</v>
      </c>
      <c r="AJ114" s="44">
        <f t="shared" si="64"/>
        <v>0.11485447483063776</v>
      </c>
      <c r="AL114" s="44" t="s">
        <v>99</v>
      </c>
      <c r="AM114" s="44">
        <f t="shared" ref="AM114:AO114" si="65">AM41+AM102</f>
        <v>0.81048815612188829</v>
      </c>
      <c r="AN114" s="44">
        <f t="shared" si="65"/>
        <v>0.29484715093626879</v>
      </c>
      <c r="AO114" s="44">
        <f t="shared" si="65"/>
        <v>0.11475134428694926</v>
      </c>
      <c r="AQ114" s="44" t="s">
        <v>99</v>
      </c>
      <c r="AR114" s="44">
        <f t="shared" ref="AR114:AT114" si="66">AR41+AR102</f>
        <v>0.81053267131493512</v>
      </c>
      <c r="AS114" s="44">
        <f t="shared" si="66"/>
        <v>0.29474993511739567</v>
      </c>
      <c r="AT114" s="44">
        <f t="shared" si="66"/>
        <v>0.11477038029321011</v>
      </c>
      <c r="AV114" s="44" t="s">
        <v>99</v>
      </c>
      <c r="AW114" s="44">
        <f t="shared" ref="AW114:AY114" si="67">AW41+AW102</f>
        <v>0.81033178990027133</v>
      </c>
      <c r="AX114" s="44">
        <f t="shared" si="67"/>
        <v>0.29471701038723341</v>
      </c>
      <c r="AY114" s="44">
        <f t="shared" si="67"/>
        <v>0.11471393706810723</v>
      </c>
      <c r="BA114" s="44" t="s">
        <v>99</v>
      </c>
      <c r="BB114" s="44">
        <f t="shared" ref="BB114:BD114" si="68">BB41+BB102</f>
        <v>0.8103496270494267</v>
      </c>
      <c r="BC114" s="44">
        <f t="shared" si="68"/>
        <v>0.29456589746469797</v>
      </c>
      <c r="BD114" s="44">
        <f t="shared" si="68"/>
        <v>0.11470718702727058</v>
      </c>
      <c r="BF114" s="44" t="s">
        <v>99</v>
      </c>
      <c r="BG114" s="44">
        <f t="shared" ref="BG114:BI114" si="69">BG41+BG102</f>
        <v>0.81036850865028542</v>
      </c>
      <c r="BH114" s="44">
        <f t="shared" si="69"/>
        <v>0.2947328216380054</v>
      </c>
      <c r="BI114" s="44">
        <f t="shared" si="69"/>
        <v>0.11472113965372439</v>
      </c>
    </row>
    <row r="115" spans="1:61" x14ac:dyDescent="0.25">
      <c r="P115" s="44"/>
      <c r="Q115" s="44"/>
      <c r="R115" s="44"/>
      <c r="S115" s="44"/>
      <c r="U115" s="44"/>
      <c r="V115" s="44"/>
      <c r="W115" s="44"/>
      <c r="X115" s="44"/>
      <c r="AA115" s="44"/>
      <c r="AB115" s="44"/>
      <c r="AC115" s="44"/>
      <c r="AD115" s="44"/>
      <c r="AG115" s="44"/>
      <c r="AH115" s="44"/>
      <c r="AI115" s="44"/>
      <c r="AJ115" s="44"/>
      <c r="AL115" s="44"/>
      <c r="AM115" s="44"/>
      <c r="AN115" s="44"/>
      <c r="AO115" s="44"/>
      <c r="AQ115" s="44"/>
      <c r="AR115" s="44"/>
      <c r="AS115" s="44"/>
      <c r="AT115" s="44"/>
      <c r="AV115" s="44"/>
      <c r="AW115" s="44"/>
      <c r="AX115" s="44"/>
      <c r="AY115" s="44"/>
      <c r="BA115" s="44"/>
      <c r="BB115" s="44"/>
      <c r="BC115" s="44"/>
      <c r="BD115" s="44"/>
      <c r="BF115" s="44"/>
      <c r="BG115" s="44"/>
      <c r="BH115" s="44"/>
      <c r="BI115" s="44"/>
    </row>
    <row r="116" spans="1:61" x14ac:dyDescent="0.25">
      <c r="A116" s="97" t="s">
        <v>146</v>
      </c>
      <c r="B116" s="97"/>
      <c r="C116" s="97"/>
      <c r="F116" s="97" t="s">
        <v>146</v>
      </c>
      <c r="G116" s="97"/>
      <c r="H116" s="97"/>
      <c r="K116" s="97" t="s">
        <v>146</v>
      </c>
      <c r="L116" s="97"/>
      <c r="M116" s="97"/>
      <c r="P116" s="97" t="s">
        <v>146</v>
      </c>
      <c r="Q116" s="97"/>
      <c r="R116" s="97"/>
      <c r="S116" s="44"/>
      <c r="U116" s="97" t="s">
        <v>146</v>
      </c>
      <c r="V116" s="97"/>
      <c r="W116" s="97"/>
      <c r="X116" s="44"/>
      <c r="AA116" s="97" t="s">
        <v>146</v>
      </c>
      <c r="AB116" s="97"/>
      <c r="AC116" s="97"/>
      <c r="AD116" s="44"/>
      <c r="AG116" s="97" t="s">
        <v>146</v>
      </c>
      <c r="AH116" s="97"/>
      <c r="AI116" s="97"/>
      <c r="AJ116" s="44"/>
      <c r="AL116" s="97" t="s">
        <v>146</v>
      </c>
      <c r="AM116" s="97"/>
      <c r="AN116" s="97"/>
      <c r="AO116" s="44"/>
      <c r="AQ116" s="97" t="s">
        <v>146</v>
      </c>
      <c r="AR116" s="97"/>
      <c r="AS116" s="97"/>
      <c r="AT116" s="44"/>
      <c r="AV116" s="97" t="s">
        <v>146</v>
      </c>
      <c r="AW116" s="97"/>
      <c r="AX116" s="97"/>
      <c r="AY116" s="44"/>
      <c r="BA116" s="97" t="s">
        <v>146</v>
      </c>
      <c r="BB116" s="97"/>
      <c r="BC116" s="97"/>
      <c r="BD116" s="44"/>
      <c r="BF116" s="97" t="s">
        <v>146</v>
      </c>
      <c r="BG116" s="97"/>
      <c r="BH116" s="97"/>
      <c r="BI116" s="44"/>
    </row>
    <row r="117" spans="1:61" x14ac:dyDescent="0.25">
      <c r="A117" s="51"/>
      <c r="B117" s="51" t="s">
        <v>101</v>
      </c>
      <c r="C117" s="51" t="s">
        <v>102</v>
      </c>
      <c r="D117" s="51" t="s">
        <v>103</v>
      </c>
      <c r="F117" s="51"/>
      <c r="G117" s="51" t="s">
        <v>101</v>
      </c>
      <c r="H117" s="51" t="s">
        <v>102</v>
      </c>
      <c r="I117" s="51" t="s">
        <v>103</v>
      </c>
      <c r="K117" s="51"/>
      <c r="L117" s="51" t="s">
        <v>101</v>
      </c>
      <c r="M117" s="51" t="s">
        <v>102</v>
      </c>
      <c r="N117" s="51" t="s">
        <v>103</v>
      </c>
      <c r="P117" s="51"/>
      <c r="Q117" s="51" t="s">
        <v>101</v>
      </c>
      <c r="R117" s="51" t="s">
        <v>102</v>
      </c>
      <c r="S117" s="51" t="s">
        <v>103</v>
      </c>
      <c r="U117" s="51"/>
      <c r="V117" s="51" t="s">
        <v>101</v>
      </c>
      <c r="W117" s="51" t="s">
        <v>102</v>
      </c>
      <c r="X117" s="51" t="s">
        <v>103</v>
      </c>
      <c r="AA117" s="51"/>
      <c r="AB117" s="51" t="s">
        <v>101</v>
      </c>
      <c r="AC117" s="51" t="s">
        <v>102</v>
      </c>
      <c r="AD117" s="51" t="s">
        <v>103</v>
      </c>
      <c r="AG117" s="51"/>
      <c r="AH117" s="51" t="s">
        <v>101</v>
      </c>
      <c r="AI117" s="51" t="s">
        <v>102</v>
      </c>
      <c r="AJ117" s="51" t="s">
        <v>103</v>
      </c>
      <c r="AL117" s="51"/>
      <c r="AM117" s="51" t="s">
        <v>101</v>
      </c>
      <c r="AN117" s="51" t="s">
        <v>102</v>
      </c>
      <c r="AO117" s="51" t="s">
        <v>103</v>
      </c>
      <c r="AQ117" s="51"/>
      <c r="AR117" s="51" t="s">
        <v>101</v>
      </c>
      <c r="AS117" s="51" t="s">
        <v>102</v>
      </c>
      <c r="AT117" s="51" t="s">
        <v>103</v>
      </c>
      <c r="AV117" s="51"/>
      <c r="AW117" s="51" t="s">
        <v>101</v>
      </c>
      <c r="AX117" s="51" t="s">
        <v>102</v>
      </c>
      <c r="AY117" s="51" t="s">
        <v>103</v>
      </c>
      <c r="BA117" s="51"/>
      <c r="BB117" s="51" t="s">
        <v>101</v>
      </c>
      <c r="BC117" s="51" t="s">
        <v>102</v>
      </c>
      <c r="BD117" s="51" t="s">
        <v>103</v>
      </c>
      <c r="BF117" s="51"/>
      <c r="BG117" s="51" t="s">
        <v>101</v>
      </c>
      <c r="BH117" s="51" t="s">
        <v>102</v>
      </c>
      <c r="BI117" s="51" t="s">
        <v>103</v>
      </c>
    </row>
    <row r="118" spans="1:61" x14ac:dyDescent="0.25">
      <c r="A118" s="51" t="s">
        <v>147</v>
      </c>
      <c r="B118" s="51">
        <f>B45+B85</f>
        <v>0.71192534703777111</v>
      </c>
      <c r="C118" s="51">
        <f>C45+B86</f>
        <v>0.78322783355656223</v>
      </c>
      <c r="D118" s="51">
        <f>D45+B86</f>
        <v>0.29561991009404059</v>
      </c>
      <c r="F118" s="51" t="s">
        <v>147</v>
      </c>
      <c r="G118" s="51">
        <f>G45+G85</f>
        <v>0.71351433254319307</v>
      </c>
      <c r="H118" s="51">
        <f>H45+G86</f>
        <v>0.78504408290081962</v>
      </c>
      <c r="I118" s="51">
        <f>I45+G86</f>
        <v>0.29743615943829793</v>
      </c>
      <c r="K118" s="51" t="s">
        <v>147</v>
      </c>
      <c r="L118" s="51">
        <f>L45+L85</f>
        <v>0.71460706326961088</v>
      </c>
      <c r="M118" s="51">
        <f>M45+L86</f>
        <v>0.78564701799435788</v>
      </c>
      <c r="N118" s="51">
        <f>N45+L86</f>
        <v>0.29803909453183619</v>
      </c>
      <c r="P118" s="51" t="s">
        <v>147</v>
      </c>
      <c r="Q118" s="51">
        <f>Q45+Q85</f>
        <v>0.7142784175146234</v>
      </c>
      <c r="R118" s="51">
        <f>R45+Q86</f>
        <v>0.78568522781951278</v>
      </c>
      <c r="S118" s="51">
        <f>S45+Q86</f>
        <v>0.29807730435699109</v>
      </c>
      <c r="U118" s="51" t="s">
        <v>147</v>
      </c>
      <c r="V118" s="51">
        <f>V45+V85</f>
        <v>0.71118009981257413</v>
      </c>
      <c r="W118" s="51">
        <f>W45+V86</f>
        <v>0.78214396163400879</v>
      </c>
      <c r="X118" s="51">
        <f>X45+V86</f>
        <v>0.29453603817148716</v>
      </c>
      <c r="AA118" s="51" t="s">
        <v>147</v>
      </c>
      <c r="AB118" s="51">
        <f>AB45+AB85</f>
        <v>0.71660308054121857</v>
      </c>
      <c r="AC118" s="51">
        <f>AC45+AB86</f>
        <v>0.78776245723114457</v>
      </c>
      <c r="AD118" s="51">
        <f>AD45+AB86</f>
        <v>0.30015453376862289</v>
      </c>
      <c r="AG118" s="51" t="s">
        <v>147</v>
      </c>
      <c r="AH118" s="51">
        <f>AH45+AH85</f>
        <v>0.70886952648046297</v>
      </c>
      <c r="AI118" s="51">
        <f>AI45+AH86</f>
        <v>0.77958358201918387</v>
      </c>
      <c r="AJ118" s="51">
        <f>AJ45+AH86</f>
        <v>0.29197565855666224</v>
      </c>
      <c r="AL118" s="51" t="s">
        <v>147</v>
      </c>
      <c r="AM118" s="51">
        <f>AM45+AM85</f>
        <v>0.71350992757444087</v>
      </c>
      <c r="AN118" s="51">
        <f>AN45+AM86</f>
        <v>0.78464013542769817</v>
      </c>
      <c r="AO118" s="51">
        <f>AO45+AM86</f>
        <v>0.29703221196517654</v>
      </c>
      <c r="AQ118" s="51" t="s">
        <v>147</v>
      </c>
      <c r="AR118" s="51">
        <f>AR45+AR85</f>
        <v>0.7138789394922449</v>
      </c>
      <c r="AS118" s="51">
        <f>AS45+AR86</f>
        <v>0.78537532685769273</v>
      </c>
      <c r="AT118" s="51">
        <f>AT45+AR86</f>
        <v>0.29776740339517105</v>
      </c>
      <c r="AV118" s="51" t="s">
        <v>147</v>
      </c>
      <c r="AW118" s="51">
        <f>AW45+AW85</f>
        <v>0.71204172210711503</v>
      </c>
      <c r="AX118" s="51">
        <f>AX45+AW86</f>
        <v>0.78299654028547327</v>
      </c>
      <c r="AY118" s="51">
        <f>AY45+AW86</f>
        <v>0.29538861682295159</v>
      </c>
      <c r="BA118" s="51" t="s">
        <v>147</v>
      </c>
      <c r="BB118" s="51">
        <f>BB45+BB85</f>
        <v>0.71194923322660875</v>
      </c>
      <c r="BC118" s="51">
        <f>BC45+BB86</f>
        <v>0.78344701810810935</v>
      </c>
      <c r="BD118" s="51">
        <f>BD45+BB86</f>
        <v>0.29583909464558761</v>
      </c>
      <c r="BF118" s="51" t="s">
        <v>147</v>
      </c>
      <c r="BG118" s="51">
        <f>BG45+BG85</f>
        <v>0.71158868075107018</v>
      </c>
      <c r="BH118" s="51">
        <f>BH45+BG86</f>
        <v>0.78263379774020081</v>
      </c>
      <c r="BI118" s="51">
        <f>BI45+BG86</f>
        <v>0.29502587427767912</v>
      </c>
    </row>
    <row r="119" spans="1:61" x14ac:dyDescent="0.25">
      <c r="P119" s="44"/>
      <c r="Q119" s="44"/>
      <c r="R119" s="44"/>
      <c r="S119" s="44"/>
      <c r="U119" s="44"/>
      <c r="V119" s="44"/>
      <c r="W119" s="44"/>
      <c r="X119" s="44"/>
      <c r="AA119" s="44"/>
      <c r="AB119" s="44"/>
      <c r="AC119" s="44"/>
      <c r="AD119" s="44"/>
      <c r="AG119" s="44"/>
      <c r="AH119" s="44"/>
      <c r="AI119" s="44"/>
      <c r="AJ119" s="44"/>
      <c r="AL119" s="44"/>
      <c r="AM119" s="44"/>
      <c r="AN119" s="44"/>
      <c r="AO119" s="44"/>
      <c r="AQ119" s="44"/>
      <c r="AR119" s="44"/>
      <c r="AS119" s="44"/>
      <c r="AT119" s="44"/>
      <c r="AV119" s="44"/>
      <c r="AW119" s="44"/>
      <c r="AX119" s="44"/>
      <c r="AY119" s="44"/>
      <c r="BA119" s="44"/>
      <c r="BB119" s="44"/>
      <c r="BC119" s="44"/>
      <c r="BD119" s="44"/>
      <c r="BF119" s="44"/>
      <c r="BG119" s="44"/>
      <c r="BH119" s="44"/>
      <c r="BI119" s="44"/>
    </row>
    <row r="120" spans="1:61" x14ac:dyDescent="0.25">
      <c r="P120" s="44"/>
      <c r="Q120" s="44"/>
      <c r="R120" s="44"/>
      <c r="S120" s="44"/>
      <c r="U120" s="44"/>
      <c r="V120" s="44"/>
      <c r="W120" s="44"/>
      <c r="X120" s="44"/>
      <c r="AA120" s="44"/>
      <c r="AB120" s="44"/>
      <c r="AC120" s="44"/>
      <c r="AD120" s="44"/>
      <c r="AG120" s="44"/>
      <c r="AH120" s="44"/>
      <c r="AI120" s="44"/>
      <c r="AJ120" s="44"/>
      <c r="AL120" s="44"/>
      <c r="AM120" s="44"/>
      <c r="AN120" s="44"/>
      <c r="AO120" s="44"/>
      <c r="AQ120" s="44"/>
      <c r="AR120" s="44"/>
      <c r="AS120" s="44"/>
      <c r="AT120" s="44"/>
      <c r="AV120" s="44"/>
      <c r="AW120" s="44"/>
      <c r="AX120" s="44"/>
      <c r="AY120" s="44"/>
      <c r="BA120" s="44"/>
      <c r="BB120" s="44"/>
      <c r="BC120" s="44"/>
      <c r="BD120" s="44"/>
      <c r="BF120" s="44"/>
      <c r="BG120" s="44"/>
      <c r="BH120" s="44"/>
      <c r="BI120" s="44"/>
    </row>
    <row r="121" spans="1:61" x14ac:dyDescent="0.25">
      <c r="A121" s="108" t="s">
        <v>225</v>
      </c>
      <c r="B121" s="51">
        <v>1</v>
      </c>
      <c r="C121" s="51">
        <v>2</v>
      </c>
      <c r="D121" s="51">
        <v>3</v>
      </c>
      <c r="F121" s="108" t="s">
        <v>226</v>
      </c>
      <c r="G121" s="51">
        <v>1</v>
      </c>
      <c r="H121" s="51">
        <v>2</v>
      </c>
      <c r="I121" s="51">
        <v>3</v>
      </c>
      <c r="K121" s="108" t="s">
        <v>227</v>
      </c>
      <c r="L121" s="51">
        <v>1</v>
      </c>
      <c r="M121" s="51">
        <v>2</v>
      </c>
      <c r="N121" s="51">
        <v>3</v>
      </c>
      <c r="P121" s="108" t="s">
        <v>228</v>
      </c>
      <c r="Q121" s="51">
        <v>1</v>
      </c>
      <c r="R121" s="51">
        <v>2</v>
      </c>
      <c r="S121" s="51">
        <v>3</v>
      </c>
      <c r="U121" s="108" t="s">
        <v>229</v>
      </c>
      <c r="V121" s="51">
        <v>1</v>
      </c>
      <c r="W121" s="51">
        <v>2</v>
      </c>
      <c r="X121" s="51">
        <v>3</v>
      </c>
      <c r="AA121" s="108" t="s">
        <v>230</v>
      </c>
      <c r="AB121" s="51">
        <v>1</v>
      </c>
      <c r="AC121" s="51">
        <v>2</v>
      </c>
      <c r="AD121" s="51">
        <v>3</v>
      </c>
      <c r="AG121" s="108" t="s">
        <v>231</v>
      </c>
      <c r="AH121" s="51">
        <v>1</v>
      </c>
      <c r="AI121" s="51">
        <v>2</v>
      </c>
      <c r="AJ121" s="51">
        <v>3</v>
      </c>
      <c r="AL121" s="108" t="s">
        <v>232</v>
      </c>
      <c r="AM121" s="51">
        <v>1</v>
      </c>
      <c r="AN121" s="51">
        <v>2</v>
      </c>
      <c r="AO121" s="51">
        <v>3</v>
      </c>
      <c r="AQ121" s="108" t="s">
        <v>233</v>
      </c>
      <c r="AR121" s="51">
        <v>1</v>
      </c>
      <c r="AS121" s="51">
        <v>2</v>
      </c>
      <c r="AT121" s="51">
        <v>3</v>
      </c>
      <c r="AV121" s="108" t="s">
        <v>234</v>
      </c>
      <c r="AW121" s="51">
        <v>1</v>
      </c>
      <c r="AX121" s="51">
        <v>2</v>
      </c>
      <c r="AY121" s="51">
        <v>3</v>
      </c>
      <c r="BA121" s="108" t="s">
        <v>235</v>
      </c>
      <c r="BB121" s="51">
        <v>1</v>
      </c>
      <c r="BC121" s="51">
        <v>2</v>
      </c>
      <c r="BD121" s="51">
        <v>3</v>
      </c>
      <c r="BF121" s="108" t="s">
        <v>224</v>
      </c>
      <c r="BG121" s="51">
        <v>1</v>
      </c>
      <c r="BH121" s="51">
        <v>2</v>
      </c>
      <c r="BI121" s="51">
        <v>3</v>
      </c>
    </row>
    <row r="122" spans="1:61" x14ac:dyDescent="0.25">
      <c r="A122" s="109"/>
      <c r="B122" s="51">
        <f>B49+B106</f>
        <v>0.69685466238593941</v>
      </c>
      <c r="C122" s="51">
        <f>C49+B107</f>
        <v>0.47936085171873305</v>
      </c>
      <c r="D122" s="51">
        <f>C49+B108</f>
        <v>0.47951722172875189</v>
      </c>
      <c r="F122" s="109"/>
      <c r="G122" s="51">
        <f>G49+G106</f>
        <v>0.69683115816629748</v>
      </c>
      <c r="H122" s="51">
        <f>H49+G107</f>
        <v>0.47914408626359767</v>
      </c>
      <c r="I122" s="51">
        <f>H49+G108</f>
        <v>0.47959183762511687</v>
      </c>
      <c r="K122" s="109"/>
      <c r="L122" s="51">
        <f>L49+L106</f>
        <v>0.69700633624232289</v>
      </c>
      <c r="M122" s="51">
        <f>M49+L107</f>
        <v>0.47966637041683818</v>
      </c>
      <c r="N122" s="51">
        <f>M49+L108</f>
        <v>0.47975191030631792</v>
      </c>
      <c r="P122" s="109"/>
      <c r="Q122" s="51">
        <f>Q49+Q106</f>
        <v>0.69708662997089565</v>
      </c>
      <c r="R122" s="51">
        <f>R49+Q107</f>
        <v>0.47956701963938769</v>
      </c>
      <c r="S122" s="51">
        <f>R49+Q108</f>
        <v>0.47975299226696788</v>
      </c>
      <c r="U122" s="109"/>
      <c r="V122" s="51">
        <f>V49+V106</f>
        <v>0.69666355351443465</v>
      </c>
      <c r="W122" s="51">
        <f>W49+V107</f>
        <v>0.47933987065669753</v>
      </c>
      <c r="X122" s="51">
        <f>W49+V108</f>
        <v>0.47947926056883949</v>
      </c>
      <c r="AA122" s="109"/>
      <c r="AB122" s="51">
        <f>AB49+AB106</f>
        <v>0.69729337232996069</v>
      </c>
      <c r="AC122" s="51">
        <f>AC49+AB107</f>
        <v>0.47992266986231852</v>
      </c>
      <c r="AD122" s="51">
        <f>AC49+AB108</f>
        <v>0.47990219040170373</v>
      </c>
      <c r="AG122" s="109"/>
      <c r="AH122" s="51">
        <f>AH49+AH106</f>
        <v>0.69618512523868503</v>
      </c>
      <c r="AI122" s="51">
        <f>AI49+AH107</f>
        <v>0.47892953768064439</v>
      </c>
      <c r="AJ122" s="51">
        <f>AI49+AH108</f>
        <v>0.47938849002186235</v>
      </c>
      <c r="AL122" s="109"/>
      <c r="AM122" s="51">
        <f>AM49+AM106</f>
        <v>0.69699242382398363</v>
      </c>
      <c r="AN122" s="51">
        <f>AN49+AM107</f>
        <v>0.47961042252712532</v>
      </c>
      <c r="AO122" s="51">
        <f>AN49+AM108</f>
        <v>0.47965268150812662</v>
      </c>
      <c r="AQ122" s="109"/>
      <c r="AR122" s="51">
        <f>AR49+AR106</f>
        <v>0.69708712614820123</v>
      </c>
      <c r="AS122" s="51">
        <f>AS49+AR107</f>
        <v>0.47951598232003673</v>
      </c>
      <c r="AT122" s="51">
        <f>AS49+AR108</f>
        <v>0.47970733615973754</v>
      </c>
      <c r="AV122" s="109"/>
      <c r="AW122" s="51">
        <f>AW49+AW106</f>
        <v>0.69664933955876296</v>
      </c>
      <c r="AX122" s="51">
        <f>AX49+AW107</f>
        <v>0.47931668499798552</v>
      </c>
      <c r="AY122" s="51">
        <f>AX49+AW108</f>
        <v>0.47953713504087719</v>
      </c>
      <c r="BA122" s="109"/>
      <c r="BB122" s="51">
        <f>BB49+BB106</f>
        <v>0.69680018670549981</v>
      </c>
      <c r="BC122" s="51">
        <f>BC49+BB107</f>
        <v>0.47920901947197475</v>
      </c>
      <c r="BD122" s="51">
        <f>BC49+BB108</f>
        <v>0.47959674425918952</v>
      </c>
      <c r="BF122" s="109"/>
      <c r="BG122" s="51">
        <f>BG49+BG106</f>
        <v>0.69668494640512812</v>
      </c>
      <c r="BH122" s="51">
        <f>BH49+BG107</f>
        <v>0.47931506289046139</v>
      </c>
      <c r="BI122" s="51">
        <f>BH49+BG108</f>
        <v>0.47953135756517812</v>
      </c>
    </row>
    <row r="123" spans="1:61" x14ac:dyDescent="0.25">
      <c r="P123" s="44"/>
      <c r="Q123" s="44"/>
      <c r="R123" s="44"/>
      <c r="S123" s="44"/>
      <c r="U123" s="44"/>
      <c r="V123" s="44"/>
      <c r="W123" s="44"/>
      <c r="X123" s="44"/>
      <c r="AA123" s="44"/>
      <c r="AB123" s="44"/>
      <c r="AC123" s="44"/>
      <c r="AD123" s="44"/>
      <c r="AG123" s="44"/>
      <c r="AH123" s="44"/>
      <c r="AI123" s="44"/>
      <c r="AJ123" s="44"/>
      <c r="AL123" s="44"/>
      <c r="AM123" s="44"/>
      <c r="AN123" s="44"/>
      <c r="AO123" s="44"/>
      <c r="AQ123" s="44"/>
      <c r="AR123" s="44"/>
      <c r="AS123" s="44"/>
      <c r="AT123" s="44"/>
      <c r="AV123" s="44"/>
      <c r="AW123" s="44"/>
      <c r="AX123" s="44"/>
      <c r="AY123" s="44"/>
      <c r="BA123" s="44"/>
      <c r="BB123" s="44"/>
      <c r="BC123" s="44"/>
      <c r="BD123" s="44"/>
      <c r="BF123" s="44"/>
      <c r="BG123" s="44"/>
      <c r="BH123" s="44"/>
      <c r="BI123" s="44"/>
    </row>
    <row r="124" spans="1:61" x14ac:dyDescent="0.25">
      <c r="P124" s="44"/>
      <c r="Q124" s="44"/>
      <c r="R124" s="44"/>
      <c r="S124" s="44"/>
      <c r="U124" s="44"/>
      <c r="V124" s="44"/>
      <c r="W124" s="44"/>
      <c r="X124" s="44"/>
      <c r="AA124" s="44"/>
      <c r="AB124" s="44"/>
      <c r="AC124" s="44"/>
      <c r="AD124" s="44"/>
      <c r="AG124" s="44"/>
      <c r="AH124" s="44"/>
      <c r="AI124" s="44"/>
      <c r="AJ124" s="44"/>
      <c r="AL124" s="44"/>
      <c r="AM124" s="44"/>
      <c r="AN124" s="44"/>
      <c r="AO124" s="44"/>
      <c r="AQ124" s="44"/>
      <c r="AR124" s="44"/>
      <c r="AS124" s="44"/>
      <c r="AT124" s="44"/>
      <c r="AV124" s="44"/>
      <c r="AW124" s="44"/>
      <c r="AX124" s="44"/>
      <c r="AY124" s="44"/>
      <c r="BA124" s="44"/>
      <c r="BB124" s="44"/>
      <c r="BC124" s="44"/>
      <c r="BD124" s="44"/>
      <c r="BF124" s="44"/>
      <c r="BG124" s="44"/>
      <c r="BH124" s="44"/>
      <c r="BI124" s="44"/>
    </row>
    <row r="125" spans="1:61" x14ac:dyDescent="0.25">
      <c r="A125" s="51"/>
      <c r="B125" s="51" t="s">
        <v>101</v>
      </c>
      <c r="F125" s="51"/>
      <c r="G125" s="51" t="s">
        <v>102</v>
      </c>
      <c r="K125" s="51"/>
      <c r="L125" s="51" t="s">
        <v>103</v>
      </c>
      <c r="P125" s="51"/>
      <c r="Q125" s="51" t="s">
        <v>215</v>
      </c>
      <c r="R125" s="44"/>
      <c r="S125" s="44"/>
      <c r="U125" s="51"/>
      <c r="V125" s="51" t="s">
        <v>216</v>
      </c>
      <c r="W125" s="44"/>
      <c r="X125" s="44"/>
      <c r="AA125" s="51"/>
      <c r="AB125" s="51" t="s">
        <v>217</v>
      </c>
      <c r="AC125" s="44"/>
      <c r="AD125" s="44"/>
      <c r="AG125" s="51"/>
      <c r="AH125" s="51" t="s">
        <v>218</v>
      </c>
      <c r="AI125" s="44"/>
      <c r="AJ125" s="44"/>
      <c r="AL125" s="51"/>
      <c r="AM125" s="51" t="s">
        <v>219</v>
      </c>
      <c r="AN125" s="44"/>
      <c r="AO125" s="44"/>
      <c r="AQ125" s="51"/>
      <c r="AR125" s="51" t="s">
        <v>220</v>
      </c>
      <c r="AS125" s="44"/>
      <c r="AT125" s="44"/>
      <c r="AV125" s="51"/>
      <c r="AW125" s="51" t="s">
        <v>221</v>
      </c>
      <c r="AX125" s="44"/>
      <c r="AY125" s="44"/>
      <c r="BA125" s="51"/>
      <c r="BB125" s="51" t="s">
        <v>223</v>
      </c>
      <c r="BC125" s="44"/>
      <c r="BD125" s="44"/>
      <c r="BF125" s="51" t="s">
        <v>236</v>
      </c>
      <c r="BG125" s="51" t="s">
        <v>222</v>
      </c>
      <c r="BH125" s="44"/>
      <c r="BI125" s="44"/>
    </row>
    <row r="126" spans="1:61" x14ac:dyDescent="0.25">
      <c r="A126" s="51" t="s">
        <v>149</v>
      </c>
      <c r="B126" s="51">
        <f>B53+B84</f>
        <v>0.32622136934814056</v>
      </c>
      <c r="F126" s="51" t="s">
        <v>149</v>
      </c>
      <c r="G126" s="51">
        <f>G53+G84</f>
        <v>0.3280187306744452</v>
      </c>
      <c r="K126" s="51" t="s">
        <v>149</v>
      </c>
      <c r="L126" s="51">
        <f>L53+L84</f>
        <v>0.32910225267675913</v>
      </c>
      <c r="P126" s="51" t="s">
        <v>149</v>
      </c>
      <c r="Q126" s="51">
        <f>Q53+Q84</f>
        <v>0.32894970620387665</v>
      </c>
      <c r="R126" s="44"/>
      <c r="S126" s="44"/>
      <c r="U126" s="51" t="s">
        <v>149</v>
      </c>
      <c r="V126" s="51">
        <f>V53+V84</f>
        <v>0.32513045834462628</v>
      </c>
      <c r="W126" s="44"/>
      <c r="X126" s="44"/>
      <c r="AA126" s="51" t="s">
        <v>149</v>
      </c>
      <c r="AB126" s="51">
        <f>AB53+AB84</f>
        <v>0.33160398458407164</v>
      </c>
      <c r="AC126" s="44"/>
      <c r="AD126" s="44"/>
      <c r="AG126" s="51" t="s">
        <v>149</v>
      </c>
      <c r="AH126" s="51">
        <f>AH53+AH84</f>
        <v>0.32193263540637396</v>
      </c>
      <c r="AI126" s="44"/>
      <c r="AJ126" s="44"/>
      <c r="AL126" s="51" t="s">
        <v>149</v>
      </c>
      <c r="AM126" s="51">
        <f>AM53+AM84</f>
        <v>0.32802438172124138</v>
      </c>
      <c r="AN126" s="44"/>
      <c r="AO126" s="44"/>
      <c r="AQ126" s="51" t="s">
        <v>149</v>
      </c>
      <c r="AR126" s="51">
        <f>AR53+AR84</f>
        <v>0.32855790316963424</v>
      </c>
      <c r="AS126" s="44"/>
      <c r="AT126" s="44"/>
      <c r="AV126" s="51" t="s">
        <v>149</v>
      </c>
      <c r="AW126" s="51">
        <f>AW53+AW84</f>
        <v>0.32591920941936048</v>
      </c>
      <c r="AX126" s="44"/>
      <c r="AY126" s="44"/>
      <c r="BA126" s="51" t="s">
        <v>149</v>
      </c>
      <c r="BB126" s="51">
        <f>BB53+BB84</f>
        <v>0.3261414936921605</v>
      </c>
      <c r="BC126" s="44"/>
      <c r="BD126" s="44"/>
      <c r="BF126" s="51" t="s">
        <v>149</v>
      </c>
      <c r="BG126" s="51">
        <f>BG53+BG84</f>
        <v>0.325565440940214</v>
      </c>
      <c r="BH126" s="44"/>
      <c r="BI126" s="44"/>
    </row>
    <row r="127" spans="1:61" x14ac:dyDescent="0.25">
      <c r="BA127" s="44"/>
      <c r="BB127" s="44"/>
      <c r="BC127" s="44"/>
      <c r="BD127" s="44"/>
    </row>
  </sheetData>
  <mergeCells count="161">
    <mergeCell ref="BF121:BF122"/>
    <mergeCell ref="A121:A122"/>
    <mergeCell ref="F121:F122"/>
    <mergeCell ref="K121:K122"/>
    <mergeCell ref="P121:P122"/>
    <mergeCell ref="U121:U122"/>
    <mergeCell ref="AA121:AA122"/>
    <mergeCell ref="AG121:AG122"/>
    <mergeCell ref="AL121:AL122"/>
    <mergeCell ref="AQ121:AQ122"/>
    <mergeCell ref="AV121:AV122"/>
    <mergeCell ref="BA121:BA122"/>
    <mergeCell ref="BA110:BC110"/>
    <mergeCell ref="BA116:BC116"/>
    <mergeCell ref="BF36:BI36"/>
    <mergeCell ref="BF56:BH56"/>
    <mergeCell ref="BF61:BH61"/>
    <mergeCell ref="BF66:BI66"/>
    <mergeCell ref="BF72:BI72"/>
    <mergeCell ref="BF75:BI75"/>
    <mergeCell ref="BF83:BH83"/>
    <mergeCell ref="BF89:BH89"/>
    <mergeCell ref="BF98:BH98"/>
    <mergeCell ref="BF104:BI104"/>
    <mergeCell ref="BF110:BH110"/>
    <mergeCell ref="BF116:BH116"/>
    <mergeCell ref="BA75:BD75"/>
    <mergeCell ref="BA83:BC83"/>
    <mergeCell ref="BA89:BC89"/>
    <mergeCell ref="BA98:BC98"/>
    <mergeCell ref="BA104:BD104"/>
    <mergeCell ref="BA36:BD36"/>
    <mergeCell ref="BA56:BC56"/>
    <mergeCell ref="BA61:BC61"/>
    <mergeCell ref="BA66:BD66"/>
    <mergeCell ref="BA72:BD72"/>
    <mergeCell ref="AQ110:AS110"/>
    <mergeCell ref="AQ116:AS116"/>
    <mergeCell ref="AV36:AY36"/>
    <mergeCell ref="AV56:AX56"/>
    <mergeCell ref="AV61:AX61"/>
    <mergeCell ref="AV66:AY66"/>
    <mergeCell ref="AV72:AY72"/>
    <mergeCell ref="AV75:AY75"/>
    <mergeCell ref="AV83:AX83"/>
    <mergeCell ref="AV89:AX89"/>
    <mergeCell ref="AV98:AX98"/>
    <mergeCell ref="AV104:AY104"/>
    <mergeCell ref="AV110:AX110"/>
    <mergeCell ref="AV116:AX116"/>
    <mergeCell ref="AQ75:AT75"/>
    <mergeCell ref="AQ83:AS83"/>
    <mergeCell ref="AQ89:AS89"/>
    <mergeCell ref="AQ98:AS98"/>
    <mergeCell ref="AQ104:AT104"/>
    <mergeCell ref="AQ36:AT36"/>
    <mergeCell ref="AQ56:AS56"/>
    <mergeCell ref="AQ61:AS61"/>
    <mergeCell ref="AQ66:AT66"/>
    <mergeCell ref="AQ72:AT72"/>
    <mergeCell ref="AL36:AO36"/>
    <mergeCell ref="AL56:AN56"/>
    <mergeCell ref="AL61:AN61"/>
    <mergeCell ref="AL66:AO66"/>
    <mergeCell ref="AL72:AO72"/>
    <mergeCell ref="AL75:AO75"/>
    <mergeCell ref="AL83:AN83"/>
    <mergeCell ref="AL89:AN89"/>
    <mergeCell ref="AL98:AN98"/>
    <mergeCell ref="AL104:AO104"/>
    <mergeCell ref="AL110:AN110"/>
    <mergeCell ref="AL116:AN116"/>
    <mergeCell ref="AA110:AC110"/>
    <mergeCell ref="AA116:AC116"/>
    <mergeCell ref="AG36:AJ36"/>
    <mergeCell ref="AG56:AI56"/>
    <mergeCell ref="AG61:AI61"/>
    <mergeCell ref="AG66:AJ66"/>
    <mergeCell ref="AG72:AJ72"/>
    <mergeCell ref="AG75:AJ75"/>
    <mergeCell ref="AG83:AI83"/>
    <mergeCell ref="AG89:AI89"/>
    <mergeCell ref="AG98:AI98"/>
    <mergeCell ref="AG104:AJ104"/>
    <mergeCell ref="AG110:AI110"/>
    <mergeCell ref="AG116:AI116"/>
    <mergeCell ref="AA75:AD75"/>
    <mergeCell ref="AA83:AC83"/>
    <mergeCell ref="AA89:AC89"/>
    <mergeCell ref="AA98:AC98"/>
    <mergeCell ref="AA104:AD104"/>
    <mergeCell ref="AA36:AD36"/>
    <mergeCell ref="AA56:AC56"/>
    <mergeCell ref="AA61:AC61"/>
    <mergeCell ref="AA66:AD66"/>
    <mergeCell ref="AA72:AD72"/>
    <mergeCell ref="P110:R110"/>
    <mergeCell ref="P116:R116"/>
    <mergeCell ref="U36:X36"/>
    <mergeCell ref="U56:W56"/>
    <mergeCell ref="U61:W61"/>
    <mergeCell ref="U66:X66"/>
    <mergeCell ref="U72:X72"/>
    <mergeCell ref="U75:X75"/>
    <mergeCell ref="U83:W83"/>
    <mergeCell ref="U89:W89"/>
    <mergeCell ref="U98:W98"/>
    <mergeCell ref="U104:X104"/>
    <mergeCell ref="U110:W110"/>
    <mergeCell ref="U116:W116"/>
    <mergeCell ref="P75:S75"/>
    <mergeCell ref="P83:R83"/>
    <mergeCell ref="P89:R89"/>
    <mergeCell ref="P98:R98"/>
    <mergeCell ref="P104:S104"/>
    <mergeCell ref="P36:S36"/>
    <mergeCell ref="P56:R56"/>
    <mergeCell ref="P61:R61"/>
    <mergeCell ref="P66:S66"/>
    <mergeCell ref="P72:S72"/>
    <mergeCell ref="A15:D15"/>
    <mergeCell ref="A17:D17"/>
    <mergeCell ref="A21:D21"/>
    <mergeCell ref="A57:B57"/>
    <mergeCell ref="A36:D36"/>
    <mergeCell ref="A56:C56"/>
    <mergeCell ref="A116:C116"/>
    <mergeCell ref="A59:B59"/>
    <mergeCell ref="A61:D61"/>
    <mergeCell ref="A66:D66"/>
    <mergeCell ref="A72:D72"/>
    <mergeCell ref="A75:D75"/>
    <mergeCell ref="A83:C83"/>
    <mergeCell ref="A89:C89"/>
    <mergeCell ref="A98:C98"/>
    <mergeCell ref="A104:D104"/>
    <mergeCell ref="A110:C110"/>
    <mergeCell ref="F116:H116"/>
    <mergeCell ref="K36:N36"/>
    <mergeCell ref="K56:M56"/>
    <mergeCell ref="F75:I75"/>
    <mergeCell ref="F83:H83"/>
    <mergeCell ref="F89:H89"/>
    <mergeCell ref="F98:H98"/>
    <mergeCell ref="F104:I104"/>
    <mergeCell ref="F110:H110"/>
    <mergeCell ref="E56:G56"/>
    <mergeCell ref="F36:I36"/>
    <mergeCell ref="F61:H61"/>
    <mergeCell ref="F66:I66"/>
    <mergeCell ref="F72:I72"/>
    <mergeCell ref="K104:N104"/>
    <mergeCell ref="K110:M110"/>
    <mergeCell ref="K116:M116"/>
    <mergeCell ref="K61:M61"/>
    <mergeCell ref="K66:N66"/>
    <mergeCell ref="K72:N72"/>
    <mergeCell ref="K75:N75"/>
    <mergeCell ref="K83:M83"/>
    <mergeCell ref="K89:M89"/>
    <mergeCell ref="K98:M9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0"/>
  <sheetViews>
    <sheetView tabSelected="1" workbookViewId="0">
      <selection activeCell="B57" sqref="B57"/>
    </sheetView>
  </sheetViews>
  <sheetFormatPr defaultRowHeight="12.75" x14ac:dyDescent="0.25"/>
  <cols>
    <col min="1" max="1" width="23.25" style="61" customWidth="1"/>
    <col min="2" max="3" width="9" style="61"/>
    <col min="4" max="4" width="10.875" style="61" customWidth="1"/>
    <col min="5" max="16384" width="9" style="61"/>
  </cols>
  <sheetData>
    <row r="1" spans="1:4" x14ac:dyDescent="0.25">
      <c r="A1" s="61" t="s">
        <v>142</v>
      </c>
    </row>
    <row r="2" spans="1:4" x14ac:dyDescent="0.25">
      <c r="A2" s="62"/>
      <c r="B2" s="62" t="s">
        <v>143</v>
      </c>
      <c r="C2" s="62" t="s">
        <v>144</v>
      </c>
      <c r="D2" s="62" t="s">
        <v>145</v>
      </c>
    </row>
    <row r="3" spans="1:4" x14ac:dyDescent="0.25">
      <c r="A3" s="62" t="s">
        <v>97</v>
      </c>
      <c r="B3" s="62">
        <v>0.70400264661573597</v>
      </c>
      <c r="C3" s="62">
        <v>0.38585487833040077</v>
      </c>
      <c r="D3" s="62">
        <v>0.64124631683347044</v>
      </c>
    </row>
    <row r="4" spans="1:4" x14ac:dyDescent="0.25">
      <c r="A4" s="62" t="s">
        <v>98</v>
      </c>
      <c r="B4" s="62">
        <v>0.53851674576028086</v>
      </c>
      <c r="C4" s="62">
        <v>0.63538582474553373</v>
      </c>
      <c r="D4" s="62">
        <v>0.63546744690639068</v>
      </c>
    </row>
    <row r="5" spans="1:4" x14ac:dyDescent="0.25">
      <c r="A5" s="62" t="s">
        <v>99</v>
      </c>
      <c r="B5" s="62">
        <v>0.8104934417481291</v>
      </c>
      <c r="C5" s="62">
        <v>0.29480293342751557</v>
      </c>
      <c r="D5" s="62">
        <v>0.11474639729453304</v>
      </c>
    </row>
    <row r="7" spans="1:4" x14ac:dyDescent="0.25">
      <c r="A7" s="61" t="s">
        <v>146</v>
      </c>
    </row>
    <row r="8" spans="1:4" x14ac:dyDescent="0.25">
      <c r="A8" s="62"/>
      <c r="B8" s="62" t="s">
        <v>101</v>
      </c>
      <c r="C8" s="62" t="s">
        <v>102</v>
      </c>
      <c r="D8" s="62" t="s">
        <v>103</v>
      </c>
    </row>
    <row r="9" spans="1:4" x14ac:dyDescent="0.25">
      <c r="A9" s="62" t="s">
        <v>147</v>
      </c>
      <c r="B9" s="62">
        <v>0.71192534703777111</v>
      </c>
      <c r="C9" s="62">
        <v>0.78322783355656223</v>
      </c>
      <c r="D9" s="62">
        <v>0.29561991009404059</v>
      </c>
    </row>
    <row r="12" spans="1:4" x14ac:dyDescent="0.25">
      <c r="A12" s="62"/>
      <c r="B12" s="62">
        <v>1</v>
      </c>
      <c r="C12" s="62">
        <v>2</v>
      </c>
      <c r="D12" s="62">
        <v>3</v>
      </c>
    </row>
    <row r="13" spans="1:4" x14ac:dyDescent="0.25">
      <c r="A13" s="62" t="s">
        <v>148</v>
      </c>
      <c r="B13" s="62">
        <v>0.69685466238593941</v>
      </c>
      <c r="C13" s="62">
        <v>0.47936085171873305</v>
      </c>
      <c r="D13" s="62">
        <v>0.47951722172875189</v>
      </c>
    </row>
    <row r="16" spans="1:4" x14ac:dyDescent="0.25">
      <c r="A16" s="62"/>
      <c r="B16" s="62">
        <v>1</v>
      </c>
    </row>
    <row r="17" spans="1:4" x14ac:dyDescent="0.25">
      <c r="A17" s="62" t="s">
        <v>149</v>
      </c>
      <c r="B17" s="62">
        <v>0.32622136934814056</v>
      </c>
    </row>
    <row r="19" spans="1:4" x14ac:dyDescent="0.25">
      <c r="A19" s="62">
        <v>2019</v>
      </c>
      <c r="B19" s="62">
        <v>2020</v>
      </c>
      <c r="C19" s="62">
        <v>2021</v>
      </c>
      <c r="D19" s="62" t="s">
        <v>121</v>
      </c>
    </row>
    <row r="20" spans="1:4" x14ac:dyDescent="0.25">
      <c r="A20" s="66">
        <v>135430</v>
      </c>
      <c r="B20" s="66">
        <v>128530</v>
      </c>
      <c r="C20" s="66">
        <v>131350</v>
      </c>
      <c r="D20" s="66">
        <v>140000</v>
      </c>
    </row>
    <row r="21" spans="1:4" x14ac:dyDescent="0.25">
      <c r="A21" s="66">
        <v>110440</v>
      </c>
      <c r="B21" s="66">
        <v>121890</v>
      </c>
      <c r="C21" s="66">
        <v>154510</v>
      </c>
      <c r="D21" s="66">
        <v>160000</v>
      </c>
    </row>
    <row r="22" spans="1:4" x14ac:dyDescent="0.25">
      <c r="A22" s="66">
        <v>69140</v>
      </c>
      <c r="B22" s="66">
        <v>77770</v>
      </c>
      <c r="C22" s="66">
        <v>156250</v>
      </c>
      <c r="D22" s="66">
        <v>172000</v>
      </c>
    </row>
    <row r="23" spans="1:4" x14ac:dyDescent="0.25">
      <c r="A23" s="66">
        <v>131610</v>
      </c>
      <c r="B23" s="66">
        <v>111440</v>
      </c>
      <c r="C23" s="66">
        <v>158230</v>
      </c>
      <c r="D23" s="66">
        <v>170000</v>
      </c>
    </row>
    <row r="24" spans="1:4" x14ac:dyDescent="0.25">
      <c r="A24" s="66">
        <v>145190</v>
      </c>
      <c r="B24" s="66">
        <v>63810</v>
      </c>
      <c r="C24" s="66">
        <v>127830</v>
      </c>
      <c r="D24" s="66">
        <v>130000</v>
      </c>
    </row>
    <row r="25" spans="1:4" x14ac:dyDescent="0.25">
      <c r="A25" s="66">
        <v>137000</v>
      </c>
      <c r="B25" s="66">
        <v>109890</v>
      </c>
      <c r="C25" s="66">
        <v>180720</v>
      </c>
      <c r="D25" s="66">
        <v>200000</v>
      </c>
    </row>
    <row r="26" spans="1:4" x14ac:dyDescent="0.25">
      <c r="A26" s="66">
        <v>97950</v>
      </c>
      <c r="B26" s="66">
        <v>123060</v>
      </c>
      <c r="C26" s="66">
        <v>96890</v>
      </c>
      <c r="D26" s="66">
        <v>100000</v>
      </c>
    </row>
    <row r="27" spans="1:4" x14ac:dyDescent="0.25">
      <c r="A27" s="66">
        <v>113660</v>
      </c>
      <c r="B27" s="66">
        <v>120750</v>
      </c>
      <c r="C27" s="66">
        <v>155320</v>
      </c>
      <c r="D27" s="66">
        <v>160000</v>
      </c>
    </row>
    <row r="28" spans="1:4" x14ac:dyDescent="0.25">
      <c r="A28" s="66">
        <v>143200</v>
      </c>
      <c r="B28" s="66">
        <v>126760</v>
      </c>
      <c r="C28" s="66">
        <v>165290</v>
      </c>
      <c r="D28" s="66">
        <v>165300</v>
      </c>
    </row>
    <row r="29" spans="1:4" x14ac:dyDescent="0.25">
      <c r="A29" s="66">
        <v>70980</v>
      </c>
      <c r="B29" s="66">
        <v>105990</v>
      </c>
      <c r="C29" s="66">
        <v>143700</v>
      </c>
      <c r="D29" s="66">
        <v>140000</v>
      </c>
    </row>
    <row r="30" spans="1:4" x14ac:dyDescent="0.25">
      <c r="A30" s="66">
        <v>94970</v>
      </c>
      <c r="B30" s="66">
        <v>126030</v>
      </c>
      <c r="C30" s="66">
        <v>158000</v>
      </c>
      <c r="D30" s="66">
        <v>140000</v>
      </c>
    </row>
    <row r="31" spans="1:4" x14ac:dyDescent="0.25">
      <c r="A31" s="66">
        <v>115960</v>
      </c>
      <c r="B31" s="66">
        <v>81010</v>
      </c>
      <c r="C31" s="66">
        <v>140630</v>
      </c>
      <c r="D31" s="67">
        <v>135000</v>
      </c>
    </row>
    <row r="33" spans="1:82" x14ac:dyDescent="0.25">
      <c r="A33" s="101" t="s">
        <v>95</v>
      </c>
      <c r="B33" s="101"/>
      <c r="C33" s="101"/>
      <c r="D33" s="101"/>
    </row>
    <row r="34" spans="1:82" x14ac:dyDescent="0.25">
      <c r="A34" s="62">
        <v>2019</v>
      </c>
      <c r="B34" s="62">
        <v>2020</v>
      </c>
      <c r="C34" s="62">
        <v>2021</v>
      </c>
      <c r="D34" s="62">
        <v>2022</v>
      </c>
    </row>
    <row r="35" spans="1:82" x14ac:dyDescent="0.25">
      <c r="A35" s="62">
        <v>0.7973307034845496</v>
      </c>
      <c r="B35" s="62">
        <v>0.9</v>
      </c>
      <c r="C35" s="62">
        <v>0.42885601813193364</v>
      </c>
      <c r="D35" s="62">
        <v>0.42000000000000004</v>
      </c>
    </row>
    <row r="36" spans="1:82" x14ac:dyDescent="0.25">
      <c r="A36" s="62">
        <v>0.53445101906640369</v>
      </c>
      <c r="B36" s="62">
        <v>0.8179233621755253</v>
      </c>
      <c r="C36" s="62">
        <v>0.64987474651079569</v>
      </c>
      <c r="D36" s="62">
        <v>0.57999999999999996</v>
      </c>
      <c r="F36" s="101"/>
      <c r="G36" s="101"/>
      <c r="H36" s="101"/>
      <c r="I36" s="101"/>
    </row>
    <row r="37" spans="1:82" x14ac:dyDescent="0.25">
      <c r="A37" s="62">
        <v>0.1</v>
      </c>
      <c r="B37" s="62">
        <v>0.27255871446229918</v>
      </c>
      <c r="C37" s="62">
        <v>0.66647978050817103</v>
      </c>
      <c r="D37" s="62">
        <v>0.67599999999999993</v>
      </c>
      <c r="F37" s="101"/>
      <c r="G37" s="101"/>
      <c r="H37" s="101"/>
      <c r="I37" s="101"/>
    </row>
    <row r="38" spans="1:82" x14ac:dyDescent="0.25">
      <c r="A38" s="62">
        <v>0.75714661406969097</v>
      </c>
      <c r="B38" s="62">
        <v>0.68875154511742886</v>
      </c>
      <c r="C38" s="62">
        <v>0.68537516402242626</v>
      </c>
      <c r="D38" s="62">
        <v>0.66</v>
      </c>
      <c r="F38" s="101"/>
      <c r="G38" s="101"/>
      <c r="H38" s="101"/>
      <c r="I38" s="101"/>
    </row>
    <row r="39" spans="1:82" x14ac:dyDescent="0.25">
      <c r="A39" s="62">
        <v>0.9</v>
      </c>
      <c r="B39" s="62">
        <v>0.1</v>
      </c>
      <c r="C39" s="62">
        <v>0.39526422521770299</v>
      </c>
      <c r="D39" s="62">
        <v>0.33999999999999997</v>
      </c>
      <c r="F39" s="101"/>
      <c r="G39" s="101"/>
      <c r="H39" s="101"/>
      <c r="I39" s="101"/>
    </row>
    <row r="40" spans="1:82" x14ac:dyDescent="0.25">
      <c r="A40" s="62">
        <v>0.81384615384615377</v>
      </c>
      <c r="B40" s="62">
        <v>0.66959208899876388</v>
      </c>
      <c r="C40" s="62">
        <v>0.9</v>
      </c>
      <c r="D40" s="62">
        <v>0.9</v>
      </c>
      <c r="F40" s="101"/>
      <c r="G40" s="101"/>
      <c r="H40" s="101"/>
      <c r="I40" s="101"/>
    </row>
    <row r="41" spans="1:82" x14ac:dyDescent="0.25">
      <c r="A41" s="62">
        <v>0.40306377383300462</v>
      </c>
      <c r="B41" s="62">
        <v>0.83238566131025959</v>
      </c>
      <c r="C41" s="62">
        <v>0.1</v>
      </c>
      <c r="D41" s="62">
        <v>0.1</v>
      </c>
    </row>
    <row r="42" spans="1:82" x14ac:dyDescent="0.25">
      <c r="A42" s="62">
        <v>0.56832347140039452</v>
      </c>
      <c r="B42" s="62">
        <v>0.803831891223733</v>
      </c>
      <c r="C42" s="62">
        <v>0.65760467613026363</v>
      </c>
      <c r="D42" s="62">
        <v>0.57999999999999996</v>
      </c>
    </row>
    <row r="43" spans="1:82" x14ac:dyDescent="0.25">
      <c r="A43" s="62">
        <v>0.87906640368178823</v>
      </c>
      <c r="B43" s="62">
        <v>0.8781211372064277</v>
      </c>
      <c r="C43" s="62">
        <v>0.75274961231062865</v>
      </c>
      <c r="D43" s="62">
        <v>0.62239999999999995</v>
      </c>
    </row>
    <row r="44" spans="1:82" x14ac:dyDescent="0.25">
      <c r="A44" s="62">
        <v>0.11935568704799475</v>
      </c>
      <c r="B44" s="62">
        <v>0.62138442521631643</v>
      </c>
      <c r="C44" s="62">
        <v>0.54671358702135275</v>
      </c>
      <c r="D44" s="62">
        <v>0.42000000000000004</v>
      </c>
    </row>
    <row r="45" spans="1:82" x14ac:dyDescent="0.25">
      <c r="A45" s="62">
        <v>0.371715976331361</v>
      </c>
      <c r="B45" s="62">
        <v>0.86909765142150797</v>
      </c>
      <c r="C45" s="62">
        <v>0.68318024573541691</v>
      </c>
      <c r="D45" s="62">
        <v>0.42000000000000004</v>
      </c>
    </row>
    <row r="46" spans="1:82" x14ac:dyDescent="0.25">
      <c r="A46" s="62">
        <v>0.59251808021038788</v>
      </c>
      <c r="B46" s="62">
        <v>0.31260815822002475</v>
      </c>
      <c r="C46" s="62">
        <v>0.51741619945127049</v>
      </c>
      <c r="D46" s="62">
        <v>0.38</v>
      </c>
    </row>
    <row r="48" spans="1:82" x14ac:dyDescent="0.25">
      <c r="A48" s="101" t="s">
        <v>166</v>
      </c>
      <c r="B48" s="101"/>
      <c r="C48" s="101"/>
      <c r="H48" s="101" t="s">
        <v>168</v>
      </c>
      <c r="I48" s="101"/>
      <c r="J48" s="101"/>
      <c r="K48" s="63"/>
      <c r="L48" s="63"/>
      <c r="O48" s="101" t="s">
        <v>171</v>
      </c>
      <c r="P48" s="101"/>
      <c r="Q48" s="101"/>
      <c r="R48" s="63"/>
      <c r="S48" s="63"/>
      <c r="V48" s="101" t="s">
        <v>172</v>
      </c>
      <c r="W48" s="101"/>
      <c r="X48" s="101"/>
      <c r="Y48" s="63"/>
      <c r="Z48" s="63"/>
      <c r="AC48" s="101" t="s">
        <v>173</v>
      </c>
      <c r="AD48" s="101"/>
      <c r="AE48" s="101"/>
      <c r="AF48" s="63"/>
      <c r="AG48" s="63"/>
      <c r="AJ48" s="101" t="s">
        <v>174</v>
      </c>
      <c r="AK48" s="101"/>
      <c r="AL48" s="101"/>
      <c r="AM48" s="63"/>
      <c r="AN48" s="63"/>
      <c r="AQ48" s="101" t="s">
        <v>175</v>
      </c>
      <c r="AR48" s="101"/>
      <c r="AS48" s="101"/>
      <c r="AT48" s="63"/>
      <c r="AU48" s="63"/>
      <c r="AX48" s="101" t="s">
        <v>176</v>
      </c>
      <c r="AY48" s="101"/>
      <c r="AZ48" s="101"/>
      <c r="BA48" s="63"/>
      <c r="BB48" s="63"/>
      <c r="BE48" s="101" t="s">
        <v>177</v>
      </c>
      <c r="BF48" s="101"/>
      <c r="BG48" s="101"/>
      <c r="BH48" s="63"/>
      <c r="BI48" s="63"/>
      <c r="BL48" s="101" t="s">
        <v>178</v>
      </c>
      <c r="BM48" s="101"/>
      <c r="BN48" s="101"/>
      <c r="BO48" s="63"/>
      <c r="BP48" s="63"/>
      <c r="BS48" s="101" t="s">
        <v>179</v>
      </c>
      <c r="BT48" s="101"/>
      <c r="BU48" s="101"/>
      <c r="BV48" s="63"/>
      <c r="BW48" s="63"/>
      <c r="BZ48" s="101" t="s">
        <v>180</v>
      </c>
      <c r="CA48" s="101"/>
      <c r="CB48" s="101"/>
      <c r="CC48" s="63"/>
      <c r="CD48" s="63"/>
    </row>
    <row r="49" spans="1:82" x14ac:dyDescent="0.25">
      <c r="H49" s="63"/>
      <c r="I49" s="63"/>
      <c r="J49" s="63"/>
      <c r="K49" s="63"/>
      <c r="L49" s="63"/>
      <c r="O49" s="63"/>
      <c r="P49" s="63"/>
      <c r="Q49" s="63"/>
      <c r="R49" s="63"/>
      <c r="S49" s="63"/>
      <c r="V49" s="63"/>
      <c r="W49" s="63"/>
      <c r="X49" s="63"/>
      <c r="Y49" s="63"/>
      <c r="Z49" s="63"/>
      <c r="AC49" s="63"/>
      <c r="AD49" s="63"/>
      <c r="AE49" s="63"/>
      <c r="AF49" s="63"/>
      <c r="AG49" s="63"/>
      <c r="AJ49" s="63"/>
      <c r="AK49" s="63"/>
      <c r="AL49" s="63"/>
      <c r="AM49" s="63"/>
      <c r="AN49" s="63"/>
      <c r="AQ49" s="63"/>
      <c r="AR49" s="63"/>
      <c r="AS49" s="63"/>
      <c r="AT49" s="63"/>
      <c r="AU49" s="63"/>
      <c r="AX49" s="63"/>
      <c r="AY49" s="63"/>
      <c r="AZ49" s="63"/>
      <c r="BA49" s="63"/>
      <c r="BB49" s="63"/>
      <c r="BE49" s="63"/>
      <c r="BF49" s="63"/>
      <c r="BG49" s="63"/>
      <c r="BH49" s="63"/>
      <c r="BI49" s="63"/>
      <c r="BL49" s="63"/>
      <c r="BM49" s="63"/>
      <c r="BN49" s="63"/>
      <c r="BO49" s="63"/>
      <c r="BP49" s="63"/>
      <c r="BS49" s="63"/>
      <c r="BT49" s="63"/>
      <c r="BU49" s="63"/>
      <c r="BV49" s="63"/>
      <c r="BW49" s="63"/>
      <c r="BZ49" s="63"/>
      <c r="CA49" s="63"/>
      <c r="CB49" s="63"/>
      <c r="CC49" s="63"/>
      <c r="CD49" s="63"/>
    </row>
    <row r="50" spans="1:82" x14ac:dyDescent="0.25">
      <c r="A50" s="62" t="s">
        <v>109</v>
      </c>
      <c r="B50" s="62">
        <f>$B$13+(A35+$B$3)+(B35+$C$3)+(C35+$D$3)</f>
        <v>4.5541452257820296</v>
      </c>
      <c r="D50" s="62" t="s">
        <v>109</v>
      </c>
      <c r="E50" s="62">
        <f>$B$13+(A36+$B$3)+(B36+$C$3)+(C36+$D$3)</f>
        <v>4.4302076319182717</v>
      </c>
      <c r="H50" s="62" t="s">
        <v>109</v>
      </c>
      <c r="I50" s="62">
        <f>$B$13+(A36+$B$3)+(B36+$C$3)+(C36+$D$3)</f>
        <v>4.4302076319182717</v>
      </c>
      <c r="J50" s="63"/>
      <c r="K50" s="62" t="s">
        <v>109</v>
      </c>
      <c r="L50" s="62">
        <f>$B$13+(A36+$B$3)+(B36+$C$3)+(C36+$D$3)</f>
        <v>4.4302076319182717</v>
      </c>
      <c r="O50" s="62" t="s">
        <v>109</v>
      </c>
      <c r="P50" s="62">
        <f>$B$13+(A37+$B$3)+(B37+$C$3)+(C37+$D$3)</f>
        <v>3.466996999136017</v>
      </c>
      <c r="Q50" s="63"/>
      <c r="R50" s="62" t="s">
        <v>109</v>
      </c>
      <c r="S50" s="62">
        <f>$B$13+(A37+$B$3)+(B37+$C$3)+(C37+$D$3)</f>
        <v>3.466996999136017</v>
      </c>
      <c r="V50" s="62" t="s">
        <v>109</v>
      </c>
      <c r="W50" s="62">
        <f>$B$13+(A38+$B$3)+(B38+$C$3)+(C38+$D$3)</f>
        <v>4.5592318273750925</v>
      </c>
      <c r="X50" s="63"/>
      <c r="Y50" s="62" t="s">
        <v>109</v>
      </c>
      <c r="Z50" s="62">
        <f>$B$13+(A38+$B$3)+(B38+$C$3)+(C38+$D$3)</f>
        <v>4.5592318273750925</v>
      </c>
      <c r="AC50" s="62" t="s">
        <v>109</v>
      </c>
      <c r="AD50" s="62">
        <f>$B$13+(A39+$B$3)+(B39+$C$3)+(C39+$D$3)</f>
        <v>3.8232227293832497</v>
      </c>
      <c r="AE50" s="63"/>
      <c r="AF50" s="62" t="s">
        <v>109</v>
      </c>
      <c r="AG50" s="62">
        <f>$B$13+(A39+$B$3)+(B39+$C$3)+(C39+$D$3)</f>
        <v>3.8232227293832497</v>
      </c>
      <c r="AJ50" s="62" t="s">
        <v>109</v>
      </c>
      <c r="AK50" s="62">
        <f>$B$13+(A40+$B$3)+(B40+$C$3)+(C40+$D$3)</f>
        <v>4.8113967470104644</v>
      </c>
      <c r="AL50" s="63"/>
      <c r="AM50" s="62" t="s">
        <v>109</v>
      </c>
      <c r="AN50" s="62">
        <f>$B$13+(A40+$B$3)+(B40+$C$3)+(C40+$D$3)</f>
        <v>4.8113967470104644</v>
      </c>
      <c r="AQ50" s="62" t="s">
        <v>109</v>
      </c>
      <c r="AR50" s="62">
        <f>$B$13+(A41+$B$3)+(B41+$C$3)+(C41+$D$3)</f>
        <v>3.7634079393088107</v>
      </c>
      <c r="AS50" s="63"/>
      <c r="AT50" s="62" t="s">
        <v>109</v>
      </c>
      <c r="AU50" s="62">
        <f>$B$13+(A41+$B$3)+(B41+$C$3)+(C41+$D$3)</f>
        <v>3.7634079393088107</v>
      </c>
      <c r="AX50" s="62" t="s">
        <v>109</v>
      </c>
      <c r="AY50" s="62">
        <f>$B$13+(A42+$B$3)+(B42+$C$3)+(C42+$D$3)</f>
        <v>4.4577185429199382</v>
      </c>
      <c r="AZ50" s="63"/>
      <c r="BA50" s="62" t="s">
        <v>109</v>
      </c>
      <c r="BB50" s="62">
        <f>$B$13+(A42+$B$3)+(B42+$C$3)+(C42+$D$3)</f>
        <v>4.4577185429199382</v>
      </c>
      <c r="BE50" s="62" t="s">
        <v>109</v>
      </c>
      <c r="BF50" s="62">
        <f>$B$13+(A43+$B$3)+(B43+$C$3)+(C43+$D$3)</f>
        <v>4.9378956573643906</v>
      </c>
      <c r="BG50" s="63"/>
      <c r="BH50" s="62" t="s">
        <v>109</v>
      </c>
      <c r="BI50" s="62">
        <f>$B$13+(A43+$B$3)+(B43+$C$3)+(C43+$D$3)</f>
        <v>4.9378956573643906</v>
      </c>
      <c r="BL50" s="62" t="s">
        <v>109</v>
      </c>
      <c r="BM50" s="62">
        <f>$B$13+(B44+$B$3)+(C44+$C$3)+(D44+$D$3)</f>
        <v>4.016056516403216</v>
      </c>
      <c r="BN50" s="63"/>
      <c r="BO50" s="62" t="s">
        <v>109</v>
      </c>
      <c r="BP50" s="62">
        <f>$B$13+(B44+$B$3)+(C44+$C$3)+(D44+$D$3)</f>
        <v>4.016056516403216</v>
      </c>
      <c r="BS50" s="62" t="s">
        <v>109</v>
      </c>
      <c r="BT50" s="62">
        <f>$B$13+(B45+$B$3)+(C45+$C$3)+(D45+$D$3)</f>
        <v>4.4002364013224717</v>
      </c>
      <c r="BU50" s="63"/>
      <c r="BV50" s="62" t="s">
        <v>109</v>
      </c>
      <c r="BW50" s="62">
        <f>$B$13+(B45+$B$3)+(C45+$C$3)+(D45+$D$3)</f>
        <v>4.4002364013224717</v>
      </c>
      <c r="BZ50" s="62" t="s">
        <v>109</v>
      </c>
      <c r="CA50" s="62">
        <f>$B$13+(B46+$B$3)+(C46+$C$3)+(D46+$D$3)</f>
        <v>3.6379828618368419</v>
      </c>
      <c r="CB50" s="63"/>
      <c r="CC50" s="62" t="s">
        <v>109</v>
      </c>
      <c r="CD50" s="62">
        <f>$B$13+(B46+$B$3)+(C46+$C$3)+(D46+$D$3)</f>
        <v>3.6379828618368419</v>
      </c>
    </row>
    <row r="51" spans="1:82" x14ac:dyDescent="0.25">
      <c r="A51" s="62" t="s">
        <v>110</v>
      </c>
      <c r="B51" s="62">
        <f>$B$13+(A36+$B$3)+(B36+$C$3)+(C36+$D$3)</f>
        <v>4.4302076319182717</v>
      </c>
      <c r="D51" s="62" t="s">
        <v>110</v>
      </c>
      <c r="E51" s="62">
        <f t="shared" ref="E51:E52" si="0">$B$13+(A37+$B$3)+(B37+$C$3)+(C37+$D$3)</f>
        <v>3.466996999136017</v>
      </c>
      <c r="H51" s="62" t="s">
        <v>110</v>
      </c>
      <c r="I51" s="62">
        <f>$B$13+(A36+$B$3)+(B36+$C$3)+(C36+$D$3)</f>
        <v>4.4302076319182717</v>
      </c>
      <c r="J51" s="63"/>
      <c r="K51" s="62" t="s">
        <v>110</v>
      </c>
      <c r="L51" s="62">
        <f t="shared" ref="L51:L52" si="1">$B$13+(A37+$B$3)+(B37+$C$3)+(C37+$D$3)</f>
        <v>3.466996999136017</v>
      </c>
      <c r="O51" s="62" t="s">
        <v>110</v>
      </c>
      <c r="P51" s="62">
        <f t="shared" ref="P51:P52" si="2">$B$13+(A38+$B$3)+(B38+$C$3)+(C38+$D$3)</f>
        <v>4.5592318273750925</v>
      </c>
      <c r="Q51" s="63"/>
      <c r="R51" s="62" t="s">
        <v>110</v>
      </c>
      <c r="S51" s="62">
        <f t="shared" ref="S51:S52" si="3">$B$13+(A38+$B$3)+(B38+$C$3)+(C38+$D$3)</f>
        <v>4.5592318273750925</v>
      </c>
      <c r="V51" s="62" t="s">
        <v>110</v>
      </c>
      <c r="W51" s="62">
        <f t="shared" ref="W51:W52" si="4">$B$13+(A39+$B$3)+(B39+$C$3)+(C39+$D$3)</f>
        <v>3.8232227293832497</v>
      </c>
      <c r="X51" s="63"/>
      <c r="Y51" s="62" t="s">
        <v>110</v>
      </c>
      <c r="Z51" s="62">
        <f t="shared" ref="Z51:Z52" si="5">$B$13+(A39+$B$3)+(B39+$C$3)+(C39+$D$3)</f>
        <v>3.8232227293832497</v>
      </c>
      <c r="AC51" s="62" t="s">
        <v>110</v>
      </c>
      <c r="AD51" s="62">
        <f t="shared" ref="AD51:AD52" si="6">$B$13+(A40+$B$3)+(B40+$C$3)+(C40+$D$3)</f>
        <v>4.8113967470104644</v>
      </c>
      <c r="AE51" s="63"/>
      <c r="AF51" s="62" t="s">
        <v>110</v>
      </c>
      <c r="AG51" s="62">
        <f t="shared" ref="AG51:AG52" si="7">$B$13+(H39+$B$3)+(I39+$C$3)+(J39+$D$3)</f>
        <v>2.4279585041655465</v>
      </c>
      <c r="AJ51" s="62" t="s">
        <v>110</v>
      </c>
      <c r="AK51" s="62">
        <f t="shared" ref="AK51:AK52" si="8">$B$13+(A41+$B$3)+(B41+$C$3)+(C41+$D$3)</f>
        <v>3.7634079393088107</v>
      </c>
      <c r="AL51" s="63"/>
      <c r="AM51" s="62" t="s">
        <v>110</v>
      </c>
      <c r="AN51" s="62">
        <f t="shared" ref="AN51:AN52" si="9">$B$13+(A41+$B$3)+(B41+$C$3)+(C41+$D$3)</f>
        <v>3.7634079393088107</v>
      </c>
      <c r="AQ51" s="62" t="s">
        <v>110</v>
      </c>
      <c r="AR51" s="62">
        <f t="shared" ref="AR51:AR52" si="10">$B$13+(A42+$B$3)+(B42+$C$3)+(C42+$D$3)</f>
        <v>4.4577185429199382</v>
      </c>
      <c r="AS51" s="63"/>
      <c r="AT51" s="62" t="s">
        <v>110</v>
      </c>
      <c r="AU51" s="62">
        <f t="shared" ref="AU51:AU52" si="11">$B$13+(A42+$B$3)+(B42+$C$3)+(C42+$D$3)</f>
        <v>4.4577185429199382</v>
      </c>
      <c r="AX51" s="62" t="s">
        <v>110</v>
      </c>
      <c r="AY51" s="62">
        <f t="shared" ref="AY51:AY52" si="12">$B$13+(A43+$B$3)+(B43+$C$3)+(C43+$D$3)</f>
        <v>4.9378956573643906</v>
      </c>
      <c r="AZ51" s="63"/>
      <c r="BA51" s="62" t="s">
        <v>110</v>
      </c>
      <c r="BB51" s="62">
        <f t="shared" ref="BB51:BB52" si="13">$B$13+(A43+$B$3)+(B43+$C$3)+(C43+$D$3)</f>
        <v>4.9378956573643906</v>
      </c>
      <c r="BE51" s="62" t="s">
        <v>110</v>
      </c>
      <c r="BF51" s="62">
        <f t="shared" ref="BF51:BF52" si="14">$B$13+(A44+$B$3)+(B44+$C$3)+(C44+$D$3)</f>
        <v>3.7154122034512107</v>
      </c>
      <c r="BG51" s="63"/>
      <c r="BH51" s="62" t="s">
        <v>110</v>
      </c>
      <c r="BI51" s="62">
        <f t="shared" ref="BI51:BI52" si="15">$B$13+(H43+$B$3)+(I43+$C$3)+(J43+$D$3)</f>
        <v>2.4279585041655465</v>
      </c>
      <c r="BL51" s="62" t="s">
        <v>110</v>
      </c>
      <c r="BM51" s="62">
        <f t="shared" ref="BM51:BM52" si="16">$B$13+(B45+$B$3)+(C45+$C$3)+(D45+$D$3)</f>
        <v>4.4002364013224717</v>
      </c>
      <c r="BN51" s="63"/>
      <c r="BO51" s="62" t="s">
        <v>110</v>
      </c>
      <c r="BP51" s="62">
        <f t="shared" ref="BP51:BP52" si="17">$B$13+(B45+$B$3)+(C45+$C$3)+(D45+$D$3)</f>
        <v>4.4002364013224717</v>
      </c>
      <c r="BS51" s="62" t="s">
        <v>110</v>
      </c>
      <c r="BT51" s="62">
        <f t="shared" ref="BT51:BT52" si="18">$B$13+(B46+$B$3)+(C46+$C$3)+(D46+$D$3)</f>
        <v>3.6379828618368419</v>
      </c>
      <c r="BU51" s="63"/>
      <c r="BV51" s="62" t="s">
        <v>110</v>
      </c>
      <c r="BW51" s="62">
        <f t="shared" ref="BW51:BW52" si="19">$B$13+(I45+$B$3)+(J45+$C$3)+(K45+$D$3)</f>
        <v>2.4279585041655465</v>
      </c>
      <c r="BZ51" s="62" t="s">
        <v>110</v>
      </c>
      <c r="CA51" s="62">
        <f t="shared" ref="CA51:CA52" si="20">$B$13+(B47+$B$3)+(C47+$C$3)+(D47+$D$3)</f>
        <v>2.4279585041655465</v>
      </c>
      <c r="CB51" s="63"/>
      <c r="CC51" s="62" t="s">
        <v>110</v>
      </c>
      <c r="CD51" s="62">
        <f t="shared" ref="CD51:CD52" si="21">$B$13+(P45+$B$3)+(Q45+$C$3)+(R45+$D$3)</f>
        <v>2.4279585041655465</v>
      </c>
    </row>
    <row r="52" spans="1:82" x14ac:dyDescent="0.25">
      <c r="A52" s="62" t="s">
        <v>111</v>
      </c>
      <c r="B52" s="62">
        <f>$B$13+(A37+$B$3)+(B37+$C$3)+(C37+$D$3)</f>
        <v>3.466996999136017</v>
      </c>
      <c r="D52" s="62" t="s">
        <v>111</v>
      </c>
      <c r="E52" s="62">
        <f t="shared" si="0"/>
        <v>4.5592318273750925</v>
      </c>
      <c r="H52" s="62" t="s">
        <v>111</v>
      </c>
      <c r="I52" s="62">
        <f>$B$13+(A37+$B$3)+(B37+$C$3)+(C37+$D$3)</f>
        <v>3.466996999136017</v>
      </c>
      <c r="J52" s="63"/>
      <c r="K52" s="62" t="s">
        <v>111</v>
      </c>
      <c r="L52" s="62">
        <f t="shared" si="1"/>
        <v>4.5592318273750925</v>
      </c>
      <c r="O52" s="62" t="s">
        <v>111</v>
      </c>
      <c r="P52" s="62">
        <f t="shared" si="2"/>
        <v>3.8232227293832497</v>
      </c>
      <c r="Q52" s="63"/>
      <c r="R52" s="62" t="s">
        <v>111</v>
      </c>
      <c r="S52" s="62">
        <f t="shared" si="3"/>
        <v>3.8232227293832497</v>
      </c>
      <c r="V52" s="62" t="s">
        <v>111</v>
      </c>
      <c r="W52" s="62">
        <f t="shared" si="4"/>
        <v>4.8113967470104644</v>
      </c>
      <c r="X52" s="63"/>
      <c r="Y52" s="62" t="s">
        <v>111</v>
      </c>
      <c r="Z52" s="62">
        <f t="shared" si="5"/>
        <v>4.8113967470104644</v>
      </c>
      <c r="AC52" s="62" t="s">
        <v>111</v>
      </c>
      <c r="AD52" s="62">
        <f t="shared" si="6"/>
        <v>3.7634079393088107</v>
      </c>
      <c r="AE52" s="63"/>
      <c r="AF52" s="62" t="s">
        <v>111</v>
      </c>
      <c r="AG52" s="62">
        <f t="shared" si="7"/>
        <v>2.4279585041655465</v>
      </c>
      <c r="AJ52" s="62" t="s">
        <v>111</v>
      </c>
      <c r="AK52" s="62">
        <f t="shared" si="8"/>
        <v>4.4577185429199382</v>
      </c>
      <c r="AL52" s="63"/>
      <c r="AM52" s="62" t="s">
        <v>111</v>
      </c>
      <c r="AN52" s="62">
        <f t="shared" si="9"/>
        <v>4.4577185429199382</v>
      </c>
      <c r="AQ52" s="62" t="s">
        <v>111</v>
      </c>
      <c r="AR52" s="62">
        <f t="shared" si="10"/>
        <v>4.9378956573643906</v>
      </c>
      <c r="AS52" s="63"/>
      <c r="AT52" s="62" t="s">
        <v>111</v>
      </c>
      <c r="AU52" s="62">
        <f t="shared" si="11"/>
        <v>4.9378956573643906</v>
      </c>
      <c r="AX52" s="62" t="s">
        <v>111</v>
      </c>
      <c r="AY52" s="62">
        <f t="shared" si="12"/>
        <v>3.7154122034512107</v>
      </c>
      <c r="AZ52" s="63"/>
      <c r="BA52" s="62" t="s">
        <v>111</v>
      </c>
      <c r="BB52" s="62">
        <f t="shared" si="13"/>
        <v>3.7154122034512107</v>
      </c>
      <c r="BE52" s="62" t="s">
        <v>111</v>
      </c>
      <c r="BF52" s="62">
        <f t="shared" si="14"/>
        <v>4.3519523776538325</v>
      </c>
      <c r="BG52" s="63"/>
      <c r="BH52" s="62" t="s">
        <v>111</v>
      </c>
      <c r="BI52" s="62">
        <f t="shared" si="15"/>
        <v>2.4279585041655465</v>
      </c>
      <c r="BL52" s="62" t="s">
        <v>111</v>
      </c>
      <c r="BM52" s="62">
        <f t="shared" si="16"/>
        <v>3.6379828618368419</v>
      </c>
      <c r="BN52" s="63"/>
      <c r="BO52" s="62" t="s">
        <v>111</v>
      </c>
      <c r="BP52" s="62">
        <f t="shared" si="17"/>
        <v>3.6379828618368419</v>
      </c>
      <c r="BS52" s="62" t="s">
        <v>111</v>
      </c>
      <c r="BT52" s="62">
        <f t="shared" si="18"/>
        <v>2.4279585041655465</v>
      </c>
      <c r="BU52" s="63"/>
      <c r="BV52" s="62" t="s">
        <v>111</v>
      </c>
      <c r="BW52" s="62">
        <f t="shared" si="19"/>
        <v>2.4279585041655465</v>
      </c>
      <c r="BZ52" s="62" t="s">
        <v>111</v>
      </c>
      <c r="CA52" s="62">
        <f t="shared" si="20"/>
        <v>2.4279585041655465</v>
      </c>
      <c r="CB52" s="63"/>
      <c r="CC52" s="62" t="s">
        <v>111</v>
      </c>
      <c r="CD52" s="62">
        <f t="shared" si="21"/>
        <v>2.4279585041655465</v>
      </c>
    </row>
    <row r="53" spans="1:82" x14ac:dyDescent="0.25">
      <c r="H53" s="63"/>
      <c r="I53" s="63"/>
      <c r="J53" s="63"/>
      <c r="K53" s="63"/>
      <c r="L53" s="63"/>
      <c r="O53" s="63"/>
      <c r="P53" s="63"/>
      <c r="Q53" s="63"/>
      <c r="R53" s="63"/>
      <c r="S53" s="63"/>
      <c r="V53" s="63"/>
      <c r="W53" s="63"/>
      <c r="X53" s="63"/>
      <c r="Y53" s="63"/>
      <c r="Z53" s="63"/>
      <c r="AC53" s="63"/>
      <c r="AD53" s="63"/>
      <c r="AE53" s="63"/>
      <c r="AF53" s="63"/>
      <c r="AG53" s="63"/>
      <c r="AJ53" s="63"/>
      <c r="AK53" s="63"/>
      <c r="AL53" s="63"/>
      <c r="AM53" s="63"/>
      <c r="AN53" s="63"/>
      <c r="AQ53" s="63"/>
      <c r="AR53" s="63"/>
      <c r="AS53" s="63"/>
      <c r="AT53" s="63"/>
      <c r="AU53" s="63"/>
      <c r="AX53" s="63"/>
      <c r="AY53" s="63"/>
      <c r="AZ53" s="63"/>
      <c r="BA53" s="63"/>
      <c r="BB53" s="63"/>
      <c r="BE53" s="63"/>
      <c r="BF53" s="63"/>
      <c r="BG53" s="63"/>
      <c r="BH53" s="63"/>
      <c r="BI53" s="63"/>
      <c r="BL53" s="63"/>
      <c r="BM53" s="63"/>
      <c r="BN53" s="63"/>
      <c r="BO53" s="63"/>
      <c r="BP53" s="63"/>
      <c r="BS53" s="63"/>
      <c r="BT53" s="63"/>
      <c r="BU53" s="63"/>
      <c r="BV53" s="63"/>
      <c r="BW53" s="63"/>
      <c r="BZ53" s="63"/>
      <c r="CA53" s="63"/>
      <c r="CB53" s="63"/>
      <c r="CC53" s="63"/>
      <c r="CD53" s="63"/>
    </row>
    <row r="54" spans="1:82" x14ac:dyDescent="0.25">
      <c r="H54" s="63"/>
      <c r="I54" s="63"/>
      <c r="J54" s="63"/>
      <c r="K54" s="63"/>
      <c r="L54" s="63"/>
      <c r="O54" s="63"/>
      <c r="P54" s="63"/>
      <c r="Q54" s="63"/>
      <c r="R54" s="63"/>
      <c r="S54" s="63"/>
      <c r="V54" s="63"/>
      <c r="W54" s="63"/>
      <c r="X54" s="63"/>
      <c r="Y54" s="63"/>
      <c r="Z54" s="63"/>
      <c r="AC54" s="63"/>
      <c r="AD54" s="63"/>
      <c r="AE54" s="63"/>
      <c r="AF54" s="63"/>
      <c r="AG54" s="63"/>
      <c r="AJ54" s="63"/>
      <c r="AK54" s="63"/>
      <c r="AL54" s="63"/>
      <c r="AM54" s="63"/>
      <c r="AN54" s="63"/>
      <c r="AQ54" s="63"/>
      <c r="AR54" s="63"/>
      <c r="AS54" s="63"/>
      <c r="AT54" s="63"/>
      <c r="AU54" s="63"/>
      <c r="AX54" s="63"/>
      <c r="AY54" s="63"/>
      <c r="AZ54" s="63"/>
      <c r="BA54" s="63"/>
      <c r="BB54" s="63"/>
      <c r="BE54" s="63"/>
      <c r="BF54" s="63"/>
      <c r="BG54" s="63"/>
      <c r="BH54" s="63"/>
      <c r="BI54" s="63"/>
      <c r="BL54" s="63"/>
      <c r="BM54" s="63"/>
      <c r="BN54" s="63"/>
      <c r="BO54" s="63"/>
      <c r="BP54" s="63"/>
      <c r="BS54" s="63"/>
      <c r="BT54" s="63"/>
      <c r="BU54" s="63"/>
      <c r="BV54" s="63"/>
      <c r="BW54" s="63"/>
      <c r="BZ54" s="63"/>
      <c r="CA54" s="63"/>
      <c r="CB54" s="63"/>
      <c r="CC54" s="63"/>
      <c r="CD54" s="63"/>
    </row>
    <row r="55" spans="1:82" x14ac:dyDescent="0.25">
      <c r="A55" s="62" t="s">
        <v>118</v>
      </c>
      <c r="B55" s="62">
        <f>1/(1+EXP(-(B50)))</f>
        <v>0.98958609900158723</v>
      </c>
      <c r="D55" s="62" t="s">
        <v>118</v>
      </c>
      <c r="E55" s="62">
        <f>1/(1+EXP(-(E50)))</f>
        <v>0.98822820965488289</v>
      </c>
      <c r="H55" s="62" t="s">
        <v>118</v>
      </c>
      <c r="I55" s="62">
        <f>1/(1+EXP(-(I50)))</f>
        <v>0.98822820965488289</v>
      </c>
      <c r="J55" s="63"/>
      <c r="K55" s="62" t="s">
        <v>118</v>
      </c>
      <c r="L55" s="62">
        <f>1/(1+EXP(-(L50)))</f>
        <v>0.98822820965488289</v>
      </c>
      <c r="O55" s="62" t="s">
        <v>118</v>
      </c>
      <c r="P55" s="62">
        <f>1/(1+EXP(-(P50)))</f>
        <v>0.96973400476392779</v>
      </c>
      <c r="Q55" s="63"/>
      <c r="R55" s="62" t="s">
        <v>118</v>
      </c>
      <c r="S55" s="62">
        <f>1/(1+EXP(-(S50)))</f>
        <v>0.96973400476392779</v>
      </c>
      <c r="V55" s="62" t="s">
        <v>118</v>
      </c>
      <c r="W55" s="62">
        <f>1/(1+EXP(-(W50)))</f>
        <v>0.98963838839787566</v>
      </c>
      <c r="X55" s="63"/>
      <c r="Y55" s="62" t="s">
        <v>118</v>
      </c>
      <c r="Z55" s="62">
        <f>1/(1+EXP(-(Z50)))</f>
        <v>0.98963838839787566</v>
      </c>
      <c r="AC55" s="62" t="s">
        <v>118</v>
      </c>
      <c r="AD55" s="62">
        <f>1/(1+EXP(-(AD50)))</f>
        <v>0.97861027327155636</v>
      </c>
      <c r="AE55" s="63"/>
      <c r="AF55" s="62" t="s">
        <v>118</v>
      </c>
      <c r="AG55" s="62">
        <f>1/(1+EXP(-(AG50)))</f>
        <v>0.97861027327155636</v>
      </c>
      <c r="AJ55" s="62" t="s">
        <v>118</v>
      </c>
      <c r="AK55" s="62">
        <f>1/(1+EXP(-(AK50)))</f>
        <v>0.9919291809721098</v>
      </c>
      <c r="AL55" s="63"/>
      <c r="AM55" s="62" t="s">
        <v>118</v>
      </c>
      <c r="AN55" s="62">
        <f>1/(1+EXP(-(AN50)))</f>
        <v>0.9919291809721098</v>
      </c>
      <c r="AQ55" s="62" t="s">
        <v>118</v>
      </c>
      <c r="AR55" s="62">
        <f>1/(1+EXP(-(AR50)))</f>
        <v>0.97732171303953852</v>
      </c>
      <c r="AS55" s="63"/>
      <c r="AT55" s="62" t="s">
        <v>118</v>
      </c>
      <c r="AU55" s="62">
        <f>1/(1+EXP(-(AU50)))</f>
        <v>0.97732171303953852</v>
      </c>
      <c r="AX55" s="62" t="s">
        <v>118</v>
      </c>
      <c r="AY55" s="62">
        <f>1/(1+EXP(-(AY50)))</f>
        <v>0.98854398867106108</v>
      </c>
      <c r="AZ55" s="63"/>
      <c r="BA55" s="62" t="s">
        <v>118</v>
      </c>
      <c r="BB55" s="62">
        <f>1/(1+EXP(-(BB50)))</f>
        <v>0.98854398867106108</v>
      </c>
      <c r="BE55" s="62" t="s">
        <v>118</v>
      </c>
      <c r="BF55" s="62">
        <f>1/(1+EXP(-(BF50)))</f>
        <v>0.99288136828884066</v>
      </c>
      <c r="BG55" s="63"/>
      <c r="BH55" s="62" t="s">
        <v>118</v>
      </c>
      <c r="BI55" s="62">
        <f>1/(1+EXP(-(BI50)))</f>
        <v>0.99288136828884066</v>
      </c>
      <c r="BL55" s="62" t="s">
        <v>118</v>
      </c>
      <c r="BM55" s="62">
        <f>1/(1+EXP(-(BM50)))</f>
        <v>0.98229520750403609</v>
      </c>
      <c r="BN55" s="63"/>
      <c r="BO55" s="62" t="s">
        <v>118</v>
      </c>
      <c r="BP55" s="62">
        <f>1/(1+EXP(-(BP50)))</f>
        <v>0.98229520750403609</v>
      </c>
      <c r="BS55" s="62" t="s">
        <v>118</v>
      </c>
      <c r="BT55" s="62">
        <f>1/(1+EXP(-(BT50)))</f>
        <v>0.98787439709276625</v>
      </c>
      <c r="BU55" s="63"/>
      <c r="BV55" s="62" t="s">
        <v>118</v>
      </c>
      <c r="BW55" s="62">
        <f>1/(1+EXP(-(BW50)))</f>
        <v>0.98787439709276625</v>
      </c>
      <c r="BZ55" s="62" t="s">
        <v>118</v>
      </c>
      <c r="CA55" s="62">
        <f>1/(1+EXP(-(CA50)))</f>
        <v>0.97436888352649054</v>
      </c>
      <c r="CB55" s="63"/>
      <c r="CC55" s="62" t="s">
        <v>118</v>
      </c>
      <c r="CD55" s="62">
        <f>1/(1+EXP(-(CD50)))</f>
        <v>0.97436888352649054</v>
      </c>
    </row>
    <row r="56" spans="1:82" x14ac:dyDescent="0.25">
      <c r="A56" s="62" t="s">
        <v>119</v>
      </c>
      <c r="B56" s="62">
        <f t="shared" ref="B56:B57" si="22">1/(1+EXP(-(B51)))</f>
        <v>0.98822820965488289</v>
      </c>
      <c r="D56" s="62" t="s">
        <v>119</v>
      </c>
      <c r="E56" s="62">
        <f>1/(1+EXP(-(E51)))</f>
        <v>0.96973400476392779</v>
      </c>
      <c r="H56" s="62" t="s">
        <v>119</v>
      </c>
      <c r="I56" s="62">
        <f t="shared" ref="I56:I57" si="23">1/(1+EXP(-(I51)))</f>
        <v>0.98822820965488289</v>
      </c>
      <c r="J56" s="63"/>
      <c r="K56" s="62" t="s">
        <v>119</v>
      </c>
      <c r="L56" s="62">
        <f>1/(1+EXP(-(L51)))</f>
        <v>0.96973400476392779</v>
      </c>
      <c r="O56" s="62" t="s">
        <v>119</v>
      </c>
      <c r="P56" s="62">
        <f t="shared" ref="P56:P57" si="24">1/(1+EXP(-(P51)))</f>
        <v>0.98963838839787566</v>
      </c>
      <c r="Q56" s="63"/>
      <c r="R56" s="62" t="s">
        <v>119</v>
      </c>
      <c r="S56" s="62">
        <f>1/(1+EXP(-(S51)))</f>
        <v>0.98963838839787566</v>
      </c>
      <c r="V56" s="62" t="s">
        <v>119</v>
      </c>
      <c r="W56" s="62">
        <f t="shared" ref="W56:W57" si="25">1/(1+EXP(-(W51)))</f>
        <v>0.97861027327155636</v>
      </c>
      <c r="X56" s="63"/>
      <c r="Y56" s="62" t="s">
        <v>119</v>
      </c>
      <c r="Z56" s="62">
        <f>1/(1+EXP(-(Z51)))</f>
        <v>0.97861027327155636</v>
      </c>
      <c r="AC56" s="62" t="s">
        <v>119</v>
      </c>
      <c r="AD56" s="62">
        <f t="shared" ref="AD56:AD57" si="26">1/(1+EXP(-(AD51)))</f>
        <v>0.9919291809721098</v>
      </c>
      <c r="AE56" s="63"/>
      <c r="AF56" s="62" t="s">
        <v>119</v>
      </c>
      <c r="AG56" s="62">
        <f>1/(1+EXP(-(AG51)))</f>
        <v>0.91893458398033179</v>
      </c>
      <c r="AJ56" s="62" t="s">
        <v>119</v>
      </c>
      <c r="AK56" s="62">
        <f t="shared" ref="AK56:AK57" si="27">1/(1+EXP(-(AK51)))</f>
        <v>0.97732171303953852</v>
      </c>
      <c r="AL56" s="63"/>
      <c r="AM56" s="62" t="s">
        <v>119</v>
      </c>
      <c r="AN56" s="62">
        <f>1/(1+EXP(-(AN51)))</f>
        <v>0.97732171303953852</v>
      </c>
      <c r="AQ56" s="62" t="s">
        <v>119</v>
      </c>
      <c r="AR56" s="62">
        <f t="shared" ref="AR56:AR57" si="28">1/(1+EXP(-(AR51)))</f>
        <v>0.98854398867106108</v>
      </c>
      <c r="AS56" s="63"/>
      <c r="AT56" s="62" t="s">
        <v>119</v>
      </c>
      <c r="AU56" s="62">
        <f>1/(1+EXP(-(AU51)))</f>
        <v>0.98854398867106108</v>
      </c>
      <c r="AX56" s="62" t="s">
        <v>119</v>
      </c>
      <c r="AY56" s="62">
        <f t="shared" ref="AY56:AY57" si="29">1/(1+EXP(-(AY51)))</f>
        <v>0.99288136828884066</v>
      </c>
      <c r="AZ56" s="63"/>
      <c r="BA56" s="62" t="s">
        <v>119</v>
      </c>
      <c r="BB56" s="62">
        <f>1/(1+EXP(-(BB51)))</f>
        <v>0.99288136828884066</v>
      </c>
      <c r="BE56" s="62" t="s">
        <v>119</v>
      </c>
      <c r="BF56" s="62">
        <f t="shared" ref="BF56:BF57" si="30">1/(1+EXP(-(BF51)))</f>
        <v>0.97623320835238936</v>
      </c>
      <c r="BG56" s="63"/>
      <c r="BH56" s="62" t="s">
        <v>119</v>
      </c>
      <c r="BI56" s="62">
        <f>1/(1+EXP(-(BI51)))</f>
        <v>0.91893458398033179</v>
      </c>
      <c r="BL56" s="62" t="s">
        <v>119</v>
      </c>
      <c r="BM56" s="62">
        <f t="shared" ref="BM56:BM57" si="31">1/(1+EXP(-(BM51)))</f>
        <v>0.98787439709276625</v>
      </c>
      <c r="BN56" s="63"/>
      <c r="BO56" s="62" t="s">
        <v>119</v>
      </c>
      <c r="BP56" s="62">
        <f>1/(1+EXP(-(BP51)))</f>
        <v>0.98787439709276625</v>
      </c>
      <c r="BS56" s="62" t="s">
        <v>119</v>
      </c>
      <c r="BT56" s="62">
        <f t="shared" ref="BT56:BT57" si="32">1/(1+EXP(-(BT51)))</f>
        <v>0.97436888352649054</v>
      </c>
      <c r="BU56" s="63"/>
      <c r="BV56" s="62" t="s">
        <v>119</v>
      </c>
      <c r="BW56" s="62">
        <f>1/(1+EXP(-(BW51)))</f>
        <v>0.91893458398033179</v>
      </c>
      <c r="BZ56" s="62" t="s">
        <v>119</v>
      </c>
      <c r="CA56" s="62">
        <f t="shared" ref="CA56:CA57" si="33">1/(1+EXP(-(CA51)))</f>
        <v>0.91893458398033179</v>
      </c>
      <c r="CB56" s="63"/>
      <c r="CC56" s="62" t="s">
        <v>119</v>
      </c>
      <c r="CD56" s="62">
        <f>1/(1+EXP(-(CD51)))</f>
        <v>0.91893458398033179</v>
      </c>
    </row>
    <row r="57" spans="1:82" x14ac:dyDescent="0.25">
      <c r="A57" s="62" t="s">
        <v>120</v>
      </c>
      <c r="B57" s="62">
        <f t="shared" si="22"/>
        <v>0.96973400476392779</v>
      </c>
      <c r="D57" s="62" t="s">
        <v>120</v>
      </c>
      <c r="E57" s="62">
        <f t="shared" ref="E57" si="34">1/(1+EXP(-(E52)))</f>
        <v>0.98963838839787566</v>
      </c>
      <c r="H57" s="62" t="s">
        <v>120</v>
      </c>
      <c r="I57" s="62">
        <f t="shared" si="23"/>
        <v>0.96973400476392779</v>
      </c>
      <c r="J57" s="63"/>
      <c r="K57" s="62" t="s">
        <v>120</v>
      </c>
      <c r="L57" s="62">
        <f t="shared" ref="L57" si="35">1/(1+EXP(-(L52)))</f>
        <v>0.98963838839787566</v>
      </c>
      <c r="O57" s="62" t="s">
        <v>120</v>
      </c>
      <c r="P57" s="62">
        <f t="shared" si="24"/>
        <v>0.97861027327155636</v>
      </c>
      <c r="Q57" s="63"/>
      <c r="R57" s="62" t="s">
        <v>120</v>
      </c>
      <c r="S57" s="62">
        <f t="shared" ref="S57" si="36">1/(1+EXP(-(S52)))</f>
        <v>0.97861027327155636</v>
      </c>
      <c r="V57" s="62" t="s">
        <v>120</v>
      </c>
      <c r="W57" s="62">
        <f t="shared" si="25"/>
        <v>0.9919291809721098</v>
      </c>
      <c r="X57" s="63"/>
      <c r="Y57" s="62" t="s">
        <v>120</v>
      </c>
      <c r="Z57" s="62">
        <f t="shared" ref="Z57" si="37">1/(1+EXP(-(Z52)))</f>
        <v>0.9919291809721098</v>
      </c>
      <c r="AC57" s="62" t="s">
        <v>120</v>
      </c>
      <c r="AD57" s="62">
        <f t="shared" si="26"/>
        <v>0.97732171303953852</v>
      </c>
      <c r="AE57" s="63"/>
      <c r="AF57" s="62" t="s">
        <v>120</v>
      </c>
      <c r="AG57" s="62">
        <f t="shared" ref="AG57" si="38">1/(1+EXP(-(AG52)))</f>
        <v>0.91893458398033179</v>
      </c>
      <c r="AJ57" s="62" t="s">
        <v>120</v>
      </c>
      <c r="AK57" s="62">
        <f t="shared" si="27"/>
        <v>0.98854398867106108</v>
      </c>
      <c r="AL57" s="63"/>
      <c r="AM57" s="62" t="s">
        <v>120</v>
      </c>
      <c r="AN57" s="62">
        <f t="shared" ref="AN57" si="39">1/(1+EXP(-(AN52)))</f>
        <v>0.98854398867106108</v>
      </c>
      <c r="AQ57" s="62" t="s">
        <v>120</v>
      </c>
      <c r="AR57" s="62">
        <f t="shared" si="28"/>
        <v>0.99288136828884066</v>
      </c>
      <c r="AS57" s="63"/>
      <c r="AT57" s="62" t="s">
        <v>120</v>
      </c>
      <c r="AU57" s="62">
        <f t="shared" ref="AU57" si="40">1/(1+EXP(-(AU52)))</f>
        <v>0.99288136828884066</v>
      </c>
      <c r="AX57" s="62" t="s">
        <v>120</v>
      </c>
      <c r="AY57" s="62">
        <f t="shared" si="29"/>
        <v>0.97623320835238936</v>
      </c>
      <c r="AZ57" s="63"/>
      <c r="BA57" s="62" t="s">
        <v>120</v>
      </c>
      <c r="BB57" s="62">
        <f t="shared" ref="BB57" si="41">1/(1+EXP(-(BB52)))</f>
        <v>0.97623320835238936</v>
      </c>
      <c r="BE57" s="62" t="s">
        <v>120</v>
      </c>
      <c r="BF57" s="62">
        <f t="shared" si="30"/>
        <v>0.98728218806100887</v>
      </c>
      <c r="BG57" s="63"/>
      <c r="BH57" s="62" t="s">
        <v>120</v>
      </c>
      <c r="BI57" s="62">
        <f t="shared" ref="BI57" si="42">1/(1+EXP(-(BI52)))</f>
        <v>0.91893458398033179</v>
      </c>
      <c r="BL57" s="62" t="s">
        <v>120</v>
      </c>
      <c r="BM57" s="62">
        <f t="shared" si="31"/>
        <v>0.97436888352649054</v>
      </c>
      <c r="BN57" s="63"/>
      <c r="BO57" s="62" t="s">
        <v>120</v>
      </c>
      <c r="BP57" s="62">
        <f t="shared" ref="BP57" si="43">1/(1+EXP(-(BP52)))</f>
        <v>0.97436888352649054</v>
      </c>
      <c r="BS57" s="62" t="s">
        <v>120</v>
      </c>
      <c r="BT57" s="62">
        <f t="shared" si="32"/>
        <v>0.91893458398033179</v>
      </c>
      <c r="BU57" s="63"/>
      <c r="BV57" s="62" t="s">
        <v>120</v>
      </c>
      <c r="BW57" s="62">
        <f t="shared" ref="BW57" si="44">1/(1+EXP(-(BW52)))</f>
        <v>0.91893458398033179</v>
      </c>
      <c r="BZ57" s="62" t="s">
        <v>120</v>
      </c>
      <c r="CA57" s="62">
        <f t="shared" si="33"/>
        <v>0.91893458398033179</v>
      </c>
      <c r="CB57" s="63"/>
      <c r="CC57" s="62" t="s">
        <v>120</v>
      </c>
      <c r="CD57" s="62">
        <f t="shared" ref="CD57" si="45">1/(1+EXP(-(CD52)))</f>
        <v>0.91893458398033179</v>
      </c>
    </row>
    <row r="58" spans="1:82" x14ac:dyDescent="0.25">
      <c r="H58" s="63"/>
      <c r="I58" s="63"/>
      <c r="J58" s="63"/>
      <c r="K58" s="63"/>
      <c r="L58" s="63"/>
      <c r="O58" s="63"/>
      <c r="P58" s="63"/>
      <c r="Q58" s="63"/>
      <c r="R58" s="63"/>
      <c r="S58" s="63"/>
      <c r="V58" s="63"/>
      <c r="W58" s="63"/>
      <c r="X58" s="63"/>
      <c r="Y58" s="63"/>
      <c r="Z58" s="63"/>
      <c r="AC58" s="63"/>
      <c r="AD58" s="63"/>
      <c r="AE58" s="63"/>
      <c r="AF58" s="63"/>
      <c r="AG58" s="63"/>
      <c r="AJ58" s="63"/>
      <c r="AK58" s="63"/>
      <c r="AL58" s="63"/>
      <c r="AM58" s="63"/>
      <c r="AN58" s="63"/>
      <c r="AQ58" s="63"/>
      <c r="AR58" s="63"/>
      <c r="AS58" s="63"/>
      <c r="AT58" s="63"/>
      <c r="AU58" s="63"/>
      <c r="AX58" s="63"/>
      <c r="AY58" s="63"/>
      <c r="AZ58" s="63"/>
      <c r="BA58" s="63"/>
      <c r="BB58" s="63"/>
      <c r="BE58" s="63"/>
      <c r="BF58" s="63"/>
      <c r="BG58" s="63"/>
      <c r="BH58" s="63"/>
      <c r="BI58" s="63"/>
      <c r="BL58" s="63"/>
      <c r="BM58" s="63"/>
      <c r="BN58" s="63"/>
      <c r="BO58" s="63"/>
      <c r="BP58" s="63"/>
      <c r="BS58" s="63"/>
      <c r="BT58" s="63"/>
      <c r="BU58" s="63"/>
      <c r="BV58" s="63"/>
      <c r="BW58" s="63"/>
      <c r="BZ58" s="63"/>
      <c r="CA58" s="63"/>
      <c r="CB58" s="63"/>
      <c r="CC58" s="63"/>
      <c r="CD58" s="63"/>
    </row>
    <row r="59" spans="1:82" x14ac:dyDescent="0.25">
      <c r="H59" s="63"/>
      <c r="I59" s="63"/>
      <c r="J59" s="63"/>
      <c r="K59" s="63"/>
      <c r="L59" s="63"/>
      <c r="O59" s="63"/>
      <c r="P59" s="63"/>
      <c r="Q59" s="63"/>
      <c r="R59" s="63"/>
      <c r="S59" s="63"/>
      <c r="V59" s="63"/>
      <c r="W59" s="63"/>
      <c r="X59" s="63"/>
      <c r="Y59" s="63"/>
      <c r="Z59" s="63"/>
      <c r="AC59" s="63"/>
      <c r="AD59" s="63"/>
      <c r="AE59" s="63"/>
      <c r="AF59" s="63"/>
      <c r="AG59" s="63"/>
      <c r="AJ59" s="63"/>
      <c r="AK59" s="63"/>
      <c r="AL59" s="63"/>
      <c r="AM59" s="63"/>
      <c r="AN59" s="63"/>
      <c r="AQ59" s="63"/>
      <c r="AR59" s="63"/>
      <c r="AS59" s="63"/>
      <c r="AT59" s="63"/>
      <c r="AU59" s="63"/>
      <c r="AX59" s="63"/>
      <c r="AY59" s="63"/>
      <c r="AZ59" s="63"/>
      <c r="BA59" s="63"/>
      <c r="BB59" s="63"/>
      <c r="BE59" s="63"/>
      <c r="BF59" s="63"/>
      <c r="BG59" s="63"/>
      <c r="BH59" s="63"/>
      <c r="BI59" s="63"/>
      <c r="BL59" s="63"/>
      <c r="BM59" s="63"/>
      <c r="BN59" s="63"/>
      <c r="BO59" s="63"/>
      <c r="BP59" s="63"/>
      <c r="BS59" s="63"/>
      <c r="BT59" s="63"/>
      <c r="BU59" s="63"/>
      <c r="BV59" s="63"/>
      <c r="BW59" s="63"/>
      <c r="BZ59" s="63"/>
      <c r="CA59" s="63"/>
      <c r="CB59" s="63"/>
      <c r="CC59" s="63"/>
      <c r="CD59" s="63"/>
    </row>
    <row r="60" spans="1:82" ht="15.75" x14ac:dyDescent="0.25">
      <c r="A60" s="64" t="s">
        <v>117</v>
      </c>
      <c r="B60" s="64">
        <f>B17+(B55*B9)+(B56*C9)+(B57*D9)</f>
        <v>2.09141331531452</v>
      </c>
      <c r="D60" s="64" t="s">
        <v>117</v>
      </c>
      <c r="E60" s="64">
        <f>B17+(E55*B9)+(E56*C9)+(E57*D9)</f>
        <v>2.0818455555403799</v>
      </c>
      <c r="H60" s="64" t="s">
        <v>117</v>
      </c>
      <c r="I60" s="64">
        <f>B17+(I55*B13)+(I56*C13)+(I57*D13)</f>
        <v>1.9535948768003935</v>
      </c>
      <c r="J60" s="63"/>
      <c r="K60" s="64" t="s">
        <v>117</v>
      </c>
      <c r="L60" s="64">
        <f>B17+(L55*B13)+(L56*C13)+(L57*D13)</f>
        <v>1.9542739737323784</v>
      </c>
      <c r="O60" s="64" t="s">
        <v>117</v>
      </c>
      <c r="P60" s="64">
        <f>B17+(P55*B13)+(P56*C13)+(P57*D13)</f>
        <v>1.9456394119924239</v>
      </c>
      <c r="Q60" s="63"/>
      <c r="R60" s="64" t="s">
        <v>117</v>
      </c>
      <c r="S60" s="64">
        <f>B17+(S55*B13)+(S56*C13)+(S57*D13)</f>
        <v>1.9456394119924239</v>
      </c>
      <c r="V60" s="64" t="s">
        <v>117</v>
      </c>
      <c r="W60" s="64">
        <f>B17+(W55*B13)+(W56*C13)+(W57*D13)</f>
        <v>1.9606100734868852</v>
      </c>
      <c r="X60" s="63"/>
      <c r="Y60" s="64" t="s">
        <v>117</v>
      </c>
      <c r="Z60" s="64">
        <f>B17+(Z55*B13)+(Z56*C13)+(Z57*D13)</f>
        <v>1.9606100734868852</v>
      </c>
      <c r="AC60" s="64" t="s">
        <v>117</v>
      </c>
      <c r="AD60" s="64">
        <f>B17+(AD55*B13)+(AD56*C13)+(AD57*D13)</f>
        <v>1.9523051105435627</v>
      </c>
      <c r="AE60" s="63"/>
      <c r="AF60" s="64" t="s">
        <v>117</v>
      </c>
      <c r="AG60" s="64">
        <f>B17+(AG55*B13)+(AG56*C13)+(AG57*D13)</f>
        <v>1.8893167244475295</v>
      </c>
      <c r="AJ60" s="64" t="s">
        <v>117</v>
      </c>
      <c r="AK60" s="64">
        <f>B17+(AK55*B13)+(AK56*C13)+(AK57*D13)</f>
        <v>1.9599654796352721</v>
      </c>
      <c r="AL60" s="63"/>
      <c r="AM60" s="64" t="s">
        <v>117</v>
      </c>
      <c r="AN60" s="64">
        <f>B17+(AN55*B13)+(AN56*C13)+(AN57*D13)</f>
        <v>1.9599654796352721</v>
      </c>
      <c r="AQ60" s="64" t="s">
        <v>117</v>
      </c>
      <c r="AR60" s="64">
        <f>B17+(AR55*B13)+(AR56*C13)+(AR57*D13)</f>
        <v>1.9572455653296563</v>
      </c>
      <c r="AS60" s="63"/>
      <c r="AT60" s="64" t="s">
        <v>117</v>
      </c>
      <c r="AU60" s="64">
        <f>B17+(AU55*B13)+(AU56*C13)+(AU57*D13)</f>
        <v>1.9572455653296563</v>
      </c>
      <c r="AX60" s="64" t="s">
        <v>117</v>
      </c>
      <c r="AY60" s="64">
        <f>B17+(AY55*B13)+(AY56*C13)+(AY57*D13)</f>
        <v>1.959161951014246</v>
      </c>
      <c r="AZ60" s="63"/>
      <c r="BA60" s="64" t="s">
        <v>117</v>
      </c>
      <c r="BB60" s="64">
        <f>B17+(BB55*B13)+(BB56*C13)+(BB57*D13)</f>
        <v>1.959161951014246</v>
      </c>
      <c r="BE60" s="64" t="s">
        <v>117</v>
      </c>
      <c r="BF60" s="64">
        <f>B17+(BF55*B13)+(BF56*C13)+(BF57*D13)</f>
        <v>1.9595021741495611</v>
      </c>
      <c r="BG60" s="63"/>
      <c r="BH60" s="64" t="s">
        <v>117</v>
      </c>
      <c r="BI60" s="64">
        <f>B17+(BI55*B13)+(BI56*C13)+(BI57*D13)</f>
        <v>1.8992616035476768</v>
      </c>
      <c r="BL60" s="64" t="s">
        <v>117</v>
      </c>
      <c r="BM60" s="64">
        <f>B17+(BM55*B13)+(BM56*C13)+(BM57*D13)</f>
        <v>1.9515133368857787</v>
      </c>
      <c r="BN60" s="63"/>
      <c r="BO60" s="64" t="s">
        <v>117</v>
      </c>
      <c r="BP60" s="64">
        <f>B17+(BP55*B13)+(BP56*C13)+(BP57*D13)</f>
        <v>1.9515133368857787</v>
      </c>
      <c r="BS60" s="64" t="s">
        <v>117</v>
      </c>
      <c r="BT60" s="64">
        <f>B17+(BT55*B13)+(BT56*C13)+(BT57*D13)</f>
        <v>1.9223455053701382</v>
      </c>
      <c r="BU60" s="63"/>
      <c r="BV60" s="64" t="s">
        <v>117</v>
      </c>
      <c r="BW60" s="64">
        <f>B17+(BW55*B13)+(BW56*C13)+(BW57*D13)</f>
        <v>1.8957724723252602</v>
      </c>
      <c r="BZ60" s="64" t="s">
        <v>117</v>
      </c>
      <c r="CA60" s="64">
        <f>B17+(CA55*B13)+(CA56*C13)+(CA57*D13)</f>
        <v>1.8863610922286844</v>
      </c>
      <c r="CB60" s="63"/>
      <c r="CC60" s="64" t="s">
        <v>117</v>
      </c>
      <c r="CD60" s="64">
        <f>B17+(CD55*B13)+(CD56*C13)+(CD57*D13)</f>
        <v>1.8863610922286844</v>
      </c>
    </row>
    <row r="61" spans="1:82" x14ac:dyDescent="0.25">
      <c r="H61" s="63"/>
      <c r="I61" s="63"/>
      <c r="J61" s="63"/>
      <c r="K61" s="63"/>
      <c r="L61" s="63"/>
      <c r="O61" s="63"/>
      <c r="P61" s="63"/>
      <c r="Q61" s="63"/>
      <c r="R61" s="63"/>
      <c r="S61" s="63"/>
      <c r="V61" s="63"/>
      <c r="W61" s="63"/>
      <c r="X61" s="63"/>
      <c r="Y61" s="63"/>
      <c r="Z61" s="63"/>
      <c r="AC61" s="63"/>
      <c r="AD61" s="63"/>
      <c r="AE61" s="63"/>
      <c r="AF61" s="63"/>
      <c r="AG61" s="63"/>
      <c r="AJ61" s="63"/>
      <c r="AK61" s="63"/>
      <c r="AL61" s="63"/>
      <c r="AM61" s="63"/>
      <c r="AN61" s="63"/>
      <c r="AQ61" s="63"/>
      <c r="AR61" s="63"/>
      <c r="AS61" s="63"/>
      <c r="AT61" s="63"/>
      <c r="AU61" s="63"/>
      <c r="AX61" s="63"/>
      <c r="AY61" s="63"/>
      <c r="AZ61" s="63"/>
      <c r="BA61" s="63"/>
      <c r="BB61" s="63"/>
      <c r="BE61" s="63"/>
      <c r="BF61" s="63"/>
      <c r="BG61" s="63"/>
      <c r="BH61" s="63"/>
      <c r="BI61" s="63"/>
      <c r="BL61" s="63"/>
      <c r="BM61" s="63"/>
      <c r="BN61" s="63"/>
      <c r="BO61" s="63"/>
      <c r="BP61" s="63"/>
      <c r="BS61" s="63"/>
      <c r="BT61" s="63"/>
      <c r="BU61" s="63"/>
      <c r="BV61" s="63"/>
      <c r="BW61" s="63"/>
      <c r="BZ61" s="63"/>
      <c r="CA61" s="63"/>
      <c r="CB61" s="63"/>
      <c r="CC61" s="63"/>
      <c r="CD61" s="63"/>
    </row>
    <row r="62" spans="1:82" ht="15" x14ac:dyDescent="0.25">
      <c r="A62" s="51" t="s">
        <v>115</v>
      </c>
      <c r="B62" s="62">
        <f>1/(1+EXP(-(B60)))</f>
        <v>0.89006579292838373</v>
      </c>
      <c r="D62" s="51" t="s">
        <v>115</v>
      </c>
      <c r="E62" s="62">
        <f>1/(1+EXP(-(E60)))</f>
        <v>0.88912610047459983</v>
      </c>
      <c r="H62" s="51" t="s">
        <v>115</v>
      </c>
      <c r="I62" s="62">
        <f>1/(1+EXP(-(I60)))</f>
        <v>0.87583809776519983</v>
      </c>
      <c r="J62" s="63"/>
      <c r="K62" s="51" t="s">
        <v>115</v>
      </c>
      <c r="L62" s="62">
        <f>1/(1+EXP(-(L60)))</f>
        <v>0.87591192780640115</v>
      </c>
      <c r="O62" s="51" t="s">
        <v>115</v>
      </c>
      <c r="P62" s="62">
        <f>1/(1+EXP(-(P60)))</f>
        <v>0.87497038512723591</v>
      </c>
      <c r="Q62" s="63"/>
      <c r="R62" s="51" t="s">
        <v>115</v>
      </c>
      <c r="S62" s="62">
        <f>1/(1+EXP(-(S60)))</f>
        <v>0.87497038512723591</v>
      </c>
      <c r="V62" s="51" t="s">
        <v>115</v>
      </c>
      <c r="W62" s="62">
        <f>1/(1+EXP(-(W60)))</f>
        <v>0.8765989612134315</v>
      </c>
      <c r="X62" s="63"/>
      <c r="Y62" s="51" t="s">
        <v>115</v>
      </c>
      <c r="Z62" s="62">
        <f>1/(1+EXP(-(Z60)))</f>
        <v>0.8765989612134315</v>
      </c>
      <c r="AC62" s="51" t="s">
        <v>115</v>
      </c>
      <c r="AD62" s="62">
        <f>1/(1+EXP(-(AD60)))</f>
        <v>0.87569777319752296</v>
      </c>
      <c r="AE62" s="63"/>
      <c r="AF62" s="51" t="s">
        <v>115</v>
      </c>
      <c r="AG62" s="62">
        <f>1/(1+EXP(-(AG60)))</f>
        <v>0.86867760428978269</v>
      </c>
      <c r="AJ62" s="51" t="s">
        <v>115</v>
      </c>
      <c r="AK62" s="62">
        <f>1/(1+EXP(-(AK60)))</f>
        <v>0.87652921649100313</v>
      </c>
      <c r="AL62" s="63"/>
      <c r="AM62" s="51" t="s">
        <v>115</v>
      </c>
      <c r="AN62" s="62">
        <f>1/(1+EXP(-(AN60)))</f>
        <v>0.87652921649100313</v>
      </c>
      <c r="AQ62" s="51" t="s">
        <v>115</v>
      </c>
      <c r="AR62" s="62">
        <f>1/(1+EXP(-(AR60)))</f>
        <v>0.87623455013353979</v>
      </c>
      <c r="AS62" s="63"/>
      <c r="AT62" s="51" t="s">
        <v>115</v>
      </c>
      <c r="AU62" s="62">
        <f>1/(1+EXP(-(AU60)))</f>
        <v>0.87623455013353979</v>
      </c>
      <c r="AX62" s="51" t="s">
        <v>115</v>
      </c>
      <c r="AY62" s="62">
        <f>1/(1+EXP(-(AY60)))</f>
        <v>0.87644222769009061</v>
      </c>
      <c r="AZ62" s="63"/>
      <c r="BA62" s="51" t="s">
        <v>115</v>
      </c>
      <c r="BB62" s="62">
        <f>1/(1+EXP(-(BB60)))</f>
        <v>0.87644222769009061</v>
      </c>
      <c r="BE62" s="51" t="s">
        <v>115</v>
      </c>
      <c r="BF62" s="62">
        <f>1/(1+EXP(-(BF60)))</f>
        <v>0.87647906616000604</v>
      </c>
      <c r="BG62" s="63"/>
      <c r="BH62" s="51" t="s">
        <v>115</v>
      </c>
      <c r="BI62" s="62">
        <f>1/(1+EXP(-(BI60)))</f>
        <v>0.86980793090694475</v>
      </c>
      <c r="BL62" s="51" t="s">
        <v>115</v>
      </c>
      <c r="BM62" s="62">
        <f>1/(1+EXP(-(BM60)))</f>
        <v>0.87561156205751811</v>
      </c>
      <c r="BN62" s="63"/>
      <c r="BO62" s="51" t="s">
        <v>115</v>
      </c>
      <c r="BP62" s="62">
        <f>1/(1+EXP(-(BP60)))</f>
        <v>0.87561156205751811</v>
      </c>
      <c r="BS62" s="51" t="s">
        <v>115</v>
      </c>
      <c r="BT62" s="62">
        <f>1/(1+EXP(-(BT60)))</f>
        <v>0.87239975976985251</v>
      </c>
      <c r="BU62" s="63"/>
      <c r="BV62" s="51" t="s">
        <v>115</v>
      </c>
      <c r="BW62" s="62">
        <f>1/(1+EXP(-(BW60)))</f>
        <v>0.86941230430127847</v>
      </c>
      <c r="BZ62" s="51" t="s">
        <v>115</v>
      </c>
      <c r="CA62" s="62">
        <f>1/(1+EXP(-(CA60)))</f>
        <v>0.86834006759334681</v>
      </c>
      <c r="CB62" s="63"/>
      <c r="CC62" s="51" t="s">
        <v>115</v>
      </c>
      <c r="CD62" s="62">
        <f>1/(1+EXP(-(CD60)))</f>
        <v>0.86834006759334681</v>
      </c>
    </row>
    <row r="65" spans="1:82" x14ac:dyDescent="0.25">
      <c r="A65" s="61" t="s">
        <v>170</v>
      </c>
      <c r="B65" s="61">
        <f>(B62-0.1)*(BPNN!B18-BPNN!B19)/(0.8)+BPNN!B19</f>
        <v>70084.370559745526</v>
      </c>
      <c r="D65" s="61" t="s">
        <v>167</v>
      </c>
      <c r="E65" s="61">
        <f>(E62-0.1)*(BPNN!E18-BPNN!E19)/(0.8)+BPNN!E19</f>
        <v>101359.23744067503</v>
      </c>
      <c r="H65" s="101" t="s">
        <v>169</v>
      </c>
      <c r="I65" s="101"/>
      <c r="J65" s="61">
        <f>((I62-0.1)*(BPNN!G4-BPNN!F4)/(0.8))+BPNN!G4</f>
        <v>197248.98121064046</v>
      </c>
      <c r="K65" s="61" t="s">
        <v>184</v>
      </c>
      <c r="L65" s="61">
        <f>((L62-0.1)*(BPNN!G4-BPNN!F4)/(0.8))+BPNN!G4</f>
        <v>197253.04832303512</v>
      </c>
      <c r="O65" s="101" t="s">
        <v>169</v>
      </c>
      <c r="P65" s="101"/>
      <c r="Q65" s="76">
        <f>((P62-0.1)*(BPNN!G5-BPNN!F5)/(0.8))+BPNN!G5</f>
        <v>240634.58781054191</v>
      </c>
      <c r="R65" s="76" t="s">
        <v>184</v>
      </c>
      <c r="S65" s="76">
        <f>(S62-0.1)*(BPNN!G5-BPNN!F5)/(0.8)+BPNN!G5</f>
        <v>240634.58781054191</v>
      </c>
      <c r="V65" s="61" t="s">
        <v>185</v>
      </c>
      <c r="W65" s="61">
        <f>(W62-0.1)*(BPNN!G6-BPNN!F6)/(0.8)+BPNN!G6</f>
        <v>203651.33174397057</v>
      </c>
      <c r="Y65" s="61" t="s">
        <v>185</v>
      </c>
      <c r="Z65" s="61">
        <f>(Z62-0.1)*(BPNN!G6-BPNN!F6)/(0.8)+BPNN!G6</f>
        <v>203651.33174397057</v>
      </c>
      <c r="AC65" s="61" t="s">
        <v>186</v>
      </c>
      <c r="AD65" s="61">
        <f>(AD62-0.1)*(BPNN!G7-BPNN!F7)/(0.8)+BPNN!G7</f>
        <v>224097.85597851803</v>
      </c>
      <c r="AF65" s="61" t="s">
        <v>185</v>
      </c>
      <c r="AG65" s="61">
        <f>(AG62-0.1)*(BPNN!G8-BPNN!F8)/(0.8)+BPNN!G8</f>
        <v>248776.79338980664</v>
      </c>
      <c r="AJ65" s="61" t="s">
        <v>185</v>
      </c>
      <c r="AK65" s="61">
        <f>(AK62-0.1)*(BPNN!G9-BPNN!F9)/(0.8)+BPNN!G9</f>
        <v>148462.21199446195</v>
      </c>
      <c r="AM65" s="61" t="s">
        <v>185</v>
      </c>
      <c r="AN65" s="61">
        <f>(AN62-0.1)*(BPNN!G8-BPNN!F8)/(0.8)+BPNN!G8</f>
        <v>249471.9555050722</v>
      </c>
      <c r="AQ65" s="61" t="s">
        <v>185</v>
      </c>
      <c r="AR65" s="61">
        <f>(AR62-0.1)*(BPNN!G9-BPNN!F9)/(0.8)+BPNN!G9</f>
        <v>148452.57272124343</v>
      </c>
      <c r="AT65" s="61" t="s">
        <v>185</v>
      </c>
      <c r="AU65" s="61">
        <f>(AU62-0.1)*(BPNN!G9-BPNN!F9)/(0.8)+BPNN!G9</f>
        <v>148452.57272124343</v>
      </c>
      <c r="AX65" s="61" t="s">
        <v>185</v>
      </c>
      <c r="AY65" s="61">
        <f>(AY62-0.1)*(BPNN!G10-BPNN!F10)/(0.8)+BPNN!G10</f>
        <v>195753.22900696145</v>
      </c>
      <c r="BA65" s="61" t="s">
        <v>185</v>
      </c>
      <c r="BB65" s="61">
        <f>(BB62-0.1)*(BPNN!G10-BPNN!F10)/(0.8)+BPNN!G10</f>
        <v>195753.22900696145</v>
      </c>
      <c r="BE65" s="61" t="s">
        <v>185</v>
      </c>
      <c r="BF65" s="61">
        <f>(BF62-0.1)*(BPNN!G11-BPNN!F11)/(0.8)+BPNN!G11</f>
        <v>202687.17302393127</v>
      </c>
      <c r="BH65" s="61" t="s">
        <v>187</v>
      </c>
      <c r="BI65" s="61">
        <f>(BI62-0.1)*(BPNN!G11-BPNN!F11)/(0.8)+BPNN!G11</f>
        <v>202365.87447230573</v>
      </c>
      <c r="BL65" s="61" t="s">
        <v>187</v>
      </c>
      <c r="BM65" s="61">
        <f>(BM62-0.1)*(BPNN!G11-BPNN!F11)/(0.8)+BPNN!G11</f>
        <v>202645.39185759521</v>
      </c>
      <c r="BO65" s="61" t="s">
        <v>185</v>
      </c>
      <c r="BP65" s="61">
        <f>(BP62-0.1)*(BPNN!G12-BPNN!F12)/(0.8)+BPNN!G12</f>
        <v>214203.09099102841</v>
      </c>
      <c r="BS65" s="61" t="s">
        <v>185</v>
      </c>
      <c r="BT65" s="61">
        <f>(BT62-0.1)*(BPNN!G13-BPNN!F13)/(0.8)+BPNN!G13</f>
        <v>218855.44607286726</v>
      </c>
      <c r="BV65" s="61" t="s">
        <v>185</v>
      </c>
      <c r="BW65" s="61">
        <f>(BW62-0.1)*(BPNN!G13-BPNN!F13)/(0.8)+BPNN!G13</f>
        <v>218620.07192513699</v>
      </c>
      <c r="BZ65" s="61" t="s">
        <v>185</v>
      </c>
      <c r="CA65" s="61">
        <f>(CA62-0.1)*(BPNN!G14-BPNN!F14)/(0.8)+BPNN!G14</f>
        <v>197890.54353739417</v>
      </c>
      <c r="CC65" s="61" t="s">
        <v>185</v>
      </c>
      <c r="CD65" s="61">
        <f>(CD62-0.1)*(BPNN!G14-BPNN!F14)/(0.8)+BPNN!G14</f>
        <v>197890.54353739417</v>
      </c>
    </row>
    <row r="66" spans="1:82" x14ac:dyDescent="0.25">
      <c r="B66" s="61">
        <f>(B62-0.1)*(BPNN!G3-BPNN!F3)/(0.8)+BPNN!G3</f>
        <v>142244.3174640073</v>
      </c>
      <c r="E66" s="61">
        <f>(E62-0.1)*(BPNN!G3-BPNN!F3)/(0.8)+BPNN!G3</f>
        <v>142236.21261659343</v>
      </c>
    </row>
    <row r="70" spans="1:82" x14ac:dyDescent="0.25">
      <c r="B70" s="62">
        <f>D35</f>
        <v>0.42000000000000004</v>
      </c>
      <c r="C70" s="61">
        <f>B62</f>
        <v>0.89006579292838373</v>
      </c>
      <c r="D70" s="61">
        <f>B70-C70</f>
        <v>-0.47006579292838369</v>
      </c>
      <c r="E70" s="65">
        <f>B65</f>
        <v>70084.370559745526</v>
      </c>
      <c r="G70" s="65"/>
      <c r="H70" s="68"/>
    </row>
  </sheetData>
  <mergeCells count="16">
    <mergeCell ref="A33:D33"/>
    <mergeCell ref="A48:C48"/>
    <mergeCell ref="H48:J48"/>
    <mergeCell ref="H65:I65"/>
    <mergeCell ref="O48:Q48"/>
    <mergeCell ref="F36:I40"/>
    <mergeCell ref="O65:P65"/>
    <mergeCell ref="BE48:BG48"/>
    <mergeCell ref="BL48:BN48"/>
    <mergeCell ref="BS48:BU48"/>
    <mergeCell ref="BZ48:CB48"/>
    <mergeCell ref="V48:X48"/>
    <mergeCell ref="AC48:AE48"/>
    <mergeCell ref="AJ48:AL48"/>
    <mergeCell ref="AQ48:AS48"/>
    <mergeCell ref="AX48:AZ4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6" sqref="D16"/>
    </sheetView>
  </sheetViews>
  <sheetFormatPr defaultRowHeight="15" x14ac:dyDescent="0.25"/>
  <sheetData>
    <row r="1" spans="1:7" x14ac:dyDescent="0.25">
      <c r="A1" s="77" t="s">
        <v>188</v>
      </c>
      <c r="B1" s="77" t="s">
        <v>121</v>
      </c>
      <c r="C1" s="77" t="s">
        <v>189</v>
      </c>
      <c r="D1" s="77" t="s">
        <v>190</v>
      </c>
      <c r="E1" s="77" t="s">
        <v>191</v>
      </c>
      <c r="F1" s="77" t="s">
        <v>192</v>
      </c>
      <c r="G1" s="77" t="s">
        <v>193</v>
      </c>
    </row>
    <row r="2" spans="1:7" x14ac:dyDescent="0.25">
      <c r="A2" s="62" t="s">
        <v>76</v>
      </c>
      <c r="B2" s="62"/>
      <c r="C2" s="62"/>
      <c r="D2" s="62"/>
      <c r="E2" s="62"/>
      <c r="F2" s="62"/>
      <c r="G2" s="62"/>
    </row>
    <row r="3" spans="1:7" x14ac:dyDescent="0.25">
      <c r="A3" s="62" t="s">
        <v>77</v>
      </c>
      <c r="B3" s="62"/>
      <c r="C3" s="62"/>
      <c r="D3" s="62"/>
      <c r="E3" s="62"/>
      <c r="F3" s="62"/>
      <c r="G3" s="62"/>
    </row>
    <row r="4" spans="1:7" x14ac:dyDescent="0.25">
      <c r="A4" s="62" t="s">
        <v>78</v>
      </c>
      <c r="B4" s="62"/>
      <c r="C4" s="62"/>
      <c r="D4" s="62"/>
      <c r="E4" s="62"/>
      <c r="F4" s="62"/>
      <c r="G4" s="62"/>
    </row>
    <row r="5" spans="1:7" x14ac:dyDescent="0.25">
      <c r="A5" s="62" t="s">
        <v>79</v>
      </c>
      <c r="B5" s="62"/>
      <c r="C5" s="62"/>
      <c r="D5" s="62"/>
      <c r="E5" s="62"/>
      <c r="F5" s="62"/>
      <c r="G5" s="62"/>
    </row>
    <row r="6" spans="1:7" x14ac:dyDescent="0.25">
      <c r="A6" s="62" t="s">
        <v>80</v>
      </c>
      <c r="B6" s="62"/>
      <c r="C6" s="62"/>
      <c r="D6" s="62"/>
      <c r="E6" s="62"/>
      <c r="F6" s="62"/>
      <c r="G6" s="62"/>
    </row>
    <row r="7" spans="1:7" x14ac:dyDescent="0.25">
      <c r="A7" s="62" t="s">
        <v>81</v>
      </c>
      <c r="B7" s="62"/>
      <c r="C7" s="62"/>
      <c r="D7" s="62"/>
      <c r="E7" s="62"/>
      <c r="F7" s="62"/>
      <c r="G7" s="62"/>
    </row>
    <row r="8" spans="1:7" x14ac:dyDescent="0.25">
      <c r="A8" s="62" t="s">
        <v>82</v>
      </c>
      <c r="B8" s="62"/>
      <c r="C8" s="62"/>
      <c r="D8" s="62"/>
      <c r="E8" s="62"/>
      <c r="F8" s="62"/>
      <c r="G8" s="62"/>
    </row>
    <row r="9" spans="1:7" x14ac:dyDescent="0.25">
      <c r="A9" s="62" t="s">
        <v>83</v>
      </c>
      <c r="B9" s="62"/>
      <c r="C9" s="62"/>
      <c r="D9" s="62"/>
      <c r="E9" s="62"/>
      <c r="F9" s="62"/>
      <c r="G9" s="62"/>
    </row>
    <row r="10" spans="1:7" x14ac:dyDescent="0.25">
      <c r="A10" s="62" t="s">
        <v>84</v>
      </c>
      <c r="B10" s="62"/>
      <c r="C10" s="62"/>
      <c r="D10" s="62"/>
      <c r="E10" s="62"/>
      <c r="F10" s="62"/>
      <c r="G10" s="62"/>
    </row>
    <row r="11" spans="1:7" x14ac:dyDescent="0.25">
      <c r="A11" s="62" t="s">
        <v>85</v>
      </c>
      <c r="B11" s="62"/>
      <c r="C11" s="62"/>
      <c r="D11" s="62"/>
      <c r="E11" s="62"/>
      <c r="F11" s="62"/>
      <c r="G11" s="62"/>
    </row>
    <row r="12" spans="1:7" x14ac:dyDescent="0.25">
      <c r="A12" s="62" t="s">
        <v>86</v>
      </c>
      <c r="B12" s="62"/>
      <c r="C12" s="62"/>
      <c r="D12" s="62"/>
      <c r="E12" s="62"/>
      <c r="F12" s="78"/>
      <c r="G12" s="62"/>
    </row>
    <row r="13" spans="1:7" x14ac:dyDescent="0.25">
      <c r="A13" s="62" t="s">
        <v>87</v>
      </c>
      <c r="B13" s="62"/>
      <c r="C13" s="62"/>
      <c r="D13" s="62"/>
      <c r="E13" s="62"/>
      <c r="F13" s="78"/>
      <c r="G13" s="62"/>
    </row>
    <row r="14" spans="1:7" x14ac:dyDescent="0.25">
      <c r="A14" s="102"/>
      <c r="B14" s="103"/>
      <c r="C14" s="103"/>
      <c r="D14" s="103"/>
      <c r="E14" s="103"/>
      <c r="F14" s="103"/>
      <c r="G14" s="104"/>
    </row>
    <row r="15" spans="1:7" x14ac:dyDescent="0.25">
      <c r="A15" s="105"/>
      <c r="B15" s="106"/>
      <c r="C15" s="106"/>
      <c r="D15" s="106"/>
      <c r="E15" s="106"/>
      <c r="F15" s="106"/>
      <c r="G15" s="107"/>
    </row>
  </sheetData>
  <mergeCells count="1">
    <mergeCell ref="A14:G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PKS Cot Girek</vt:lpstr>
      <vt:lpstr>FCM</vt:lpstr>
      <vt:lpstr>BPNN</vt:lpstr>
      <vt:lpstr>lanjut bpnn</vt:lpstr>
      <vt:lpstr>Prediksi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2022-07-01T08:08:30Z</dcterms:created>
  <dcterms:modified xsi:type="dcterms:W3CDTF">2022-08-09T16:07:02Z</dcterms:modified>
</cp:coreProperties>
</file>