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b79b1d7146d8f44/"/>
    </mc:Choice>
  </mc:AlternateContent>
  <xr:revisionPtr revIDLastSave="470" documentId="8_{87CF35E5-6964-41D3-8405-1AEA79853553}" xr6:coauthVersionLast="47" xr6:coauthVersionMax="47" xr10:uidLastSave="{F077CBF1-0C5B-43C2-B003-12B8284652E0}"/>
  <bookViews>
    <workbookView xWindow="-120" yWindow="-120" windowWidth="29040" windowHeight="15720" xr2:uid="{8588F619-0196-46CD-B1CB-EBE8F04E3466}"/>
  </bookViews>
  <sheets>
    <sheet name="Median Home Prices USA" sheetId="5" r:id="rId1"/>
  </sheets>
  <definedNames>
    <definedName name="ExternalData_2" localSheetId="0" hidden="1">'Median Home Prices USA'!$A$9:$G$59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9" i="5" l="1"/>
  <c r="E10" i="5"/>
  <c r="F10" i="5" s="1"/>
  <c r="J10" i="5" s="1"/>
  <c r="E19" i="5"/>
  <c r="F19" i="5" s="1"/>
  <c r="E20" i="5"/>
  <c r="E21" i="5"/>
  <c r="F21" i="5" s="1"/>
  <c r="E22" i="5"/>
  <c r="E23" i="5"/>
  <c r="F23" i="5" s="1"/>
  <c r="E24" i="5"/>
  <c r="F24" i="5" s="1"/>
  <c r="E25" i="5"/>
  <c r="F25" i="5" s="1"/>
  <c r="E26" i="5"/>
  <c r="F26" i="5" s="1"/>
  <c r="E27" i="5"/>
  <c r="E28" i="5"/>
  <c r="F28" i="5" s="1"/>
  <c r="E11" i="5"/>
  <c r="F11" i="5" s="1"/>
  <c r="E29" i="5"/>
  <c r="F29" i="5" s="1"/>
  <c r="E30" i="5"/>
  <c r="F30" i="5" s="1"/>
  <c r="E31" i="5"/>
  <c r="F31" i="5" s="1"/>
  <c r="E32" i="5"/>
  <c r="F32" i="5" s="1"/>
  <c r="E33" i="5"/>
  <c r="F33" i="5" s="1"/>
  <c r="E34" i="5"/>
  <c r="E35" i="5"/>
  <c r="F35" i="5" s="1"/>
  <c r="E36" i="5"/>
  <c r="F36" i="5" s="1"/>
  <c r="E37" i="5"/>
  <c r="F37" i="5" s="1"/>
  <c r="E38" i="5"/>
  <c r="F38" i="5" s="1"/>
  <c r="E12" i="5"/>
  <c r="F12" i="5" s="1"/>
  <c r="E39" i="5"/>
  <c r="F39" i="5" s="1"/>
  <c r="E40" i="5"/>
  <c r="F40" i="5" s="1"/>
  <c r="E41" i="5"/>
  <c r="E42" i="5"/>
  <c r="F42" i="5" s="1"/>
  <c r="E43" i="5"/>
  <c r="F43" i="5" s="1"/>
  <c r="E44" i="5"/>
  <c r="F44" i="5" s="1"/>
  <c r="E45" i="5"/>
  <c r="F45" i="5" s="1"/>
  <c r="E46" i="5"/>
  <c r="F46" i="5" s="1"/>
  <c r="E47" i="5"/>
  <c r="F47" i="5" s="1"/>
  <c r="E48" i="5"/>
  <c r="F48" i="5" s="1"/>
  <c r="E13" i="5"/>
  <c r="E49" i="5"/>
  <c r="E50" i="5"/>
  <c r="F50" i="5" s="1"/>
  <c r="E51" i="5"/>
  <c r="F51" i="5" s="1"/>
  <c r="E52" i="5"/>
  <c r="F52" i="5" s="1"/>
  <c r="E53" i="5"/>
  <c r="F53" i="5" s="1"/>
  <c r="E54" i="5"/>
  <c r="F54" i="5" s="1"/>
  <c r="E55" i="5"/>
  <c r="F55" i="5" s="1"/>
  <c r="E56" i="5"/>
  <c r="E57" i="5"/>
  <c r="E58" i="5"/>
  <c r="F58" i="5" s="1"/>
  <c r="E14" i="5"/>
  <c r="F14" i="5" s="1"/>
  <c r="E59" i="5"/>
  <c r="F59" i="5" s="1"/>
  <c r="E15" i="5"/>
  <c r="F15" i="5" s="1"/>
  <c r="E16" i="5"/>
  <c r="F16" i="5" s="1"/>
  <c r="E17" i="5"/>
  <c r="F17" i="5" s="1"/>
  <c r="E18" i="5"/>
  <c r="F20" i="5"/>
  <c r="F22" i="5"/>
  <c r="F27" i="5"/>
  <c r="F34" i="5"/>
  <c r="F41" i="5"/>
  <c r="F13" i="5"/>
  <c r="F49" i="5"/>
  <c r="F56" i="5"/>
  <c r="F57" i="5"/>
  <c r="F18" i="5"/>
  <c r="H10" i="5"/>
  <c r="K10" i="5" s="1"/>
  <c r="H19" i="5"/>
  <c r="I19" i="5" s="1"/>
  <c r="H20" i="5"/>
  <c r="I20" i="5" s="1"/>
  <c r="H21" i="5"/>
  <c r="I21" i="5" s="1"/>
  <c r="H22" i="5"/>
  <c r="I22" i="5" s="1"/>
  <c r="H23" i="5"/>
  <c r="K23" i="5" s="1"/>
  <c r="H24" i="5"/>
  <c r="K24" i="5" s="1"/>
  <c r="H25" i="5"/>
  <c r="K25" i="5" s="1"/>
  <c r="H26" i="5"/>
  <c r="I26" i="5" s="1"/>
  <c r="H27" i="5"/>
  <c r="I27" i="5" s="1"/>
  <c r="H28" i="5"/>
  <c r="K28" i="5" s="1"/>
  <c r="H11" i="5"/>
  <c r="I11" i="5" s="1"/>
  <c r="H29" i="5"/>
  <c r="I29" i="5" s="1"/>
  <c r="H30" i="5"/>
  <c r="I30" i="5" s="1"/>
  <c r="H31" i="5"/>
  <c r="I31" i="5" s="1"/>
  <c r="H32" i="5"/>
  <c r="I32" i="5" s="1"/>
  <c r="H33" i="5"/>
  <c r="I33" i="5" s="1"/>
  <c r="H34" i="5"/>
  <c r="I34" i="5" s="1"/>
  <c r="H35" i="5"/>
  <c r="I35" i="5" s="1"/>
  <c r="H36" i="5"/>
  <c r="I36" i="5" s="1"/>
  <c r="H37" i="5"/>
  <c r="I37" i="5" s="1"/>
  <c r="H38" i="5"/>
  <c r="I38" i="5" s="1"/>
  <c r="H12" i="5"/>
  <c r="I12" i="5" s="1"/>
  <c r="H39" i="5"/>
  <c r="I39" i="5" s="1"/>
  <c r="H40" i="5"/>
  <c r="I40" i="5" s="1"/>
  <c r="H41" i="5"/>
  <c r="I41" i="5" s="1"/>
  <c r="H42" i="5"/>
  <c r="I42" i="5" s="1"/>
  <c r="H43" i="5"/>
  <c r="I43" i="5" s="1"/>
  <c r="H44" i="5"/>
  <c r="I44" i="5" s="1"/>
  <c r="H45" i="5"/>
  <c r="I45" i="5" s="1"/>
  <c r="H46" i="5"/>
  <c r="I46" i="5" s="1"/>
  <c r="H47" i="5"/>
  <c r="I47" i="5" s="1"/>
  <c r="H48" i="5"/>
  <c r="I48" i="5" s="1"/>
  <c r="H13" i="5"/>
  <c r="I13" i="5" s="1"/>
  <c r="H49" i="5"/>
  <c r="H50" i="5"/>
  <c r="I50" i="5" s="1"/>
  <c r="H51" i="5"/>
  <c r="I51" i="5" s="1"/>
  <c r="H52" i="5"/>
  <c r="I52" i="5" s="1"/>
  <c r="H53" i="5"/>
  <c r="I53" i="5" s="1"/>
  <c r="H54" i="5"/>
  <c r="I54" i="5" s="1"/>
  <c r="H55" i="5"/>
  <c r="I55" i="5" s="1"/>
  <c r="H56" i="5"/>
  <c r="I56" i="5" s="1"/>
  <c r="H57" i="5"/>
  <c r="I57" i="5" s="1"/>
  <c r="H58" i="5"/>
  <c r="I58" i="5" s="1"/>
  <c r="H14" i="5"/>
  <c r="I14" i="5" s="1"/>
  <c r="H59" i="5"/>
  <c r="I59" i="5" s="1"/>
  <c r="H15" i="5"/>
  <c r="I15" i="5" s="1"/>
  <c r="H16" i="5"/>
  <c r="I16" i="5" s="1"/>
  <c r="H17" i="5"/>
  <c r="I17" i="5" s="1"/>
  <c r="H18" i="5"/>
  <c r="I18" i="5" s="1"/>
  <c r="K20" i="5"/>
  <c r="B6" i="5" a="1"/>
  <c r="B6" i="5" s="1"/>
  <c r="D15" i="5" s="1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I25" i="5" l="1"/>
  <c r="I24" i="5"/>
  <c r="I23" i="5"/>
  <c r="I28" i="5"/>
  <c r="I10" i="5"/>
  <c r="J59" i="5"/>
  <c r="D59" i="5"/>
  <c r="K26" i="5"/>
  <c r="K36" i="5"/>
  <c r="K21" i="5"/>
  <c r="K49" i="5"/>
  <c r="K57" i="5"/>
  <c r="D33" i="5"/>
  <c r="D35" i="5"/>
  <c r="D10" i="5"/>
  <c r="D18" i="5"/>
  <c r="D26" i="5"/>
  <c r="D40" i="5"/>
  <c r="D24" i="5"/>
  <c r="D50" i="5"/>
  <c r="D44" i="5"/>
  <c r="D54" i="5"/>
  <c r="D48" i="5"/>
  <c r="D17" i="5"/>
  <c r="D19" i="5"/>
  <c r="D27" i="5"/>
  <c r="D34" i="5"/>
  <c r="D42" i="5"/>
  <c r="D13" i="5"/>
  <c r="D56" i="5"/>
  <c r="D49" i="5"/>
  <c r="D22" i="5"/>
  <c r="D36" i="5"/>
  <c r="D28" i="5"/>
  <c r="D21" i="5"/>
  <c r="D11" i="5"/>
  <c r="D57" i="5"/>
  <c r="D43" i="5"/>
  <c r="D45" i="5"/>
  <c r="D38" i="5"/>
  <c r="D29" i="5"/>
  <c r="D16" i="5"/>
  <c r="D58" i="5"/>
  <c r="D47" i="5"/>
  <c r="D52" i="5"/>
  <c r="D37" i="5"/>
  <c r="D20" i="5"/>
  <c r="D51" i="5"/>
  <c r="D41" i="5"/>
  <c r="D23" i="5"/>
  <c r="D30" i="5"/>
  <c r="D12" i="5"/>
  <c r="D39" i="5"/>
  <c r="D53" i="5"/>
  <c r="D55" i="5"/>
  <c r="D25" i="5"/>
  <c r="D32" i="5"/>
  <c r="D14" i="5"/>
  <c r="D46" i="5"/>
  <c r="D31" i="5"/>
  <c r="K30" i="5"/>
  <c r="J42" i="5"/>
  <c r="J26" i="5"/>
  <c r="J34" i="5"/>
  <c r="K34" i="5"/>
  <c r="K32" i="5"/>
  <c r="K40" i="5"/>
  <c r="K33" i="5"/>
  <c r="K37" i="5"/>
  <c r="K43" i="5"/>
  <c r="J13" i="5"/>
  <c r="J55" i="5"/>
  <c r="J54" i="5"/>
  <c r="J38" i="5"/>
  <c r="J14" i="5"/>
  <c r="K59" i="5"/>
  <c r="J29" i="5"/>
  <c r="L10" i="5"/>
  <c r="K53" i="5"/>
  <c r="J37" i="5"/>
  <c r="K45" i="5"/>
  <c r="K13" i="5"/>
  <c r="J50" i="5"/>
  <c r="K41" i="5"/>
  <c r="K17" i="5"/>
  <c r="J22" i="5"/>
  <c r="J23" i="5"/>
  <c r="L23" i="5" s="1"/>
  <c r="K56" i="5"/>
  <c r="J31" i="5"/>
  <c r="J39" i="5"/>
  <c r="J46" i="5"/>
  <c r="J45" i="5"/>
  <c r="K48" i="5"/>
  <c r="J57" i="5"/>
  <c r="J18" i="5"/>
  <c r="K44" i="5"/>
  <c r="K16" i="5"/>
  <c r="K51" i="5"/>
  <c r="K27" i="5"/>
  <c r="K19" i="5"/>
  <c r="K11" i="5"/>
  <c r="K52" i="5"/>
  <c r="K12" i="5"/>
  <c r="K58" i="5"/>
  <c r="K50" i="5"/>
  <c r="K18" i="5"/>
  <c r="J36" i="5"/>
  <c r="J11" i="5"/>
  <c r="K55" i="5"/>
  <c r="K39" i="5"/>
  <c r="K31" i="5"/>
  <c r="J44" i="5"/>
  <c r="J12" i="5"/>
  <c r="J41" i="5"/>
  <c r="J25" i="5"/>
  <c r="L25" i="5" s="1"/>
  <c r="J51" i="5"/>
  <c r="J43" i="5"/>
  <c r="J35" i="5"/>
  <c r="J27" i="5"/>
  <c r="J21" i="5"/>
  <c r="J19" i="5"/>
  <c r="J15" i="5"/>
  <c r="J33" i="5"/>
  <c r="J17" i="5"/>
  <c r="J58" i="5"/>
  <c r="K42" i="5"/>
  <c r="J56" i="5"/>
  <c r="J48" i="5"/>
  <c r="J40" i="5"/>
  <c r="J32" i="5"/>
  <c r="J24" i="5"/>
  <c r="J16" i="5"/>
  <c r="J49" i="5"/>
  <c r="J52" i="5"/>
  <c r="J47" i="5"/>
  <c r="J53" i="5"/>
  <c r="K29" i="5"/>
  <c r="J30" i="5"/>
  <c r="K47" i="5"/>
  <c r="K15" i="5"/>
  <c r="J28" i="5"/>
  <c r="J20" i="5"/>
  <c r="L20" i="5" s="1"/>
  <c r="K54" i="5"/>
  <c r="K46" i="5"/>
  <c r="K38" i="5"/>
  <c r="K22" i="5"/>
  <c r="K14" i="5"/>
  <c r="K35" i="5"/>
  <c r="L28" i="5" l="1"/>
  <c r="L24" i="5"/>
  <c r="L21" i="5"/>
  <c r="L26" i="5"/>
  <c r="L36" i="5"/>
  <c r="L49" i="5"/>
  <c r="L57" i="5"/>
  <c r="L30" i="5"/>
  <c r="L33" i="5"/>
  <c r="L34" i="5"/>
  <c r="L42" i="5"/>
  <c r="L55" i="5"/>
  <c r="L14" i="5"/>
  <c r="L32" i="5"/>
  <c r="L40" i="5"/>
  <c r="L38" i="5"/>
  <c r="L37" i="5"/>
  <c r="L11" i="5"/>
  <c r="L13" i="5"/>
  <c r="L59" i="5"/>
  <c r="L27" i="5"/>
  <c r="L29" i="5"/>
  <c r="L43" i="5"/>
  <c r="L54" i="5"/>
  <c r="L48" i="5"/>
  <c r="L45" i="5"/>
  <c r="L53" i="5"/>
  <c r="L50" i="5"/>
  <c r="L39" i="5"/>
  <c r="L19" i="5"/>
  <c r="L41" i="5"/>
  <c r="L46" i="5"/>
  <c r="L12" i="5"/>
  <c r="L35" i="5"/>
  <c r="L22" i="5"/>
  <c r="L18" i="5"/>
  <c r="L31" i="5"/>
  <c r="L44" i="5"/>
  <c r="L47" i="5"/>
  <c r="L56" i="5"/>
  <c r="L52" i="5"/>
  <c r="L17" i="5"/>
  <c r="L16" i="5"/>
  <c r="L51" i="5"/>
  <c r="L58" i="5"/>
  <c r="L1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5AFE3C-8EAF-41DA-8387-F3B363693E9C}" keepAlive="1" name="Query - Home Prices and Affordability" description="Connection to the 'Home Prices and Affordability' query in the workbook." type="5" refreshedVersion="8" background="1" saveData="1">
    <dbPr connection="Provider=Microsoft.Mashup.OleDb.1;Data Source=$Workbook$;Location=&quot;Home Prices and Affordability&quot;;Extended Properties=&quot;&quot;" command="SELECT * FROM [Home Prices and Affordability]"/>
  </connection>
  <connection id="2" xr16:uid="{F694C811-42F8-40A8-9E3E-A5620E358B5D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  <connection id="3" xr16:uid="{5F1A63EE-6FE0-44B9-9055-C99E2B23A41F}" keepAlive="1" name="Query - U S  states and D C  by median home price, February 2024 (in February 2024 dolla" description="Connection to the 'U S  states and D C  by median home price, February 2024 (in February 2024 dolla' query in the workbook." type="5" refreshedVersion="8" minRefreshableVersion="3" background="1" saveData="1">
    <dbPr connection="Provider=Microsoft.Mashup.OleDb.1;Data Source=$Workbook$;Location=&quot;U S  states and D C  by median home price, February 2024 (in February 2024 dolla&quot;;Extended Properties=&quot;&quot;" command="SELECT * FROM [U S  states and D C  by median home price, February 2024 (in February 2024 doll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<sst xmlns="http://schemas.openxmlformats.org/spreadsheetml/2006/main" count="168" uniqueCount="168">
  <si>
    <t>State rank</t>
  </si>
  <si>
    <t>State or territory</t>
  </si>
  <si>
    <t>Median home price in US$</t>
  </si>
  <si>
    <t>1</t>
  </si>
  <si>
    <t>Hawaii</t>
  </si>
  <si>
    <t>$839,013</t>
  </si>
  <si>
    <t>2</t>
  </si>
  <si>
    <t>California</t>
  </si>
  <si>
    <t>$765,197</t>
  </si>
  <si>
    <t>3</t>
  </si>
  <si>
    <t>Massachusetts</t>
  </si>
  <si>
    <t>$596,410</t>
  </si>
  <si>
    <t>4</t>
  </si>
  <si>
    <t>Washington</t>
  </si>
  <si>
    <t>$575,894</t>
  </si>
  <si>
    <t>5</t>
  </si>
  <si>
    <t>Colorado</t>
  </si>
  <si>
    <t>$539,151</t>
  </si>
  <si>
    <t>6</t>
  </si>
  <si>
    <t>Utah</t>
  </si>
  <si>
    <t>$509,433</t>
  </si>
  <si>
    <t>7</t>
  </si>
  <si>
    <t>New Jersey</t>
  </si>
  <si>
    <t>$503,432</t>
  </si>
  <si>
    <t>8</t>
  </si>
  <si>
    <t>Oregon</t>
  </si>
  <si>
    <t>$487,244</t>
  </si>
  <si>
    <t>9</t>
  </si>
  <si>
    <t>New Hampshire</t>
  </si>
  <si>
    <t>$454,948</t>
  </si>
  <si>
    <t>10</t>
  </si>
  <si>
    <t>New York</t>
  </si>
  <si>
    <t>$453,138</t>
  </si>
  <si>
    <t>11</t>
  </si>
  <si>
    <t>Montana</t>
  </si>
  <si>
    <t>$448,238</t>
  </si>
  <si>
    <t>12</t>
  </si>
  <si>
    <t>Idaho</t>
  </si>
  <si>
    <t>$443,500</t>
  </si>
  <si>
    <t>13</t>
  </si>
  <si>
    <t>Rhode Island</t>
  </si>
  <si>
    <t>$438,711</t>
  </si>
  <si>
    <t>14</t>
  </si>
  <si>
    <t>Arizona</t>
  </si>
  <si>
    <t>$426,680</t>
  </si>
  <si>
    <t>15</t>
  </si>
  <si>
    <t>Nevada</t>
  </si>
  <si>
    <t>$426,267</t>
  </si>
  <si>
    <t>16</t>
  </si>
  <si>
    <t>Maryland</t>
  </si>
  <si>
    <t>$406,843</t>
  </si>
  <si>
    <t>17</t>
  </si>
  <si>
    <t>Florida</t>
  </si>
  <si>
    <t>$392,306</t>
  </si>
  <si>
    <t>18</t>
  </si>
  <si>
    <t>Connecticut</t>
  </si>
  <si>
    <t>$384,244</t>
  </si>
  <si>
    <t>19</t>
  </si>
  <si>
    <t>Maine</t>
  </si>
  <si>
    <t>$382,580</t>
  </si>
  <si>
    <t>20</t>
  </si>
  <si>
    <t>Virginia</t>
  </si>
  <si>
    <t>$377,699</t>
  </si>
  <si>
    <t>21</t>
  </si>
  <si>
    <t>Delaware</t>
  </si>
  <si>
    <t>$374,252</t>
  </si>
  <si>
    <t>22</t>
  </si>
  <si>
    <t>Vermont</t>
  </si>
  <si>
    <t>$373,001</t>
  </si>
  <si>
    <t>23</t>
  </si>
  <si>
    <t>Alaska</t>
  </si>
  <si>
    <t>$349,502</t>
  </si>
  <si>
    <t>24</t>
  </si>
  <si>
    <t>Wyoming</t>
  </si>
  <si>
    <t>$334,782</t>
  </si>
  <si>
    <t>25</t>
  </si>
  <si>
    <t>Minnesota</t>
  </si>
  <si>
    <t>$323,034</t>
  </si>
  <si>
    <t>26</t>
  </si>
  <si>
    <t>North Carolina</t>
  </si>
  <si>
    <t>$322,527</t>
  </si>
  <si>
    <t>27</t>
  </si>
  <si>
    <t>Georgia</t>
  </si>
  <si>
    <t>$321,821</t>
  </si>
  <si>
    <t>28</t>
  </si>
  <si>
    <t>Tennessee</t>
  </si>
  <si>
    <t>$311,531</t>
  </si>
  <si>
    <t>29</t>
  </si>
  <si>
    <t>Texas</t>
  </si>
  <si>
    <t>$298,624</t>
  </si>
  <si>
    <t>30</t>
  </si>
  <si>
    <t>South Dakota</t>
  </si>
  <si>
    <t>$292,551</t>
  </si>
  <si>
    <t>31</t>
  </si>
  <si>
    <t>New Mexico</t>
  </si>
  <si>
    <t>$292,280</t>
  </si>
  <si>
    <t>32</t>
  </si>
  <si>
    <t>South Carolina</t>
  </si>
  <si>
    <t>$287,882</t>
  </si>
  <si>
    <t>33</t>
  </si>
  <si>
    <t>Wisconsin</t>
  </si>
  <si>
    <t>$286,394</t>
  </si>
  <si>
    <t>34</t>
  </si>
  <si>
    <t>Pennsylvania</t>
  </si>
  <si>
    <t>$255,570</t>
  </si>
  <si>
    <t>35</t>
  </si>
  <si>
    <t>Nebraska</t>
  </si>
  <si>
    <t>$251,315</t>
  </si>
  <si>
    <t>36</t>
  </si>
  <si>
    <t>Illinois</t>
  </si>
  <si>
    <t>$251,267</t>
  </si>
  <si>
    <t>37</t>
  </si>
  <si>
    <t>North Dakota</t>
  </si>
  <si>
    <t>$248,022</t>
  </si>
  <si>
    <t>38</t>
  </si>
  <si>
    <t>Missouri</t>
  </si>
  <si>
    <t>$238,125</t>
  </si>
  <si>
    <t>39</t>
  </si>
  <si>
    <t>Michigan</t>
  </si>
  <si>
    <t>$232,511</t>
  </si>
  <si>
    <t>40</t>
  </si>
  <si>
    <t>Indiana</t>
  </si>
  <si>
    <t>$231,533</t>
  </si>
  <si>
    <t>41</t>
  </si>
  <si>
    <t>Alabama</t>
  </si>
  <si>
    <t>$221,490</t>
  </si>
  <si>
    <t>42</t>
  </si>
  <si>
    <t>Ohio</t>
  </si>
  <si>
    <t>$217,698</t>
  </si>
  <si>
    <t>43</t>
  </si>
  <si>
    <t>Kansas</t>
  </si>
  <si>
    <t>$217,315</t>
  </si>
  <si>
    <t>44</t>
  </si>
  <si>
    <t>Iowa</t>
  </si>
  <si>
    <t>$208,755</t>
  </si>
  <si>
    <t>45</t>
  </si>
  <si>
    <t>Oklahoma</t>
  </si>
  <si>
    <t>$199,378</t>
  </si>
  <si>
    <t>46</t>
  </si>
  <si>
    <t>Arkansas</t>
  </si>
  <si>
    <t>$198,838</t>
  </si>
  <si>
    <t>47</t>
  </si>
  <si>
    <t>Kentucky</t>
  </si>
  <si>
    <t>$196,550</t>
  </si>
  <si>
    <t>48</t>
  </si>
  <si>
    <t>Louisiana</t>
  </si>
  <si>
    <t>$194,308</t>
  </si>
  <si>
    <t>49</t>
  </si>
  <si>
    <t>Mississippi</t>
  </si>
  <si>
    <t>$171,613</t>
  </si>
  <si>
    <t>50</t>
  </si>
  <si>
    <t>West Virginia</t>
  </si>
  <si>
    <t>$155,491</t>
  </si>
  <si>
    <t>Down Payment</t>
  </si>
  <si>
    <t>Interest Rate</t>
  </si>
  <si>
    <t>Home Equity</t>
  </si>
  <si>
    <t>Monthly Payment (Mortgage)</t>
  </si>
  <si>
    <t>Real Estate Taxes per Year</t>
  </si>
  <si>
    <t>Real Estate Taxes per Month</t>
  </si>
  <si>
    <t>Homeowner's Insurance per Year</t>
  </si>
  <si>
    <t>Total Monthly Payment</t>
  </si>
  <si>
    <t>Term (Years)</t>
  </si>
  <si>
    <t>Median Home Price in U.S.</t>
  </si>
  <si>
    <t>State Home Price to U.S. Median Home Price</t>
  </si>
  <si>
    <t>Effective Real Estate Tax Rate</t>
  </si>
  <si>
    <t>Down Payment 
(% of Home Price)</t>
  </si>
  <si>
    <t>Annual Gross Income Requirement (28% of Annual Salary)</t>
  </si>
  <si>
    <t>Click for Latest 
U.S. Housing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</si>
</sst>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F400]h:mm:ss\ AM/PM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u/>
      <sz val="11"/>
      <color rgb="FF00206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8" fontId="0" fillId="0" borderId="0" xfId="0" applyNumberFormat="1"/>
    <xf numFmtId="164" fontId="0" fillId="0" borderId="0" xfId="0" applyNumberFormat="1" applyAlignment="1">
      <alignment wrapText="1"/>
    </xf>
    <xf numFmtId="39" fontId="0" fillId="0" borderId="0" xfId="0" applyNumberFormat="1"/>
    <xf numFmtId="164" fontId="2" fillId="2" borderId="0" xfId="0" applyNumberFormat="1" applyFont="1" applyFill="1" applyAlignment="1">
      <alignment wrapText="1"/>
    </xf>
    <xf numFmtId="0" fontId="3" fillId="3" borderId="0" xfId="0" applyFont="1" applyFill="1" applyAlignment="1">
      <alignment wrapText="1"/>
    </xf>
    <xf numFmtId="164" fontId="2" fillId="4" borderId="0" xfId="0" applyNumberFormat="1" applyFont="1" applyFill="1" applyAlignment="1">
      <alignment wrapText="1"/>
    </xf>
    <xf numFmtId="10" fontId="0" fillId="0" borderId="0" xfId="0" applyNumberFormat="1"/>
    <xf numFmtId="0" fontId="0" fillId="0" borderId="0" xfId="0" applyFill="1"/>
    <xf numFmtId="8" fontId="0" fillId="0" borderId="0" xfId="0" applyNumberFormat="1" applyFill="1"/>
    <xf numFmtId="39" fontId="0" fillId="0" borderId="0" xfId="0" applyNumberFormat="1" applyFill="1"/>
    <xf numFmtId="164" fontId="0" fillId="0" borderId="0" xfId="0" applyNumberFormat="1" applyFill="1" applyAlignment="1">
      <alignment wrapText="1"/>
    </xf>
    <xf numFmtId="0" fontId="3" fillId="3" borderId="0" xfId="0" applyFont="1" applyFill="1" applyAlignment="1"/>
    <xf numFmtId="0" fontId="1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10" fontId="1" fillId="2" borderId="1" xfId="0" applyNumberFormat="1" applyFont="1" applyFill="1" applyBorder="1" applyAlignment="1">
      <alignment horizontal="center"/>
    </xf>
    <xf numFmtId="9" fontId="1" fillId="2" borderId="1" xfId="0" applyNumberFormat="1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center"/>
    </xf>
    <xf numFmtId="10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40" fontId="1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</cellXfs>
  <cellStyles count="1">
    <cellStyle name="Normal" xfId="0" builtinId="0"/>
  </cellStyles>
  <dxfs count="10">
    <dxf>
      <numFmt numFmtId="12" formatCode="&quot;$&quot;#,##0.00_);[Red]\(&quot;$&quot;#,##0.00\)"/>
    </dxf>
    <dxf>
      <numFmt numFmtId="12" formatCode="&quot;$&quot;#,##0.00_);[Red]\(&quot;$&quot;#,##0.00\)"/>
    </dxf>
    <dxf>
      <numFmt numFmtId="14" formatCode="0.00%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7" formatCode="#,##0.00_);\(#,##0.00\)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Aptos Narrow"/>
        <family val="2"/>
        <scheme val="minor"/>
      </font>
      <numFmt numFmtId="164" formatCode="[$-F400]h:mm:ss\ AM/PM"/>
      <fill>
        <patternFill patternType="solid">
          <fgColor indexed="64"/>
          <bgColor rgb="FF002060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onnections" Target="connection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hyperlink" Target="https://en.wikipedia.org/wiki/United_States_at_the_2011_Pan_American_Game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319768</xdr:colOff>
      <xdr:row>61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9DBEB2-7FE9-033E-9C35-F6B5D2E8C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GlowDiffused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598743" cy="131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2</xdr:row>
      <xdr:rowOff>57150</xdr:rowOff>
    </xdr:from>
    <xdr:to>
      <xdr:col>12</xdr:col>
      <xdr:colOff>865449</xdr:colOff>
      <xdr:row>6</xdr:row>
      <xdr:rowOff>171450</xdr:rowOff>
    </xdr:to>
    <xdr:pic macro="[0]!GET_LATEST_DATA">
      <xdr:nvPicPr>
        <xdr:cNvPr id="4" name="Picture 3">
          <a:extLst>
            <a:ext uri="{FF2B5EF4-FFF2-40B4-BE49-F238E27FC236}">
              <a16:creationId xmlns:a16="http://schemas.microsoft.com/office/drawing/2014/main" id="{9EC89EBC-CD9F-4E97-9BF4-36990261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649200" y="619125"/>
          <a:ext cx="1989399" cy="10477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73FBA03E-B8B8-43E5-BE99-0CD4D6D30CB1}" autoFormatId="16" applyNumberFormats="0" applyBorderFormats="0" applyFontFormats="0" applyPatternFormats="0" applyAlignmentFormats="0" applyWidthHeightFormats="0">
  <queryTableRefresh nextId="17" unboundColumnsRight="2">
    <queryTableFields count="9">
      <queryTableField id="1" name="State rank" tableColumnId="1"/>
      <queryTableField id="2" name="State or territory" tableColumnId="2"/>
      <queryTableField id="3" name="Median home price in US$" tableColumnId="3"/>
      <queryTableField id="16" dataBound="0" tableColumnId="16"/>
      <queryTableField id="6" dataBound="0" tableColumnId="6"/>
      <queryTableField id="5" dataBound="0" tableColumnId="5"/>
      <queryTableField id="15" name="Effective Real Estate Tax Rate" tableColumnId="15"/>
      <queryTableField id="11" dataBound="0" tableColumnId="11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724915-30EA-4953-9BEE-8A68633FEE89}" name="Home_Prices_and_Affordability" displayName="Home_Prices_and_Affordability" ref="A9:I59" tableType="queryTable" totalsRowShown="0" headerRowDxfId="9">
  <autoFilter ref="A9:I59" xr:uid="{D9724915-30EA-4953-9BEE-8A68633FEE89}"/>
  <sortState xmlns:xlrd2="http://schemas.microsoft.com/office/spreadsheetml/2017/richdata2" ref="A10:I59">
    <sortCondition descending="1" ref="C9:C58"/>
  </sortState>
  <tableColumns count="9">
    <tableColumn id="1" xr3:uid="{4F5EF9C1-BD7D-4B6E-898D-881582BDEDBD}" uniqueName="1" name="State rank" queryTableFieldId="1" dataDxfId="7"/>
    <tableColumn id="2" xr3:uid="{55769610-860C-4281-8812-BFC64632C79F}" uniqueName="2" name="State or territory" queryTableFieldId="2" dataDxfId="8"/>
    <tableColumn id="3" xr3:uid="{301BEDCA-3541-4E43-AE12-D02B015252E6}" uniqueName="3" name="Median home price in US$" queryTableFieldId="3" dataDxfId="6"/>
    <tableColumn id="16" xr3:uid="{B8A98875-EEA6-4ED0-847B-B2F86AA20103}" uniqueName="16" name="State Home Price to U.S. Median Home Price" queryTableFieldId="16" dataDxfId="5"/>
    <tableColumn id="6" xr3:uid="{7AC8CAA2-444B-4D2D-B50E-5C193E8C2A59}" uniqueName="6" name="Down Payment" queryTableFieldId="6" dataDxfId="4">
      <calculatedColumnFormula>C10*$B$2</calculatedColumnFormula>
    </tableColumn>
    <tableColumn id="5" xr3:uid="{4CB3766E-A94F-43BF-B344-ADDA5252049D}" uniqueName="5" name="Home Equity" queryTableFieldId="5" dataDxfId="3">
      <calculatedColumnFormula>Home_Prices_and_Affordability[[#This Row],[Median home price in US$]]-Home_Prices_and_Affordability[[#This Row],[Down Payment]]</calculatedColumnFormula>
    </tableColumn>
    <tableColumn id="15" xr3:uid="{0AB1353F-5358-4025-8A15-9CC7AF63CABE}" uniqueName="15" name="Effective Real Estate Tax Rate" queryTableFieldId="15" dataDxfId="2"/>
    <tableColumn id="11" xr3:uid="{ACB0F2C7-4F9F-42FB-AA61-CF6697066B45}" uniqueName="11" name="Real Estate Taxes per Year" queryTableFieldId="11" dataDxfId="1">
      <calculatedColumnFormula>Home_Prices_and_Affordability[[#This Row],[Median home price in US$]]*$G10</calculatedColumnFormula>
    </tableColumn>
    <tableColumn id="13" xr3:uid="{6AD09496-E761-44F7-8190-AB73C6AFB7BB}" uniqueName="13" name="Homeowner's Insurance per Year" queryTableFieldId="13" dataDxfId="0">
      <calculatedColumnFormula>Home_Prices_and_Affordability[[#This Row],[Real Estate Taxes per Year]]*0.1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57E2-7C40-439E-A720-72685FE67BEB}">
  <sheetPr codeName="Sheet1"/>
  <dimension ref="A1:P59"/>
  <sheetViews>
    <sheetView showGridLines="0" tabSelected="1" workbookViewId="0">
      <pane ySplit="9" topLeftCell="A10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18.28515625" bestFit="1" customWidth="1"/>
    <col min="3" max="3" width="15.5703125" bestFit="1" customWidth="1"/>
    <col min="4" max="4" width="15.85546875" bestFit="1" customWidth="1"/>
    <col min="5" max="5" width="12.7109375" style="1" bestFit="1" customWidth="1"/>
    <col min="6" max="6" width="14.85546875" style="1" bestFit="1" customWidth="1"/>
    <col min="7" max="7" width="17.140625" bestFit="1" customWidth="1"/>
    <col min="8" max="8" width="19.140625" style="1" bestFit="1" customWidth="1"/>
    <col min="9" max="9" width="20.28515625" style="1" bestFit="1" customWidth="1"/>
    <col min="10" max="10" width="15.85546875" bestFit="1" customWidth="1"/>
    <col min="11" max="11" width="10.7109375" customWidth="1"/>
    <col min="12" max="12" width="14.42578125" customWidth="1"/>
    <col min="13" max="13" width="13" style="3" customWidth="1"/>
    <col min="14" max="14" width="14.42578125" style="8" customWidth="1"/>
    <col min="15" max="15" width="9.85546875" style="8" bestFit="1" customWidth="1"/>
    <col min="16" max="16" width="9.140625" style="8"/>
  </cols>
  <sheetData>
    <row r="1" spans="1:16" ht="45.75" customHeight="1" x14ac:dyDescent="0.25">
      <c r="B1" s="5" t="s">
        <v>165</v>
      </c>
      <c r="E1" s="12" t="s">
        <v>154</v>
      </c>
      <c r="H1" s="14" t="s">
        <v>161</v>
      </c>
      <c r="L1" s="22" t="s">
        <v>167</v>
      </c>
      <c r="N1" s="21"/>
      <c r="O1" s="21"/>
    </row>
    <row r="2" spans="1:16" ht="14.25" customHeight="1" x14ac:dyDescent="0.25">
      <c r="B2" s="16">
        <v>0.2</v>
      </c>
      <c r="E2" s="15">
        <v>0.08</v>
      </c>
      <c r="H2" s="13">
        <v>30</v>
      </c>
      <c r="I2"/>
    </row>
    <row r="3" spans="1:16" s="8" customFormat="1" ht="14.25" customHeight="1" x14ac:dyDescent="0.25">
      <c r="B3" s="17"/>
      <c r="E3" s="18"/>
      <c r="F3" s="9"/>
      <c r="H3" s="19"/>
      <c r="M3" s="10"/>
    </row>
    <row r="4" spans="1:16" s="8" customFormat="1" ht="14.25" customHeight="1" x14ac:dyDescent="0.25">
      <c r="B4" s="17"/>
      <c r="E4" s="18"/>
      <c r="F4" s="9"/>
      <c r="H4" s="19"/>
      <c r="M4" s="10"/>
    </row>
    <row r="5" spans="1:16" ht="30" x14ac:dyDescent="0.25">
      <c r="B5" s="14" t="s">
        <v>162</v>
      </c>
      <c r="E5"/>
      <c r="F5"/>
      <c r="H5"/>
      <c r="I5"/>
    </row>
    <row r="6" spans="1:16" x14ac:dyDescent="0.25">
      <c r="B6" s="20" cm="1">
        <f t="array" ref="B6">MEDIAN(VALUE(Home_Prices_and_Affordability[Median home price in US$]))</f>
        <v>322780.5</v>
      </c>
      <c r="E6"/>
      <c r="F6"/>
      <c r="H6"/>
      <c r="I6"/>
    </row>
    <row r="7" spans="1:16" x14ac:dyDescent="0.25">
      <c r="E7"/>
      <c r="F7"/>
      <c r="H7"/>
      <c r="I7"/>
    </row>
    <row r="8" spans="1:16" x14ac:dyDescent="0.25">
      <c r="E8"/>
      <c r="F8"/>
      <c r="H8"/>
      <c r="I8"/>
    </row>
    <row r="9" spans="1:16" s="2" customFormat="1" ht="90" x14ac:dyDescent="0.25">
      <c r="A9" s="6" t="s">
        <v>0</v>
      </c>
      <c r="B9" s="6" t="s">
        <v>1</v>
      </c>
      <c r="C9" s="6" t="s">
        <v>2</v>
      </c>
      <c r="D9" s="4" t="s">
        <v>163</v>
      </c>
      <c r="E9" s="4" t="s">
        <v>153</v>
      </c>
      <c r="F9" s="4" t="s">
        <v>155</v>
      </c>
      <c r="G9" s="4" t="s">
        <v>164</v>
      </c>
      <c r="H9" s="6" t="s">
        <v>157</v>
      </c>
      <c r="I9" s="4" t="s">
        <v>159</v>
      </c>
      <c r="J9" s="4" t="s">
        <v>156</v>
      </c>
      <c r="K9" s="4" t="s">
        <v>158</v>
      </c>
      <c r="L9" s="4" t="s">
        <v>160</v>
      </c>
      <c r="M9" s="4" t="s">
        <v>166</v>
      </c>
      <c r="N9" s="11"/>
      <c r="O9" s="11"/>
      <c r="P9" s="11"/>
    </row>
    <row r="10" spans="1:16" x14ac:dyDescent="0.25">
      <c r="A10" t="s">
        <v>3</v>
      </c>
      <c r="B10" t="s">
        <v>4</v>
      </c>
      <c r="C10" t="s">
        <v>5</v>
      </c>
      <c r="D10" s="3">
        <f>C10/$B$6</f>
        <v>2.5993298851696434</v>
      </c>
      <c r="E10" s="1">
        <f>C10*$B$2</f>
        <v>167802.6</v>
      </c>
      <c r="F10" s="1">
        <f>Home_Prices_and_Affordability[[#This Row],[Median home price in US$]]-Home_Prices_and_Affordability[[#This Row],[Down Payment]]</f>
        <v>671210.4</v>
      </c>
      <c r="G10" s="7">
        <v>2.7000000000000001E-3</v>
      </c>
      <c r="H10" s="1">
        <f>Home_Prices_and_Affordability[[#This Row],[Median home price in US$]]*$G10</f>
        <v>2265.3351000000002</v>
      </c>
      <c r="I10" s="1">
        <f>Home_Prices_and_Affordability[[#This Row],[Real Estate Taxes per Year]]*0.1</f>
        <v>226.53351000000004</v>
      </c>
      <c r="J10" s="1">
        <f t="shared" ref="J10:J41" si="0">-PMT($E$2/12, $H$2*12, F10)</f>
        <v>4925.1041313940568</v>
      </c>
      <c r="K10" s="1">
        <f>Home_Prices_and_Affordability[[#This Row],[Real Estate Taxes per Year]]/12</f>
        <v>188.77792500000001</v>
      </c>
      <c r="L10" s="1">
        <f>SUM(I10:K10)</f>
        <v>5340.4155663940574</v>
      </c>
      <c r="M10" s="1">
        <f t="shared" ref="M10:M59" si="1">C10*0.28</f>
        <v>234923.64</v>
      </c>
    </row>
    <row r="11" spans="1:16" x14ac:dyDescent="0.25">
      <c r="A11" t="s">
        <v>6</v>
      </c>
      <c r="B11" t="s">
        <v>7</v>
      </c>
      <c r="C11" t="s">
        <v>8</v>
      </c>
      <c r="D11" s="3">
        <f>C11/$B$6</f>
        <v>2.3706419687682496</v>
      </c>
      <c r="E11" s="1">
        <f>C11*$B$2</f>
        <v>153039.4</v>
      </c>
      <c r="F11" s="1">
        <f>Home_Prices_and_Affordability[[#This Row],[Median home price in US$]]-Home_Prices_and_Affordability[[#This Row],[Down Payment]]</f>
        <v>612157.6</v>
      </c>
      <c r="G11" s="7">
        <v>7.1000000000000004E-3</v>
      </c>
      <c r="H11" s="1">
        <f>Home_Prices_and_Affordability[[#This Row],[Median home price in US$]]*$G11</f>
        <v>5432.8987000000006</v>
      </c>
      <c r="I11" s="1">
        <f>Home_Prices_and_Affordability[[#This Row],[Real Estate Taxes per Year]]*0.1</f>
        <v>543.28987000000006</v>
      </c>
      <c r="J11" s="1">
        <f t="shared" si="0"/>
        <v>4491.7956051102155</v>
      </c>
      <c r="K11" s="1">
        <f>Home_Prices_and_Affordability[[#This Row],[Real Estate Taxes per Year]]/12</f>
        <v>452.74155833333339</v>
      </c>
      <c r="L11" s="1">
        <f>SUM(I11:K11)</f>
        <v>5487.8270334435492</v>
      </c>
      <c r="M11" s="1">
        <f t="shared" si="1"/>
        <v>214255.16000000003</v>
      </c>
    </row>
    <row r="12" spans="1:16" x14ac:dyDescent="0.25">
      <c r="A12" t="s">
        <v>9</v>
      </c>
      <c r="B12" t="s">
        <v>10</v>
      </c>
      <c r="C12" t="s">
        <v>11</v>
      </c>
      <c r="D12" s="3">
        <f>C12/$B$6</f>
        <v>1.8477262412072601</v>
      </c>
      <c r="E12" s="1">
        <f>C12*$B$2</f>
        <v>119282</v>
      </c>
      <c r="F12" s="1">
        <f>Home_Prices_and_Affordability[[#This Row],[Median home price in US$]]-Home_Prices_and_Affordability[[#This Row],[Down Payment]]</f>
        <v>477128</v>
      </c>
      <c r="G12" s="7">
        <v>1.15E-2</v>
      </c>
      <c r="H12" s="1">
        <f>Home_Prices_and_Affordability[[#This Row],[Median home price in US$]]*$G12</f>
        <v>6858.7150000000001</v>
      </c>
      <c r="I12" s="1">
        <f>Home_Prices_and_Affordability[[#This Row],[Real Estate Taxes per Year]]*0.1</f>
        <v>685.87150000000008</v>
      </c>
      <c r="J12" s="1">
        <f t="shared" si="0"/>
        <v>3500.9962360591903</v>
      </c>
      <c r="K12" s="1">
        <f>Home_Prices_and_Affordability[[#This Row],[Real Estate Taxes per Year]]/12</f>
        <v>571.55958333333331</v>
      </c>
      <c r="L12" s="1">
        <f t="shared" ref="L12:L58" si="2">SUM(I12:K12)</f>
        <v>4758.4273193925237</v>
      </c>
      <c r="M12" s="1">
        <f t="shared" si="1"/>
        <v>166994.80000000002</v>
      </c>
    </row>
    <row r="13" spans="1:16" x14ac:dyDescent="0.25">
      <c r="A13" t="s">
        <v>12</v>
      </c>
      <c r="B13" t="s">
        <v>13</v>
      </c>
      <c r="C13" t="s">
        <v>14</v>
      </c>
      <c r="D13" s="3">
        <f>C13/$B$6</f>
        <v>1.7841660199423448</v>
      </c>
      <c r="E13" s="1">
        <f>C13*$B$2</f>
        <v>115178.8</v>
      </c>
      <c r="F13" s="1">
        <f>Home_Prices_and_Affordability[[#This Row],[Median home price in US$]]-Home_Prices_and_Affordability[[#This Row],[Down Payment]]</f>
        <v>460715.2</v>
      </c>
      <c r="G13" s="7">
        <v>8.8000000000000005E-3</v>
      </c>
      <c r="H13" s="1">
        <f>Home_Prices_and_Affordability[[#This Row],[Median home price in US$]]*$G13</f>
        <v>5067.8672000000006</v>
      </c>
      <c r="I13" s="1">
        <f>Home_Prices_and_Affordability[[#This Row],[Real Estate Taxes per Year]]*0.1</f>
        <v>506.78672000000006</v>
      </c>
      <c r="J13" s="1">
        <f t="shared" si="0"/>
        <v>3380.564924077516</v>
      </c>
      <c r="K13" s="1">
        <f>Home_Prices_and_Affordability[[#This Row],[Real Estate Taxes per Year]]/12</f>
        <v>422.32226666666674</v>
      </c>
      <c r="L13" s="1">
        <f t="shared" si="2"/>
        <v>4309.6739107441826</v>
      </c>
      <c r="M13" s="1">
        <f t="shared" si="1"/>
        <v>161250.32</v>
      </c>
    </row>
    <row r="14" spans="1:16" x14ac:dyDescent="0.25">
      <c r="A14" t="s">
        <v>15</v>
      </c>
      <c r="B14" t="s">
        <v>16</v>
      </c>
      <c r="C14" t="s">
        <v>17</v>
      </c>
      <c r="D14" s="3">
        <f>C14/$B$6</f>
        <v>1.6703332450380366</v>
      </c>
      <c r="E14" s="1">
        <f>C14*$B$2</f>
        <v>107830.20000000001</v>
      </c>
      <c r="F14" s="1">
        <f>Home_Prices_and_Affordability[[#This Row],[Median home price in US$]]-Home_Prices_and_Affordability[[#This Row],[Down Payment]]</f>
        <v>431320.8</v>
      </c>
      <c r="G14" s="7">
        <v>4.8999999999999998E-3</v>
      </c>
      <c r="H14" s="1">
        <f>Home_Prices_and_Affordability[[#This Row],[Median home price in US$]]*$G14</f>
        <v>2641.8398999999999</v>
      </c>
      <c r="I14" s="1">
        <f>Home_Prices_and_Affordability[[#This Row],[Real Estate Taxes per Year]]*0.1</f>
        <v>264.18398999999999</v>
      </c>
      <c r="J14" s="1">
        <f t="shared" si="0"/>
        <v>3164.8792301731164</v>
      </c>
      <c r="K14" s="1">
        <f>Home_Prices_and_Affordability[[#This Row],[Real Estate Taxes per Year]]/12</f>
        <v>220.153325</v>
      </c>
      <c r="L14" s="1">
        <f t="shared" si="2"/>
        <v>3649.2165451731162</v>
      </c>
      <c r="M14" s="1">
        <f t="shared" si="1"/>
        <v>150962.28000000003</v>
      </c>
    </row>
    <row r="15" spans="1:16" x14ac:dyDescent="0.25">
      <c r="A15" t="s">
        <v>18</v>
      </c>
      <c r="B15" t="s">
        <v>19</v>
      </c>
      <c r="C15" t="s">
        <v>20</v>
      </c>
      <c r="D15" s="3">
        <f>C15/$B$6</f>
        <v>1.5782644862375514</v>
      </c>
      <c r="E15" s="1">
        <f>C15*$B$2</f>
        <v>101886.6</v>
      </c>
      <c r="F15" s="1">
        <f>Home_Prices_and_Affordability[[#This Row],[Median home price in US$]]-Home_Prices_and_Affordability[[#This Row],[Down Payment]]</f>
        <v>407546.4</v>
      </c>
      <c r="G15" s="7">
        <v>5.4999999999999997E-3</v>
      </c>
      <c r="H15" s="1">
        <f>Home_Prices_and_Affordability[[#This Row],[Median home price in US$]]*$G15</f>
        <v>2801.8815</v>
      </c>
      <c r="I15" s="1">
        <f>Home_Prices_and_Affordability[[#This Row],[Real Estate Taxes per Year]]*0.1</f>
        <v>280.18815000000001</v>
      </c>
      <c r="J15" s="1">
        <f t="shared" si="0"/>
        <v>2990.4311053207384</v>
      </c>
      <c r="K15" s="1">
        <f>Home_Prices_and_Affordability[[#This Row],[Real Estate Taxes per Year]]/12</f>
        <v>233.49012500000001</v>
      </c>
      <c r="L15" s="1">
        <f t="shared" si="2"/>
        <v>3504.1093803207382</v>
      </c>
      <c r="M15" s="1">
        <f t="shared" si="1"/>
        <v>142641.24000000002</v>
      </c>
    </row>
    <row r="16" spans="1:16" x14ac:dyDescent="0.25">
      <c r="A16" t="s">
        <v>21</v>
      </c>
      <c r="B16" t="s">
        <v>22</v>
      </c>
      <c r="C16" t="s">
        <v>23</v>
      </c>
      <c r="D16" s="3">
        <f>C16/$B$6</f>
        <v>1.5596729046519229</v>
      </c>
      <c r="E16" s="1">
        <f>C16*$B$2</f>
        <v>100686.40000000001</v>
      </c>
      <c r="F16" s="1">
        <f>Home_Prices_and_Affordability[[#This Row],[Median home price in US$]]-Home_Prices_and_Affordability[[#This Row],[Down Payment]]</f>
        <v>402745.59999999998</v>
      </c>
      <c r="G16" s="7">
        <v>2.3300000000000001E-2</v>
      </c>
      <c r="H16" s="1">
        <f>Home_Prices_and_Affordability[[#This Row],[Median home price in US$]]*$G16</f>
        <v>11729.965600000001</v>
      </c>
      <c r="I16" s="1">
        <f>Home_Prices_and_Affordability[[#This Row],[Real Estate Taxes per Year]]*0.1</f>
        <v>1172.9965600000003</v>
      </c>
      <c r="J16" s="1">
        <f t="shared" si="0"/>
        <v>2955.204535657937</v>
      </c>
      <c r="K16" s="1">
        <f>Home_Prices_and_Affordability[[#This Row],[Real Estate Taxes per Year]]/12</f>
        <v>977.49713333333341</v>
      </c>
      <c r="L16" s="1">
        <f t="shared" si="2"/>
        <v>5105.6982289912703</v>
      </c>
      <c r="M16" s="1">
        <f t="shared" si="1"/>
        <v>140960.96000000002</v>
      </c>
      <c r="N16" s="9"/>
    </row>
    <row r="17" spans="1:13" x14ac:dyDescent="0.25">
      <c r="A17" t="s">
        <v>24</v>
      </c>
      <c r="B17" t="s">
        <v>25</v>
      </c>
      <c r="C17" t="s">
        <v>26</v>
      </c>
      <c r="D17" s="3">
        <f>C17/$B$6</f>
        <v>1.5095211761553129</v>
      </c>
      <c r="E17" s="1">
        <f>C17*$B$2</f>
        <v>97448.8</v>
      </c>
      <c r="F17" s="1">
        <f>Home_Prices_and_Affordability[[#This Row],[Median home price in US$]]-Home_Prices_and_Affordability[[#This Row],[Down Payment]]</f>
        <v>389795.2</v>
      </c>
      <c r="G17" s="7">
        <v>8.6E-3</v>
      </c>
      <c r="H17" s="1">
        <f>Home_Prices_and_Affordability[[#This Row],[Median home price in US$]]*$G17</f>
        <v>4190.2983999999997</v>
      </c>
      <c r="I17" s="1">
        <f>Home_Prices_and_Affordability[[#This Row],[Real Estate Taxes per Year]]*0.1</f>
        <v>419.02983999999998</v>
      </c>
      <c r="J17" s="1">
        <f t="shared" si="0"/>
        <v>2860.1790882822625</v>
      </c>
      <c r="K17" s="1">
        <f>Home_Prices_and_Affordability[[#This Row],[Real Estate Taxes per Year]]/12</f>
        <v>349.19153333333333</v>
      </c>
      <c r="L17" s="1">
        <f t="shared" si="2"/>
        <v>3628.4004616155958</v>
      </c>
      <c r="M17" s="1">
        <f t="shared" si="1"/>
        <v>136428.32</v>
      </c>
    </row>
    <row r="18" spans="1:13" x14ac:dyDescent="0.25">
      <c r="A18" t="s">
        <v>27</v>
      </c>
      <c r="B18" t="s">
        <v>28</v>
      </c>
      <c r="C18" t="s">
        <v>29</v>
      </c>
      <c r="D18" s="3">
        <f>C18/$B$6</f>
        <v>1.4094655656088271</v>
      </c>
      <c r="E18" s="1">
        <f>C18*$B$2</f>
        <v>90989.6</v>
      </c>
      <c r="F18" s="1">
        <f>Home_Prices_and_Affordability[[#This Row],[Median home price in US$]]-Home_Prices_and_Affordability[[#This Row],[Down Payment]]</f>
        <v>363958.4</v>
      </c>
      <c r="G18" s="7">
        <v>1.89E-2</v>
      </c>
      <c r="H18" s="1">
        <f>Home_Prices_and_Affordability[[#This Row],[Median home price in US$]]*$G18</f>
        <v>8598.5172000000002</v>
      </c>
      <c r="I18" s="1">
        <f>Home_Prices_and_Affordability[[#This Row],[Real Estate Taxes per Year]]*0.1</f>
        <v>859.85172000000011</v>
      </c>
      <c r="J18" s="1">
        <f t="shared" si="0"/>
        <v>2670.5978028581958</v>
      </c>
      <c r="K18" s="1">
        <f>Home_Prices_and_Affordability[[#This Row],[Real Estate Taxes per Year]]/12</f>
        <v>716.54309999999998</v>
      </c>
      <c r="L18" s="1">
        <f t="shared" si="2"/>
        <v>4246.9926228581962</v>
      </c>
      <c r="M18" s="1">
        <f t="shared" si="1"/>
        <v>127385.44000000002</v>
      </c>
    </row>
    <row r="19" spans="1:13" x14ac:dyDescent="0.25">
      <c r="A19" t="s">
        <v>30</v>
      </c>
      <c r="B19" t="s">
        <v>31</v>
      </c>
      <c r="C19" t="s">
        <v>32</v>
      </c>
      <c r="D19" s="3">
        <f>C19/$B$6</f>
        <v>1.4038580397514719</v>
      </c>
      <c r="E19" s="1">
        <f>C19*$B$2</f>
        <v>90627.6</v>
      </c>
      <c r="F19" s="1">
        <f>Home_Prices_and_Affordability[[#This Row],[Median home price in US$]]-Home_Prices_and_Affordability[[#This Row],[Down Payment]]</f>
        <v>362510.4</v>
      </c>
      <c r="G19" s="7">
        <v>1.6400000000000001E-2</v>
      </c>
      <c r="H19" s="1">
        <f>Home_Prices_and_Affordability[[#This Row],[Median home price in US$]]*$G19</f>
        <v>7431.4632000000011</v>
      </c>
      <c r="I19" s="1">
        <f>Home_Prices_and_Affordability[[#This Row],[Real Estate Taxes per Year]]*0.1</f>
        <v>743.14632000000017</v>
      </c>
      <c r="J19" s="1">
        <f t="shared" si="0"/>
        <v>2659.9728918284222</v>
      </c>
      <c r="K19" s="1">
        <f>Home_Prices_and_Affordability[[#This Row],[Real Estate Taxes per Year]]/12</f>
        <v>619.28860000000009</v>
      </c>
      <c r="L19" s="1">
        <f t="shared" si="2"/>
        <v>4022.4078118284224</v>
      </c>
      <c r="M19" s="1">
        <f t="shared" si="1"/>
        <v>126878.64000000001</v>
      </c>
    </row>
    <row r="20" spans="1:13" x14ac:dyDescent="0.25">
      <c r="A20" t="s">
        <v>33</v>
      </c>
      <c r="B20" t="s">
        <v>34</v>
      </c>
      <c r="C20" t="s">
        <v>35</v>
      </c>
      <c r="D20" s="3">
        <f>C20/$B$6</f>
        <v>1.3886774448890191</v>
      </c>
      <c r="E20" s="1">
        <f>C20*$B$2</f>
        <v>89647.6</v>
      </c>
      <c r="F20" s="1">
        <f>Home_Prices_and_Affordability[[#This Row],[Median home price in US$]]-Home_Prices_and_Affordability[[#This Row],[Down Payment]]</f>
        <v>358590.4</v>
      </c>
      <c r="G20" s="7">
        <v>7.9000000000000008E-3</v>
      </c>
      <c r="H20" s="1">
        <f>Home_Prices_and_Affordability[[#This Row],[Median home price in US$]]*$G20</f>
        <v>3541.0802000000003</v>
      </c>
      <c r="I20" s="1">
        <f>Home_Prices_and_Affordability[[#This Row],[Real Estate Taxes per Year]]*0.1</f>
        <v>354.10802000000007</v>
      </c>
      <c r="J20" s="1">
        <f t="shared" si="0"/>
        <v>2631.2093205323508</v>
      </c>
      <c r="K20" s="1">
        <f>Home_Prices_and_Affordability[[#This Row],[Real Estate Taxes per Year]]/12</f>
        <v>295.09001666666671</v>
      </c>
      <c r="L20" s="1">
        <f t="shared" si="2"/>
        <v>3280.4073571990175</v>
      </c>
      <c r="M20" s="1">
        <f t="shared" si="1"/>
        <v>125506.64000000001</v>
      </c>
    </row>
    <row r="21" spans="1:13" x14ac:dyDescent="0.25">
      <c r="A21" t="s">
        <v>36</v>
      </c>
      <c r="B21" t="s">
        <v>37</v>
      </c>
      <c r="C21" t="s">
        <v>38</v>
      </c>
      <c r="D21" s="3">
        <f>C21/$B$6</f>
        <v>1.3739987390812023</v>
      </c>
      <c r="E21" s="1">
        <f>C21*$B$2</f>
        <v>88700</v>
      </c>
      <c r="F21" s="1">
        <f>Home_Prices_and_Affordability[[#This Row],[Median home price in US$]]-Home_Prices_and_Affordability[[#This Row],[Down Payment]]</f>
        <v>354800</v>
      </c>
      <c r="G21" s="7">
        <v>5.5999999999999999E-3</v>
      </c>
      <c r="H21" s="1">
        <f>Home_Prices_and_Affordability[[#This Row],[Median home price in US$]]*$G21</f>
        <v>2483.6</v>
      </c>
      <c r="I21" s="1">
        <f>Home_Prices_and_Affordability[[#This Row],[Real Estate Taxes per Year]]*0.1</f>
        <v>248.36</v>
      </c>
      <c r="J21" s="1">
        <f t="shared" si="0"/>
        <v>2603.3967081240266</v>
      </c>
      <c r="K21" s="1">
        <f>Home_Prices_and_Affordability[[#This Row],[Real Estate Taxes per Year]]/12</f>
        <v>206.96666666666667</v>
      </c>
      <c r="L21" s="1">
        <f t="shared" si="2"/>
        <v>3058.7233747906935</v>
      </c>
      <c r="M21" s="1">
        <f t="shared" si="1"/>
        <v>124180.00000000001</v>
      </c>
    </row>
    <row r="22" spans="1:13" x14ac:dyDescent="0.25">
      <c r="A22" t="s">
        <v>39</v>
      </c>
      <c r="B22" t="s">
        <v>40</v>
      </c>
      <c r="C22" t="s">
        <v>41</v>
      </c>
      <c r="D22" s="3">
        <f>C22/$B$6</f>
        <v>1.3591620311635926</v>
      </c>
      <c r="E22" s="1">
        <f>C22*$B$2</f>
        <v>87742.200000000012</v>
      </c>
      <c r="F22" s="1">
        <f>Home_Prices_and_Affordability[[#This Row],[Median home price in US$]]-Home_Prices_and_Affordability[[#This Row],[Down Payment]]</f>
        <v>350968.8</v>
      </c>
      <c r="G22" s="7">
        <v>1.3899999999999999E-2</v>
      </c>
      <c r="H22" s="1">
        <f>Home_Prices_and_Affordability[[#This Row],[Median home price in US$]]*$G22</f>
        <v>6098.0828999999994</v>
      </c>
      <c r="I22" s="1">
        <f>Home_Prices_and_Affordability[[#This Row],[Real Estate Taxes per Year]]*0.1</f>
        <v>609.80828999999994</v>
      </c>
      <c r="J22" s="1">
        <f t="shared" si="0"/>
        <v>2575.2847197695596</v>
      </c>
      <c r="K22" s="1">
        <f>Home_Prices_and_Affordability[[#This Row],[Real Estate Taxes per Year]]/12</f>
        <v>508.17357499999997</v>
      </c>
      <c r="L22" s="1">
        <f t="shared" si="2"/>
        <v>3693.2665847695594</v>
      </c>
      <c r="M22" s="1">
        <f t="shared" si="1"/>
        <v>122839.08000000002</v>
      </c>
    </row>
    <row r="23" spans="1:13" x14ac:dyDescent="0.25">
      <c r="A23" t="s">
        <v>42</v>
      </c>
      <c r="B23" t="s">
        <v>43</v>
      </c>
      <c r="C23" t="s">
        <v>44</v>
      </c>
      <c r="D23" s="3">
        <f>C23/$B$6</f>
        <v>1.3218890236553944</v>
      </c>
      <c r="E23" s="1">
        <f>C23*$B$2</f>
        <v>85336</v>
      </c>
      <c r="F23" s="1">
        <f>Home_Prices_and_Affordability[[#This Row],[Median home price in US$]]-Home_Prices_and_Affordability[[#This Row],[Down Payment]]</f>
        <v>341344</v>
      </c>
      <c r="G23" s="7">
        <v>5.5999999999999999E-3</v>
      </c>
      <c r="H23" s="1">
        <f>Home_Prices_and_Affordability[[#This Row],[Median home price in US$]]*$G23</f>
        <v>2389.4079999999999</v>
      </c>
      <c r="I23" s="1">
        <f>Home_Prices_and_Affordability[[#This Row],[Real Estate Taxes per Year]]*0.1</f>
        <v>238.9408</v>
      </c>
      <c r="J23" s="1">
        <f t="shared" si="0"/>
        <v>2504.6613470628181</v>
      </c>
      <c r="K23" s="1">
        <f>Home_Prices_and_Affordability[[#This Row],[Real Estate Taxes per Year]]/12</f>
        <v>199.11733333333333</v>
      </c>
      <c r="L23" s="1">
        <f t="shared" si="2"/>
        <v>2942.7194803961511</v>
      </c>
      <c r="M23" s="1">
        <f t="shared" si="1"/>
        <v>119470.40000000001</v>
      </c>
    </row>
    <row r="24" spans="1:13" x14ac:dyDescent="0.25">
      <c r="A24" t="s">
        <v>45</v>
      </c>
      <c r="B24" t="s">
        <v>46</v>
      </c>
      <c r="C24" t="s">
        <v>47</v>
      </c>
      <c r="D24" s="3">
        <f>C24/$B$6</f>
        <v>1.3206095163741305</v>
      </c>
      <c r="E24" s="1">
        <f>C24*$B$2</f>
        <v>85253.400000000009</v>
      </c>
      <c r="F24" s="1">
        <f>Home_Prices_and_Affordability[[#This Row],[Median home price in US$]]-Home_Prices_and_Affordability[[#This Row],[Down Payment]]</f>
        <v>341013.6</v>
      </c>
      <c r="G24" s="7">
        <v>5.0000000000000001E-3</v>
      </c>
      <c r="H24" s="1">
        <f>Home_Prices_and_Affordability[[#This Row],[Median home price in US$]]*$G24</f>
        <v>2131.335</v>
      </c>
      <c r="I24" s="1">
        <f>Home_Prices_and_Affordability[[#This Row],[Real Estate Taxes per Year]]*0.1</f>
        <v>213.13350000000003</v>
      </c>
      <c r="J24" s="1">
        <f t="shared" si="0"/>
        <v>2502.2369889107199</v>
      </c>
      <c r="K24" s="1">
        <f>Home_Prices_and_Affordability[[#This Row],[Real Estate Taxes per Year]]/12</f>
        <v>177.61125000000001</v>
      </c>
      <c r="L24" s="1">
        <f t="shared" si="2"/>
        <v>2892.9817389107197</v>
      </c>
      <c r="M24" s="1">
        <f t="shared" si="1"/>
        <v>119354.76000000001</v>
      </c>
    </row>
    <row r="25" spans="1:13" x14ac:dyDescent="0.25">
      <c r="A25" t="s">
        <v>48</v>
      </c>
      <c r="B25" t="s">
        <v>49</v>
      </c>
      <c r="C25" t="s">
        <v>50</v>
      </c>
      <c r="D25" s="3">
        <f>C25/$B$6</f>
        <v>1.2604323991071331</v>
      </c>
      <c r="E25" s="1">
        <f>C25*$B$2</f>
        <v>81368.600000000006</v>
      </c>
      <c r="F25" s="1">
        <f>Home_Prices_and_Affordability[[#This Row],[Median home price in US$]]-Home_Prices_and_Affordability[[#This Row],[Down Payment]]</f>
        <v>325474.40000000002</v>
      </c>
      <c r="G25" s="7">
        <v>1.0200000000000001E-2</v>
      </c>
      <c r="H25" s="1">
        <f>Home_Prices_and_Affordability[[#This Row],[Median home price in US$]]*$G25</f>
        <v>4149.7986000000001</v>
      </c>
      <c r="I25" s="1">
        <f>Home_Prices_and_Affordability[[#This Row],[Real Estate Taxes per Year]]*0.1</f>
        <v>414.97986000000003</v>
      </c>
      <c r="J25" s="1">
        <f t="shared" si="0"/>
        <v>2388.2158442464565</v>
      </c>
      <c r="K25" s="1">
        <f>Home_Prices_and_Affordability[[#This Row],[Real Estate Taxes per Year]]/12</f>
        <v>345.81655000000001</v>
      </c>
      <c r="L25" s="1">
        <f t="shared" si="2"/>
        <v>3149.0122542464565</v>
      </c>
      <c r="M25" s="1">
        <f t="shared" si="1"/>
        <v>113916.04000000001</v>
      </c>
    </row>
    <row r="26" spans="1:13" x14ac:dyDescent="0.25">
      <c r="A26" t="s">
        <v>51</v>
      </c>
      <c r="B26" t="s">
        <v>52</v>
      </c>
      <c r="C26" t="s">
        <v>53</v>
      </c>
      <c r="D26" s="3">
        <f>C26/$B$6</f>
        <v>1.2153956016549947</v>
      </c>
      <c r="E26" s="1">
        <f>C26*$B$2</f>
        <v>78461.2</v>
      </c>
      <c r="F26" s="1">
        <f>Home_Prices_and_Affordability[[#This Row],[Median home price in US$]]-Home_Prices_and_Affordability[[#This Row],[Down Payment]]</f>
        <v>313844.8</v>
      </c>
      <c r="G26" s="7">
        <v>8.2000000000000007E-3</v>
      </c>
      <c r="H26" s="1">
        <f>Home_Prices_and_Affordability[[#This Row],[Median home price in US$]]*$G26</f>
        <v>3216.9092000000001</v>
      </c>
      <c r="I26" s="1">
        <f>Home_Prices_and_Affordability[[#This Row],[Real Estate Taxes per Year]]*0.1</f>
        <v>321.69092000000001</v>
      </c>
      <c r="J26" s="1">
        <f t="shared" si="0"/>
        <v>2302.8819593625803</v>
      </c>
      <c r="K26" s="1">
        <f>Home_Prices_and_Affordability[[#This Row],[Real Estate Taxes per Year]]/12</f>
        <v>268.07576666666665</v>
      </c>
      <c r="L26" s="1">
        <f t="shared" si="2"/>
        <v>2892.6486460292472</v>
      </c>
      <c r="M26" s="1">
        <f t="shared" si="1"/>
        <v>109845.68000000001</v>
      </c>
    </row>
    <row r="27" spans="1:13" x14ac:dyDescent="0.25">
      <c r="A27" t="s">
        <v>54</v>
      </c>
      <c r="B27" t="s">
        <v>55</v>
      </c>
      <c r="C27" t="s">
        <v>56</v>
      </c>
      <c r="D27" s="3">
        <f>C27/$B$6</f>
        <v>1.1904188759853833</v>
      </c>
      <c r="E27" s="1">
        <f>C27*$B$2</f>
        <v>76848.800000000003</v>
      </c>
      <c r="F27" s="1">
        <f>Home_Prices_and_Affordability[[#This Row],[Median home price in US$]]-Home_Prices_and_Affordability[[#This Row],[Down Payment]]</f>
        <v>307395.20000000001</v>
      </c>
      <c r="G27" s="7">
        <v>0.02</v>
      </c>
      <c r="H27" s="1">
        <f>Home_Prices_and_Affordability[[#This Row],[Median home price in US$]]*$G27</f>
        <v>7684.88</v>
      </c>
      <c r="I27" s="1">
        <f>Home_Prices_and_Affordability[[#This Row],[Real Estate Taxes per Year]]*0.1</f>
        <v>768.48800000000006</v>
      </c>
      <c r="J27" s="1">
        <f t="shared" si="0"/>
        <v>2255.5570794056562</v>
      </c>
      <c r="K27" s="1">
        <f>Home_Prices_and_Affordability[[#This Row],[Real Estate Taxes per Year]]/12</f>
        <v>640.40666666666664</v>
      </c>
      <c r="L27" s="1">
        <f t="shared" si="2"/>
        <v>3664.4517460723227</v>
      </c>
      <c r="M27" s="1">
        <f t="shared" si="1"/>
        <v>107588.32</v>
      </c>
    </row>
    <row r="28" spans="1:13" x14ac:dyDescent="0.25">
      <c r="A28" t="s">
        <v>57</v>
      </c>
      <c r="B28" t="s">
        <v>58</v>
      </c>
      <c r="C28" t="s">
        <v>59</v>
      </c>
      <c r="D28" s="3">
        <f>C28/$B$6</f>
        <v>1.1852636698933177</v>
      </c>
      <c r="E28" s="1">
        <f>C28*$B$2</f>
        <v>76516</v>
      </c>
      <c r="F28" s="1">
        <f>Home_Prices_and_Affordability[[#This Row],[Median home price in US$]]-Home_Prices_and_Affordability[[#This Row],[Down Payment]]</f>
        <v>306064</v>
      </c>
      <c r="G28" s="7">
        <v>1.17E-2</v>
      </c>
      <c r="H28" s="1">
        <f>Home_Prices_and_Affordability[[#This Row],[Median home price in US$]]*$G28</f>
        <v>4476.1859999999997</v>
      </c>
      <c r="I28" s="1">
        <f>Home_Prices_and_Affordability[[#This Row],[Real Estate Taxes per Year]]*0.1</f>
        <v>447.61860000000001</v>
      </c>
      <c r="J28" s="1">
        <f t="shared" si="0"/>
        <v>2245.7892053981741</v>
      </c>
      <c r="K28" s="1">
        <f>Home_Prices_and_Affordability[[#This Row],[Real Estate Taxes per Year]]/12</f>
        <v>373.01549999999997</v>
      </c>
      <c r="L28" s="1">
        <f t="shared" si="2"/>
        <v>3066.4233053981739</v>
      </c>
      <c r="M28" s="1">
        <f t="shared" si="1"/>
        <v>107122.40000000001</v>
      </c>
    </row>
    <row r="29" spans="1:13" x14ac:dyDescent="0.25">
      <c r="A29" t="s">
        <v>60</v>
      </c>
      <c r="B29" t="s">
        <v>61</v>
      </c>
      <c r="C29" t="s">
        <v>62</v>
      </c>
      <c r="D29" s="3">
        <f>C29/$B$6</f>
        <v>1.170141938561964</v>
      </c>
      <c r="E29" s="1">
        <f>C29*$B$2</f>
        <v>75539.8</v>
      </c>
      <c r="F29" s="1">
        <f>Home_Prices_and_Affordability[[#This Row],[Median home price in US$]]-Home_Prices_and_Affordability[[#This Row],[Down Payment]]</f>
        <v>302159.2</v>
      </c>
      <c r="G29" s="7">
        <v>7.6E-3</v>
      </c>
      <c r="H29" s="1">
        <f>Home_Prices_and_Affordability[[#This Row],[Median home price in US$]]*$G29</f>
        <v>2870.5124000000001</v>
      </c>
      <c r="I29" s="1">
        <f>Home_Prices_and_Affordability[[#This Row],[Real Estate Taxes per Year]]*0.1</f>
        <v>287.05124000000001</v>
      </c>
      <c r="J29" s="1">
        <f t="shared" si="0"/>
        <v>2217.1371663173322</v>
      </c>
      <c r="K29" s="1">
        <f>Home_Prices_and_Affordability[[#This Row],[Real Estate Taxes per Year]]/12</f>
        <v>239.20936666666668</v>
      </c>
      <c r="L29" s="1">
        <f t="shared" si="2"/>
        <v>2743.3977729839985</v>
      </c>
      <c r="M29" s="1">
        <f t="shared" si="1"/>
        <v>105755.72000000002</v>
      </c>
    </row>
    <row r="30" spans="1:13" x14ac:dyDescent="0.25">
      <c r="A30" t="s">
        <v>63</v>
      </c>
      <c r="B30" t="s">
        <v>64</v>
      </c>
      <c r="C30" t="s">
        <v>65</v>
      </c>
      <c r="D30" s="3">
        <f>C30/$B$6</f>
        <v>1.1594628547883159</v>
      </c>
      <c r="E30" s="1">
        <f>C30*$B$2</f>
        <v>74850.400000000009</v>
      </c>
      <c r="F30" s="1">
        <f>Home_Prices_and_Affordability[[#This Row],[Median home price in US$]]-Home_Prices_and_Affordability[[#This Row],[Down Payment]]</f>
        <v>299401.59999999998</v>
      </c>
      <c r="G30" s="7">
        <v>5.4999999999999997E-3</v>
      </c>
      <c r="H30" s="1">
        <f>Home_Prices_and_Affordability[[#This Row],[Median home price in US$]]*$G30</f>
        <v>2058.386</v>
      </c>
      <c r="I30" s="1">
        <f>Home_Prices_and_Affordability[[#This Row],[Real Estate Taxes per Year]]*0.1</f>
        <v>205.83860000000001</v>
      </c>
      <c r="J30" s="1">
        <f t="shared" si="0"/>
        <v>2196.9028744280345</v>
      </c>
      <c r="K30" s="1">
        <f>Home_Prices_and_Affordability[[#This Row],[Real Estate Taxes per Year]]/12</f>
        <v>171.53216666666665</v>
      </c>
      <c r="L30" s="1">
        <f t="shared" si="2"/>
        <v>2574.2736410947014</v>
      </c>
      <c r="M30" s="1">
        <f t="shared" si="1"/>
        <v>104790.56000000001</v>
      </c>
    </row>
    <row r="31" spans="1:13" x14ac:dyDescent="0.25">
      <c r="A31" t="s">
        <v>66</v>
      </c>
      <c r="B31" t="s">
        <v>67</v>
      </c>
      <c r="C31" t="s">
        <v>68</v>
      </c>
      <c r="D31" s="3">
        <f>C31/$B$6</f>
        <v>1.1555871559775142</v>
      </c>
      <c r="E31" s="1">
        <f>C31*$B$2</f>
        <v>74600.2</v>
      </c>
      <c r="F31" s="1">
        <f>Home_Prices_and_Affordability[[#This Row],[Median home price in US$]]-Home_Prices_and_Affordability[[#This Row],[Down Payment]]</f>
        <v>298400.8</v>
      </c>
      <c r="G31" s="7">
        <v>1.78E-2</v>
      </c>
      <c r="H31" s="1">
        <f>Home_Prices_and_Affordability[[#This Row],[Median home price in US$]]*$G31</f>
        <v>6639.4178000000002</v>
      </c>
      <c r="I31" s="1">
        <f>Home_Prices_and_Affordability[[#This Row],[Real Estate Taxes per Year]]*0.1</f>
        <v>663.94178000000011</v>
      </c>
      <c r="J31" s="1">
        <f t="shared" si="0"/>
        <v>2189.5593585726497</v>
      </c>
      <c r="K31" s="1">
        <f>Home_Prices_and_Affordability[[#This Row],[Real Estate Taxes per Year]]/12</f>
        <v>553.28481666666664</v>
      </c>
      <c r="L31" s="1">
        <f t="shared" si="2"/>
        <v>3406.7859552393165</v>
      </c>
      <c r="M31" s="1">
        <f t="shared" si="1"/>
        <v>104440.28000000001</v>
      </c>
    </row>
    <row r="32" spans="1:13" x14ac:dyDescent="0.25">
      <c r="A32" t="s">
        <v>69</v>
      </c>
      <c r="B32" t="s">
        <v>70</v>
      </c>
      <c r="C32" t="s">
        <v>71</v>
      </c>
      <c r="D32" s="3">
        <f>C32/$B$6</f>
        <v>1.0827853603300075</v>
      </c>
      <c r="E32" s="1">
        <f>C32*$B$2</f>
        <v>69900.400000000009</v>
      </c>
      <c r="F32" s="1">
        <f>Home_Prices_and_Affordability[[#This Row],[Median home price in US$]]-Home_Prices_and_Affordability[[#This Row],[Down Payment]]</f>
        <v>279601.59999999998</v>
      </c>
      <c r="G32" s="7">
        <v>1.1599999999999999E-2</v>
      </c>
      <c r="H32" s="1">
        <f>Home_Prices_and_Affordability[[#This Row],[Median home price in US$]]*$G32</f>
        <v>4054.2231999999999</v>
      </c>
      <c r="I32" s="1">
        <f>Home_Prices_and_Affordability[[#This Row],[Real Estate Taxes per Year]]*0.1</f>
        <v>405.42232000000001</v>
      </c>
      <c r="J32" s="1">
        <f t="shared" si="0"/>
        <v>2051.6174887999177</v>
      </c>
      <c r="K32" s="1">
        <f>Home_Prices_and_Affordability[[#This Row],[Real Estate Taxes per Year]]/12</f>
        <v>337.85193333333331</v>
      </c>
      <c r="L32" s="1">
        <f t="shared" si="2"/>
        <v>2794.8917421332512</v>
      </c>
      <c r="M32" s="1">
        <f t="shared" si="1"/>
        <v>97860.560000000012</v>
      </c>
    </row>
    <row r="33" spans="1:13" x14ac:dyDescent="0.25">
      <c r="A33" t="s">
        <v>72</v>
      </c>
      <c r="B33" t="s">
        <v>73</v>
      </c>
      <c r="C33" t="s">
        <v>74</v>
      </c>
      <c r="D33" s="3">
        <f>C33/$B$6</f>
        <v>1.0371816141309651</v>
      </c>
      <c r="E33" s="1">
        <f>C33*$B$2</f>
        <v>66956.400000000009</v>
      </c>
      <c r="F33" s="1">
        <f>Home_Prices_and_Affordability[[#This Row],[Median home price in US$]]-Home_Prices_and_Affordability[[#This Row],[Down Payment]]</f>
        <v>267825.59999999998</v>
      </c>
      <c r="G33" s="7">
        <v>5.7999999999999996E-3</v>
      </c>
      <c r="H33" s="1">
        <f>Home_Prices_and_Affordability[[#This Row],[Median home price in US$]]*$G33</f>
        <v>1941.7356</v>
      </c>
      <c r="I33" s="1">
        <f>Home_Prices_and_Affordability[[#This Row],[Real Estate Taxes per Year]]*0.1</f>
        <v>194.17356000000001</v>
      </c>
      <c r="J33" s="1">
        <f t="shared" si="0"/>
        <v>1965.2093725798823</v>
      </c>
      <c r="K33" s="1">
        <f>Home_Prices_and_Affordability[[#This Row],[Real Estate Taxes per Year]]/12</f>
        <v>161.81129999999999</v>
      </c>
      <c r="L33" s="1">
        <f t="shared" si="2"/>
        <v>2321.1942325798823</v>
      </c>
      <c r="M33" s="1">
        <f t="shared" si="1"/>
        <v>93738.96</v>
      </c>
    </row>
    <row r="34" spans="1:13" x14ac:dyDescent="0.25">
      <c r="A34" t="s">
        <v>75</v>
      </c>
      <c r="B34" t="s">
        <v>76</v>
      </c>
      <c r="C34" t="s">
        <v>77</v>
      </c>
      <c r="D34" s="3">
        <f>C34/$B$6</f>
        <v>1.0007853634280881</v>
      </c>
      <c r="E34" s="1">
        <f>C34*$B$2</f>
        <v>64606.8</v>
      </c>
      <c r="F34" s="1">
        <f>Home_Prices_and_Affordability[[#This Row],[Median home price in US$]]-Home_Prices_and_Affordability[[#This Row],[Down Payment]]</f>
        <v>258427.2</v>
      </c>
      <c r="G34" s="7">
        <v>1.0500000000000001E-2</v>
      </c>
      <c r="H34" s="1">
        <f>Home_Prices_and_Affordability[[#This Row],[Median home price in US$]]*$G34</f>
        <v>3391.8570000000004</v>
      </c>
      <c r="I34" s="1">
        <f>Home_Prices_and_Affordability[[#This Row],[Real Estate Taxes per Year]]*0.1</f>
        <v>339.18570000000005</v>
      </c>
      <c r="J34" s="1">
        <f t="shared" si="0"/>
        <v>1896.2472428684034</v>
      </c>
      <c r="K34" s="1">
        <f>Home_Prices_and_Affordability[[#This Row],[Real Estate Taxes per Year]]/12</f>
        <v>282.65475000000004</v>
      </c>
      <c r="L34" s="1">
        <f t="shared" si="2"/>
        <v>2518.0876928684038</v>
      </c>
      <c r="M34" s="1">
        <f t="shared" si="1"/>
        <v>90449.52</v>
      </c>
    </row>
    <row r="35" spans="1:13" x14ac:dyDescent="0.25">
      <c r="A35" t="s">
        <v>78</v>
      </c>
      <c r="B35" t="s">
        <v>79</v>
      </c>
      <c r="C35" t="s">
        <v>80</v>
      </c>
      <c r="D35" s="3">
        <f>C35/$B$6</f>
        <v>0.9992146365719119</v>
      </c>
      <c r="E35" s="1">
        <f>C35*$B$2</f>
        <v>64505.4</v>
      </c>
      <c r="F35" s="1">
        <f>Home_Prices_and_Affordability[[#This Row],[Median home price in US$]]-Home_Prices_and_Affordability[[#This Row],[Down Payment]]</f>
        <v>258021.6</v>
      </c>
      <c r="G35" s="7">
        <v>7.3000000000000001E-3</v>
      </c>
      <c r="H35" s="1">
        <f>Home_Prices_and_Affordability[[#This Row],[Median home price in US$]]*$G35</f>
        <v>2354.4470999999999</v>
      </c>
      <c r="I35" s="1">
        <f>Home_Prices_and_Affordability[[#This Row],[Real Estate Taxes per Year]]*0.1</f>
        <v>235.44470999999999</v>
      </c>
      <c r="J35" s="1">
        <f t="shared" si="0"/>
        <v>1893.2710937567488</v>
      </c>
      <c r="K35" s="1">
        <f>Home_Prices_and_Affordability[[#This Row],[Real Estate Taxes per Year]]/12</f>
        <v>196.203925</v>
      </c>
      <c r="L35" s="1">
        <f t="shared" si="2"/>
        <v>2324.9197287567486</v>
      </c>
      <c r="M35" s="1">
        <f t="shared" si="1"/>
        <v>90307.560000000012</v>
      </c>
    </row>
    <row r="36" spans="1:13" x14ac:dyDescent="0.25">
      <c r="A36" t="s">
        <v>81</v>
      </c>
      <c r="B36" t="s">
        <v>82</v>
      </c>
      <c r="C36" t="s">
        <v>83</v>
      </c>
      <c r="D36" s="3">
        <f>C36/$B$6</f>
        <v>0.99702739167948495</v>
      </c>
      <c r="E36" s="1">
        <f>C36*$B$2</f>
        <v>64364.200000000004</v>
      </c>
      <c r="F36" s="1">
        <f>Home_Prices_and_Affordability[[#This Row],[Median home price in US$]]-Home_Prices_and_Affordability[[#This Row],[Down Payment]]</f>
        <v>257456.8</v>
      </c>
      <c r="G36" s="7">
        <v>8.3000000000000001E-3</v>
      </c>
      <c r="H36" s="1">
        <f>Home_Prices_and_Affordability[[#This Row],[Median home price in US$]]*$G36</f>
        <v>2671.1143000000002</v>
      </c>
      <c r="I36" s="1">
        <f>Home_Prices_and_Affordability[[#This Row],[Real Estate Taxes per Year]]*0.1</f>
        <v>267.11143000000004</v>
      </c>
      <c r="J36" s="1">
        <f t="shared" si="0"/>
        <v>1889.1267914434775</v>
      </c>
      <c r="K36" s="1">
        <f>Home_Prices_and_Affordability[[#This Row],[Real Estate Taxes per Year]]/12</f>
        <v>222.59285833333334</v>
      </c>
      <c r="L36" s="1">
        <f t="shared" si="2"/>
        <v>2378.8310797768108</v>
      </c>
      <c r="M36" s="1">
        <f t="shared" si="1"/>
        <v>90109.88</v>
      </c>
    </row>
    <row r="37" spans="1:13" x14ac:dyDescent="0.25">
      <c r="A37" t="s">
        <v>84</v>
      </c>
      <c r="B37" t="s">
        <v>85</v>
      </c>
      <c r="C37" t="s">
        <v>86</v>
      </c>
      <c r="D37" s="3">
        <f>C37/$B$6</f>
        <v>0.96514814246833369</v>
      </c>
      <c r="E37" s="1">
        <f>C37*$B$2</f>
        <v>62306.200000000004</v>
      </c>
      <c r="F37" s="1">
        <f>Home_Prices_and_Affordability[[#This Row],[Median home price in US$]]-Home_Prices_and_Affordability[[#This Row],[Down Payment]]</f>
        <v>249224.8</v>
      </c>
      <c r="G37" s="7">
        <v>5.7999999999999996E-3</v>
      </c>
      <c r="H37" s="1">
        <f>Home_Prices_and_Affordability[[#This Row],[Median home price in US$]]*$G37</f>
        <v>1806.8797999999999</v>
      </c>
      <c r="I37" s="1">
        <f>Home_Prices_and_Affordability[[#This Row],[Real Estate Taxes per Year]]*0.1</f>
        <v>180.68798000000001</v>
      </c>
      <c r="J37" s="1">
        <f t="shared" si="0"/>
        <v>1828.7232917217275</v>
      </c>
      <c r="K37" s="1">
        <f>Home_Prices_and_Affordability[[#This Row],[Real Estate Taxes per Year]]/12</f>
        <v>150.57331666666667</v>
      </c>
      <c r="L37" s="1">
        <f t="shared" si="2"/>
        <v>2159.9845883883941</v>
      </c>
      <c r="M37" s="1">
        <f t="shared" si="1"/>
        <v>87228.680000000008</v>
      </c>
    </row>
    <row r="38" spans="1:13" x14ac:dyDescent="0.25">
      <c r="A38" t="s">
        <v>87</v>
      </c>
      <c r="B38" t="s">
        <v>88</v>
      </c>
      <c r="C38" t="s">
        <v>89</v>
      </c>
      <c r="D38" s="3">
        <f>C38/$B$6</f>
        <v>0.92516121636839899</v>
      </c>
      <c r="E38" s="1">
        <f>C38*$B$2</f>
        <v>59724.800000000003</v>
      </c>
      <c r="F38" s="1">
        <f>Home_Prices_and_Affordability[[#This Row],[Median home price in US$]]-Home_Prices_and_Affordability[[#This Row],[Down Payment]]</f>
        <v>238899.20000000001</v>
      </c>
      <c r="G38" s="7">
        <v>1.6299999999999999E-2</v>
      </c>
      <c r="H38" s="1">
        <f>Home_Prices_and_Affordability[[#This Row],[Median home price in US$]]*$G38</f>
        <v>4867.5711999999994</v>
      </c>
      <c r="I38" s="1">
        <f>Home_Prices_and_Affordability[[#This Row],[Real Estate Taxes per Year]]*0.1</f>
        <v>486.75711999999999</v>
      </c>
      <c r="J38" s="1">
        <f t="shared" si="0"/>
        <v>1752.9576968812389</v>
      </c>
      <c r="K38" s="1">
        <f>Home_Prices_and_Affordability[[#This Row],[Real Estate Taxes per Year]]/12</f>
        <v>405.6309333333333</v>
      </c>
      <c r="L38" s="1">
        <f t="shared" si="2"/>
        <v>2645.3457502145725</v>
      </c>
      <c r="M38" s="1">
        <f t="shared" si="1"/>
        <v>83614.720000000001</v>
      </c>
    </row>
    <row r="39" spans="1:13" x14ac:dyDescent="0.25">
      <c r="A39" t="s">
        <v>90</v>
      </c>
      <c r="B39" t="s">
        <v>91</v>
      </c>
      <c r="C39" t="s">
        <v>92</v>
      </c>
      <c r="D39" s="3">
        <f>C39/$B$6</f>
        <v>0.90634657298070975</v>
      </c>
      <c r="E39" s="1">
        <f>C39*$B$2</f>
        <v>58510.200000000004</v>
      </c>
      <c r="F39" s="1">
        <f>Home_Prices_and_Affordability[[#This Row],[Median home price in US$]]-Home_Prices_and_Affordability[[#This Row],[Down Payment]]</f>
        <v>234040.8</v>
      </c>
      <c r="G39" s="7">
        <v>1.14E-2</v>
      </c>
      <c r="H39" s="1">
        <f>Home_Prices_and_Affordability[[#This Row],[Median home price in US$]]*$G39</f>
        <v>3335.0814</v>
      </c>
      <c r="I39" s="1">
        <f>Home_Prices_and_Affordability[[#This Row],[Real Estate Taxes per Year]]*0.1</f>
        <v>333.50814000000003</v>
      </c>
      <c r="J39" s="1">
        <f t="shared" si="0"/>
        <v>1717.308478823883</v>
      </c>
      <c r="K39" s="1">
        <f>Home_Prices_and_Affordability[[#This Row],[Real Estate Taxes per Year]]/12</f>
        <v>277.92345</v>
      </c>
      <c r="L39" s="1">
        <f t="shared" si="2"/>
        <v>2328.7400688238831</v>
      </c>
      <c r="M39" s="1">
        <f t="shared" si="1"/>
        <v>81914.280000000013</v>
      </c>
    </row>
    <row r="40" spans="1:13" x14ac:dyDescent="0.25">
      <c r="A40" t="s">
        <v>93</v>
      </c>
      <c r="B40" t="s">
        <v>94</v>
      </c>
      <c r="C40" t="s">
        <v>95</v>
      </c>
      <c r="D40" s="3">
        <f>C40/$B$6</f>
        <v>0.90550699314239858</v>
      </c>
      <c r="E40" s="1">
        <f>C40*$B$2</f>
        <v>58456</v>
      </c>
      <c r="F40" s="1">
        <f>Home_Prices_and_Affordability[[#This Row],[Median home price in US$]]-Home_Prices_and_Affordability[[#This Row],[Down Payment]]</f>
        <v>233824</v>
      </c>
      <c r="G40" s="7">
        <v>7.4000000000000003E-3</v>
      </c>
      <c r="H40" s="1">
        <f>Home_Prices_and_Affordability[[#This Row],[Median home price in US$]]*$G40</f>
        <v>2162.8720000000003</v>
      </c>
      <c r="I40" s="1">
        <f>Home_Prices_and_Affordability[[#This Row],[Real Estate Taxes per Year]]*0.1</f>
        <v>216.28720000000004</v>
      </c>
      <c r="J40" s="1">
        <f t="shared" si="0"/>
        <v>1715.7176772277126</v>
      </c>
      <c r="K40" s="1">
        <f>Home_Prices_and_Affordability[[#This Row],[Real Estate Taxes per Year]]/12</f>
        <v>180.23933333333335</v>
      </c>
      <c r="L40" s="1">
        <f t="shared" si="2"/>
        <v>2112.2442105610457</v>
      </c>
      <c r="M40" s="1">
        <f t="shared" si="1"/>
        <v>81838.400000000009</v>
      </c>
    </row>
    <row r="41" spans="1:13" x14ac:dyDescent="0.25">
      <c r="A41" t="s">
        <v>96</v>
      </c>
      <c r="B41" t="s">
        <v>97</v>
      </c>
      <c r="C41" t="s">
        <v>98</v>
      </c>
      <c r="D41" s="3">
        <f>C41/$B$6</f>
        <v>0.89188163473320103</v>
      </c>
      <c r="E41" s="1">
        <f>C41*$B$2</f>
        <v>57576.4</v>
      </c>
      <c r="F41" s="1">
        <f>Home_Prices_and_Affordability[[#This Row],[Median home price in US$]]-Home_Prices_and_Affordability[[#This Row],[Down Payment]]</f>
        <v>230305.6</v>
      </c>
      <c r="G41" s="7">
        <v>5.3E-3</v>
      </c>
      <c r="H41" s="1">
        <f>Home_Prices_and_Affordability[[#This Row],[Median home price in US$]]*$G41</f>
        <v>1525.7746</v>
      </c>
      <c r="I41" s="1">
        <f>Home_Prices_and_Affordability[[#This Row],[Real Estate Taxes per Year]]*0.1</f>
        <v>152.57746</v>
      </c>
      <c r="J41" s="1">
        <f t="shared" si="0"/>
        <v>1689.9009044603406</v>
      </c>
      <c r="K41" s="1">
        <f>Home_Prices_and_Affordability[[#This Row],[Real Estate Taxes per Year]]/12</f>
        <v>127.14788333333333</v>
      </c>
      <c r="L41" s="1">
        <f t="shared" si="2"/>
        <v>1969.6262477936739</v>
      </c>
      <c r="M41" s="1">
        <f t="shared" si="1"/>
        <v>80606.960000000006</v>
      </c>
    </row>
    <row r="42" spans="1:13" x14ac:dyDescent="0.25">
      <c r="A42" t="s">
        <v>99</v>
      </c>
      <c r="B42" t="s">
        <v>100</v>
      </c>
      <c r="C42" t="s">
        <v>101</v>
      </c>
      <c r="D42" s="3">
        <f>C42/$B$6</f>
        <v>0.88727169082395008</v>
      </c>
      <c r="E42" s="1">
        <f>C42*$B$2</f>
        <v>57278.8</v>
      </c>
      <c r="F42" s="1">
        <f>Home_Prices_and_Affordability[[#This Row],[Median home price in US$]]-Home_Prices_and_Affordability[[#This Row],[Down Payment]]</f>
        <v>229115.2</v>
      </c>
      <c r="G42" s="7">
        <v>1.5900000000000001E-2</v>
      </c>
      <c r="H42" s="1">
        <f>Home_Prices_and_Affordability[[#This Row],[Median home price in US$]]*$G42</f>
        <v>4553.6646000000001</v>
      </c>
      <c r="I42" s="1">
        <f>Home_Prices_and_Affordability[[#This Row],[Real Estate Taxes per Year]]*0.1</f>
        <v>455.36646000000002</v>
      </c>
      <c r="J42" s="1">
        <f t="shared" ref="J42:J59" si="3">-PMT($E$2/12, $H$2*12, F42)</f>
        <v>1681.1661709728808</v>
      </c>
      <c r="K42" s="1">
        <f>Home_Prices_and_Affordability[[#This Row],[Real Estate Taxes per Year]]/12</f>
        <v>379.47205000000002</v>
      </c>
      <c r="L42" s="1">
        <f t="shared" si="2"/>
        <v>2516.0046809728806</v>
      </c>
      <c r="M42" s="1">
        <f t="shared" si="1"/>
        <v>80190.320000000007</v>
      </c>
    </row>
    <row r="43" spans="1:13" x14ac:dyDescent="0.25">
      <c r="A43" t="s">
        <v>102</v>
      </c>
      <c r="B43" t="s">
        <v>103</v>
      </c>
      <c r="C43" t="s">
        <v>104</v>
      </c>
      <c r="D43" s="3">
        <f>C43/$B$6</f>
        <v>0.79177645489736836</v>
      </c>
      <c r="E43" s="1">
        <f>C43*$B$2</f>
        <v>51114</v>
      </c>
      <c r="F43" s="1">
        <f>Home_Prices_and_Affordability[[#This Row],[Median home price in US$]]-Home_Prices_and_Affordability[[#This Row],[Down Payment]]</f>
        <v>204456</v>
      </c>
      <c r="G43" s="7">
        <v>1.41E-2</v>
      </c>
      <c r="H43" s="1">
        <f>Home_Prices_and_Affordability[[#This Row],[Median home price in US$]]*$G43</f>
        <v>3603.5369999999998</v>
      </c>
      <c r="I43" s="1">
        <f>Home_Prices_and_Affordability[[#This Row],[Real Estate Taxes per Year]]*0.1</f>
        <v>360.3537</v>
      </c>
      <c r="J43" s="1">
        <f t="shared" si="3"/>
        <v>1500.2256971708173</v>
      </c>
      <c r="K43" s="1">
        <f>Home_Prices_and_Affordability[[#This Row],[Real Estate Taxes per Year]]/12</f>
        <v>300.29474999999996</v>
      </c>
      <c r="L43" s="1">
        <f t="shared" si="2"/>
        <v>2160.8741471708172</v>
      </c>
      <c r="M43" s="1">
        <f t="shared" si="1"/>
        <v>71559.600000000006</v>
      </c>
    </row>
    <row r="44" spans="1:13" x14ac:dyDescent="0.25">
      <c r="A44" t="s">
        <v>105</v>
      </c>
      <c r="B44" t="s">
        <v>106</v>
      </c>
      <c r="C44" t="s">
        <v>107</v>
      </c>
      <c r="D44" s="3">
        <f>C44/$B$6</f>
        <v>0.77859412201170763</v>
      </c>
      <c r="E44" s="1">
        <f>C44*$B$2</f>
        <v>50263</v>
      </c>
      <c r="F44" s="1">
        <f>Home_Prices_and_Affordability[[#This Row],[Median home price in US$]]-Home_Prices_and_Affordability[[#This Row],[Down Payment]]</f>
        <v>201052</v>
      </c>
      <c r="G44" s="7">
        <v>1.54E-2</v>
      </c>
      <c r="H44" s="1">
        <f>Home_Prices_and_Affordability[[#This Row],[Median home price in US$]]*$G44</f>
        <v>3870.2510000000002</v>
      </c>
      <c r="I44" s="1">
        <f>Home_Prices_and_Affordability[[#This Row],[Real Estate Taxes per Year]]*0.1</f>
        <v>387.02510000000007</v>
      </c>
      <c r="J44" s="1">
        <f t="shared" si="3"/>
        <v>1475.2483510759635</v>
      </c>
      <c r="K44" s="1">
        <f>Home_Prices_and_Affordability[[#This Row],[Real Estate Taxes per Year]]/12</f>
        <v>322.52091666666666</v>
      </c>
      <c r="L44" s="1">
        <f t="shared" si="2"/>
        <v>2184.7943677426301</v>
      </c>
      <c r="M44" s="1">
        <f t="shared" si="1"/>
        <v>70368.200000000012</v>
      </c>
    </row>
    <row r="45" spans="1:13" x14ac:dyDescent="0.25">
      <c r="A45" t="s">
        <v>108</v>
      </c>
      <c r="B45" t="s">
        <v>109</v>
      </c>
      <c r="C45" t="s">
        <v>110</v>
      </c>
      <c r="D45" s="3">
        <f>C45/$B$6</f>
        <v>0.7784454141436673</v>
      </c>
      <c r="E45" s="1">
        <f>C45*$B$2</f>
        <v>50253.4</v>
      </c>
      <c r="F45" s="1">
        <f>Home_Prices_and_Affordability[[#This Row],[Median home price in US$]]-Home_Prices_and_Affordability[[#This Row],[Down Payment]]</f>
        <v>201013.6</v>
      </c>
      <c r="G45" s="7">
        <v>2.1100000000000001E-2</v>
      </c>
      <c r="H45" s="1">
        <f>Home_Prices_and_Affordability[[#This Row],[Median home price in US$]]*$G45</f>
        <v>5301.7336999999998</v>
      </c>
      <c r="I45" s="1">
        <f>Home_Prices_and_Affordability[[#This Row],[Real Estate Taxes per Year]]*0.1</f>
        <v>530.17336999999998</v>
      </c>
      <c r="J45" s="1">
        <f t="shared" si="3"/>
        <v>1474.9665854795937</v>
      </c>
      <c r="K45" s="1">
        <f>Home_Prices_and_Affordability[[#This Row],[Real Estate Taxes per Year]]/12</f>
        <v>441.81114166666663</v>
      </c>
      <c r="L45" s="1">
        <f t="shared" si="2"/>
        <v>2446.9510971462605</v>
      </c>
      <c r="M45" s="1">
        <f t="shared" si="1"/>
        <v>70354.760000000009</v>
      </c>
    </row>
    <row r="46" spans="1:13" x14ac:dyDescent="0.25">
      <c r="A46" t="s">
        <v>111</v>
      </c>
      <c r="B46" t="s">
        <v>112</v>
      </c>
      <c r="C46" t="s">
        <v>113</v>
      </c>
      <c r="D46" s="3">
        <f>C46/$B$6</f>
        <v>0.76839214264802247</v>
      </c>
      <c r="E46" s="1">
        <f>C46*$B$2</f>
        <v>49604.4</v>
      </c>
      <c r="F46" s="1">
        <f>Home_Prices_and_Affordability[[#This Row],[Median home price in US$]]-Home_Prices_and_Affordability[[#This Row],[Down Payment]]</f>
        <v>198417.6</v>
      </c>
      <c r="G46" s="7">
        <v>9.9000000000000008E-3</v>
      </c>
      <c r="H46" s="1">
        <f>Home_Prices_and_Affordability[[#This Row],[Median home price in US$]]*$G46</f>
        <v>2455.4178000000002</v>
      </c>
      <c r="I46" s="1">
        <f>Home_Prices_and_Affordability[[#This Row],[Real Estate Taxes per Year]]*0.1</f>
        <v>245.54178000000002</v>
      </c>
      <c r="J46" s="1">
        <f t="shared" si="3"/>
        <v>1455.9180571416853</v>
      </c>
      <c r="K46" s="1">
        <f>Home_Prices_and_Affordability[[#This Row],[Real Estate Taxes per Year]]/12</f>
        <v>204.61815000000001</v>
      </c>
      <c r="L46" s="1">
        <f t="shared" si="2"/>
        <v>1906.0779871416853</v>
      </c>
      <c r="M46" s="1">
        <f t="shared" si="1"/>
        <v>69446.16</v>
      </c>
    </row>
    <row r="47" spans="1:13" x14ac:dyDescent="0.25">
      <c r="A47" t="s">
        <v>114</v>
      </c>
      <c r="B47" t="s">
        <v>115</v>
      </c>
      <c r="C47" t="s">
        <v>116</v>
      </c>
      <c r="D47" s="3">
        <f>C47/$B$6</f>
        <v>0.73773043910645164</v>
      </c>
      <c r="E47" s="1">
        <f>C47*$B$2</f>
        <v>47625</v>
      </c>
      <c r="F47" s="1">
        <f>Home_Prices_and_Affordability[[#This Row],[Median home price in US$]]-Home_Prices_and_Affordability[[#This Row],[Down Payment]]</f>
        <v>190500</v>
      </c>
      <c r="G47" s="7">
        <v>9.1000000000000004E-3</v>
      </c>
      <c r="H47" s="1">
        <f>Home_Prices_and_Affordability[[#This Row],[Median home price in US$]]*$G47</f>
        <v>2166.9375</v>
      </c>
      <c r="I47" s="1">
        <f>Home_Prices_and_Affordability[[#This Row],[Real Estate Taxes per Year]]*0.1</f>
        <v>216.69375000000002</v>
      </c>
      <c r="J47" s="1">
        <f t="shared" si="3"/>
        <v>1397.8215132402117</v>
      </c>
      <c r="K47" s="1">
        <f>Home_Prices_and_Affordability[[#This Row],[Real Estate Taxes per Year]]/12</f>
        <v>180.578125</v>
      </c>
      <c r="L47" s="1">
        <f t="shared" si="2"/>
        <v>1795.0933882402119</v>
      </c>
      <c r="M47" s="1">
        <f t="shared" si="1"/>
        <v>66675</v>
      </c>
    </row>
    <row r="48" spans="1:13" x14ac:dyDescent="0.25">
      <c r="A48" t="s">
        <v>117</v>
      </c>
      <c r="B48" t="s">
        <v>118</v>
      </c>
      <c r="C48" t="s">
        <v>119</v>
      </c>
      <c r="D48" s="3">
        <f>C48/$B$6</f>
        <v>0.72033781470689839</v>
      </c>
      <c r="E48" s="1">
        <f>C48*$B$2</f>
        <v>46502.200000000004</v>
      </c>
      <c r="F48" s="1">
        <f>Home_Prices_and_Affordability[[#This Row],[Median home price in US$]]-Home_Prices_and_Affordability[[#This Row],[Down Payment]]</f>
        <v>186008.8</v>
      </c>
      <c r="G48" s="7">
        <v>1.35E-2</v>
      </c>
      <c r="H48" s="1">
        <f>Home_Prices_and_Affordability[[#This Row],[Median home price in US$]]*$G48</f>
        <v>3138.8984999999998</v>
      </c>
      <c r="I48" s="1">
        <f>Home_Prices_and_Affordability[[#This Row],[Real Estate Taxes per Year]]*0.1</f>
        <v>313.88985000000002</v>
      </c>
      <c r="J48" s="1">
        <f t="shared" si="3"/>
        <v>1364.866678698141</v>
      </c>
      <c r="K48" s="1">
        <f>Home_Prices_and_Affordability[[#This Row],[Real Estate Taxes per Year]]/12</f>
        <v>261.57487499999996</v>
      </c>
      <c r="L48" s="1">
        <f t="shared" si="2"/>
        <v>1940.331403698141</v>
      </c>
      <c r="M48" s="1">
        <f t="shared" si="1"/>
        <v>65103.080000000009</v>
      </c>
    </row>
    <row r="49" spans="1:13" x14ac:dyDescent="0.25">
      <c r="A49" t="s">
        <v>120</v>
      </c>
      <c r="B49" t="s">
        <v>121</v>
      </c>
      <c r="C49" t="s">
        <v>122</v>
      </c>
      <c r="D49" s="3">
        <f>C49/$B$6</f>
        <v>0.71730789189557609</v>
      </c>
      <c r="E49" s="1">
        <f>C49*$B$2</f>
        <v>46306.600000000006</v>
      </c>
      <c r="F49" s="1">
        <f>Home_Prices_and_Affordability[[#This Row],[Median home price in US$]]-Home_Prices_and_Affordability[[#This Row],[Down Payment]]</f>
        <v>185226.4</v>
      </c>
      <c r="G49" s="7">
        <v>7.7000000000000002E-3</v>
      </c>
      <c r="H49" s="1">
        <f>Home_Prices_and_Affordability[[#This Row],[Median home price in US$]]*$G49</f>
        <v>1782.8041000000001</v>
      </c>
      <c r="I49" s="1">
        <f>Home_Prices_and_Affordability[[#This Row],[Real Estate Taxes per Year]]*0.1</f>
        <v>178.28041000000002</v>
      </c>
      <c r="J49" s="1">
        <f t="shared" si="3"/>
        <v>1359.1257046721089</v>
      </c>
      <c r="K49" s="1">
        <f>Home_Prices_and_Affordability[[#This Row],[Real Estate Taxes per Year]]/12</f>
        <v>148.56700833333335</v>
      </c>
      <c r="L49" s="1">
        <f t="shared" si="2"/>
        <v>1685.9731230054424</v>
      </c>
      <c r="M49" s="1">
        <f t="shared" si="1"/>
        <v>64829.240000000005</v>
      </c>
    </row>
    <row r="50" spans="1:13" x14ac:dyDescent="0.25">
      <c r="A50" t="s">
        <v>123</v>
      </c>
      <c r="B50" t="s">
        <v>124</v>
      </c>
      <c r="C50" t="s">
        <v>125</v>
      </c>
      <c r="D50" s="3">
        <f>C50/$B$6</f>
        <v>0.68619386858871589</v>
      </c>
      <c r="E50" s="1">
        <f>C50*$B$2</f>
        <v>44298</v>
      </c>
      <c r="F50" s="1">
        <f>Home_Prices_and_Affordability[[#This Row],[Median home price in US$]]-Home_Prices_and_Affordability[[#This Row],[Down Payment]]</f>
        <v>177192</v>
      </c>
      <c r="G50" s="7">
        <v>3.8999999999999998E-3</v>
      </c>
      <c r="H50" s="1">
        <f>Home_Prices_and_Affordability[[#This Row],[Median home price in US$]]*$G50</f>
        <v>863.81099999999992</v>
      </c>
      <c r="I50" s="1">
        <f>Home_Prices_and_Affordability[[#This Row],[Real Estate Taxes per Year]]*0.1</f>
        <v>86.381100000000004</v>
      </c>
      <c r="J50" s="1">
        <f t="shared" si="3"/>
        <v>1300.1721237483443</v>
      </c>
      <c r="K50" s="1">
        <f>Home_Prices_and_Affordability[[#This Row],[Real Estate Taxes per Year]]/12</f>
        <v>71.984249999999989</v>
      </c>
      <c r="L50" s="1">
        <f t="shared" si="2"/>
        <v>1458.5374737483444</v>
      </c>
      <c r="M50" s="1">
        <f t="shared" si="1"/>
        <v>62017.200000000004</v>
      </c>
    </row>
    <row r="51" spans="1:13" x14ac:dyDescent="0.25">
      <c r="A51" t="s">
        <v>126</v>
      </c>
      <c r="B51" t="s">
        <v>127</v>
      </c>
      <c r="C51" t="s">
        <v>128</v>
      </c>
      <c r="D51" s="3">
        <f>C51/$B$6</f>
        <v>0.67444594701352778</v>
      </c>
      <c r="E51" s="1">
        <f>C51*$B$2</f>
        <v>43539.600000000006</v>
      </c>
      <c r="F51" s="1">
        <f>Home_Prices_and_Affordability[[#This Row],[Median home price in US$]]-Home_Prices_and_Affordability[[#This Row],[Down Payment]]</f>
        <v>174158.4</v>
      </c>
      <c r="G51" s="7">
        <v>1.43E-2</v>
      </c>
      <c r="H51" s="1">
        <f>Home_Prices_and_Affordability[[#This Row],[Median home price in US$]]*$G51</f>
        <v>3113.0814</v>
      </c>
      <c r="I51" s="1">
        <f>Home_Prices_and_Affordability[[#This Row],[Real Estate Taxes per Year]]*0.1</f>
        <v>311.30814000000004</v>
      </c>
      <c r="J51" s="1">
        <f t="shared" si="3"/>
        <v>1277.9126416351394</v>
      </c>
      <c r="K51" s="1">
        <f>Home_Prices_and_Affordability[[#This Row],[Real Estate Taxes per Year]]/12</f>
        <v>259.42345</v>
      </c>
      <c r="L51" s="1">
        <f t="shared" si="2"/>
        <v>1848.6442316351395</v>
      </c>
      <c r="M51" s="1">
        <f t="shared" si="1"/>
        <v>60955.44</v>
      </c>
    </row>
    <row r="52" spans="1:13" x14ac:dyDescent="0.25">
      <c r="A52" t="s">
        <v>129</v>
      </c>
      <c r="B52" t="s">
        <v>130</v>
      </c>
      <c r="C52" t="s">
        <v>131</v>
      </c>
      <c r="D52" s="3">
        <f>C52/$B$6</f>
        <v>0.67325938214978909</v>
      </c>
      <c r="E52" s="1">
        <f>C52*$B$2</f>
        <v>43463</v>
      </c>
      <c r="F52" s="1">
        <f>Home_Prices_and_Affordability[[#This Row],[Median home price in US$]]-Home_Prices_and_Affordability[[#This Row],[Down Payment]]</f>
        <v>173852</v>
      </c>
      <c r="G52" s="7">
        <v>1.34E-2</v>
      </c>
      <c r="H52" s="1">
        <f>Home_Prices_and_Affordability[[#This Row],[Median home price in US$]]*$G52</f>
        <v>2912.0210000000002</v>
      </c>
      <c r="I52" s="1">
        <f>Home_Prices_and_Affordability[[#This Row],[Real Estate Taxes per Year]]*0.1</f>
        <v>291.20210000000003</v>
      </c>
      <c r="J52" s="1">
        <f t="shared" si="3"/>
        <v>1275.6643869807731</v>
      </c>
      <c r="K52" s="1">
        <f>Home_Prices_and_Affordability[[#This Row],[Real Estate Taxes per Year]]/12</f>
        <v>242.66841666666667</v>
      </c>
      <c r="L52" s="1">
        <f t="shared" si="2"/>
        <v>1809.5349036474397</v>
      </c>
      <c r="M52" s="1">
        <f t="shared" si="1"/>
        <v>60848.200000000004</v>
      </c>
    </row>
    <row r="53" spans="1:13" x14ac:dyDescent="0.25">
      <c r="A53" t="s">
        <v>132</v>
      </c>
      <c r="B53" t="s">
        <v>133</v>
      </c>
      <c r="C53" t="s">
        <v>134</v>
      </c>
      <c r="D53" s="3">
        <f>C53/$B$6</f>
        <v>0.64673981234925904</v>
      </c>
      <c r="E53" s="1">
        <f>C53*$B$2</f>
        <v>41751</v>
      </c>
      <c r="F53" s="1">
        <f>Home_Prices_and_Affordability[[#This Row],[Median home price in US$]]-Home_Prices_and_Affordability[[#This Row],[Down Payment]]</f>
        <v>167004</v>
      </c>
      <c r="G53" s="7">
        <v>1.49E-2</v>
      </c>
      <c r="H53" s="1">
        <f>Home_Prices_and_Affordability[[#This Row],[Median home price in US$]]*$G53</f>
        <v>3110.4495000000002</v>
      </c>
      <c r="I53" s="1">
        <f>Home_Prices_and_Affordability[[#This Row],[Real Estate Taxes per Year]]*0.1</f>
        <v>311.04495000000003</v>
      </c>
      <c r="J53" s="1">
        <f t="shared" si="3"/>
        <v>1225.4161889615134</v>
      </c>
      <c r="K53" s="1">
        <f>Home_Prices_and_Affordability[[#This Row],[Real Estate Taxes per Year]]/12</f>
        <v>259.20412500000003</v>
      </c>
      <c r="L53" s="1">
        <f t="shared" si="2"/>
        <v>1795.6652639615133</v>
      </c>
      <c r="M53" s="1">
        <f t="shared" si="1"/>
        <v>58451.400000000009</v>
      </c>
    </row>
    <row r="54" spans="1:13" x14ac:dyDescent="0.25">
      <c r="A54" t="s">
        <v>135</v>
      </c>
      <c r="B54" t="s">
        <v>136</v>
      </c>
      <c r="C54" t="s">
        <v>137</v>
      </c>
      <c r="D54" s="3">
        <f>C54/$B$6</f>
        <v>0.61768911071145871</v>
      </c>
      <c r="E54" s="1">
        <f>C54*$B$2</f>
        <v>39875.600000000006</v>
      </c>
      <c r="F54" s="1">
        <f>Home_Prices_and_Affordability[[#This Row],[Median home price in US$]]-Home_Prices_and_Affordability[[#This Row],[Down Payment]]</f>
        <v>159502.39999999999</v>
      </c>
      <c r="G54" s="7">
        <v>8.5000000000000006E-3</v>
      </c>
      <c r="H54" s="1">
        <f>Home_Prices_and_Affordability[[#This Row],[Median home price in US$]]*$G54</f>
        <v>1694.7130000000002</v>
      </c>
      <c r="I54" s="1">
        <f>Home_Prices_and_Affordability[[#This Row],[Real Estate Taxes per Year]]*0.1</f>
        <v>169.47130000000004</v>
      </c>
      <c r="J54" s="1">
        <f t="shared" si="3"/>
        <v>1170.3721056873781</v>
      </c>
      <c r="K54" s="1">
        <f>Home_Prices_and_Affordability[[#This Row],[Real Estate Taxes per Year]]/12</f>
        <v>141.22608333333335</v>
      </c>
      <c r="L54" s="1">
        <f t="shared" si="2"/>
        <v>1481.0694890207114</v>
      </c>
      <c r="M54" s="1">
        <f t="shared" si="1"/>
        <v>55825.840000000004</v>
      </c>
    </row>
    <row r="55" spans="1:13" x14ac:dyDescent="0.25">
      <c r="A55" t="s">
        <v>138</v>
      </c>
      <c r="B55" t="s">
        <v>139</v>
      </c>
      <c r="C55" t="s">
        <v>140</v>
      </c>
      <c r="D55" s="3">
        <f>C55/$B$6</f>
        <v>0.61601614719600473</v>
      </c>
      <c r="E55" s="1">
        <f>C55*$B$2</f>
        <v>39767.600000000006</v>
      </c>
      <c r="F55" s="1">
        <f>Home_Prices_and_Affordability[[#This Row],[Median home price in US$]]-Home_Prices_and_Affordability[[#This Row],[Down Payment]]</f>
        <v>159070.39999999999</v>
      </c>
      <c r="G55" s="7">
        <v>5.8999999999999999E-3</v>
      </c>
      <c r="H55" s="1">
        <f>Home_Prices_and_Affordability[[#This Row],[Median home price in US$]]*$G55</f>
        <v>1173.1442</v>
      </c>
      <c r="I55" s="1">
        <f>Home_Prices_and_Affordability[[#This Row],[Real Estate Taxes per Year]]*0.1</f>
        <v>117.31442</v>
      </c>
      <c r="J55" s="1">
        <f t="shared" si="3"/>
        <v>1167.2022427282193</v>
      </c>
      <c r="K55" s="1">
        <f>Home_Prices_and_Affordability[[#This Row],[Real Estate Taxes per Year]]/12</f>
        <v>97.762016666666668</v>
      </c>
      <c r="L55" s="1">
        <f t="shared" si="2"/>
        <v>1382.2786793948858</v>
      </c>
      <c r="M55" s="1">
        <f t="shared" si="1"/>
        <v>55674.640000000007</v>
      </c>
    </row>
    <row r="56" spans="1:13" x14ac:dyDescent="0.25">
      <c r="A56" t="s">
        <v>141</v>
      </c>
      <c r="B56" t="s">
        <v>142</v>
      </c>
      <c r="C56" t="s">
        <v>143</v>
      </c>
      <c r="D56" s="3">
        <f>C56/$B$6</f>
        <v>0.60892773881941442</v>
      </c>
      <c r="E56" s="1">
        <f>C56*$B$2</f>
        <v>39310</v>
      </c>
      <c r="F56" s="1">
        <f>Home_Prices_and_Affordability[[#This Row],[Median home price in US$]]-Home_Prices_and_Affordability[[#This Row],[Down Payment]]</f>
        <v>157240</v>
      </c>
      <c r="G56" s="7">
        <v>8.0000000000000002E-3</v>
      </c>
      <c r="H56" s="1">
        <f>Home_Prices_and_Affordability[[#This Row],[Median home price in US$]]*$G56</f>
        <v>1572.4</v>
      </c>
      <c r="I56" s="1">
        <f>Home_Prices_and_Affordability[[#This Row],[Real Estate Taxes per Year]]*0.1</f>
        <v>157.24</v>
      </c>
      <c r="J56" s="1">
        <f t="shared" si="3"/>
        <v>1153.771415967931</v>
      </c>
      <c r="K56" s="1">
        <f>Home_Prices_and_Affordability[[#This Row],[Real Estate Taxes per Year]]/12</f>
        <v>131.03333333333333</v>
      </c>
      <c r="L56" s="1">
        <f t="shared" si="2"/>
        <v>1442.0447493012643</v>
      </c>
      <c r="M56" s="1">
        <f t="shared" si="1"/>
        <v>55034.000000000007</v>
      </c>
    </row>
    <row r="57" spans="1:13" x14ac:dyDescent="0.25">
      <c r="A57" t="s">
        <v>144</v>
      </c>
      <c r="B57" t="s">
        <v>145</v>
      </c>
      <c r="C57" t="s">
        <v>146</v>
      </c>
      <c r="D57" s="3">
        <f>C57/$B$6</f>
        <v>0.60198184214969619</v>
      </c>
      <c r="E57" s="1">
        <f>C57*$B$2</f>
        <v>38861.599999999999</v>
      </c>
      <c r="F57" s="1">
        <f>Home_Prices_and_Affordability[[#This Row],[Median home price in US$]]-Home_Prices_and_Affordability[[#This Row],[Down Payment]]</f>
        <v>155446.39999999999</v>
      </c>
      <c r="G57" s="7">
        <v>5.4999999999999997E-3</v>
      </c>
      <c r="H57" s="1">
        <f>Home_Prices_and_Affordability[[#This Row],[Median home price in US$]]*$G57</f>
        <v>1068.694</v>
      </c>
      <c r="I57" s="1">
        <f>Home_Prices_and_Affordability[[#This Row],[Real Estate Taxes per Year]]*0.1</f>
        <v>106.8694</v>
      </c>
      <c r="J57" s="1">
        <f t="shared" si="3"/>
        <v>1140.6106145708306</v>
      </c>
      <c r="K57" s="1">
        <f>Home_Prices_and_Affordability[[#This Row],[Real Estate Taxes per Year]]/12</f>
        <v>89.057833333333335</v>
      </c>
      <c r="L57" s="1">
        <f t="shared" si="2"/>
        <v>1336.537847904164</v>
      </c>
      <c r="M57" s="1">
        <f t="shared" si="1"/>
        <v>54406.240000000005</v>
      </c>
    </row>
    <row r="58" spans="1:13" x14ac:dyDescent="0.25">
      <c r="A58" t="s">
        <v>147</v>
      </c>
      <c r="B58" t="s">
        <v>148</v>
      </c>
      <c r="C58" t="s">
        <v>149</v>
      </c>
      <c r="D58" s="3">
        <f>C58/$B$6</f>
        <v>0.5316709032918655</v>
      </c>
      <c r="E58" s="1">
        <f>C58*$B$2</f>
        <v>34322.6</v>
      </c>
      <c r="F58" s="1">
        <f>Home_Prices_and_Affordability[[#This Row],[Median home price in US$]]-Home_Prices_and_Affordability[[#This Row],[Down Payment]]</f>
        <v>137290.4</v>
      </c>
      <c r="G58" s="7">
        <v>7.6E-3</v>
      </c>
      <c r="H58" s="1">
        <f>Home_Prices_and_Affordability[[#This Row],[Median home price in US$]]*$G58</f>
        <v>1304.2588000000001</v>
      </c>
      <c r="I58" s="1">
        <f>Home_Prices_and_Affordability[[#This Row],[Real Estate Taxes per Year]]*0.1</f>
        <v>130.42588000000001</v>
      </c>
      <c r="J58" s="1">
        <f t="shared" si="3"/>
        <v>1007.388318537291</v>
      </c>
      <c r="K58" s="1">
        <f>Home_Prices_and_Affordability[[#This Row],[Real Estate Taxes per Year]]/12</f>
        <v>108.68823333333334</v>
      </c>
      <c r="L58" s="1">
        <f t="shared" si="2"/>
        <v>1246.5024318706242</v>
      </c>
      <c r="M58" s="1">
        <f t="shared" si="1"/>
        <v>48051.640000000007</v>
      </c>
    </row>
    <row r="59" spans="1:13" x14ac:dyDescent="0.25">
      <c r="A59" t="s">
        <v>150</v>
      </c>
      <c r="B59" t="s">
        <v>151</v>
      </c>
      <c r="C59" t="s">
        <v>152</v>
      </c>
      <c r="D59" s="3">
        <f>C59/$B$6</f>
        <v>0.48172364811381108</v>
      </c>
      <c r="E59" s="1">
        <f>C59*$B$2</f>
        <v>31098.2</v>
      </c>
      <c r="F59" s="1">
        <f>Home_Prices_and_Affordability[[#This Row],[Median home price in US$]]-Home_Prices_and_Affordability[[#This Row],[Down Payment]]</f>
        <v>124392.8</v>
      </c>
      <c r="G59" s="7">
        <v>5.4999999999999997E-3</v>
      </c>
      <c r="H59" s="1">
        <f>Home_Prices_and_Affordability[[#This Row],[Median home price in US$]]*$G59</f>
        <v>855.20049999999992</v>
      </c>
      <c r="I59" s="1">
        <f>Home_Prices_and_Affordability[[#This Row],[Real Estate Taxes per Year]]*0.1</f>
        <v>85.520049999999998</v>
      </c>
      <c r="J59" s="1">
        <f t="shared" si="3"/>
        <v>912.75029885662468</v>
      </c>
      <c r="K59" s="1">
        <f>Home_Prices_and_Affordability[[#This Row],[Real Estate Taxes per Year]]/12</f>
        <v>71.266708333333327</v>
      </c>
      <c r="L59" s="1">
        <f>SUM(J59:K59)</f>
        <v>984.01700718995801</v>
      </c>
      <c r="M59" s="1">
        <f t="shared" si="1"/>
        <v>43537.48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04A3BC-E8BC-4CFB-B4A4-E4A0C18B40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Median Home Prices 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Cucchiaro</dc:creator>
  <cp:lastModifiedBy>Evan Cucchiaro</cp:lastModifiedBy>
  <dcterms:created xsi:type="dcterms:W3CDTF">2024-04-29T00:04:33Z</dcterms:created>
  <dcterms:modified xsi:type="dcterms:W3CDTF">2024-05-04T19:02:37Z</dcterms:modified>
</cp:coreProperties>
</file>