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73">
      <text>
        <t xml:space="preserve">Everything above seem correct
	-Ethan Carlson</t>
      </text>
    </comment>
    <comment authorId="0" ref="G492">
      <text>
        <t xml:space="preserve">Translation error
	-Ethan Carlson</t>
      </text>
    </comment>
    <comment authorId="0" ref="G483">
      <text>
        <t xml:space="preserve">Translation error
	-Ethan Carlson</t>
      </text>
    </comment>
    <comment authorId="0" ref="G602">
      <text>
        <t xml:space="preserve">ürümqi?
	-Ethan Carlson</t>
      </text>
    </comment>
  </commentList>
</comments>
</file>

<file path=xl/sharedStrings.xml><?xml version="1.0" encoding="utf-8"?>
<sst xmlns="http://schemas.openxmlformats.org/spreadsheetml/2006/main" count="2769" uniqueCount="1125">
  <si>
    <t>Item</t>
  </si>
  <si>
    <t>Province</t>
  </si>
  <si>
    <t>prov_name</t>
  </si>
  <si>
    <t>prov_sname</t>
  </si>
  <si>
    <t>prov_code</t>
  </si>
  <si>
    <t>2019_sname</t>
  </si>
  <si>
    <t>Region</t>
  </si>
  <si>
    <t>2019_name</t>
  </si>
  <si>
    <t>2019_code</t>
  </si>
  <si>
    <t>zhixiashi</t>
  </si>
  <si>
    <t>北京市</t>
  </si>
  <si>
    <t>北京</t>
  </si>
  <si>
    <t>东城</t>
  </si>
  <si>
    <t>东城区</t>
  </si>
  <si>
    <t>西城</t>
  </si>
  <si>
    <t>西城区</t>
  </si>
  <si>
    <t>崇文</t>
  </si>
  <si>
    <t>崇文区</t>
  </si>
  <si>
    <t>宣武</t>
  </si>
  <si>
    <t>宣武区</t>
  </si>
  <si>
    <t>朝阳</t>
  </si>
  <si>
    <t>朝阳区</t>
  </si>
  <si>
    <t>丰台</t>
  </si>
  <si>
    <t>丰台区</t>
  </si>
  <si>
    <t>石景山</t>
  </si>
  <si>
    <t>石景山区</t>
  </si>
  <si>
    <t>海淀</t>
  </si>
  <si>
    <t>海淀区</t>
  </si>
  <si>
    <t>门头沟</t>
  </si>
  <si>
    <t>门头沟区</t>
  </si>
  <si>
    <t>房山</t>
  </si>
  <si>
    <t>房山区</t>
  </si>
  <si>
    <t>昌平</t>
  </si>
  <si>
    <t>昌平区</t>
  </si>
  <si>
    <t>顺义</t>
  </si>
  <si>
    <t>顺义区</t>
  </si>
  <si>
    <t>通州</t>
  </si>
  <si>
    <t>通州区</t>
  </si>
  <si>
    <t>大兴</t>
  </si>
  <si>
    <t>大兴区</t>
  </si>
  <si>
    <t>平谷</t>
  </si>
  <si>
    <t>平谷区</t>
  </si>
  <si>
    <t>怀柔</t>
  </si>
  <si>
    <t>怀柔区</t>
  </si>
  <si>
    <t>密云</t>
  </si>
  <si>
    <t>密云区</t>
  </si>
  <si>
    <t>延庆</t>
  </si>
  <si>
    <t>延庆区</t>
  </si>
  <si>
    <t>天津市</t>
  </si>
  <si>
    <t>天津</t>
  </si>
  <si>
    <t>和平</t>
  </si>
  <si>
    <t>和平区</t>
  </si>
  <si>
    <t>河东</t>
  </si>
  <si>
    <t>河东区</t>
  </si>
  <si>
    <t>河西</t>
  </si>
  <si>
    <t>河西区</t>
  </si>
  <si>
    <t>南开</t>
  </si>
  <si>
    <t>南开区</t>
  </si>
  <si>
    <t>河北</t>
  </si>
  <si>
    <t>河北区</t>
  </si>
  <si>
    <t>红桥</t>
  </si>
  <si>
    <t>红桥区</t>
  </si>
  <si>
    <t>滨海新区</t>
  </si>
  <si>
    <t>东丽</t>
  </si>
  <si>
    <t>东丽区</t>
  </si>
  <si>
    <t>西青</t>
  </si>
  <si>
    <t>西青区</t>
  </si>
  <si>
    <t>津南</t>
  </si>
  <si>
    <t>津南区</t>
  </si>
  <si>
    <t>北辰</t>
  </si>
  <si>
    <t>北辰区</t>
  </si>
  <si>
    <t>宁河</t>
  </si>
  <si>
    <t>宁河区</t>
  </si>
  <si>
    <t>武清</t>
  </si>
  <si>
    <t>武清区</t>
  </si>
  <si>
    <t>静海</t>
  </si>
  <si>
    <t>静海区</t>
  </si>
  <si>
    <t>宝坻</t>
  </si>
  <si>
    <t>宝坻区</t>
  </si>
  <si>
    <t>蓟州</t>
  </si>
  <si>
    <t>蓟州区</t>
  </si>
  <si>
    <t>河北省</t>
  </si>
  <si>
    <t>石家庄</t>
  </si>
  <si>
    <t>石家庄市</t>
  </si>
  <si>
    <t>唐山</t>
  </si>
  <si>
    <t>唐山市</t>
  </si>
  <si>
    <t>秦皇岛</t>
  </si>
  <si>
    <t>秦皇岛市</t>
  </si>
  <si>
    <t>邯郸</t>
  </si>
  <si>
    <t>邯郸市</t>
  </si>
  <si>
    <t>邢台</t>
  </si>
  <si>
    <t>邢台市</t>
  </si>
  <si>
    <t>保定</t>
  </si>
  <si>
    <t>保定市</t>
  </si>
  <si>
    <t>张家口</t>
  </si>
  <si>
    <t>张家口市</t>
  </si>
  <si>
    <t>承德</t>
  </si>
  <si>
    <t>承德市</t>
  </si>
  <si>
    <t>沧州</t>
  </si>
  <si>
    <t>沧州市</t>
  </si>
  <si>
    <t>廊坊</t>
  </si>
  <si>
    <t>廊坊市</t>
  </si>
  <si>
    <t>衡水</t>
  </si>
  <si>
    <t>衡水市</t>
  </si>
  <si>
    <t>武安</t>
  </si>
  <si>
    <t>霸州</t>
  </si>
  <si>
    <t>遵化</t>
  </si>
  <si>
    <t>辛集</t>
  </si>
  <si>
    <t>藁城</t>
  </si>
  <si>
    <t>晋州</t>
  </si>
  <si>
    <t>新乐</t>
  </si>
  <si>
    <t>泊头</t>
  </si>
  <si>
    <t>任丘</t>
  </si>
  <si>
    <t>黄骅</t>
  </si>
  <si>
    <t>河间</t>
  </si>
  <si>
    <t>三河</t>
  </si>
  <si>
    <t>南宫</t>
  </si>
  <si>
    <t>沙河</t>
  </si>
  <si>
    <t>定州</t>
  </si>
  <si>
    <t>涿州</t>
  </si>
  <si>
    <t>安国</t>
  </si>
  <si>
    <t>高碑店</t>
  </si>
  <si>
    <t>鹿泉</t>
  </si>
  <si>
    <t>丰南</t>
  </si>
  <si>
    <t>内蒙古自治区</t>
  </si>
  <si>
    <t>内蒙古</t>
  </si>
  <si>
    <t>呼和浩特</t>
  </si>
  <si>
    <t>呼和浩特市</t>
  </si>
  <si>
    <t>包头</t>
  </si>
  <si>
    <t>包头市</t>
  </si>
  <si>
    <t>乌海</t>
  </si>
  <si>
    <t>乌海市</t>
  </si>
  <si>
    <t>赤峰</t>
  </si>
  <si>
    <t>赤峰市</t>
  </si>
  <si>
    <t>呼伦贝尔</t>
  </si>
  <si>
    <t>呼伦贝尔市</t>
  </si>
  <si>
    <t>兴安</t>
  </si>
  <si>
    <t>兴安盟</t>
  </si>
  <si>
    <t>哲里木</t>
  </si>
  <si>
    <t>通辽市</t>
  </si>
  <si>
    <t>通辽</t>
  </si>
  <si>
    <t>霍林郭勒</t>
  </si>
  <si>
    <t>Holingol</t>
  </si>
  <si>
    <t>霍林格勒市</t>
  </si>
  <si>
    <t>锡林郭勒</t>
  </si>
  <si>
    <t>锡林郭勒盟</t>
  </si>
  <si>
    <t>乌兰察布</t>
  </si>
  <si>
    <t>乌兰察布盟</t>
  </si>
  <si>
    <t>伊克昭</t>
  </si>
  <si>
    <t>鄂尔多斯市</t>
  </si>
  <si>
    <t>鄂尔多斯</t>
  </si>
  <si>
    <t>巴彦淖尔</t>
  </si>
  <si>
    <t>巴彦淖尔市</t>
  </si>
  <si>
    <t>阿拉善</t>
  </si>
  <si>
    <t>阿拉善盟</t>
  </si>
  <si>
    <t>辽宁省</t>
  </si>
  <si>
    <t>辽宁</t>
  </si>
  <si>
    <t>沈阳</t>
  </si>
  <si>
    <t>沈阳市</t>
  </si>
  <si>
    <t>大连</t>
  </si>
  <si>
    <t>大连市</t>
  </si>
  <si>
    <t>鞍山</t>
  </si>
  <si>
    <t>鞍山市</t>
  </si>
  <si>
    <t>抚顺</t>
  </si>
  <si>
    <t>抚顺市</t>
  </si>
  <si>
    <t>本溪</t>
  </si>
  <si>
    <t>本溪市</t>
  </si>
  <si>
    <t>丹东</t>
  </si>
  <si>
    <t>丹东市</t>
  </si>
  <si>
    <t>锦州</t>
  </si>
  <si>
    <t>锦州市</t>
  </si>
  <si>
    <t>营口</t>
  </si>
  <si>
    <t>营口市</t>
  </si>
  <si>
    <t>阜新</t>
  </si>
  <si>
    <t>阜新市</t>
  </si>
  <si>
    <t>辽阳</t>
  </si>
  <si>
    <t>辽阳市</t>
  </si>
  <si>
    <t>盘锦</t>
  </si>
  <si>
    <t>盘锦市</t>
  </si>
  <si>
    <t>铁岭</t>
  </si>
  <si>
    <t>铁岭市</t>
  </si>
  <si>
    <t>朝阳市</t>
  </si>
  <si>
    <t>瓦房店</t>
  </si>
  <si>
    <t>海城</t>
  </si>
  <si>
    <t>葫芦岛</t>
  </si>
  <si>
    <t>葫芦岛市</t>
  </si>
  <si>
    <t>锦西</t>
  </si>
  <si>
    <t>兴城</t>
  </si>
  <si>
    <t>铁法</t>
  </si>
  <si>
    <t>北票</t>
  </si>
  <si>
    <t>开原</t>
  </si>
  <si>
    <t>普兰店</t>
  </si>
  <si>
    <t>凌源</t>
  </si>
  <si>
    <t>庄河</t>
  </si>
  <si>
    <t>大石桥</t>
  </si>
  <si>
    <t>盖州</t>
  </si>
  <si>
    <t>新民</t>
  </si>
  <si>
    <t>东港</t>
  </si>
  <si>
    <t>凌海</t>
  </si>
  <si>
    <t>凤城</t>
  </si>
  <si>
    <t>吉林省</t>
  </si>
  <si>
    <t>吉林</t>
  </si>
  <si>
    <t>长春</t>
  </si>
  <si>
    <t>长春市</t>
  </si>
  <si>
    <t>吉林市</t>
  </si>
  <si>
    <t>四平</t>
  </si>
  <si>
    <t>四平市</t>
  </si>
  <si>
    <t>辽源</t>
  </si>
  <si>
    <t>辽源市</t>
  </si>
  <si>
    <t>通化</t>
  </si>
  <si>
    <t>通化市</t>
  </si>
  <si>
    <t>浑江</t>
  </si>
  <si>
    <t>白山市</t>
  </si>
  <si>
    <t>白山</t>
  </si>
  <si>
    <t>白城</t>
  </si>
  <si>
    <t>Baicheng</t>
  </si>
  <si>
    <t>白城市</t>
  </si>
  <si>
    <t>延边</t>
  </si>
  <si>
    <t>延边朝鲜族自治州</t>
  </si>
  <si>
    <t>公主岭</t>
  </si>
  <si>
    <t>梅河口</t>
  </si>
  <si>
    <t>集安</t>
  </si>
  <si>
    <t>桦甸</t>
  </si>
  <si>
    <t>九台</t>
  </si>
  <si>
    <t>蛟河</t>
  </si>
  <si>
    <t>榆树</t>
  </si>
  <si>
    <t>舒兰</t>
  </si>
  <si>
    <t>大安</t>
  </si>
  <si>
    <t>洮南</t>
  </si>
  <si>
    <t>临江</t>
  </si>
  <si>
    <t>松原</t>
  </si>
  <si>
    <t>松原市</t>
  </si>
  <si>
    <t>德惠</t>
  </si>
  <si>
    <t>黑龙江省</t>
  </si>
  <si>
    <t>黑龙江</t>
  </si>
  <si>
    <t>哈尔滨</t>
  </si>
  <si>
    <t>哈尔滨市</t>
  </si>
  <si>
    <t>齐齐哈尔</t>
  </si>
  <si>
    <t>齐齐哈尔市</t>
  </si>
  <si>
    <t>鸡西</t>
  </si>
  <si>
    <t>鸡西市</t>
  </si>
  <si>
    <t>鹤岗</t>
  </si>
  <si>
    <t>鹤岗市</t>
  </si>
  <si>
    <t>双鸭山</t>
  </si>
  <si>
    <t>双鸭山市</t>
  </si>
  <si>
    <t>大庆</t>
  </si>
  <si>
    <t>大庆市</t>
  </si>
  <si>
    <t>伊春</t>
  </si>
  <si>
    <t>伊春市</t>
  </si>
  <si>
    <t>佳木斯</t>
  </si>
  <si>
    <t>佳木斯市</t>
  </si>
  <si>
    <t>七台河</t>
  </si>
  <si>
    <t>七台河市</t>
  </si>
  <si>
    <t>牡丹江</t>
  </si>
  <si>
    <t>牡丹江市</t>
  </si>
  <si>
    <t>松花江</t>
  </si>
  <si>
    <t>绥化</t>
  </si>
  <si>
    <t>绥化市</t>
  </si>
  <si>
    <t>黑河</t>
  </si>
  <si>
    <t>黑河市</t>
  </si>
  <si>
    <t>大兴安岭</t>
  </si>
  <si>
    <t>大兴安岭地区</t>
  </si>
  <si>
    <t>绥芬河</t>
  </si>
  <si>
    <t>阿城</t>
  </si>
  <si>
    <t>镜泊湖</t>
  </si>
  <si>
    <t>同江</t>
  </si>
  <si>
    <t>富锦</t>
  </si>
  <si>
    <t>铁力</t>
  </si>
  <si>
    <t>密山</t>
  </si>
  <si>
    <t>海林</t>
  </si>
  <si>
    <t>讷河</t>
  </si>
  <si>
    <t>北安</t>
  </si>
  <si>
    <t>五大连池</t>
  </si>
  <si>
    <t>宁安</t>
  </si>
  <si>
    <t>安徽省</t>
  </si>
  <si>
    <t>安徽</t>
  </si>
  <si>
    <t>合肥</t>
  </si>
  <si>
    <t>合肥市</t>
  </si>
  <si>
    <t>芜湖</t>
  </si>
  <si>
    <t>芜湖市</t>
  </si>
  <si>
    <t>蚌埠</t>
  </si>
  <si>
    <t>蚌埠市</t>
  </si>
  <si>
    <t>淮南</t>
  </si>
  <si>
    <t>淮南市</t>
  </si>
  <si>
    <t>马鞍山</t>
  </si>
  <si>
    <t>马鞍山市</t>
  </si>
  <si>
    <t>淮北</t>
  </si>
  <si>
    <t>淮北市</t>
  </si>
  <si>
    <t>铜陵</t>
  </si>
  <si>
    <t>铜陵市</t>
  </si>
  <si>
    <t>安庆</t>
  </si>
  <si>
    <t>安庆市</t>
  </si>
  <si>
    <t>黄山</t>
  </si>
  <si>
    <t>黄山市</t>
  </si>
  <si>
    <t>徽州</t>
  </si>
  <si>
    <t>滁州</t>
  </si>
  <si>
    <t>滁州市</t>
  </si>
  <si>
    <t>滁县</t>
  </si>
  <si>
    <t>阜阳</t>
  </si>
  <si>
    <t>阜阳市</t>
  </si>
  <si>
    <t>宿州</t>
  </si>
  <si>
    <t>宿州市</t>
  </si>
  <si>
    <t>宿县</t>
  </si>
  <si>
    <t>六安</t>
  </si>
  <si>
    <t>六安市</t>
  </si>
  <si>
    <t>宣城</t>
  </si>
  <si>
    <t>宣城市</t>
  </si>
  <si>
    <t>巢湖</t>
  </si>
  <si>
    <t>巢湖市</t>
  </si>
  <si>
    <t>池州</t>
  </si>
  <si>
    <t>池州市</t>
  </si>
  <si>
    <t>天长</t>
  </si>
  <si>
    <t>天长市</t>
  </si>
  <si>
    <t>亳州</t>
  </si>
  <si>
    <t>亳州市</t>
  </si>
  <si>
    <t>界首</t>
  </si>
  <si>
    <t>界首市</t>
  </si>
  <si>
    <t>宁国</t>
  </si>
  <si>
    <t>宁国市</t>
  </si>
  <si>
    <t>潜山</t>
  </si>
  <si>
    <t>潜山市</t>
  </si>
  <si>
    <t>广德</t>
  </si>
  <si>
    <t>广德市</t>
  </si>
  <si>
    <t>无为</t>
  </si>
  <si>
    <t>无为市</t>
  </si>
  <si>
    <t>福建省</t>
  </si>
  <si>
    <t>福建</t>
  </si>
  <si>
    <t>福州</t>
  </si>
  <si>
    <t>福州市</t>
  </si>
  <si>
    <t>厦门</t>
  </si>
  <si>
    <t>厦门市</t>
  </si>
  <si>
    <t>莆田</t>
  </si>
  <si>
    <t>莆田市</t>
  </si>
  <si>
    <t>三明</t>
  </si>
  <si>
    <t>三明市</t>
  </si>
  <si>
    <t>泉州</t>
  </si>
  <si>
    <t>泉州市</t>
  </si>
  <si>
    <t>漳州</t>
  </si>
  <si>
    <t>漳州市</t>
  </si>
  <si>
    <t>建阳</t>
  </si>
  <si>
    <t>南平市</t>
  </si>
  <si>
    <t>南平</t>
  </si>
  <si>
    <t>宁德</t>
  </si>
  <si>
    <t>宁德市</t>
  </si>
  <si>
    <t>龙岩</t>
  </si>
  <si>
    <t>龙岩市</t>
  </si>
  <si>
    <t>河南省</t>
  </si>
  <si>
    <t>河南</t>
  </si>
  <si>
    <t>郑州</t>
  </si>
  <si>
    <t>郑州市</t>
  </si>
  <si>
    <t>开封</t>
  </si>
  <si>
    <t>开封市</t>
  </si>
  <si>
    <t>洛阳</t>
  </si>
  <si>
    <t>洛阳市</t>
  </si>
  <si>
    <t>平顶山</t>
  </si>
  <si>
    <t>平顶山市</t>
  </si>
  <si>
    <t>安阳</t>
  </si>
  <si>
    <t>安阳市</t>
  </si>
  <si>
    <t>鹤壁</t>
  </si>
  <si>
    <t>鹤壁市</t>
  </si>
  <si>
    <t>新乡</t>
  </si>
  <si>
    <t>新乡市</t>
  </si>
  <si>
    <t>焦作</t>
  </si>
  <si>
    <t>焦作市</t>
  </si>
  <si>
    <t>濮阳</t>
  </si>
  <si>
    <t>濮阳市</t>
  </si>
  <si>
    <t>许昌</t>
  </si>
  <si>
    <t>许昌市</t>
  </si>
  <si>
    <t>漯河</t>
  </si>
  <si>
    <t>漯河市</t>
  </si>
  <si>
    <t>三门峡</t>
  </si>
  <si>
    <t>三门峡市</t>
  </si>
  <si>
    <t>商丘</t>
  </si>
  <si>
    <t>商丘市</t>
  </si>
  <si>
    <t>周口</t>
  </si>
  <si>
    <t>周口市</t>
  </si>
  <si>
    <t>驻马店</t>
  </si>
  <si>
    <t>驻马店市</t>
  </si>
  <si>
    <t>南阳</t>
  </si>
  <si>
    <t>南阳市</t>
  </si>
  <si>
    <t>信阳</t>
  </si>
  <si>
    <t>信阳市</t>
  </si>
  <si>
    <t>湖北省</t>
  </si>
  <si>
    <t>湖北</t>
  </si>
  <si>
    <t>武汉</t>
  </si>
  <si>
    <t>武汉市</t>
  </si>
  <si>
    <t>黄石</t>
  </si>
  <si>
    <t>Huangshi City</t>
  </si>
  <si>
    <t>黄石市</t>
  </si>
  <si>
    <t>十堰</t>
  </si>
  <si>
    <t>十堰市</t>
  </si>
  <si>
    <t>沙市</t>
  </si>
  <si>
    <t>荆州市</t>
  </si>
  <si>
    <t>荆沙</t>
  </si>
  <si>
    <t>荆州</t>
  </si>
  <si>
    <t>宜昌</t>
  </si>
  <si>
    <t>宜昌市</t>
  </si>
  <si>
    <t>襄樊</t>
  </si>
  <si>
    <t>襄阳市</t>
  </si>
  <si>
    <t>襄阳</t>
  </si>
  <si>
    <t>鄂州</t>
  </si>
  <si>
    <t>鄂州市</t>
  </si>
  <si>
    <t>荆门</t>
  </si>
  <si>
    <t>荆门市</t>
  </si>
  <si>
    <t>黄冈</t>
  </si>
  <si>
    <t>黄冈市</t>
  </si>
  <si>
    <t>孝感</t>
  </si>
  <si>
    <t>孝感市</t>
  </si>
  <si>
    <t>咸宁</t>
  </si>
  <si>
    <t>咸宁市</t>
  </si>
  <si>
    <t>郧阳</t>
  </si>
  <si>
    <t>鄂西</t>
  </si>
  <si>
    <t>恩施土家族苗族自治区</t>
  </si>
  <si>
    <t>恩施</t>
  </si>
  <si>
    <t>随州</t>
  </si>
  <si>
    <t>随州市</t>
  </si>
  <si>
    <t>神农架</t>
  </si>
  <si>
    <t>神农架林区</t>
  </si>
  <si>
    <t>枝城</t>
  </si>
  <si>
    <t>宜都市</t>
  </si>
  <si>
    <t>宜都</t>
  </si>
  <si>
    <t>当阳</t>
  </si>
  <si>
    <t>当阳市</t>
  </si>
  <si>
    <t>丹江口</t>
  </si>
  <si>
    <t>丹江口市</t>
  </si>
  <si>
    <t>仙桃</t>
  </si>
  <si>
    <t>仙桃市</t>
  </si>
  <si>
    <t>潜江</t>
  </si>
  <si>
    <t>潜江市</t>
  </si>
  <si>
    <t>天门</t>
  </si>
  <si>
    <t>天门市</t>
  </si>
  <si>
    <t>广东省</t>
  </si>
  <si>
    <t>广东</t>
  </si>
  <si>
    <t>广州</t>
  </si>
  <si>
    <t>广州市</t>
  </si>
  <si>
    <t>韶关</t>
  </si>
  <si>
    <t>韶关市</t>
  </si>
  <si>
    <t>深圳</t>
  </si>
  <si>
    <t>深圳市</t>
  </si>
  <si>
    <t>珠海</t>
  </si>
  <si>
    <t>珠海市</t>
  </si>
  <si>
    <t>汕头</t>
  </si>
  <si>
    <t>汕头市</t>
  </si>
  <si>
    <t>佛山</t>
  </si>
  <si>
    <t>佛山市</t>
  </si>
  <si>
    <t>江门</t>
  </si>
  <si>
    <t>江门市</t>
  </si>
  <si>
    <t>湛江</t>
  </si>
  <si>
    <t>湛江市</t>
  </si>
  <si>
    <t>茂名</t>
  </si>
  <si>
    <t>茂名市</t>
  </si>
  <si>
    <t>海南</t>
  </si>
  <si>
    <t>海南行政区</t>
  </si>
  <si>
    <t>东莞</t>
  </si>
  <si>
    <t>东莞市</t>
  </si>
  <si>
    <t>清远</t>
  </si>
  <si>
    <t>清远市</t>
  </si>
  <si>
    <t>阳江</t>
  </si>
  <si>
    <t>阳江市</t>
  </si>
  <si>
    <t>河源</t>
  </si>
  <si>
    <t>河源市</t>
  </si>
  <si>
    <t>汕尾</t>
  </si>
  <si>
    <t>汕尾市</t>
  </si>
  <si>
    <t>梅州</t>
  </si>
  <si>
    <t>梅州市</t>
  </si>
  <si>
    <t>惠州</t>
  </si>
  <si>
    <t>惠州市</t>
  </si>
  <si>
    <t>肇庆</t>
  </si>
  <si>
    <t>肇庆市</t>
  </si>
  <si>
    <t>潮州</t>
  </si>
  <si>
    <t>潮州市</t>
  </si>
  <si>
    <t>中山</t>
  </si>
  <si>
    <t>中山市</t>
  </si>
  <si>
    <t>海口</t>
  </si>
  <si>
    <t>海口市</t>
  </si>
  <si>
    <t>揭阳</t>
  </si>
  <si>
    <t>揭阳市</t>
  </si>
  <si>
    <t>云浮</t>
  </si>
  <si>
    <t>云浮市</t>
  </si>
  <si>
    <t>澄海</t>
  </si>
  <si>
    <t>澄海市</t>
  </si>
  <si>
    <t>广西省</t>
  </si>
  <si>
    <t>广西</t>
  </si>
  <si>
    <t>南宁</t>
  </si>
  <si>
    <t>南宁市</t>
  </si>
  <si>
    <t>柳州</t>
  </si>
  <si>
    <t>柳州市</t>
  </si>
  <si>
    <t>桂林</t>
  </si>
  <si>
    <t>桂林市</t>
  </si>
  <si>
    <t>梧州</t>
  </si>
  <si>
    <t>梧州市</t>
  </si>
  <si>
    <t>北海</t>
  </si>
  <si>
    <t>北海市</t>
  </si>
  <si>
    <t>防城港</t>
  </si>
  <si>
    <t>防城港市</t>
  </si>
  <si>
    <t>崇左市</t>
  </si>
  <si>
    <t>崇左</t>
  </si>
  <si>
    <t>来宾市</t>
  </si>
  <si>
    <t>来宾</t>
  </si>
  <si>
    <t>贺州市</t>
  </si>
  <si>
    <t>贺州</t>
  </si>
  <si>
    <t>玉林</t>
  </si>
  <si>
    <t>玉林市</t>
  </si>
  <si>
    <t>百色</t>
  </si>
  <si>
    <t>百色市</t>
  </si>
  <si>
    <t>河池</t>
  </si>
  <si>
    <t>河池市</t>
  </si>
  <si>
    <t>钦州</t>
  </si>
  <si>
    <t>钦州市</t>
  </si>
  <si>
    <t>贵港</t>
  </si>
  <si>
    <t>贵港市</t>
  </si>
  <si>
    <t>海南省</t>
  </si>
  <si>
    <t>三亚</t>
  </si>
  <si>
    <t>三亚市</t>
  </si>
  <si>
    <t>通什</t>
  </si>
  <si>
    <t>五指山市</t>
  </si>
  <si>
    <t>五指山</t>
  </si>
  <si>
    <t>文昌</t>
  </si>
  <si>
    <t>文昌市</t>
  </si>
  <si>
    <t>琼海</t>
  </si>
  <si>
    <t>琼海市</t>
  </si>
  <si>
    <t>万宁</t>
  </si>
  <si>
    <t>万宁市</t>
  </si>
  <si>
    <t>定安</t>
  </si>
  <si>
    <t>定安县</t>
  </si>
  <si>
    <t>屯昌</t>
  </si>
  <si>
    <t>屯昌县</t>
  </si>
  <si>
    <t>澄迈</t>
  </si>
  <si>
    <t>澄迈县</t>
  </si>
  <si>
    <t>临高</t>
  </si>
  <si>
    <t>临高县</t>
  </si>
  <si>
    <t>儋州</t>
  </si>
  <si>
    <t>儋州市</t>
  </si>
  <si>
    <t>白沙</t>
  </si>
  <si>
    <t>白沙黎族自治县</t>
  </si>
  <si>
    <t>昌江</t>
  </si>
  <si>
    <t>昌江黎族自治县</t>
  </si>
  <si>
    <t>东方</t>
  </si>
  <si>
    <t>东方市</t>
  </si>
  <si>
    <t>乐东</t>
  </si>
  <si>
    <t>乐东黎族自治县</t>
  </si>
  <si>
    <t>陵水</t>
  </si>
  <si>
    <t>陵水黎族自治县</t>
  </si>
  <si>
    <t>保亭</t>
  </si>
  <si>
    <t>保亭黎族苗族自治县</t>
  </si>
  <si>
    <t>琼中</t>
  </si>
  <si>
    <t>琼中黎族苗族自治县</t>
  </si>
  <si>
    <t>三沙</t>
  </si>
  <si>
    <t>三沙市</t>
  </si>
  <si>
    <t>江西省</t>
  </si>
  <si>
    <t>江西</t>
  </si>
  <si>
    <t>南昌</t>
  </si>
  <si>
    <t>南昌市</t>
  </si>
  <si>
    <t>景德镇</t>
  </si>
  <si>
    <t>景德镇市</t>
  </si>
  <si>
    <t>萍乡</t>
  </si>
  <si>
    <t>萍乡市</t>
  </si>
  <si>
    <t>九江</t>
  </si>
  <si>
    <t>九江市</t>
  </si>
  <si>
    <t>共青城</t>
  </si>
  <si>
    <t>共青城市</t>
  </si>
  <si>
    <t>庐山</t>
  </si>
  <si>
    <t>庐山市</t>
  </si>
  <si>
    <t>新余</t>
  </si>
  <si>
    <t>新余市</t>
  </si>
  <si>
    <t>鹰潭</t>
  </si>
  <si>
    <t>鹰潭市</t>
  </si>
  <si>
    <t>赣州</t>
  </si>
  <si>
    <t>赣州市</t>
  </si>
  <si>
    <t>瑞金</t>
  </si>
  <si>
    <t>瑞金市</t>
  </si>
  <si>
    <t>南康</t>
  </si>
  <si>
    <t>宜春</t>
  </si>
  <si>
    <t>宜春市</t>
  </si>
  <si>
    <t>丰城</t>
  </si>
  <si>
    <t>丰城市</t>
  </si>
  <si>
    <t>樟树</t>
  </si>
  <si>
    <t>樟树市</t>
  </si>
  <si>
    <t>高安</t>
  </si>
  <si>
    <t>高安市</t>
  </si>
  <si>
    <t>上饶</t>
  </si>
  <si>
    <t>上饶市</t>
  </si>
  <si>
    <t>德兴</t>
  </si>
  <si>
    <t>德兴市</t>
  </si>
  <si>
    <t>吉安</t>
  </si>
  <si>
    <t>吉安市</t>
  </si>
  <si>
    <t>井冈山</t>
  </si>
  <si>
    <t>井冈山市</t>
  </si>
  <si>
    <t>抚州</t>
  </si>
  <si>
    <t>抚州市</t>
  </si>
  <si>
    <t>瑞昌</t>
  </si>
  <si>
    <t>瑞昌市</t>
  </si>
  <si>
    <t>乐平</t>
  </si>
  <si>
    <t>乐平市</t>
  </si>
  <si>
    <t>西藏自治区</t>
  </si>
  <si>
    <t>西藏</t>
  </si>
  <si>
    <t>拉萨</t>
  </si>
  <si>
    <t>拉萨市</t>
  </si>
  <si>
    <t>昌都</t>
  </si>
  <si>
    <t>昌都市</t>
  </si>
  <si>
    <t>山南</t>
  </si>
  <si>
    <t>山南市</t>
  </si>
  <si>
    <t>日喀则</t>
  </si>
  <si>
    <t>日喀则市</t>
  </si>
  <si>
    <t>那曲</t>
  </si>
  <si>
    <t>那曲市</t>
  </si>
  <si>
    <t>阿里</t>
  </si>
  <si>
    <t>阿里地区</t>
  </si>
  <si>
    <t>林芝</t>
  </si>
  <si>
    <t>林芝市</t>
  </si>
  <si>
    <t>四川省</t>
  </si>
  <si>
    <t>四川</t>
  </si>
  <si>
    <t>成都</t>
  </si>
  <si>
    <t>成都市</t>
  </si>
  <si>
    <t>重庆</t>
  </si>
  <si>
    <t>重庆市</t>
  </si>
  <si>
    <t>自贡</t>
  </si>
  <si>
    <t>自贡市</t>
  </si>
  <si>
    <t>渡口</t>
  </si>
  <si>
    <t>攀枝花市</t>
  </si>
  <si>
    <t>攀枝花</t>
  </si>
  <si>
    <t>泸州</t>
  </si>
  <si>
    <t>泸州市</t>
  </si>
  <si>
    <t>德阳</t>
  </si>
  <si>
    <t>德阳市</t>
  </si>
  <si>
    <t>绵阳</t>
  </si>
  <si>
    <t>绵阳市</t>
  </si>
  <si>
    <t>广元</t>
  </si>
  <si>
    <t>广元市</t>
  </si>
  <si>
    <t>遂宁</t>
  </si>
  <si>
    <t>遂宁市</t>
  </si>
  <si>
    <t>内江</t>
  </si>
  <si>
    <t>内江市</t>
  </si>
  <si>
    <t>乐山</t>
  </si>
  <si>
    <t>乐山市</t>
  </si>
  <si>
    <t>南充</t>
  </si>
  <si>
    <t>南充市</t>
  </si>
  <si>
    <t>宜宾</t>
  </si>
  <si>
    <t>宜宾市</t>
  </si>
  <si>
    <t>达县</t>
  </si>
  <si>
    <t>达州市</t>
  </si>
  <si>
    <t>达川</t>
  </si>
  <si>
    <t>达州</t>
  </si>
  <si>
    <t>雅安</t>
  </si>
  <si>
    <t>雅安市</t>
  </si>
  <si>
    <t>阿坝</t>
  </si>
  <si>
    <t>阿坝藏族羌族自治州</t>
  </si>
  <si>
    <t>甘孜</t>
  </si>
  <si>
    <t>甘孜藏族自治州</t>
  </si>
  <si>
    <t>凉山</t>
  </si>
  <si>
    <t>凉山彝族自治州</t>
  </si>
  <si>
    <t>万县</t>
  </si>
  <si>
    <t>万州区</t>
  </si>
  <si>
    <t>万州</t>
  </si>
  <si>
    <t>涪陵</t>
  </si>
  <si>
    <t>涪陵区</t>
  </si>
  <si>
    <t>广汉</t>
  </si>
  <si>
    <t>江油</t>
  </si>
  <si>
    <t>灌县</t>
  </si>
  <si>
    <t>都江堰</t>
  </si>
  <si>
    <t>峨眉</t>
  </si>
  <si>
    <t>峨眉山</t>
  </si>
  <si>
    <t>永川</t>
  </si>
  <si>
    <t>永川区</t>
  </si>
  <si>
    <t>合川</t>
  </si>
  <si>
    <t>合川区</t>
  </si>
  <si>
    <t>江津</t>
  </si>
  <si>
    <t>江津区</t>
  </si>
  <si>
    <t>南川</t>
  </si>
  <si>
    <t>南川区</t>
  </si>
  <si>
    <t>阆中</t>
  </si>
  <si>
    <t>资阳</t>
  </si>
  <si>
    <t>资阳市</t>
  </si>
  <si>
    <t>安岳</t>
  </si>
  <si>
    <t>乐至</t>
  </si>
  <si>
    <t>彭县</t>
  </si>
  <si>
    <t>彭州</t>
  </si>
  <si>
    <t>邛崃</t>
  </si>
  <si>
    <t>崇庆</t>
  </si>
  <si>
    <t>崇州</t>
  </si>
  <si>
    <t>简阳</t>
  </si>
  <si>
    <t>万源</t>
  </si>
  <si>
    <t>万源市</t>
  </si>
  <si>
    <t>眉山</t>
  </si>
  <si>
    <t>眉山市</t>
  </si>
  <si>
    <t>洪雅</t>
  </si>
  <si>
    <t>丹棱</t>
  </si>
  <si>
    <t>彭山</t>
  </si>
  <si>
    <t>仁寿</t>
  </si>
  <si>
    <t>广安</t>
  </si>
  <si>
    <t>广安市</t>
  </si>
  <si>
    <t>华蓥</t>
  </si>
  <si>
    <t>华蓥市</t>
  </si>
  <si>
    <t>岳池</t>
  </si>
  <si>
    <t>武胜</t>
  </si>
  <si>
    <t>邻水</t>
  </si>
  <si>
    <t>巴中</t>
  </si>
  <si>
    <t>巴中市</t>
  </si>
  <si>
    <t>通江</t>
  </si>
  <si>
    <t>南江</t>
  </si>
  <si>
    <t>平昌</t>
  </si>
  <si>
    <t>黔江</t>
  </si>
  <si>
    <t>黔江区</t>
  </si>
  <si>
    <t>石柱</t>
  </si>
  <si>
    <t>石柱土家族自治县</t>
  </si>
  <si>
    <t>秀山</t>
  </si>
  <si>
    <t>秀山土家族苗族自治县</t>
  </si>
  <si>
    <t>酉阳</t>
  </si>
  <si>
    <t>酉阳土家族苗族自治县</t>
  </si>
  <si>
    <t>彭水</t>
  </si>
  <si>
    <t>彭水苗族土家族自治县</t>
  </si>
  <si>
    <t>渝中</t>
  </si>
  <si>
    <t>渝中区</t>
  </si>
  <si>
    <t>市中</t>
  </si>
  <si>
    <t>大渡口</t>
  </si>
  <si>
    <t>大渡口区</t>
  </si>
  <si>
    <t>江北</t>
  </si>
  <si>
    <t>江北区</t>
  </si>
  <si>
    <t>沙坪坝</t>
  </si>
  <si>
    <t>沙坪坝区</t>
  </si>
  <si>
    <t>九龙坡</t>
  </si>
  <si>
    <t>九龙坡区</t>
  </si>
  <si>
    <t>南岸</t>
  </si>
  <si>
    <t>南岸区</t>
  </si>
  <si>
    <t>北碚</t>
  </si>
  <si>
    <t>北碚区</t>
  </si>
  <si>
    <t>南桐矿</t>
  </si>
  <si>
    <t>綦江区</t>
  </si>
  <si>
    <t>万盛</t>
  </si>
  <si>
    <t>双桥</t>
  </si>
  <si>
    <t>Dazu District</t>
  </si>
  <si>
    <t>大足区</t>
  </si>
  <si>
    <t>渝北</t>
  </si>
  <si>
    <t>渝北区</t>
  </si>
  <si>
    <t>巴南</t>
  </si>
  <si>
    <t>巴南区</t>
  </si>
  <si>
    <t>巴县</t>
  </si>
  <si>
    <t>长寿</t>
  </si>
  <si>
    <t>长寿区</t>
  </si>
  <si>
    <t>綦江</t>
  </si>
  <si>
    <t>潼南</t>
  </si>
  <si>
    <t>潼南县</t>
  </si>
  <si>
    <t>铜梁</t>
  </si>
  <si>
    <t>铜梁县</t>
  </si>
  <si>
    <t>大足</t>
  </si>
  <si>
    <t>荣昌</t>
  </si>
  <si>
    <t>荣昌县</t>
  </si>
  <si>
    <t>璧山</t>
  </si>
  <si>
    <t>璧山县</t>
  </si>
  <si>
    <t>梁平</t>
  </si>
  <si>
    <t>梁平县</t>
  </si>
  <si>
    <t>城口</t>
  </si>
  <si>
    <t>城口县</t>
  </si>
  <si>
    <t>丰都</t>
  </si>
  <si>
    <t>丰都县</t>
  </si>
  <si>
    <t>垫江</t>
  </si>
  <si>
    <t>Dianjiang County</t>
  </si>
  <si>
    <t>垫江县</t>
  </si>
  <si>
    <t>武隆</t>
  </si>
  <si>
    <t>武隆县</t>
  </si>
  <si>
    <t>忠县</t>
  </si>
  <si>
    <t>开县</t>
  </si>
  <si>
    <t>Kai County</t>
  </si>
  <si>
    <t>云阳</t>
  </si>
  <si>
    <t>云阳县</t>
  </si>
  <si>
    <t>奉节</t>
  </si>
  <si>
    <t>奉节县</t>
  </si>
  <si>
    <t>巫山</t>
  </si>
  <si>
    <t>巫山县</t>
  </si>
  <si>
    <t>巫溪</t>
  </si>
  <si>
    <t>巫溪县</t>
  </si>
  <si>
    <t>江苏省</t>
  </si>
  <si>
    <t>江苏</t>
  </si>
  <si>
    <t>南京</t>
  </si>
  <si>
    <t>南京市</t>
  </si>
  <si>
    <t>无锡</t>
  </si>
  <si>
    <t>无锡市</t>
  </si>
  <si>
    <t>徐州</t>
  </si>
  <si>
    <t>徐州市</t>
  </si>
  <si>
    <t>常州</t>
  </si>
  <si>
    <t>常州市</t>
  </si>
  <si>
    <t>苏州</t>
  </si>
  <si>
    <t>苏州市</t>
  </si>
  <si>
    <t>南通</t>
  </si>
  <si>
    <t>南通市</t>
  </si>
  <si>
    <t>连云港</t>
  </si>
  <si>
    <t>连云港市</t>
  </si>
  <si>
    <t>淮阴</t>
  </si>
  <si>
    <t>淮阴市</t>
  </si>
  <si>
    <t>盐城</t>
  </si>
  <si>
    <t>Yancheng City</t>
  </si>
  <si>
    <t>盐城市</t>
  </si>
  <si>
    <t>扬州</t>
  </si>
  <si>
    <t>扬州市</t>
  </si>
  <si>
    <t>镇江</t>
  </si>
  <si>
    <t>镇江市</t>
  </si>
  <si>
    <t>泰州</t>
  </si>
  <si>
    <t>泰州市</t>
  </si>
  <si>
    <t>宿迁</t>
  </si>
  <si>
    <t>宿迁市</t>
  </si>
  <si>
    <t>浙江省</t>
  </si>
  <si>
    <t>浙江</t>
  </si>
  <si>
    <t>杭州</t>
  </si>
  <si>
    <t>杭州市</t>
  </si>
  <si>
    <t>宁波</t>
  </si>
  <si>
    <t>宁波市</t>
  </si>
  <si>
    <t>温州</t>
  </si>
  <si>
    <t>温州市</t>
  </si>
  <si>
    <t>嘉兴</t>
  </si>
  <si>
    <t>嘉兴市</t>
  </si>
  <si>
    <t>湖州</t>
  </si>
  <si>
    <t>湖州市</t>
  </si>
  <si>
    <t>绍兴</t>
  </si>
  <si>
    <t>绍兴市</t>
  </si>
  <si>
    <t>金华</t>
  </si>
  <si>
    <t>金华市</t>
  </si>
  <si>
    <t>衢州</t>
  </si>
  <si>
    <t>衢州市</t>
  </si>
  <si>
    <t>丽水</t>
  </si>
  <si>
    <t>丽水市</t>
  </si>
  <si>
    <t>台州</t>
  </si>
  <si>
    <t>台州市</t>
  </si>
  <si>
    <t>舟山</t>
  </si>
  <si>
    <t>舟山市</t>
  </si>
  <si>
    <t>山东省</t>
  </si>
  <si>
    <t>山东</t>
  </si>
  <si>
    <t>济南</t>
  </si>
  <si>
    <t>济南市</t>
  </si>
  <si>
    <t>青岛</t>
  </si>
  <si>
    <t>青岛市</t>
  </si>
  <si>
    <t>淄博</t>
  </si>
  <si>
    <t>淄博市</t>
  </si>
  <si>
    <t>枣庄</t>
  </si>
  <si>
    <t>枣庄市</t>
  </si>
  <si>
    <t>东营</t>
  </si>
  <si>
    <t>东营市</t>
  </si>
  <si>
    <t>烟台</t>
  </si>
  <si>
    <t>烟台市</t>
  </si>
  <si>
    <t>潍坊</t>
  </si>
  <si>
    <t>潍坊市</t>
  </si>
  <si>
    <t>济宁</t>
  </si>
  <si>
    <t>济宁市</t>
  </si>
  <si>
    <t>泰安</t>
  </si>
  <si>
    <t>泰安市</t>
  </si>
  <si>
    <t>威海</t>
  </si>
  <si>
    <t>威海市</t>
  </si>
  <si>
    <t>惠民</t>
  </si>
  <si>
    <t>滨州市</t>
  </si>
  <si>
    <t>滨州</t>
  </si>
  <si>
    <t>德州</t>
  </si>
  <si>
    <t>Dezhou</t>
  </si>
  <si>
    <t>德州市</t>
  </si>
  <si>
    <t>聊城</t>
  </si>
  <si>
    <t>Liaocheng</t>
  </si>
  <si>
    <t>聊城市</t>
  </si>
  <si>
    <t>临沂</t>
  </si>
  <si>
    <t>临沂市</t>
  </si>
  <si>
    <t>菏泽</t>
  </si>
  <si>
    <t>菏泽市</t>
  </si>
  <si>
    <t>日照</t>
  </si>
  <si>
    <t>日照市</t>
  </si>
  <si>
    <t>莱芜</t>
  </si>
  <si>
    <t>莱芜区</t>
  </si>
  <si>
    <t>山西省</t>
  </si>
  <si>
    <t>山西</t>
  </si>
  <si>
    <t>太原</t>
  </si>
  <si>
    <t>太原市</t>
  </si>
  <si>
    <t>大同</t>
  </si>
  <si>
    <t>大同市</t>
  </si>
  <si>
    <t>阳泉</t>
  </si>
  <si>
    <t>阳泉市</t>
  </si>
  <si>
    <t>长治</t>
  </si>
  <si>
    <t>长治市</t>
  </si>
  <si>
    <t>晋城</t>
  </si>
  <si>
    <t>晋城市</t>
  </si>
  <si>
    <t>忻州</t>
  </si>
  <si>
    <t>忻州市</t>
  </si>
  <si>
    <t>吕梁</t>
  </si>
  <si>
    <t>吕梁市</t>
  </si>
  <si>
    <t>晋中</t>
  </si>
  <si>
    <t>晋中市</t>
  </si>
  <si>
    <t>临汾</t>
  </si>
  <si>
    <t>临汾市</t>
  </si>
  <si>
    <t>运城</t>
  </si>
  <si>
    <t>Yuncheng</t>
  </si>
  <si>
    <t>运城市</t>
  </si>
  <si>
    <t>朔州</t>
  </si>
  <si>
    <t>朔州市</t>
  </si>
  <si>
    <t>甘肃省</t>
  </si>
  <si>
    <t>甘肃</t>
  </si>
  <si>
    <t>兰州</t>
  </si>
  <si>
    <t>兰州市</t>
  </si>
  <si>
    <t>嘉峪关</t>
  </si>
  <si>
    <t>嘉峪关市</t>
  </si>
  <si>
    <t>金昌</t>
  </si>
  <si>
    <t>金昌市</t>
  </si>
  <si>
    <t>白银</t>
  </si>
  <si>
    <t>Baiyin City</t>
  </si>
  <si>
    <t>白银市</t>
  </si>
  <si>
    <t>天水</t>
  </si>
  <si>
    <t>天水市</t>
  </si>
  <si>
    <t>酒泉</t>
  </si>
  <si>
    <t>酒泉市</t>
  </si>
  <si>
    <t>张掖</t>
  </si>
  <si>
    <t>张掖市</t>
  </si>
  <si>
    <t>武威</t>
  </si>
  <si>
    <t>武威市</t>
  </si>
  <si>
    <t>定西</t>
  </si>
  <si>
    <t>定西市</t>
  </si>
  <si>
    <t>陇南</t>
  </si>
  <si>
    <t>陇南市</t>
  </si>
  <si>
    <t>平凉</t>
  </si>
  <si>
    <t>平凉市</t>
  </si>
  <si>
    <t>庆阳</t>
  </si>
  <si>
    <t>庆阳市</t>
  </si>
  <si>
    <t>临夏</t>
  </si>
  <si>
    <t>临夏回族自治州</t>
  </si>
  <si>
    <t>甘南</t>
  </si>
  <si>
    <t>甘南藏族自治州</t>
  </si>
  <si>
    <t>青海省</t>
  </si>
  <si>
    <t>青海</t>
  </si>
  <si>
    <t>西宁</t>
  </si>
  <si>
    <t>西宁市</t>
  </si>
  <si>
    <t>海东</t>
  </si>
  <si>
    <t>海东市</t>
  </si>
  <si>
    <t>海北</t>
  </si>
  <si>
    <t>海北藏族自治州</t>
  </si>
  <si>
    <t>黄南</t>
  </si>
  <si>
    <t>黄南藏族自治州</t>
  </si>
  <si>
    <t>海南藏族自治州</t>
  </si>
  <si>
    <t>果洛</t>
  </si>
  <si>
    <t>果洛藏族自治州</t>
  </si>
  <si>
    <t>玉树</t>
  </si>
  <si>
    <t>玉树藏族自治州</t>
  </si>
  <si>
    <t>海西</t>
  </si>
  <si>
    <t>海西蒙古族藏族自治州</t>
  </si>
  <si>
    <t>陕西省</t>
  </si>
  <si>
    <t>陕西</t>
  </si>
  <si>
    <t>西安</t>
  </si>
  <si>
    <t>西安市</t>
  </si>
  <si>
    <t>铜川</t>
  </si>
  <si>
    <t>铜川市</t>
  </si>
  <si>
    <t>宝鸡</t>
  </si>
  <si>
    <t>宝鸡市</t>
  </si>
  <si>
    <t>咸阳</t>
  </si>
  <si>
    <t>咸阳市</t>
  </si>
  <si>
    <t>渭南</t>
  </si>
  <si>
    <t>渭南市</t>
  </si>
  <si>
    <t>汉中</t>
  </si>
  <si>
    <t>汉中市</t>
  </si>
  <si>
    <t>安康</t>
  </si>
  <si>
    <t>安康市</t>
  </si>
  <si>
    <t>商洛</t>
  </si>
  <si>
    <t>商洛市</t>
  </si>
  <si>
    <t>延安</t>
  </si>
  <si>
    <t>延安市</t>
  </si>
  <si>
    <t>榆林</t>
  </si>
  <si>
    <t>榆林市</t>
  </si>
  <si>
    <t>新疆维吾尔族自治区</t>
  </si>
  <si>
    <t>新疆</t>
  </si>
  <si>
    <t>乌鲁木齐</t>
  </si>
  <si>
    <t>乌鲁木齐市</t>
  </si>
  <si>
    <t>克拉玛依</t>
  </si>
  <si>
    <t>克拉玛依市</t>
  </si>
  <si>
    <t>吐鲁番</t>
  </si>
  <si>
    <t>吐鲁番市</t>
  </si>
  <si>
    <t>哈密</t>
  </si>
  <si>
    <t>哈密市</t>
  </si>
  <si>
    <t>昌吉</t>
  </si>
  <si>
    <t>昌吉回族自治州</t>
  </si>
  <si>
    <t>博尔塔拉</t>
  </si>
  <si>
    <t>博尔塔拉蒙古自治州</t>
  </si>
  <si>
    <t>巴音郭楞</t>
  </si>
  <si>
    <t>巴音郭楞蒙古自治州</t>
  </si>
  <si>
    <t>阿克苏</t>
  </si>
  <si>
    <t>阿克苏地区</t>
  </si>
  <si>
    <t>克孜勒苏柯尔克孜</t>
  </si>
  <si>
    <t>克孜勒苏柯尔克孜自治州</t>
  </si>
  <si>
    <t>喀什</t>
  </si>
  <si>
    <t>喀什地区</t>
  </si>
  <si>
    <t>和田</t>
  </si>
  <si>
    <t>和田地区</t>
  </si>
  <si>
    <t>伊犁州</t>
  </si>
  <si>
    <t>伊犁哈萨克自治州</t>
  </si>
  <si>
    <t>伊犁</t>
  </si>
  <si>
    <t>塔城</t>
  </si>
  <si>
    <t>Tacheng area</t>
  </si>
  <si>
    <t>塔城地区</t>
  </si>
  <si>
    <t>阿勒泰</t>
  </si>
  <si>
    <t>阿勒泰地区</t>
  </si>
  <si>
    <t>云南省</t>
  </si>
  <si>
    <t>云南</t>
  </si>
  <si>
    <t>昆明</t>
  </si>
  <si>
    <t>昆明市</t>
  </si>
  <si>
    <t>东川</t>
  </si>
  <si>
    <t>昭通</t>
  </si>
  <si>
    <t>昭通市</t>
  </si>
  <si>
    <t>曲靖</t>
  </si>
  <si>
    <t>曲靖市</t>
  </si>
  <si>
    <t>楚雄</t>
  </si>
  <si>
    <t>楚雄彝族自治州</t>
  </si>
  <si>
    <t>玉溪</t>
  </si>
  <si>
    <t>玉溪市</t>
  </si>
  <si>
    <t>红河</t>
  </si>
  <si>
    <t>红河哈尼族彝族自治州</t>
  </si>
  <si>
    <t>文山</t>
  </si>
  <si>
    <t>文山壮族苗族自治州</t>
  </si>
  <si>
    <t>思茅</t>
  </si>
  <si>
    <t>思茅市</t>
  </si>
  <si>
    <t>普洱</t>
  </si>
  <si>
    <t>西双版纳</t>
  </si>
  <si>
    <t>西双版纳傣族自治州</t>
  </si>
  <si>
    <t>大理</t>
  </si>
  <si>
    <t>大理白族自治州</t>
  </si>
  <si>
    <t>保山</t>
  </si>
  <si>
    <t>保山市</t>
  </si>
  <si>
    <t>德宏</t>
  </si>
  <si>
    <t>德宏傣族景颇族自治州</t>
  </si>
  <si>
    <t>丽江</t>
  </si>
  <si>
    <t>丽江市</t>
  </si>
  <si>
    <t>怒江</t>
  </si>
  <si>
    <t>怒江傈僳族自治州</t>
  </si>
  <si>
    <t>迪庆</t>
  </si>
  <si>
    <t>迪庆藏族自治州</t>
  </si>
  <si>
    <t>临沧</t>
  </si>
  <si>
    <t>临沧市</t>
  </si>
  <si>
    <t>贵州省</t>
  </si>
  <si>
    <t>贵州</t>
  </si>
  <si>
    <t>贵阳</t>
  </si>
  <si>
    <t>贵阳市</t>
  </si>
  <si>
    <t>六盘水</t>
  </si>
  <si>
    <t>六盘水市</t>
  </si>
  <si>
    <t>遵义</t>
  </si>
  <si>
    <t>遵义市</t>
  </si>
  <si>
    <t>铜仁</t>
  </si>
  <si>
    <t>铜仁市</t>
  </si>
  <si>
    <t>黔西南</t>
  </si>
  <si>
    <t>黔西南布依族苗族自治州</t>
  </si>
  <si>
    <t>毕节</t>
  </si>
  <si>
    <t>毕节市</t>
  </si>
  <si>
    <t>安顺</t>
  </si>
  <si>
    <t>安顺市</t>
  </si>
  <si>
    <t>黔东南</t>
  </si>
  <si>
    <t>黔东南苗族侗族自治州</t>
  </si>
  <si>
    <t>黔南</t>
  </si>
  <si>
    <t>黔南布依族苗族自治州</t>
  </si>
  <si>
    <t>宁夏回族自治州</t>
  </si>
  <si>
    <t>宁夏</t>
  </si>
  <si>
    <t>银川</t>
  </si>
  <si>
    <t>银川市</t>
  </si>
  <si>
    <t>石咀山</t>
  </si>
  <si>
    <t>石咀山市</t>
  </si>
  <si>
    <t>吴忠</t>
  </si>
  <si>
    <t>吴忠市</t>
  </si>
  <si>
    <t>银南</t>
  </si>
  <si>
    <t>固原</t>
  </si>
  <si>
    <t>固原市</t>
  </si>
  <si>
    <t>中卫</t>
  </si>
  <si>
    <t>中卫市</t>
  </si>
  <si>
    <t>湖南省</t>
  </si>
  <si>
    <t>湖南</t>
  </si>
  <si>
    <t>长沙</t>
  </si>
  <si>
    <t>长沙市</t>
  </si>
  <si>
    <t>株洲</t>
  </si>
  <si>
    <t>株洲市</t>
  </si>
  <si>
    <t>湘潭</t>
  </si>
  <si>
    <t>湘潭市</t>
  </si>
  <si>
    <t>衡阳</t>
  </si>
  <si>
    <t>衡阳市</t>
  </si>
  <si>
    <t>邵阳</t>
  </si>
  <si>
    <t>邵阳市</t>
  </si>
  <si>
    <t>岳阳</t>
  </si>
  <si>
    <t>岳阳市</t>
  </si>
  <si>
    <t>益阳</t>
  </si>
  <si>
    <t>益阳市</t>
  </si>
  <si>
    <t>常德</t>
  </si>
  <si>
    <t>常德市</t>
  </si>
  <si>
    <t>娄底</t>
  </si>
  <si>
    <t>娄底市</t>
  </si>
  <si>
    <t>郴州</t>
  </si>
  <si>
    <t>郴州市</t>
  </si>
  <si>
    <t>永州</t>
  </si>
  <si>
    <t>永州市</t>
  </si>
  <si>
    <t>零陵</t>
  </si>
  <si>
    <t>怀化</t>
  </si>
  <si>
    <t>怀化市</t>
  </si>
  <si>
    <t>湘西</t>
  </si>
  <si>
    <t>湘西土家族苗族自治州</t>
  </si>
  <si>
    <t>大庸</t>
  </si>
  <si>
    <t>张家界市</t>
  </si>
  <si>
    <t>张家界</t>
  </si>
  <si>
    <t>上海市</t>
  </si>
  <si>
    <t>上海</t>
  </si>
  <si>
    <t>黄浦</t>
  </si>
  <si>
    <t>黄浦区</t>
  </si>
  <si>
    <t>徐汇</t>
  </si>
  <si>
    <t>徐汇区</t>
  </si>
  <si>
    <t>长宁</t>
  </si>
  <si>
    <t>长宁区</t>
  </si>
  <si>
    <t>静安</t>
  </si>
  <si>
    <t>静安区</t>
  </si>
  <si>
    <t>普陀</t>
  </si>
  <si>
    <t>普陀区</t>
  </si>
  <si>
    <t>虹口</t>
  </si>
  <si>
    <t>虹口区</t>
  </si>
  <si>
    <t>杨浦</t>
  </si>
  <si>
    <t>杨浦区</t>
  </si>
  <si>
    <t>宝山</t>
  </si>
  <si>
    <t>宝山区</t>
  </si>
  <si>
    <t>闵行</t>
  </si>
  <si>
    <t>闵行区</t>
  </si>
  <si>
    <t>嘉定</t>
  </si>
  <si>
    <t>嘉定区</t>
  </si>
  <si>
    <t>浦东</t>
  </si>
  <si>
    <t>浦东新区</t>
  </si>
  <si>
    <t>奉贤</t>
  </si>
  <si>
    <t>奉贤区</t>
  </si>
  <si>
    <t>松江</t>
  </si>
  <si>
    <t>松江区</t>
  </si>
  <si>
    <t>金山</t>
  </si>
  <si>
    <t>金山区</t>
  </si>
  <si>
    <t>青浦</t>
  </si>
  <si>
    <t>青浦区</t>
  </si>
  <si>
    <t>崇明</t>
  </si>
  <si>
    <t>崇明区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</si>
</sst>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8.0"/>
      <color rgb="FF000000"/>
      <name val="Quattrocento Sans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1" xfId="0" applyAlignment="1" applyFont="1" applyNumberFormat="1">
      <alignment horizontal="right" shrinkToFit="0" vertical="bottom" wrapText="0"/>
    </xf>
    <xf borderId="1" fillId="4" fontId="1" numFmtId="0" xfId="0" applyAlignment="1" applyBorder="1" applyFill="1" applyFont="1">
      <alignment shrinkToFit="0" wrapText="0"/>
    </xf>
    <xf borderId="1" fillId="3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right" shrinkToFit="0" wrapText="0"/>
    </xf>
    <xf borderId="1" fillId="4" fontId="1" numFmtId="0" xfId="0" applyAlignment="1" applyBorder="1" applyFont="1">
      <alignment horizontal="center" shrinkToFit="0" wrapText="0"/>
    </xf>
    <xf borderId="1" fillId="4" fontId="2" numFmtId="0" xfId="0" applyAlignment="1" applyBorder="1" applyFont="1">
      <alignment shrinkToFit="0" wrapText="0"/>
    </xf>
    <xf borderId="1" fillId="4" fontId="2" numFmtId="0" xfId="0" applyAlignment="1" applyBorder="1" applyFont="1">
      <alignment horizontal="right" shrinkToFit="0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shrinkToFit="0" vertical="bottom" wrapText="0"/>
    </xf>
    <xf borderId="0" fillId="2" fontId="3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6">
        <v>1.0</v>
      </c>
      <c r="B2" s="3" t="str">
        <f>IFERROR(__xludf.DUMMYFUNCTION("GOOGLETRANSLATE(C2, ""ZH-CN"", ""EN"")"),"Beijing")</f>
        <v>Beijing</v>
      </c>
      <c r="C2" s="3" t="s">
        <v>10</v>
      </c>
      <c r="D2" s="1" t="s">
        <v>11</v>
      </c>
      <c r="E2" s="6">
        <v>110000.0</v>
      </c>
      <c r="F2" s="1" t="s">
        <v>12</v>
      </c>
      <c r="G2" s="5" t="str">
        <f>IFERROR(__xludf.DUMMYFUNCTION("GOOGLETRANSLATE(H2, ""ZH-CN"", ""EN"")"),"Dongcheng Area")</f>
        <v>Dongcheng Area</v>
      </c>
      <c r="H2" s="5" t="s">
        <v>13</v>
      </c>
      <c r="I2" s="6">
        <v>110101.0</v>
      </c>
      <c r="J2" s="7" t="b">
        <v>1</v>
      </c>
      <c r="K2" s="1"/>
      <c r="L2" s="1"/>
      <c r="M2" s="1"/>
      <c r="N2" s="1"/>
      <c r="O2" s="1"/>
      <c r="P2" s="1"/>
      <c r="Q2" s="1"/>
      <c r="R2" s="1"/>
      <c r="S2" s="1"/>
    </row>
    <row r="3" ht="15.75" customHeight="1">
      <c r="A3" s="6">
        <v>2.0</v>
      </c>
      <c r="B3" s="3" t="str">
        <f>IFERROR(__xludf.DUMMYFUNCTION("GOOGLETRANSLATE(C3, ""ZH-CN"", ""EN"")"),"Beijing")</f>
        <v>Beijing</v>
      </c>
      <c r="C3" s="3" t="s">
        <v>10</v>
      </c>
      <c r="D3" s="1" t="s">
        <v>11</v>
      </c>
      <c r="E3" s="6">
        <v>110000.0</v>
      </c>
      <c r="F3" s="1" t="s">
        <v>14</v>
      </c>
      <c r="G3" s="5" t="str">
        <f>IFERROR(__xludf.DUMMYFUNCTION("GOOGLETRANSLATE(H3, ""ZH-CN"", ""EN"")"),"Xicheng District")</f>
        <v>Xicheng District</v>
      </c>
      <c r="H3" s="5" t="s">
        <v>15</v>
      </c>
      <c r="I3" s="6">
        <v>110102.0</v>
      </c>
      <c r="J3" s="7" t="b">
        <v>1</v>
      </c>
      <c r="K3" s="1"/>
      <c r="L3" s="1"/>
      <c r="M3" s="1"/>
      <c r="N3" s="1"/>
      <c r="O3" s="1"/>
      <c r="P3" s="1"/>
      <c r="Q3" s="1"/>
      <c r="R3" s="1"/>
      <c r="S3" s="1"/>
    </row>
    <row r="4" ht="15.75" customHeight="1">
      <c r="A4" s="6">
        <v>3.0</v>
      </c>
      <c r="B4" s="3" t="str">
        <f>IFERROR(__xludf.DUMMYFUNCTION("GOOGLETRANSLATE(C4, ""ZH-CN"", ""EN"")"),"Beijing")</f>
        <v>Beijing</v>
      </c>
      <c r="C4" s="3" t="s">
        <v>10</v>
      </c>
      <c r="D4" s="1" t="s">
        <v>11</v>
      </c>
      <c r="E4" s="6">
        <v>110000.0</v>
      </c>
      <c r="F4" s="1" t="s">
        <v>16</v>
      </c>
      <c r="G4" s="5" t="str">
        <f>IFERROR(__xludf.DUMMYFUNCTION("GOOGLETRANSLATE(H4, ""ZH-CN"", ""EN"")"),"Chongwen District")</f>
        <v>Chongwen District</v>
      </c>
      <c r="H4" s="5" t="s">
        <v>17</v>
      </c>
      <c r="I4" s="6">
        <v>110103.0</v>
      </c>
      <c r="J4" s="7" t="b">
        <v>1</v>
      </c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6">
        <v>4.0</v>
      </c>
      <c r="B5" s="3" t="str">
        <f>IFERROR(__xludf.DUMMYFUNCTION("GOOGLETRANSLATE(C5, ""ZH-CN"", ""EN"")"),"Beijing")</f>
        <v>Beijing</v>
      </c>
      <c r="C5" s="3" t="s">
        <v>10</v>
      </c>
      <c r="D5" s="1" t="s">
        <v>11</v>
      </c>
      <c r="E5" s="6">
        <v>110000.0</v>
      </c>
      <c r="F5" s="1" t="s">
        <v>18</v>
      </c>
      <c r="G5" s="5" t="str">
        <f>IFERROR(__xludf.DUMMYFUNCTION("GOOGLETRANSLATE(H5, ""ZH-CN"", ""EN"")"),"Xuanwu District")</f>
        <v>Xuanwu District</v>
      </c>
      <c r="H5" s="5" t="s">
        <v>19</v>
      </c>
      <c r="I5" s="6">
        <v>110104.0</v>
      </c>
      <c r="J5" s="7" t="b">
        <v>1</v>
      </c>
      <c r="K5" s="1"/>
      <c r="L5" s="1"/>
      <c r="M5" s="1"/>
      <c r="N5" s="1"/>
      <c r="O5" s="1"/>
      <c r="P5" s="1"/>
      <c r="Q5" s="1"/>
      <c r="R5" s="1"/>
      <c r="S5" s="1"/>
    </row>
    <row r="6" ht="15.75" customHeight="1">
      <c r="A6" s="6">
        <v>5.0</v>
      </c>
      <c r="B6" s="3" t="str">
        <f>IFERROR(__xludf.DUMMYFUNCTION("GOOGLETRANSLATE(C6, ""ZH-CN"", ""EN"")"),"Beijing")</f>
        <v>Beijing</v>
      </c>
      <c r="C6" s="3" t="s">
        <v>10</v>
      </c>
      <c r="D6" s="1" t="s">
        <v>11</v>
      </c>
      <c r="E6" s="6">
        <v>110000.0</v>
      </c>
      <c r="F6" s="1" t="s">
        <v>20</v>
      </c>
      <c r="G6" s="5" t="str">
        <f>IFERROR(__xludf.DUMMYFUNCTION("GOOGLETRANSLATE(H6, ""ZH-CN"", ""EN"")"),"Chaoyang District")</f>
        <v>Chaoyang District</v>
      </c>
      <c r="H6" s="5" t="s">
        <v>21</v>
      </c>
      <c r="I6" s="6">
        <v>110105.0</v>
      </c>
      <c r="J6" s="7" t="b">
        <v>1</v>
      </c>
      <c r="K6" s="1"/>
      <c r="L6" s="1"/>
      <c r="M6" s="1"/>
      <c r="N6" s="1"/>
      <c r="O6" s="1"/>
      <c r="P6" s="1"/>
      <c r="Q6" s="1"/>
      <c r="R6" s="1"/>
      <c r="S6" s="1"/>
    </row>
    <row r="7" ht="15.75" customHeight="1">
      <c r="A7" s="6">
        <v>6.0</v>
      </c>
      <c r="B7" s="3" t="str">
        <f>IFERROR(__xludf.DUMMYFUNCTION("GOOGLETRANSLATE(C7, ""ZH-CN"", ""EN"")"),"Beijing")</f>
        <v>Beijing</v>
      </c>
      <c r="C7" s="3" t="s">
        <v>10</v>
      </c>
      <c r="D7" s="1" t="s">
        <v>11</v>
      </c>
      <c r="E7" s="6">
        <v>110000.0</v>
      </c>
      <c r="F7" s="1" t="s">
        <v>22</v>
      </c>
      <c r="G7" s="5" t="str">
        <f>IFERROR(__xludf.DUMMYFUNCTION("GOOGLETRANSLATE(H7, ""ZH-CN"", ""EN"")"),"Fengtai District")</f>
        <v>Fengtai District</v>
      </c>
      <c r="H7" s="5" t="s">
        <v>23</v>
      </c>
      <c r="I7" s="6">
        <v>110106.0</v>
      </c>
      <c r="J7" s="7" t="b">
        <v>1</v>
      </c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6">
        <v>7.0</v>
      </c>
      <c r="B8" s="3" t="str">
        <f>IFERROR(__xludf.DUMMYFUNCTION("GOOGLETRANSLATE(C8, ""ZH-CN"", ""EN"")"),"Beijing")</f>
        <v>Beijing</v>
      </c>
      <c r="C8" s="3" t="s">
        <v>10</v>
      </c>
      <c r="D8" s="1" t="s">
        <v>11</v>
      </c>
      <c r="E8" s="6">
        <v>110000.0</v>
      </c>
      <c r="F8" s="1" t="s">
        <v>24</v>
      </c>
      <c r="G8" s="5" t="str">
        <f>IFERROR(__xludf.DUMMYFUNCTION("GOOGLETRANSLATE(H8, ""ZH-CN"", ""EN"")"),"Shijingshan District")</f>
        <v>Shijingshan District</v>
      </c>
      <c r="H8" s="5" t="s">
        <v>25</v>
      </c>
      <c r="I8" s="6">
        <v>110107.0</v>
      </c>
      <c r="J8" s="7" t="b">
        <v>1</v>
      </c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6">
        <v>8.0</v>
      </c>
      <c r="B9" s="3" t="str">
        <f>IFERROR(__xludf.DUMMYFUNCTION("GOOGLETRANSLATE(C9, ""ZH-CN"", ""EN"")"),"Beijing")</f>
        <v>Beijing</v>
      </c>
      <c r="C9" s="3" t="s">
        <v>10</v>
      </c>
      <c r="D9" s="1" t="s">
        <v>11</v>
      </c>
      <c r="E9" s="6">
        <v>110000.0</v>
      </c>
      <c r="F9" s="1" t="s">
        <v>26</v>
      </c>
      <c r="G9" s="5" t="str">
        <f>IFERROR(__xludf.DUMMYFUNCTION("GOOGLETRANSLATE(H9, ""ZH-CN"", ""EN"")"),"Haidian District")</f>
        <v>Haidian District</v>
      </c>
      <c r="H9" s="5" t="s">
        <v>27</v>
      </c>
      <c r="I9" s="6">
        <v>110108.0</v>
      </c>
      <c r="J9" s="7" t="b">
        <v>1</v>
      </c>
      <c r="K9" s="1"/>
      <c r="L9" s="1"/>
      <c r="M9" s="1"/>
      <c r="N9" s="1"/>
      <c r="O9" s="1"/>
      <c r="P9" s="1"/>
      <c r="Q9" s="1"/>
      <c r="R9" s="1"/>
      <c r="S9" s="1"/>
    </row>
    <row r="10" ht="15.75" customHeight="1">
      <c r="A10" s="6">
        <v>9.0</v>
      </c>
      <c r="B10" s="3" t="str">
        <f>IFERROR(__xludf.DUMMYFUNCTION("GOOGLETRANSLATE(C10, ""ZH-CN"", ""EN"")"),"Beijing")</f>
        <v>Beijing</v>
      </c>
      <c r="C10" s="3" t="s">
        <v>10</v>
      </c>
      <c r="D10" s="1" t="s">
        <v>11</v>
      </c>
      <c r="E10" s="6">
        <v>110000.0</v>
      </c>
      <c r="F10" s="1" t="s">
        <v>28</v>
      </c>
      <c r="G10" s="5" t="str">
        <f>IFERROR(__xludf.DUMMYFUNCTION("GOOGLETRANSLATE(H10, ""ZH-CN"", ""EN"")"),"Mentougou area")</f>
        <v>Mentougou area</v>
      </c>
      <c r="H10" s="5" t="s">
        <v>29</v>
      </c>
      <c r="I10" s="6">
        <v>110109.0</v>
      </c>
      <c r="J10" s="7" t="b">
        <v>1</v>
      </c>
      <c r="K10" s="1"/>
      <c r="L10" s="1"/>
      <c r="M10" s="1"/>
      <c r="N10" s="1"/>
      <c r="O10" s="1"/>
      <c r="P10" s="1"/>
      <c r="Q10" s="1"/>
      <c r="R10" s="1"/>
      <c r="S10" s="1"/>
    </row>
    <row r="11" ht="15.75" customHeight="1">
      <c r="A11" s="6">
        <v>10.0</v>
      </c>
      <c r="B11" s="3" t="str">
        <f>IFERROR(__xludf.DUMMYFUNCTION("GOOGLETRANSLATE(C11, ""ZH-CN"", ""EN"")"),"Beijing")</f>
        <v>Beijing</v>
      </c>
      <c r="C11" s="3" t="s">
        <v>10</v>
      </c>
      <c r="D11" s="1" t="s">
        <v>11</v>
      </c>
      <c r="E11" s="6">
        <v>110000.0</v>
      </c>
      <c r="F11" s="1" t="s">
        <v>30</v>
      </c>
      <c r="G11" s="5" t="str">
        <f>IFERROR(__xludf.DUMMYFUNCTION("GOOGLETRANSLATE(H11, ""ZH-CN"", ""EN"")"),"Fangshan District")</f>
        <v>Fangshan District</v>
      </c>
      <c r="H11" s="5" t="s">
        <v>31</v>
      </c>
      <c r="I11" s="6">
        <v>110111.0</v>
      </c>
      <c r="J11" s="7" t="b">
        <v>1</v>
      </c>
      <c r="K11" s="1"/>
      <c r="L11" s="1"/>
      <c r="M11" s="1"/>
      <c r="N11" s="1"/>
      <c r="O11" s="1"/>
      <c r="P11" s="1"/>
      <c r="Q11" s="1"/>
      <c r="R11" s="1"/>
      <c r="S11" s="1"/>
    </row>
    <row r="12" ht="15.75" customHeight="1">
      <c r="A12" s="6">
        <v>11.0</v>
      </c>
      <c r="B12" s="3" t="str">
        <f>IFERROR(__xludf.DUMMYFUNCTION("GOOGLETRANSLATE(C12, ""ZH-CN"", ""EN"")"),"Beijing")</f>
        <v>Beijing</v>
      </c>
      <c r="C12" s="3" t="s">
        <v>10</v>
      </c>
      <c r="D12" s="1" t="s">
        <v>11</v>
      </c>
      <c r="E12" s="6">
        <v>110000.0</v>
      </c>
      <c r="F12" s="1" t="s">
        <v>32</v>
      </c>
      <c r="G12" s="5" t="str">
        <f>IFERROR(__xludf.DUMMYFUNCTION("GOOGLETRANSLATE(H12, ""ZH-CN"", ""EN"")"),"Changping District")</f>
        <v>Changping District</v>
      </c>
      <c r="H12" s="5" t="s">
        <v>33</v>
      </c>
      <c r="I12" s="6">
        <v>110114.0</v>
      </c>
      <c r="J12" s="7" t="b">
        <v>1</v>
      </c>
      <c r="K12" s="1"/>
      <c r="L12" s="1"/>
      <c r="M12" s="1"/>
      <c r="N12" s="1"/>
      <c r="O12" s="1"/>
      <c r="P12" s="1"/>
      <c r="Q12" s="1"/>
      <c r="R12" s="1"/>
      <c r="S12" s="1"/>
    </row>
    <row r="13" ht="15.75" customHeight="1">
      <c r="A13" s="6">
        <v>12.0</v>
      </c>
      <c r="B13" s="3" t="str">
        <f>IFERROR(__xludf.DUMMYFUNCTION("GOOGLETRANSLATE(C13, ""ZH-CN"", ""EN"")"),"Beijing")</f>
        <v>Beijing</v>
      </c>
      <c r="C13" s="3" t="s">
        <v>10</v>
      </c>
      <c r="D13" s="1" t="s">
        <v>11</v>
      </c>
      <c r="E13" s="6">
        <v>110000.0</v>
      </c>
      <c r="F13" s="1" t="s">
        <v>34</v>
      </c>
      <c r="G13" s="5" t="str">
        <f>IFERROR(__xludf.DUMMYFUNCTION("GOOGLETRANSLATE(H13, ""ZH-CN"", ""EN"")"),"Shunyi District")</f>
        <v>Shunyi District</v>
      </c>
      <c r="H13" s="5" t="s">
        <v>35</v>
      </c>
      <c r="I13" s="6">
        <v>110113.0</v>
      </c>
      <c r="J13" s="7" t="b">
        <v>1</v>
      </c>
      <c r="K13" s="1"/>
      <c r="L13" s="1"/>
      <c r="M13" s="1"/>
      <c r="N13" s="1"/>
      <c r="O13" s="1"/>
      <c r="P13" s="1"/>
      <c r="Q13" s="1"/>
      <c r="R13" s="1"/>
      <c r="S13" s="1"/>
    </row>
    <row r="14" ht="15.75" customHeight="1">
      <c r="A14" s="6">
        <v>13.0</v>
      </c>
      <c r="B14" s="3" t="str">
        <f>IFERROR(__xludf.DUMMYFUNCTION("GOOGLETRANSLATE(C14, ""ZH-CN"", ""EN"")"),"Beijing")</f>
        <v>Beijing</v>
      </c>
      <c r="C14" s="3" t="s">
        <v>10</v>
      </c>
      <c r="D14" s="1" t="s">
        <v>11</v>
      </c>
      <c r="E14" s="6">
        <v>110000.0</v>
      </c>
      <c r="F14" s="1" t="s">
        <v>36</v>
      </c>
      <c r="G14" s="5" t="str">
        <f>IFERROR(__xludf.DUMMYFUNCTION("GOOGLETRANSLATE(H14, ""ZH-CN"", ""EN"")"),"Tongzhou District")</f>
        <v>Tongzhou District</v>
      </c>
      <c r="H14" s="5" t="s">
        <v>37</v>
      </c>
      <c r="I14" s="6">
        <v>110112.0</v>
      </c>
      <c r="J14" s="7" t="b">
        <v>1</v>
      </c>
      <c r="K14" s="1"/>
      <c r="L14" s="1"/>
      <c r="M14" s="1"/>
      <c r="N14" s="1"/>
      <c r="O14" s="1"/>
      <c r="P14" s="1"/>
      <c r="Q14" s="1"/>
      <c r="R14" s="1"/>
      <c r="S14" s="1"/>
    </row>
    <row r="15" ht="15.75" customHeight="1">
      <c r="A15" s="6">
        <v>14.0</v>
      </c>
      <c r="B15" s="3" t="str">
        <f>IFERROR(__xludf.DUMMYFUNCTION("GOOGLETRANSLATE(C15, ""ZH-CN"", ""EN"")"),"Beijing")</f>
        <v>Beijing</v>
      </c>
      <c r="C15" s="3" t="s">
        <v>10</v>
      </c>
      <c r="D15" s="1" t="s">
        <v>11</v>
      </c>
      <c r="E15" s="6">
        <v>110000.0</v>
      </c>
      <c r="F15" s="1" t="s">
        <v>38</v>
      </c>
      <c r="G15" s="5" t="str">
        <f>IFERROR(__xludf.DUMMYFUNCTION("GOOGLETRANSLATE(H15, ""ZH-CN"", ""EN"")"),"Daxing District")</f>
        <v>Daxing District</v>
      </c>
      <c r="H15" s="5" t="s">
        <v>39</v>
      </c>
      <c r="I15" s="6">
        <v>110115.0</v>
      </c>
      <c r="J15" s="7" t="b">
        <v>1</v>
      </c>
      <c r="K15" s="1"/>
      <c r="L15" s="1"/>
      <c r="M15" s="1"/>
      <c r="N15" s="1"/>
      <c r="O15" s="1"/>
      <c r="P15" s="1"/>
      <c r="Q15" s="1"/>
      <c r="R15" s="1"/>
      <c r="S15" s="1"/>
    </row>
    <row r="16" ht="15.75" customHeight="1">
      <c r="A16" s="6">
        <v>15.0</v>
      </c>
      <c r="B16" s="3" t="str">
        <f>IFERROR(__xludf.DUMMYFUNCTION("GOOGLETRANSLATE(C16, ""ZH-CN"", ""EN"")"),"Beijing")</f>
        <v>Beijing</v>
      </c>
      <c r="C16" s="3" t="s">
        <v>10</v>
      </c>
      <c r="D16" s="1" t="s">
        <v>11</v>
      </c>
      <c r="E16" s="6">
        <v>110000.0</v>
      </c>
      <c r="F16" s="1" t="s">
        <v>40</v>
      </c>
      <c r="G16" s="5" t="str">
        <f>IFERROR(__xludf.DUMMYFUNCTION("GOOGLETRANSLATE(H16, ""ZH-CN"", ""EN"")"),"Pinggu District")</f>
        <v>Pinggu District</v>
      </c>
      <c r="H16" s="5" t="s">
        <v>41</v>
      </c>
      <c r="I16" s="6">
        <v>110117.0</v>
      </c>
      <c r="J16" s="7" t="b">
        <v>1</v>
      </c>
      <c r="K16" s="1"/>
      <c r="L16" s="1"/>
      <c r="M16" s="1"/>
      <c r="N16" s="1"/>
      <c r="O16" s="1"/>
      <c r="P16" s="1"/>
      <c r="Q16" s="1"/>
      <c r="R16" s="1"/>
      <c r="S16" s="1"/>
    </row>
    <row r="17" ht="15.75" customHeight="1">
      <c r="A17" s="6">
        <v>16.0</v>
      </c>
      <c r="B17" s="3" t="str">
        <f>IFERROR(__xludf.DUMMYFUNCTION("GOOGLETRANSLATE(C17, ""ZH-CN"", ""EN"")"),"Beijing")</f>
        <v>Beijing</v>
      </c>
      <c r="C17" s="3" t="s">
        <v>10</v>
      </c>
      <c r="D17" s="1" t="s">
        <v>11</v>
      </c>
      <c r="E17" s="6">
        <v>110000.0</v>
      </c>
      <c r="F17" s="1" t="s">
        <v>42</v>
      </c>
      <c r="G17" s="5" t="str">
        <f>IFERROR(__xludf.DUMMYFUNCTION("GOOGLETRANSLATE(H17, ""ZH-CN"", ""EN"")"),"Huairou District")</f>
        <v>Huairou District</v>
      </c>
      <c r="H17" s="5" t="s">
        <v>43</v>
      </c>
      <c r="I17" s="6">
        <v>110116.0</v>
      </c>
      <c r="J17" s="7" t="b">
        <v>1</v>
      </c>
      <c r="K17" s="1"/>
      <c r="L17" s="1"/>
      <c r="M17" s="1"/>
      <c r="N17" s="1"/>
      <c r="O17" s="1"/>
      <c r="P17" s="1"/>
      <c r="Q17" s="1"/>
      <c r="R17" s="1"/>
      <c r="S17" s="1"/>
    </row>
    <row r="18" ht="15.75" customHeight="1">
      <c r="A18" s="6">
        <v>17.0</v>
      </c>
      <c r="B18" s="3" t="str">
        <f>IFERROR(__xludf.DUMMYFUNCTION("GOOGLETRANSLATE(C18, ""ZH-CN"", ""EN"")"),"Beijing")</f>
        <v>Beijing</v>
      </c>
      <c r="C18" s="3" t="s">
        <v>10</v>
      </c>
      <c r="D18" s="1" t="s">
        <v>11</v>
      </c>
      <c r="E18" s="6">
        <v>110000.0</v>
      </c>
      <c r="F18" s="1" t="s">
        <v>44</v>
      </c>
      <c r="G18" s="5" t="str">
        <f>IFERROR(__xludf.DUMMYFUNCTION("GOOGLETRANSLATE(H18, ""ZH-CN"", ""EN"")"),"Miyun District")</f>
        <v>Miyun District</v>
      </c>
      <c r="H18" s="5" t="s">
        <v>45</v>
      </c>
      <c r="I18" s="6">
        <v>110118.0</v>
      </c>
      <c r="J18" s="7" t="b">
        <v>1</v>
      </c>
      <c r="K18" s="1"/>
      <c r="L18" s="1"/>
      <c r="M18" s="1"/>
      <c r="N18" s="1"/>
      <c r="O18" s="1"/>
      <c r="P18" s="1"/>
      <c r="Q18" s="1"/>
      <c r="R18" s="1"/>
      <c r="S18" s="1"/>
    </row>
    <row r="19" ht="15.75" customHeight="1">
      <c r="A19" s="6">
        <v>18.0</v>
      </c>
      <c r="B19" s="3" t="str">
        <f>IFERROR(__xludf.DUMMYFUNCTION("GOOGLETRANSLATE(C19, ""ZH-CN"", ""EN"")"),"Beijing")</f>
        <v>Beijing</v>
      </c>
      <c r="C19" s="3" t="s">
        <v>10</v>
      </c>
      <c r="D19" s="1" t="s">
        <v>11</v>
      </c>
      <c r="E19" s="6">
        <v>110000.0</v>
      </c>
      <c r="F19" s="1" t="s">
        <v>46</v>
      </c>
      <c r="G19" s="5" t="str">
        <f>IFERROR(__xludf.DUMMYFUNCTION("GOOGLETRANSLATE(H19, ""ZH-CN"", ""EN"")"),"Yanqing District")</f>
        <v>Yanqing District</v>
      </c>
      <c r="H19" s="5" t="s">
        <v>47</v>
      </c>
      <c r="I19" s="6">
        <v>110119.0</v>
      </c>
      <c r="J19" s="7" t="b">
        <v>1</v>
      </c>
      <c r="K19" s="1"/>
      <c r="L19" s="1"/>
      <c r="M19" s="1"/>
      <c r="N19" s="1"/>
      <c r="O19" s="1"/>
      <c r="P19" s="1"/>
      <c r="Q19" s="1"/>
      <c r="R19" s="1"/>
      <c r="S19" s="1"/>
    </row>
    <row r="20" ht="15.75" customHeight="1">
      <c r="A20" s="6">
        <v>19.0</v>
      </c>
      <c r="B20" s="3" t="str">
        <f>IFERROR(__xludf.DUMMYFUNCTION("GOOGLETRANSLATE(C20, ""ZH-CN"", ""EN"")"),"Tianjin")</f>
        <v>Tianjin</v>
      </c>
      <c r="C20" s="3" t="s">
        <v>48</v>
      </c>
      <c r="D20" s="1" t="s">
        <v>49</v>
      </c>
      <c r="E20" s="6">
        <v>120000.0</v>
      </c>
      <c r="F20" s="1" t="s">
        <v>50</v>
      </c>
      <c r="G20" s="5" t="str">
        <f>IFERROR(__xludf.DUMMYFUNCTION("GOOGLETRANSLATE(H20, ""ZH-CN"", ""EN"")"),"Heping District")</f>
        <v>Heping District</v>
      </c>
      <c r="H20" s="5" t="s">
        <v>51</v>
      </c>
      <c r="I20" s="6">
        <v>120101.0</v>
      </c>
      <c r="J20" s="7" t="b">
        <v>1</v>
      </c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6">
        <v>20.0</v>
      </c>
      <c r="B21" s="3" t="str">
        <f>IFERROR(__xludf.DUMMYFUNCTION("GOOGLETRANSLATE(C21, ""ZH-CN"", ""EN"")"),"Tianjin")</f>
        <v>Tianjin</v>
      </c>
      <c r="C21" s="3" t="s">
        <v>48</v>
      </c>
      <c r="D21" s="1" t="s">
        <v>49</v>
      </c>
      <c r="E21" s="6">
        <v>120000.0</v>
      </c>
      <c r="F21" s="1" t="s">
        <v>52</v>
      </c>
      <c r="G21" s="5" t="str">
        <f>IFERROR(__xludf.DUMMYFUNCTION("GOOGLETRANSLATE(H21, ""ZH-CN"", ""EN"")"),"Hedong District")</f>
        <v>Hedong District</v>
      </c>
      <c r="H21" s="5" t="s">
        <v>53</v>
      </c>
      <c r="I21" s="6">
        <v>120102.0</v>
      </c>
      <c r="J21" s="7" t="b">
        <v>1</v>
      </c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6">
        <v>21.0</v>
      </c>
      <c r="B22" s="3" t="str">
        <f>IFERROR(__xludf.DUMMYFUNCTION("GOOGLETRANSLATE(C22, ""ZH-CN"", ""EN"")"),"Tianjin")</f>
        <v>Tianjin</v>
      </c>
      <c r="C22" s="3" t="s">
        <v>48</v>
      </c>
      <c r="D22" s="1" t="s">
        <v>49</v>
      </c>
      <c r="E22" s="6">
        <v>120000.0</v>
      </c>
      <c r="F22" s="1" t="s">
        <v>54</v>
      </c>
      <c r="G22" s="5" t="str">
        <f>IFERROR(__xludf.DUMMYFUNCTION("GOOGLETRANSLATE(H22, ""ZH-CN"", ""EN"")"),"Hexi District")</f>
        <v>Hexi District</v>
      </c>
      <c r="H22" s="5" t="s">
        <v>55</v>
      </c>
      <c r="I22" s="6">
        <v>120103.0</v>
      </c>
      <c r="J22" s="7" t="b">
        <v>1</v>
      </c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6">
        <v>22.0</v>
      </c>
      <c r="B23" s="3" t="str">
        <f>IFERROR(__xludf.DUMMYFUNCTION("GOOGLETRANSLATE(C23, ""ZH-CN"", ""EN"")"),"Tianjin")</f>
        <v>Tianjin</v>
      </c>
      <c r="C23" s="3" t="s">
        <v>48</v>
      </c>
      <c r="D23" s="1" t="s">
        <v>49</v>
      </c>
      <c r="E23" s="6">
        <v>120000.0</v>
      </c>
      <c r="F23" s="1" t="s">
        <v>56</v>
      </c>
      <c r="G23" s="5" t="str">
        <f>IFERROR(__xludf.DUMMYFUNCTION("GOOGLETRANSLATE(H23, ""ZH-CN"", ""EN"")"),"Nankai District")</f>
        <v>Nankai District</v>
      </c>
      <c r="H23" s="5" t="s">
        <v>57</v>
      </c>
      <c r="I23" s="6">
        <v>120104.0</v>
      </c>
      <c r="J23" s="7" t="b">
        <v>1</v>
      </c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6">
        <v>23.0</v>
      </c>
      <c r="B24" s="3" t="str">
        <f>IFERROR(__xludf.DUMMYFUNCTION("GOOGLETRANSLATE(C24, ""ZH-CN"", ""EN"")"),"Tianjin")</f>
        <v>Tianjin</v>
      </c>
      <c r="C24" s="3" t="s">
        <v>48</v>
      </c>
      <c r="D24" s="1" t="s">
        <v>49</v>
      </c>
      <c r="E24" s="6">
        <v>120000.0</v>
      </c>
      <c r="F24" s="1" t="s">
        <v>58</v>
      </c>
      <c r="G24" s="5" t="str">
        <f>IFERROR(__xludf.DUMMYFUNCTION("GOOGLETRANSLATE(H24, ""ZH-CN"", ""EN"")"),"Hebei District")</f>
        <v>Hebei District</v>
      </c>
      <c r="H24" s="5" t="s">
        <v>59</v>
      </c>
      <c r="I24" s="6">
        <v>120105.0</v>
      </c>
      <c r="J24" s="7" t="b">
        <v>1</v>
      </c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6">
        <v>24.0</v>
      </c>
      <c r="B25" s="3" t="str">
        <f>IFERROR(__xludf.DUMMYFUNCTION("GOOGLETRANSLATE(C25, ""ZH-CN"", ""EN"")"),"Tianjin")</f>
        <v>Tianjin</v>
      </c>
      <c r="C25" s="3" t="s">
        <v>48</v>
      </c>
      <c r="D25" s="1" t="s">
        <v>49</v>
      </c>
      <c r="E25" s="6">
        <v>120000.0</v>
      </c>
      <c r="F25" s="1" t="s">
        <v>60</v>
      </c>
      <c r="G25" s="5" t="str">
        <f>IFERROR(__xludf.DUMMYFUNCTION("GOOGLETRANSLATE(H25, ""ZH-CN"", ""EN"")"),"Hongqiao District")</f>
        <v>Hongqiao District</v>
      </c>
      <c r="H25" s="5" t="s">
        <v>61</v>
      </c>
      <c r="I25" s="6">
        <v>120106.0</v>
      </c>
      <c r="J25" s="7" t="b">
        <v>1</v>
      </c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6">
        <v>25.0</v>
      </c>
      <c r="B26" s="3" t="str">
        <f>IFERROR(__xludf.DUMMYFUNCTION("GOOGLETRANSLATE(C26, ""ZH-CN"", ""EN"")"),"Tianjin")</f>
        <v>Tianjin</v>
      </c>
      <c r="C26" s="3" t="s">
        <v>48</v>
      </c>
      <c r="D26" s="1" t="s">
        <v>49</v>
      </c>
      <c r="E26" s="6">
        <v>120000.0</v>
      </c>
      <c r="F26" s="1" t="s">
        <v>62</v>
      </c>
      <c r="G26" s="5" t="str">
        <f>IFERROR(__xludf.DUMMYFUNCTION("GOOGLETRANSLATE(H26, ""ZH-CN"", ""EN"")"),"Binhai New Area")</f>
        <v>Binhai New Area</v>
      </c>
      <c r="H26" s="5" t="s">
        <v>62</v>
      </c>
      <c r="I26" s="6">
        <v>120116.0</v>
      </c>
      <c r="J26" s="7" t="b">
        <v>1</v>
      </c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6">
        <v>26.0</v>
      </c>
      <c r="B27" s="3" t="str">
        <f>IFERROR(__xludf.DUMMYFUNCTION("GOOGLETRANSLATE(C27, ""ZH-CN"", ""EN"")"),"Tianjin")</f>
        <v>Tianjin</v>
      </c>
      <c r="C27" s="3" t="s">
        <v>48</v>
      </c>
      <c r="D27" s="1" t="s">
        <v>49</v>
      </c>
      <c r="E27" s="6">
        <v>120000.0</v>
      </c>
      <c r="F27" s="1" t="s">
        <v>62</v>
      </c>
      <c r="G27" s="5" t="str">
        <f>IFERROR(__xludf.DUMMYFUNCTION("GOOGLETRANSLATE(H27, ""ZH-CN"", ""EN"")"),"Binhai New Area")</f>
        <v>Binhai New Area</v>
      </c>
      <c r="H27" s="5" t="s">
        <v>62</v>
      </c>
      <c r="I27" s="6">
        <v>120116.0</v>
      </c>
      <c r="J27" s="7" t="b">
        <v>1</v>
      </c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6">
        <v>27.0</v>
      </c>
      <c r="B28" s="3" t="str">
        <f>IFERROR(__xludf.DUMMYFUNCTION("GOOGLETRANSLATE(C28, ""ZH-CN"", ""EN"")"),"Tianjin")</f>
        <v>Tianjin</v>
      </c>
      <c r="C28" s="3" t="s">
        <v>48</v>
      </c>
      <c r="D28" s="1" t="s">
        <v>49</v>
      </c>
      <c r="E28" s="6">
        <v>120000.0</v>
      </c>
      <c r="F28" s="1" t="s">
        <v>62</v>
      </c>
      <c r="G28" s="5" t="str">
        <f>IFERROR(__xludf.DUMMYFUNCTION("GOOGLETRANSLATE(H28, ""ZH-CN"", ""EN"")"),"Binhai New Area")</f>
        <v>Binhai New Area</v>
      </c>
      <c r="H28" s="5" t="s">
        <v>62</v>
      </c>
      <c r="I28" s="6">
        <v>120116.0</v>
      </c>
      <c r="J28" s="7" t="b">
        <v>1</v>
      </c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6">
        <v>28.0</v>
      </c>
      <c r="B29" s="3" t="str">
        <f>IFERROR(__xludf.DUMMYFUNCTION("GOOGLETRANSLATE(C29, ""ZH-CN"", ""EN"")"),"Tianjin")</f>
        <v>Tianjin</v>
      </c>
      <c r="C29" s="3" t="s">
        <v>48</v>
      </c>
      <c r="D29" s="1" t="s">
        <v>49</v>
      </c>
      <c r="E29" s="6">
        <v>120000.0</v>
      </c>
      <c r="F29" s="1" t="s">
        <v>63</v>
      </c>
      <c r="G29" s="5" t="str">
        <f>IFERROR(__xludf.DUMMYFUNCTION("GOOGLETRANSLATE(H29, ""ZH-CN"", ""EN"")"),"Dongli District")</f>
        <v>Dongli District</v>
      </c>
      <c r="H29" s="5" t="s">
        <v>64</v>
      </c>
      <c r="I29" s="6">
        <v>120110.0</v>
      </c>
      <c r="J29" s="7" t="b">
        <v>1</v>
      </c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6">
        <v>29.0</v>
      </c>
      <c r="B30" s="3" t="str">
        <f>IFERROR(__xludf.DUMMYFUNCTION("GOOGLETRANSLATE(C30, ""ZH-CN"", ""EN"")"),"Tianjin")</f>
        <v>Tianjin</v>
      </c>
      <c r="C30" s="3" t="s">
        <v>48</v>
      </c>
      <c r="D30" s="1" t="s">
        <v>49</v>
      </c>
      <c r="E30" s="6">
        <v>120000.0</v>
      </c>
      <c r="F30" s="1" t="s">
        <v>65</v>
      </c>
      <c r="G30" s="5" t="str">
        <f>IFERROR(__xludf.DUMMYFUNCTION("GOOGLETRANSLATE(H30, ""ZH-CN"", ""EN"")"),"West Qing District")</f>
        <v>West Qing District</v>
      </c>
      <c r="H30" s="5" t="s">
        <v>66</v>
      </c>
      <c r="I30" s="6">
        <v>120111.0</v>
      </c>
      <c r="J30" s="7" t="b">
        <v>1</v>
      </c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6">
        <v>30.0</v>
      </c>
      <c r="B31" s="3" t="str">
        <f>IFERROR(__xludf.DUMMYFUNCTION("GOOGLETRANSLATE(C31, ""ZH-CN"", ""EN"")"),"Tianjin")</f>
        <v>Tianjin</v>
      </c>
      <c r="C31" s="3" t="s">
        <v>48</v>
      </c>
      <c r="D31" s="1" t="s">
        <v>49</v>
      </c>
      <c r="E31" s="6">
        <v>120000.0</v>
      </c>
      <c r="F31" s="1" t="s">
        <v>67</v>
      </c>
      <c r="G31" s="5" t="str">
        <f>IFERROR(__xludf.DUMMYFUNCTION("GOOGLETRANSLATE(H31, ""ZH-CN"", ""EN"")"),"Jinnan District")</f>
        <v>Jinnan District</v>
      </c>
      <c r="H31" s="5" t="s">
        <v>68</v>
      </c>
      <c r="I31" s="6">
        <v>120112.0</v>
      </c>
      <c r="J31" s="7" t="b">
        <v>1</v>
      </c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6">
        <v>31.0</v>
      </c>
      <c r="B32" s="3" t="str">
        <f>IFERROR(__xludf.DUMMYFUNCTION("GOOGLETRANSLATE(C32, ""ZH-CN"", ""EN"")"),"Tianjin")</f>
        <v>Tianjin</v>
      </c>
      <c r="C32" s="3" t="s">
        <v>48</v>
      </c>
      <c r="D32" s="1" t="s">
        <v>49</v>
      </c>
      <c r="E32" s="6">
        <v>120000.0</v>
      </c>
      <c r="F32" s="1" t="s">
        <v>69</v>
      </c>
      <c r="G32" s="5" t="str">
        <f>IFERROR(__xludf.DUMMYFUNCTION("GOOGLETRANSLATE(H32, ""ZH-CN"", ""EN"")"),"Beichen District")</f>
        <v>Beichen District</v>
      </c>
      <c r="H32" s="5" t="s">
        <v>70</v>
      </c>
      <c r="I32" s="6">
        <v>120113.0</v>
      </c>
      <c r="J32" s="7" t="b">
        <v>1</v>
      </c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6">
        <v>32.0</v>
      </c>
      <c r="B33" s="3" t="str">
        <f>IFERROR(__xludf.DUMMYFUNCTION("GOOGLETRANSLATE(C33, ""ZH-CN"", ""EN"")"),"Tianjin")</f>
        <v>Tianjin</v>
      </c>
      <c r="C33" s="3" t="s">
        <v>48</v>
      </c>
      <c r="D33" s="1" t="s">
        <v>49</v>
      </c>
      <c r="E33" s="6">
        <v>120000.0</v>
      </c>
      <c r="F33" s="1" t="s">
        <v>71</v>
      </c>
      <c r="G33" s="5" t="str">
        <f>IFERROR(__xludf.DUMMYFUNCTION("GOOGLETRANSLATE(H33, ""ZH-CN"", ""EN"")"),"Ninghe District")</f>
        <v>Ninghe District</v>
      </c>
      <c r="H33" s="5" t="s">
        <v>72</v>
      </c>
      <c r="I33" s="6">
        <v>120117.0</v>
      </c>
      <c r="J33" s="7" t="b">
        <v>1</v>
      </c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6">
        <v>33.0</v>
      </c>
      <c r="B34" s="3" t="str">
        <f>IFERROR(__xludf.DUMMYFUNCTION("GOOGLETRANSLATE(C34, ""ZH-CN"", ""EN"")"),"Tianjin")</f>
        <v>Tianjin</v>
      </c>
      <c r="C34" s="3" t="s">
        <v>48</v>
      </c>
      <c r="D34" s="1" t="s">
        <v>49</v>
      </c>
      <c r="E34" s="6">
        <v>120000.0</v>
      </c>
      <c r="F34" s="1" t="s">
        <v>73</v>
      </c>
      <c r="G34" s="5" t="str">
        <f>IFERROR(__xludf.DUMMYFUNCTION("GOOGLETRANSLATE(H34, ""ZH-CN"", ""EN"")"),"Wuqing District")</f>
        <v>Wuqing District</v>
      </c>
      <c r="H34" s="5" t="s">
        <v>74</v>
      </c>
      <c r="I34" s="6">
        <v>120114.0</v>
      </c>
      <c r="J34" s="7" t="b">
        <v>1</v>
      </c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6">
        <v>34.0</v>
      </c>
      <c r="B35" s="3" t="str">
        <f>IFERROR(__xludf.DUMMYFUNCTION("GOOGLETRANSLATE(C35, ""ZH-CN"", ""EN"")"),"Tianjin")</f>
        <v>Tianjin</v>
      </c>
      <c r="C35" s="3" t="s">
        <v>48</v>
      </c>
      <c r="D35" s="1" t="s">
        <v>49</v>
      </c>
      <c r="E35" s="6">
        <v>120000.0</v>
      </c>
      <c r="F35" s="1" t="s">
        <v>75</v>
      </c>
      <c r="G35" s="5" t="str">
        <f>IFERROR(__xludf.DUMMYFUNCTION("GOOGLETRANSLATE(H35, ""ZH-CN"", ""EN"")"),"Jinghai District")</f>
        <v>Jinghai District</v>
      </c>
      <c r="H35" s="5" t="s">
        <v>76</v>
      </c>
      <c r="I35" s="6">
        <v>120118.0</v>
      </c>
      <c r="J35" s="7" t="b">
        <v>1</v>
      </c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6">
        <v>35.0</v>
      </c>
      <c r="B36" s="3" t="str">
        <f>IFERROR(__xludf.DUMMYFUNCTION("GOOGLETRANSLATE(C36, ""ZH-CN"", ""EN"")"),"Tianjin")</f>
        <v>Tianjin</v>
      </c>
      <c r="C36" s="3" t="s">
        <v>48</v>
      </c>
      <c r="D36" s="1" t="s">
        <v>49</v>
      </c>
      <c r="E36" s="6">
        <v>120000.0</v>
      </c>
      <c r="F36" s="1" t="s">
        <v>77</v>
      </c>
      <c r="G36" s="5" t="str">
        <f>IFERROR(__xludf.DUMMYFUNCTION("GOOGLETRANSLATE(H36, ""ZH-CN"", ""EN"")"),"Baoyu District")</f>
        <v>Baoyu District</v>
      </c>
      <c r="H36" s="5" t="s">
        <v>78</v>
      </c>
      <c r="I36" s="6">
        <v>120115.0</v>
      </c>
      <c r="J36" s="7" t="b">
        <v>1</v>
      </c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6">
        <v>36.0</v>
      </c>
      <c r="B37" s="3" t="str">
        <f>IFERROR(__xludf.DUMMYFUNCTION("GOOGLETRANSLATE(C37, ""ZH-CN"", ""EN"")"),"Tianjin")</f>
        <v>Tianjin</v>
      </c>
      <c r="C37" s="3" t="s">
        <v>48</v>
      </c>
      <c r="D37" s="1" t="s">
        <v>49</v>
      </c>
      <c r="E37" s="6">
        <v>120000.0</v>
      </c>
      <c r="F37" s="1" t="s">
        <v>79</v>
      </c>
      <c r="G37" s="5" t="str">
        <f>IFERROR(__xludf.DUMMYFUNCTION("GOOGLETRANSLATE(H37, ""ZH-CN"", ""EN"")"),"Jizhou District")</f>
        <v>Jizhou District</v>
      </c>
      <c r="H37" s="5" t="s">
        <v>80</v>
      </c>
      <c r="I37" s="6">
        <v>120119.0</v>
      </c>
      <c r="J37" s="7" t="b">
        <v>1</v>
      </c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6">
        <v>37.0</v>
      </c>
      <c r="B38" s="3" t="str">
        <f>IFERROR(__xludf.DUMMYFUNCTION("GOOGLETRANSLATE(C38, ""ZH-CN"", ""EN"")"),"Hebei Province")</f>
        <v>Hebei Province</v>
      </c>
      <c r="C38" s="3" t="s">
        <v>81</v>
      </c>
      <c r="D38" s="1" t="s">
        <v>58</v>
      </c>
      <c r="E38" s="6">
        <v>130000.0</v>
      </c>
      <c r="F38" s="1" t="s">
        <v>82</v>
      </c>
      <c r="G38" s="5" t="str">
        <f>IFERROR(__xludf.DUMMYFUNCTION("GOOGLETRANSLATE(H38, ""ZH-CN"", ""EN"")"),"Shijiazhuang City")</f>
        <v>Shijiazhuang City</v>
      </c>
      <c r="H38" s="5" t="s">
        <v>83</v>
      </c>
      <c r="I38" s="6">
        <v>130100.0</v>
      </c>
      <c r="J38" s="7" t="b">
        <v>0</v>
      </c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6">
        <v>38.0</v>
      </c>
      <c r="B39" s="3" t="str">
        <f>IFERROR(__xludf.DUMMYFUNCTION("GOOGLETRANSLATE(C39, ""ZH-CN"", ""EN"")"),"Hebei Province")</f>
        <v>Hebei Province</v>
      </c>
      <c r="C39" s="3" t="s">
        <v>81</v>
      </c>
      <c r="D39" s="1" t="s">
        <v>58</v>
      </c>
      <c r="E39" s="6">
        <v>130000.0</v>
      </c>
      <c r="F39" s="1" t="s">
        <v>84</v>
      </c>
      <c r="G39" s="5" t="str">
        <f>IFERROR(__xludf.DUMMYFUNCTION("GOOGLETRANSLATE(H39, ""ZH-CN"", ""EN"")"),"Tangshan City")</f>
        <v>Tangshan City</v>
      </c>
      <c r="H39" s="5" t="s">
        <v>85</v>
      </c>
      <c r="I39" s="6">
        <v>130200.0</v>
      </c>
      <c r="J39" s="7" t="b">
        <v>0</v>
      </c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6">
        <v>39.0</v>
      </c>
      <c r="B40" s="3" t="str">
        <f>IFERROR(__xludf.DUMMYFUNCTION("GOOGLETRANSLATE(C40, ""ZH-CN"", ""EN"")"),"Hebei Province")</f>
        <v>Hebei Province</v>
      </c>
      <c r="C40" s="3" t="s">
        <v>81</v>
      </c>
      <c r="D40" s="1" t="s">
        <v>58</v>
      </c>
      <c r="E40" s="6">
        <v>130000.0</v>
      </c>
      <c r="F40" s="1" t="s">
        <v>86</v>
      </c>
      <c r="G40" s="5" t="str">
        <f>IFERROR(__xludf.DUMMYFUNCTION("GOOGLETRANSLATE(H40, ""ZH-CN"", ""EN"")"),"Qinhuangdao City")</f>
        <v>Qinhuangdao City</v>
      </c>
      <c r="H40" s="5" t="s">
        <v>87</v>
      </c>
      <c r="I40" s="6">
        <v>130300.0</v>
      </c>
      <c r="J40" s="7" t="b">
        <v>0</v>
      </c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6">
        <v>40.0</v>
      </c>
      <c r="B41" s="3" t="str">
        <f>IFERROR(__xludf.DUMMYFUNCTION("GOOGLETRANSLATE(C41, ""ZH-CN"", ""EN"")"),"Hebei Province")</f>
        <v>Hebei Province</v>
      </c>
      <c r="C41" s="3" t="s">
        <v>81</v>
      </c>
      <c r="D41" s="1" t="s">
        <v>58</v>
      </c>
      <c r="E41" s="6">
        <v>130000.0</v>
      </c>
      <c r="F41" s="1" t="s">
        <v>88</v>
      </c>
      <c r="G41" s="5" t="str">
        <f>IFERROR(__xludf.DUMMYFUNCTION("GOOGLETRANSLATE(H41, ""ZH-CN"", ""EN"")"),"Handan")</f>
        <v>Handan</v>
      </c>
      <c r="H41" s="5" t="s">
        <v>89</v>
      </c>
      <c r="I41" s="6">
        <v>130400.0</v>
      </c>
      <c r="J41" s="7" t="b">
        <v>0</v>
      </c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6">
        <v>41.0</v>
      </c>
      <c r="B42" s="3" t="str">
        <f>IFERROR(__xludf.DUMMYFUNCTION("GOOGLETRANSLATE(C42, ""ZH-CN"", ""EN"")"),"Hebei Province")</f>
        <v>Hebei Province</v>
      </c>
      <c r="C42" s="3" t="s">
        <v>81</v>
      </c>
      <c r="D42" s="1" t="s">
        <v>58</v>
      </c>
      <c r="E42" s="6">
        <v>130000.0</v>
      </c>
      <c r="F42" s="1" t="s">
        <v>90</v>
      </c>
      <c r="G42" s="5" t="str">
        <f>IFERROR(__xludf.DUMMYFUNCTION("GOOGLETRANSLATE(H42, ""ZH-CN"", ""EN"")"),"Xingtai city")</f>
        <v>Xingtai city</v>
      </c>
      <c r="H42" s="5" t="s">
        <v>91</v>
      </c>
      <c r="I42" s="6">
        <v>130500.0</v>
      </c>
      <c r="J42" s="7" t="b">
        <v>0</v>
      </c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6">
        <v>42.0</v>
      </c>
      <c r="B43" s="3" t="str">
        <f>IFERROR(__xludf.DUMMYFUNCTION("GOOGLETRANSLATE(C43, ""ZH-CN"", ""EN"")"),"Hebei Province")</f>
        <v>Hebei Province</v>
      </c>
      <c r="C43" s="3" t="s">
        <v>81</v>
      </c>
      <c r="D43" s="1" t="s">
        <v>58</v>
      </c>
      <c r="E43" s="6">
        <v>130000.0</v>
      </c>
      <c r="F43" s="1" t="s">
        <v>92</v>
      </c>
      <c r="G43" s="5" t="str">
        <f>IFERROR(__xludf.DUMMYFUNCTION("GOOGLETRANSLATE(H43, ""ZH-CN"", ""EN"")"),"Baoding City")</f>
        <v>Baoding City</v>
      </c>
      <c r="H43" s="5" t="s">
        <v>93</v>
      </c>
      <c r="I43" s="6">
        <v>130600.0</v>
      </c>
      <c r="J43" s="7" t="b">
        <v>0</v>
      </c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6">
        <v>43.0</v>
      </c>
      <c r="B44" s="3" t="str">
        <f>IFERROR(__xludf.DUMMYFUNCTION("GOOGLETRANSLATE(C44, ""ZH-CN"", ""EN"")"),"Hebei Province")</f>
        <v>Hebei Province</v>
      </c>
      <c r="C44" s="3" t="s">
        <v>81</v>
      </c>
      <c r="D44" s="1" t="s">
        <v>58</v>
      </c>
      <c r="E44" s="6">
        <v>130000.0</v>
      </c>
      <c r="F44" s="1" t="s">
        <v>94</v>
      </c>
      <c r="G44" s="5" t="str">
        <f>IFERROR(__xludf.DUMMYFUNCTION("GOOGLETRANSLATE(H44, ""ZH-CN"", ""EN"")"),"Zhangjiakou City")</f>
        <v>Zhangjiakou City</v>
      </c>
      <c r="H44" s="5" t="s">
        <v>95</v>
      </c>
      <c r="I44" s="6">
        <v>130700.0</v>
      </c>
      <c r="J44" s="7" t="b">
        <v>0</v>
      </c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6">
        <v>44.0</v>
      </c>
      <c r="B45" s="3" t="str">
        <f>IFERROR(__xludf.DUMMYFUNCTION("GOOGLETRANSLATE(C45, ""ZH-CN"", ""EN"")"),"Hebei Province")</f>
        <v>Hebei Province</v>
      </c>
      <c r="C45" s="3" t="s">
        <v>81</v>
      </c>
      <c r="D45" s="1" t="s">
        <v>58</v>
      </c>
      <c r="E45" s="6">
        <v>130000.0</v>
      </c>
      <c r="F45" s="1" t="s">
        <v>96</v>
      </c>
      <c r="G45" s="5" t="str">
        <f>IFERROR(__xludf.DUMMYFUNCTION("GOOGLETRANSLATE(H45, ""ZH-CN"", ""EN"")"),"Chengde City")</f>
        <v>Chengde City</v>
      </c>
      <c r="H45" s="5" t="s">
        <v>97</v>
      </c>
      <c r="I45" s="6">
        <v>130800.0</v>
      </c>
      <c r="J45" s="7" t="b">
        <v>0</v>
      </c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6">
        <v>45.0</v>
      </c>
      <c r="B46" s="3" t="str">
        <f>IFERROR(__xludf.DUMMYFUNCTION("GOOGLETRANSLATE(C46, ""ZH-CN"", ""EN"")"),"Hebei Province")</f>
        <v>Hebei Province</v>
      </c>
      <c r="C46" s="3" t="s">
        <v>81</v>
      </c>
      <c r="D46" s="1" t="s">
        <v>58</v>
      </c>
      <c r="E46" s="6">
        <v>130000.0</v>
      </c>
      <c r="F46" s="1" t="s">
        <v>98</v>
      </c>
      <c r="G46" s="5" t="str">
        <f>IFERROR(__xludf.DUMMYFUNCTION("GOOGLETRANSLATE(H46, ""ZH-CN"", ""EN"")"),"Cangzhou")</f>
        <v>Cangzhou</v>
      </c>
      <c r="H46" s="5" t="s">
        <v>99</v>
      </c>
      <c r="I46" s="6">
        <v>130900.0</v>
      </c>
      <c r="J46" s="7" t="b">
        <v>0</v>
      </c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6">
        <v>46.0</v>
      </c>
      <c r="B47" s="3" t="str">
        <f>IFERROR(__xludf.DUMMYFUNCTION("GOOGLETRANSLATE(C47, ""ZH-CN"", ""EN"")"),"Hebei Province")</f>
        <v>Hebei Province</v>
      </c>
      <c r="C47" s="3" t="s">
        <v>81</v>
      </c>
      <c r="D47" s="1" t="s">
        <v>58</v>
      </c>
      <c r="E47" s="6">
        <v>130000.0</v>
      </c>
      <c r="F47" s="1" t="s">
        <v>88</v>
      </c>
      <c r="G47" s="5" t="str">
        <f>IFERROR(__xludf.DUMMYFUNCTION("GOOGLETRANSLATE(H47, ""ZH-CN"", ""EN"")"),"Handan")</f>
        <v>Handan</v>
      </c>
      <c r="H47" s="5" t="s">
        <v>89</v>
      </c>
      <c r="I47" s="6">
        <v>130400.0</v>
      </c>
      <c r="J47" s="7" t="b">
        <v>0</v>
      </c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6">
        <v>47.0</v>
      </c>
      <c r="B48" s="3" t="str">
        <f>IFERROR(__xludf.DUMMYFUNCTION("GOOGLETRANSLATE(C48, ""ZH-CN"", ""EN"")"),"Hebei Province")</f>
        <v>Hebei Province</v>
      </c>
      <c r="C48" s="3" t="s">
        <v>81</v>
      </c>
      <c r="D48" s="1" t="s">
        <v>58</v>
      </c>
      <c r="E48" s="6">
        <v>130000.0</v>
      </c>
      <c r="F48" s="1" t="s">
        <v>90</v>
      </c>
      <c r="G48" s="5" t="str">
        <f>IFERROR(__xludf.DUMMYFUNCTION("GOOGLETRANSLATE(H48, ""ZH-CN"", ""EN"")"),"Xingtai city")</f>
        <v>Xingtai city</v>
      </c>
      <c r="H48" s="5" t="s">
        <v>91</v>
      </c>
      <c r="I48" s="6">
        <v>130500.0</v>
      </c>
      <c r="J48" s="7" t="b">
        <v>0</v>
      </c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6">
        <v>48.0</v>
      </c>
      <c r="B49" s="3" t="str">
        <f>IFERROR(__xludf.DUMMYFUNCTION("GOOGLETRANSLATE(C49, ""ZH-CN"", ""EN"")"),"Hebei Province")</f>
        <v>Hebei Province</v>
      </c>
      <c r="C49" s="3" t="s">
        <v>81</v>
      </c>
      <c r="D49" s="1" t="s">
        <v>58</v>
      </c>
      <c r="E49" s="6">
        <v>130000.0</v>
      </c>
      <c r="F49" s="1" t="s">
        <v>82</v>
      </c>
      <c r="G49" s="5" t="str">
        <f>IFERROR(__xludf.DUMMYFUNCTION("GOOGLETRANSLATE(H49, ""ZH-CN"", ""EN"")"),"Shijiazhuang City")</f>
        <v>Shijiazhuang City</v>
      </c>
      <c r="H49" s="5" t="s">
        <v>83</v>
      </c>
      <c r="I49" s="6">
        <v>130100.0</v>
      </c>
      <c r="J49" s="7" t="b">
        <v>0</v>
      </c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6">
        <v>49.0</v>
      </c>
      <c r="B50" s="3" t="str">
        <f>IFERROR(__xludf.DUMMYFUNCTION("GOOGLETRANSLATE(C50, ""ZH-CN"", ""EN"")"),"Hebei Province")</f>
        <v>Hebei Province</v>
      </c>
      <c r="C50" s="3" t="s">
        <v>81</v>
      </c>
      <c r="D50" s="1" t="s">
        <v>58</v>
      </c>
      <c r="E50" s="6">
        <v>130000.0</v>
      </c>
      <c r="F50" s="1" t="s">
        <v>92</v>
      </c>
      <c r="G50" s="5" t="str">
        <f>IFERROR(__xludf.DUMMYFUNCTION("GOOGLETRANSLATE(H50, ""ZH-CN"", ""EN"")"),"Baoding City")</f>
        <v>Baoding City</v>
      </c>
      <c r="H50" s="5" t="s">
        <v>93</v>
      </c>
      <c r="I50" s="6">
        <v>130600.0</v>
      </c>
      <c r="J50" s="7" t="b">
        <v>0</v>
      </c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6">
        <v>50.0</v>
      </c>
      <c r="B51" s="3" t="str">
        <f>IFERROR(__xludf.DUMMYFUNCTION("GOOGLETRANSLATE(C51, ""ZH-CN"", ""EN"")"),"Hebei Province")</f>
        <v>Hebei Province</v>
      </c>
      <c r="C51" s="3" t="s">
        <v>81</v>
      </c>
      <c r="D51" s="1" t="s">
        <v>58</v>
      </c>
      <c r="E51" s="6">
        <v>130000.0</v>
      </c>
      <c r="F51" s="1" t="s">
        <v>94</v>
      </c>
      <c r="G51" s="5" t="str">
        <f>IFERROR(__xludf.DUMMYFUNCTION("GOOGLETRANSLATE(H51, ""ZH-CN"", ""EN"")"),"Zhangjiakou City")</f>
        <v>Zhangjiakou City</v>
      </c>
      <c r="H51" s="5" t="s">
        <v>95</v>
      </c>
      <c r="I51" s="6">
        <v>130700.0</v>
      </c>
      <c r="J51" s="7" t="b">
        <v>0</v>
      </c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6">
        <v>51.0</v>
      </c>
      <c r="B52" s="3" t="str">
        <f>IFERROR(__xludf.DUMMYFUNCTION("GOOGLETRANSLATE(C52, ""ZH-CN"", ""EN"")"),"Hebei Province")</f>
        <v>Hebei Province</v>
      </c>
      <c r="C52" s="3" t="s">
        <v>81</v>
      </c>
      <c r="D52" s="1" t="s">
        <v>58</v>
      </c>
      <c r="E52" s="6">
        <v>130000.0</v>
      </c>
      <c r="F52" s="1" t="s">
        <v>96</v>
      </c>
      <c r="G52" s="5" t="str">
        <f>IFERROR(__xludf.DUMMYFUNCTION("GOOGLETRANSLATE(H52, ""ZH-CN"", ""EN"")"),"Chengde City")</f>
        <v>Chengde City</v>
      </c>
      <c r="H52" s="5" t="s">
        <v>97</v>
      </c>
      <c r="I52" s="6">
        <v>130800.0</v>
      </c>
      <c r="J52" s="7" t="b">
        <v>0</v>
      </c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6">
        <v>52.0</v>
      </c>
      <c r="B53" s="3" t="str">
        <f>IFERROR(__xludf.DUMMYFUNCTION("GOOGLETRANSLATE(C53, ""ZH-CN"", ""EN"")"),"Hebei Province")</f>
        <v>Hebei Province</v>
      </c>
      <c r="C53" s="3" t="s">
        <v>81</v>
      </c>
      <c r="D53" s="1" t="s">
        <v>58</v>
      </c>
      <c r="E53" s="6">
        <v>130000.0</v>
      </c>
      <c r="F53" s="1" t="s">
        <v>100</v>
      </c>
      <c r="G53" s="5" t="str">
        <f>IFERROR(__xludf.DUMMYFUNCTION("GOOGLETRANSLATE(H53, ""ZH-CN"", ""EN"")"),"Langfang City")</f>
        <v>Langfang City</v>
      </c>
      <c r="H53" s="5" t="s">
        <v>101</v>
      </c>
      <c r="I53" s="6">
        <v>131000.0</v>
      </c>
      <c r="J53" s="7" t="b">
        <v>0</v>
      </c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6">
        <v>53.0</v>
      </c>
      <c r="B54" s="3" t="str">
        <f>IFERROR(__xludf.DUMMYFUNCTION("GOOGLETRANSLATE(C54, ""ZH-CN"", ""EN"")"),"Hebei Province")</f>
        <v>Hebei Province</v>
      </c>
      <c r="C54" s="3" t="s">
        <v>81</v>
      </c>
      <c r="D54" s="1" t="s">
        <v>58</v>
      </c>
      <c r="E54" s="6">
        <v>130000.0</v>
      </c>
      <c r="F54" s="1" t="s">
        <v>98</v>
      </c>
      <c r="G54" s="5" t="str">
        <f>IFERROR(__xludf.DUMMYFUNCTION("GOOGLETRANSLATE(H54, ""ZH-CN"", ""EN"")"),"Cangzhou")</f>
        <v>Cangzhou</v>
      </c>
      <c r="H54" s="5" t="s">
        <v>99</v>
      </c>
      <c r="I54" s="6">
        <v>130900.0</v>
      </c>
      <c r="J54" s="7" t="b">
        <v>0</v>
      </c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6">
        <v>54.0</v>
      </c>
      <c r="B55" s="3" t="str">
        <f>IFERROR(__xludf.DUMMYFUNCTION("GOOGLETRANSLATE(C55, ""ZH-CN"", ""EN"")"),"Hebei Province")</f>
        <v>Hebei Province</v>
      </c>
      <c r="C55" s="3" t="s">
        <v>81</v>
      </c>
      <c r="D55" s="1" t="s">
        <v>58</v>
      </c>
      <c r="E55" s="6">
        <v>130000.0</v>
      </c>
      <c r="F55" s="1" t="s">
        <v>102</v>
      </c>
      <c r="G55" s="5" t="str">
        <f>IFERROR(__xludf.DUMMYFUNCTION("GOOGLETRANSLATE(H55, ""ZH-CN"", ""EN"")"),"Hengshui City")</f>
        <v>Hengshui City</v>
      </c>
      <c r="H55" s="5" t="s">
        <v>103</v>
      </c>
      <c r="I55" s="6">
        <v>131100.0</v>
      </c>
      <c r="J55" s="7" t="b">
        <v>0</v>
      </c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6">
        <v>55.0</v>
      </c>
      <c r="B56" s="3" t="str">
        <f>IFERROR(__xludf.DUMMYFUNCTION("GOOGLETRANSLATE(C56, ""ZH-CN"", ""EN"")"),"Hebei Province")</f>
        <v>Hebei Province</v>
      </c>
      <c r="C56" s="3" t="s">
        <v>81</v>
      </c>
      <c r="D56" s="1" t="s">
        <v>58</v>
      </c>
      <c r="E56" s="6">
        <v>130000.0</v>
      </c>
      <c r="F56" s="1" t="s">
        <v>104</v>
      </c>
      <c r="G56" s="5" t="str">
        <f>IFERROR(__xludf.DUMMYFUNCTION("GOOGLETRANSLATE(H56, ""ZH-CN"", ""EN"")"),"Handan")</f>
        <v>Handan</v>
      </c>
      <c r="H56" s="5" t="s">
        <v>89</v>
      </c>
      <c r="I56" s="6">
        <v>130400.0</v>
      </c>
      <c r="J56" s="7" t="b">
        <v>0</v>
      </c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6">
        <v>56.0</v>
      </c>
      <c r="B57" s="3" t="str">
        <f>IFERROR(__xludf.DUMMYFUNCTION("GOOGLETRANSLATE(C57, ""ZH-CN"", ""EN"")"),"Hebei Province")</f>
        <v>Hebei Province</v>
      </c>
      <c r="C57" s="3" t="s">
        <v>81</v>
      </c>
      <c r="D57" s="1" t="s">
        <v>58</v>
      </c>
      <c r="E57" s="6">
        <v>130000.0</v>
      </c>
      <c r="F57" s="1" t="s">
        <v>105</v>
      </c>
      <c r="G57" s="5" t="str">
        <f>IFERROR(__xludf.DUMMYFUNCTION("GOOGLETRANSLATE(H57, ""ZH-CN"", ""EN"")"),"Langfang City")</f>
        <v>Langfang City</v>
      </c>
      <c r="H57" s="5" t="s">
        <v>101</v>
      </c>
      <c r="I57" s="6">
        <v>131000.0</v>
      </c>
      <c r="J57" s="7" t="b">
        <v>0</v>
      </c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6">
        <v>57.0</v>
      </c>
      <c r="B58" s="3" t="str">
        <f>IFERROR(__xludf.DUMMYFUNCTION("GOOGLETRANSLATE(C58, ""ZH-CN"", ""EN"")"),"Hebei Province")</f>
        <v>Hebei Province</v>
      </c>
      <c r="C58" s="3" t="s">
        <v>81</v>
      </c>
      <c r="D58" s="1" t="s">
        <v>58</v>
      </c>
      <c r="E58" s="6">
        <v>130000.0</v>
      </c>
      <c r="F58" s="1" t="s">
        <v>106</v>
      </c>
      <c r="G58" s="5" t="str">
        <f>IFERROR(__xludf.DUMMYFUNCTION("GOOGLETRANSLATE(H58, ""ZH-CN"", ""EN"")"),"Tangshan City")</f>
        <v>Tangshan City</v>
      </c>
      <c r="H58" s="5" t="s">
        <v>85</v>
      </c>
      <c r="I58" s="6">
        <v>130200.0</v>
      </c>
      <c r="J58" s="7" t="b">
        <v>0</v>
      </c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6">
        <v>58.0</v>
      </c>
      <c r="B59" s="3" t="str">
        <f>IFERROR(__xludf.DUMMYFUNCTION("GOOGLETRANSLATE(C59, ""ZH-CN"", ""EN"")"),"Hebei Province")</f>
        <v>Hebei Province</v>
      </c>
      <c r="C59" s="3" t="s">
        <v>81</v>
      </c>
      <c r="D59" s="1" t="s">
        <v>58</v>
      </c>
      <c r="E59" s="6">
        <v>130000.0</v>
      </c>
      <c r="F59" s="1" t="s">
        <v>107</v>
      </c>
      <c r="G59" s="5" t="str">
        <f>IFERROR(__xludf.DUMMYFUNCTION("GOOGLETRANSLATE(H59, ""ZH-CN"", ""EN"")"),"Shijiazhuang City")</f>
        <v>Shijiazhuang City</v>
      </c>
      <c r="H59" s="5" t="s">
        <v>83</v>
      </c>
      <c r="I59" s="6">
        <v>130100.0</v>
      </c>
      <c r="J59" s="7" t="b">
        <v>0</v>
      </c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6">
        <v>59.0</v>
      </c>
      <c r="B60" s="3" t="str">
        <f>IFERROR(__xludf.DUMMYFUNCTION("GOOGLETRANSLATE(C60, ""ZH-CN"", ""EN"")"),"Hebei Province")</f>
        <v>Hebei Province</v>
      </c>
      <c r="C60" s="3" t="s">
        <v>81</v>
      </c>
      <c r="D60" s="1" t="s">
        <v>58</v>
      </c>
      <c r="E60" s="6">
        <v>130000.0</v>
      </c>
      <c r="F60" s="1" t="s">
        <v>108</v>
      </c>
      <c r="G60" s="5" t="str">
        <f>IFERROR(__xludf.DUMMYFUNCTION("GOOGLETRANSLATE(H60, ""ZH-CN"", ""EN"")"),"Shijiazhuang City")</f>
        <v>Shijiazhuang City</v>
      </c>
      <c r="H60" s="5" t="s">
        <v>83</v>
      </c>
      <c r="I60" s="6">
        <v>130100.0</v>
      </c>
      <c r="J60" s="7" t="b">
        <v>0</v>
      </c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6">
        <v>60.0</v>
      </c>
      <c r="B61" s="3" t="str">
        <f>IFERROR(__xludf.DUMMYFUNCTION("GOOGLETRANSLATE(C61, ""ZH-CN"", ""EN"")"),"Hebei Province")</f>
        <v>Hebei Province</v>
      </c>
      <c r="C61" s="3" t="s">
        <v>81</v>
      </c>
      <c r="D61" s="1" t="s">
        <v>58</v>
      </c>
      <c r="E61" s="6">
        <v>130000.0</v>
      </c>
      <c r="F61" s="1" t="s">
        <v>109</v>
      </c>
      <c r="G61" s="5" t="str">
        <f>IFERROR(__xludf.DUMMYFUNCTION("GOOGLETRANSLATE(H61, ""ZH-CN"", ""EN"")"),"Shijiazhuang City")</f>
        <v>Shijiazhuang City</v>
      </c>
      <c r="H61" s="5" t="s">
        <v>83</v>
      </c>
      <c r="I61" s="6">
        <v>130100.0</v>
      </c>
      <c r="J61" s="7" t="b">
        <v>0</v>
      </c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6">
        <v>61.0</v>
      </c>
      <c r="B62" s="3" t="str">
        <f>IFERROR(__xludf.DUMMYFUNCTION("GOOGLETRANSLATE(C62, ""ZH-CN"", ""EN"")"),"Hebei Province")</f>
        <v>Hebei Province</v>
      </c>
      <c r="C62" s="3" t="s">
        <v>81</v>
      </c>
      <c r="D62" s="1" t="s">
        <v>58</v>
      </c>
      <c r="E62" s="6">
        <v>130000.0</v>
      </c>
      <c r="F62" s="1" t="s">
        <v>110</v>
      </c>
      <c r="G62" s="5" t="str">
        <f>IFERROR(__xludf.DUMMYFUNCTION("GOOGLETRANSLATE(H62, ""ZH-CN"", ""EN"")"),"Shijiazhuang City")</f>
        <v>Shijiazhuang City</v>
      </c>
      <c r="H62" s="5" t="s">
        <v>83</v>
      </c>
      <c r="I62" s="6">
        <v>130100.0</v>
      </c>
      <c r="J62" s="7" t="b">
        <v>0</v>
      </c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6">
        <v>62.0</v>
      </c>
      <c r="B63" s="3" t="str">
        <f>IFERROR(__xludf.DUMMYFUNCTION("GOOGLETRANSLATE(C63, ""ZH-CN"", ""EN"")"),"Hebei Province")</f>
        <v>Hebei Province</v>
      </c>
      <c r="C63" s="3" t="s">
        <v>81</v>
      </c>
      <c r="D63" s="1" t="s">
        <v>58</v>
      </c>
      <c r="E63" s="6">
        <v>130000.0</v>
      </c>
      <c r="F63" s="1" t="s">
        <v>111</v>
      </c>
      <c r="G63" s="5" t="str">
        <f>IFERROR(__xludf.DUMMYFUNCTION("GOOGLETRANSLATE(H63, ""ZH-CN"", ""EN"")"),"Cangzhou")</f>
        <v>Cangzhou</v>
      </c>
      <c r="H63" s="5" t="s">
        <v>99</v>
      </c>
      <c r="I63" s="6">
        <v>130900.0</v>
      </c>
      <c r="J63" s="7" t="b">
        <v>0</v>
      </c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6">
        <v>63.0</v>
      </c>
      <c r="B64" s="3" t="str">
        <f>IFERROR(__xludf.DUMMYFUNCTION("GOOGLETRANSLATE(C64, ""ZH-CN"", ""EN"")"),"Hebei Province")</f>
        <v>Hebei Province</v>
      </c>
      <c r="C64" s="3" t="s">
        <v>81</v>
      </c>
      <c r="D64" s="1" t="s">
        <v>58</v>
      </c>
      <c r="E64" s="6">
        <v>130000.0</v>
      </c>
      <c r="F64" s="1" t="s">
        <v>112</v>
      </c>
      <c r="G64" s="5" t="str">
        <f>IFERROR(__xludf.DUMMYFUNCTION("GOOGLETRANSLATE(H64, ""ZH-CN"", ""EN"")"),"Cangzhou")</f>
        <v>Cangzhou</v>
      </c>
      <c r="H64" s="5" t="s">
        <v>99</v>
      </c>
      <c r="I64" s="6">
        <v>130900.0</v>
      </c>
      <c r="J64" s="7" t="b">
        <v>0</v>
      </c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6">
        <v>64.0</v>
      </c>
      <c r="B65" s="3" t="str">
        <f>IFERROR(__xludf.DUMMYFUNCTION("GOOGLETRANSLATE(C65, ""ZH-CN"", ""EN"")"),"Hebei Province")</f>
        <v>Hebei Province</v>
      </c>
      <c r="C65" s="3" t="s">
        <v>81</v>
      </c>
      <c r="D65" s="1" t="s">
        <v>58</v>
      </c>
      <c r="E65" s="6">
        <v>130000.0</v>
      </c>
      <c r="F65" s="1" t="s">
        <v>113</v>
      </c>
      <c r="G65" s="5" t="str">
        <f>IFERROR(__xludf.DUMMYFUNCTION("GOOGLETRANSLATE(H65, ""ZH-CN"", ""EN"")"),"Cangzhou")</f>
        <v>Cangzhou</v>
      </c>
      <c r="H65" s="5" t="s">
        <v>99</v>
      </c>
      <c r="I65" s="6">
        <v>130900.0</v>
      </c>
      <c r="J65" s="7" t="b">
        <v>0</v>
      </c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6">
        <v>65.0</v>
      </c>
      <c r="B66" s="3" t="str">
        <f>IFERROR(__xludf.DUMMYFUNCTION("GOOGLETRANSLATE(C66, ""ZH-CN"", ""EN"")"),"Hebei Province")</f>
        <v>Hebei Province</v>
      </c>
      <c r="C66" s="3" t="s">
        <v>81</v>
      </c>
      <c r="D66" s="1" t="s">
        <v>58</v>
      </c>
      <c r="E66" s="6">
        <v>130000.0</v>
      </c>
      <c r="F66" s="1" t="s">
        <v>114</v>
      </c>
      <c r="G66" s="5" t="str">
        <f>IFERROR(__xludf.DUMMYFUNCTION("GOOGLETRANSLATE(H66, ""ZH-CN"", ""EN"")"),"Cangzhou")</f>
        <v>Cangzhou</v>
      </c>
      <c r="H66" s="5" t="s">
        <v>99</v>
      </c>
      <c r="I66" s="6">
        <v>130900.0</v>
      </c>
      <c r="J66" s="7" t="b">
        <v>0</v>
      </c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6">
        <v>66.0</v>
      </c>
      <c r="B67" s="3" t="str">
        <f>IFERROR(__xludf.DUMMYFUNCTION("GOOGLETRANSLATE(C67, ""ZH-CN"", ""EN"")"),"Hebei Province")</f>
        <v>Hebei Province</v>
      </c>
      <c r="C67" s="3" t="s">
        <v>81</v>
      </c>
      <c r="D67" s="1" t="s">
        <v>58</v>
      </c>
      <c r="E67" s="6">
        <v>130000.0</v>
      </c>
      <c r="F67" s="1" t="s">
        <v>115</v>
      </c>
      <c r="G67" s="5" t="str">
        <f>IFERROR(__xludf.DUMMYFUNCTION("GOOGLETRANSLATE(H67, ""ZH-CN"", ""EN"")"),"Langfang City")</f>
        <v>Langfang City</v>
      </c>
      <c r="H67" s="5" t="s">
        <v>101</v>
      </c>
      <c r="I67" s="6">
        <v>131000.0</v>
      </c>
      <c r="J67" s="7" t="b">
        <v>0</v>
      </c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6">
        <v>67.0</v>
      </c>
      <c r="B68" s="3" t="str">
        <f>IFERROR(__xludf.DUMMYFUNCTION("GOOGLETRANSLATE(C68, ""ZH-CN"", ""EN"")"),"Hebei Province")</f>
        <v>Hebei Province</v>
      </c>
      <c r="C68" s="3" t="s">
        <v>81</v>
      </c>
      <c r="D68" s="1" t="s">
        <v>58</v>
      </c>
      <c r="E68" s="6">
        <v>130000.0</v>
      </c>
      <c r="F68" s="1" t="s">
        <v>116</v>
      </c>
      <c r="G68" s="5" t="str">
        <f>IFERROR(__xludf.DUMMYFUNCTION("GOOGLETRANSLATE(H68, ""ZH-CN"", ""EN"")"),"Xingtai city")</f>
        <v>Xingtai city</v>
      </c>
      <c r="H68" s="5" t="s">
        <v>91</v>
      </c>
      <c r="I68" s="6">
        <v>130500.0</v>
      </c>
      <c r="J68" s="7" t="b">
        <v>0</v>
      </c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6">
        <v>68.0</v>
      </c>
      <c r="B69" s="3" t="str">
        <f>IFERROR(__xludf.DUMMYFUNCTION("GOOGLETRANSLATE(C69, ""ZH-CN"", ""EN"")"),"Hebei Province")</f>
        <v>Hebei Province</v>
      </c>
      <c r="C69" s="3" t="s">
        <v>81</v>
      </c>
      <c r="D69" s="1" t="s">
        <v>58</v>
      </c>
      <c r="E69" s="6">
        <v>130000.0</v>
      </c>
      <c r="F69" s="1" t="s">
        <v>117</v>
      </c>
      <c r="G69" s="5" t="str">
        <f>IFERROR(__xludf.DUMMYFUNCTION("GOOGLETRANSLATE(H69, ""ZH-CN"", ""EN"")"),"Xingtai city")</f>
        <v>Xingtai city</v>
      </c>
      <c r="H69" s="5" t="s">
        <v>91</v>
      </c>
      <c r="I69" s="6">
        <v>130500.0</v>
      </c>
      <c r="J69" s="7" t="b">
        <v>0</v>
      </c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6">
        <v>69.0</v>
      </c>
      <c r="B70" s="3" t="str">
        <f>IFERROR(__xludf.DUMMYFUNCTION("GOOGLETRANSLATE(C70, ""ZH-CN"", ""EN"")"),"Hebei Province")</f>
        <v>Hebei Province</v>
      </c>
      <c r="C70" s="3" t="s">
        <v>81</v>
      </c>
      <c r="D70" s="1" t="s">
        <v>58</v>
      </c>
      <c r="E70" s="6">
        <v>130000.0</v>
      </c>
      <c r="F70" s="1" t="s">
        <v>118</v>
      </c>
      <c r="G70" s="5" t="str">
        <f>IFERROR(__xludf.DUMMYFUNCTION("GOOGLETRANSLATE(H70, ""ZH-CN"", ""EN"")"),"Baoding City")</f>
        <v>Baoding City</v>
      </c>
      <c r="H70" s="5" t="s">
        <v>93</v>
      </c>
      <c r="I70" s="6">
        <v>130600.0</v>
      </c>
      <c r="J70" s="7" t="b">
        <v>0</v>
      </c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6">
        <v>70.0</v>
      </c>
      <c r="B71" s="3" t="str">
        <f>IFERROR(__xludf.DUMMYFUNCTION("GOOGLETRANSLATE(C71, ""ZH-CN"", ""EN"")"),"Hebei Province")</f>
        <v>Hebei Province</v>
      </c>
      <c r="C71" s="3" t="s">
        <v>81</v>
      </c>
      <c r="D71" s="1" t="s">
        <v>58</v>
      </c>
      <c r="E71" s="6">
        <v>130000.0</v>
      </c>
      <c r="F71" s="1" t="s">
        <v>119</v>
      </c>
      <c r="G71" s="5" t="str">
        <f>IFERROR(__xludf.DUMMYFUNCTION("GOOGLETRANSLATE(H71, ""ZH-CN"", ""EN"")"),"Baoding City")</f>
        <v>Baoding City</v>
      </c>
      <c r="H71" s="5" t="s">
        <v>93</v>
      </c>
      <c r="I71" s="6">
        <v>130600.0</v>
      </c>
      <c r="J71" s="7" t="b">
        <v>0</v>
      </c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6">
        <v>71.0</v>
      </c>
      <c r="B72" s="3" t="str">
        <f>IFERROR(__xludf.DUMMYFUNCTION("GOOGLETRANSLATE(C72, ""ZH-CN"", ""EN"")"),"Hebei Province")</f>
        <v>Hebei Province</v>
      </c>
      <c r="C72" s="3" t="s">
        <v>81</v>
      </c>
      <c r="D72" s="1" t="s">
        <v>58</v>
      </c>
      <c r="E72" s="6">
        <v>130000.0</v>
      </c>
      <c r="F72" s="1" t="s">
        <v>120</v>
      </c>
      <c r="G72" s="5" t="str">
        <f>IFERROR(__xludf.DUMMYFUNCTION("GOOGLETRANSLATE(H72, ""ZH-CN"", ""EN"")"),"Baoding City")</f>
        <v>Baoding City</v>
      </c>
      <c r="H72" s="5" t="s">
        <v>93</v>
      </c>
      <c r="I72" s="6">
        <v>130600.0</v>
      </c>
      <c r="J72" s="7" t="b">
        <v>0</v>
      </c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6">
        <v>72.0</v>
      </c>
      <c r="B73" s="3" t="str">
        <f>IFERROR(__xludf.DUMMYFUNCTION("GOOGLETRANSLATE(C73, ""ZH-CN"", ""EN"")"),"Hebei Province")</f>
        <v>Hebei Province</v>
      </c>
      <c r="C73" s="3" t="s">
        <v>81</v>
      </c>
      <c r="D73" s="1" t="s">
        <v>58</v>
      </c>
      <c r="E73" s="6">
        <v>130000.0</v>
      </c>
      <c r="F73" s="1" t="s">
        <v>121</v>
      </c>
      <c r="G73" s="5" t="str">
        <f>IFERROR(__xludf.DUMMYFUNCTION("GOOGLETRANSLATE(H73, ""ZH-CN"", ""EN"")"),"Baoding City")</f>
        <v>Baoding City</v>
      </c>
      <c r="H73" s="5" t="s">
        <v>93</v>
      </c>
      <c r="I73" s="6">
        <v>130600.0</v>
      </c>
      <c r="J73" s="7" t="b">
        <v>0</v>
      </c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6">
        <v>73.0</v>
      </c>
      <c r="B74" s="3" t="str">
        <f>IFERROR(__xludf.DUMMYFUNCTION("GOOGLETRANSLATE(C74, ""ZH-CN"", ""EN"")"),"Hebei Province")</f>
        <v>Hebei Province</v>
      </c>
      <c r="C74" s="3" t="s">
        <v>81</v>
      </c>
      <c r="D74" s="1" t="s">
        <v>58</v>
      </c>
      <c r="E74" s="6">
        <v>130000.0</v>
      </c>
      <c r="F74" s="1" t="s">
        <v>122</v>
      </c>
      <c r="G74" s="5" t="str">
        <f>IFERROR(__xludf.DUMMYFUNCTION("GOOGLETRANSLATE(H74, ""ZH-CN"", ""EN"")"),"Shijiazhuang City")</f>
        <v>Shijiazhuang City</v>
      </c>
      <c r="H74" s="5" t="s">
        <v>83</v>
      </c>
      <c r="I74" s="6">
        <v>130100.0</v>
      </c>
      <c r="J74" s="7" t="b">
        <v>0</v>
      </c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6">
        <v>74.0</v>
      </c>
      <c r="B75" s="3" t="str">
        <f>IFERROR(__xludf.DUMMYFUNCTION("GOOGLETRANSLATE(C75, ""ZH-CN"", ""EN"")"),"Hebei Province")</f>
        <v>Hebei Province</v>
      </c>
      <c r="C75" s="3" t="s">
        <v>81</v>
      </c>
      <c r="D75" s="1" t="s">
        <v>58</v>
      </c>
      <c r="E75" s="6">
        <v>130000.0</v>
      </c>
      <c r="F75" s="1" t="s">
        <v>123</v>
      </c>
      <c r="G75" s="5" t="str">
        <f>IFERROR(__xludf.DUMMYFUNCTION("GOOGLETRANSLATE(H75, ""ZH-CN"", ""EN"")"),"Tangshan City")</f>
        <v>Tangshan City</v>
      </c>
      <c r="H75" s="5" t="s">
        <v>85</v>
      </c>
      <c r="I75" s="6">
        <v>130200.0</v>
      </c>
      <c r="J75" s="7" t="b">
        <v>0</v>
      </c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6">
        <v>75.0</v>
      </c>
      <c r="B76" s="3" t="str">
        <f>IFERROR(__xludf.DUMMYFUNCTION("GOOGLETRANSLATE(C76, ""ZH-CN"", ""EN"")"),"Inner Mongolia Autonomous Region")</f>
        <v>Inner Mongolia Autonomous Region</v>
      </c>
      <c r="C76" s="3" t="s">
        <v>124</v>
      </c>
      <c r="D76" s="1" t="s">
        <v>125</v>
      </c>
      <c r="E76" s="6">
        <v>150000.0</v>
      </c>
      <c r="F76" s="1" t="s">
        <v>126</v>
      </c>
      <c r="G76" s="5" t="str">
        <f>IFERROR(__xludf.DUMMYFUNCTION("GOOGLETRANSLATE(H76, ""ZH-CN"", ""EN"")"),"Hohhot City")</f>
        <v>Hohhot City</v>
      </c>
      <c r="H76" s="5" t="s">
        <v>127</v>
      </c>
      <c r="I76" s="6">
        <v>150100.0</v>
      </c>
      <c r="J76" s="7" t="b">
        <v>0</v>
      </c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6">
        <v>76.0</v>
      </c>
      <c r="B77" s="3" t="str">
        <f>IFERROR(__xludf.DUMMYFUNCTION("GOOGLETRANSLATE(C77, ""ZH-CN"", ""EN"")"),"Inner Mongolia Autonomous Region")</f>
        <v>Inner Mongolia Autonomous Region</v>
      </c>
      <c r="C77" s="3" t="s">
        <v>124</v>
      </c>
      <c r="D77" s="1" t="s">
        <v>125</v>
      </c>
      <c r="E77" s="6">
        <v>150000.0</v>
      </c>
      <c r="F77" s="1" t="s">
        <v>128</v>
      </c>
      <c r="G77" s="5" t="str">
        <f>IFERROR(__xludf.DUMMYFUNCTION("GOOGLETRANSLATE(H77, ""ZH-CN"", ""EN"")"),"Baotou City")</f>
        <v>Baotou City</v>
      </c>
      <c r="H77" s="5" t="s">
        <v>129</v>
      </c>
      <c r="I77" s="6">
        <v>150200.0</v>
      </c>
      <c r="J77" s="7" t="b">
        <v>0</v>
      </c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6">
        <v>77.0</v>
      </c>
      <c r="B78" s="3" t="str">
        <f>IFERROR(__xludf.DUMMYFUNCTION("GOOGLETRANSLATE(C78, ""ZH-CN"", ""EN"")"),"Inner Mongolia Autonomous Region")</f>
        <v>Inner Mongolia Autonomous Region</v>
      </c>
      <c r="C78" s="3" t="s">
        <v>124</v>
      </c>
      <c r="D78" s="1" t="s">
        <v>125</v>
      </c>
      <c r="E78" s="6">
        <v>150000.0</v>
      </c>
      <c r="F78" s="1" t="s">
        <v>130</v>
      </c>
      <c r="G78" s="5" t="str">
        <f>IFERROR(__xludf.DUMMYFUNCTION("GOOGLETRANSLATE(H78, ""ZH-CN"", ""EN"")"),"Wuhai City")</f>
        <v>Wuhai City</v>
      </c>
      <c r="H78" s="5" t="s">
        <v>131</v>
      </c>
      <c r="I78" s="6">
        <v>150300.0</v>
      </c>
      <c r="J78" s="7" t="b">
        <v>0</v>
      </c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6">
        <v>78.0</v>
      </c>
      <c r="B79" s="3" t="str">
        <f>IFERROR(__xludf.DUMMYFUNCTION("GOOGLETRANSLATE(C79, ""ZH-CN"", ""EN"")"),"Inner Mongolia Autonomous Region")</f>
        <v>Inner Mongolia Autonomous Region</v>
      </c>
      <c r="C79" s="3" t="s">
        <v>124</v>
      </c>
      <c r="D79" s="1" t="s">
        <v>125</v>
      </c>
      <c r="E79" s="6">
        <v>150000.0</v>
      </c>
      <c r="F79" s="1" t="s">
        <v>132</v>
      </c>
      <c r="G79" s="5" t="str">
        <f>IFERROR(__xludf.DUMMYFUNCTION("GOOGLETRANSLATE(H79, ""ZH-CN"", ""EN"")"),"Chifeng City")</f>
        <v>Chifeng City</v>
      </c>
      <c r="H79" s="5" t="s">
        <v>133</v>
      </c>
      <c r="I79" s="6">
        <v>150400.0</v>
      </c>
      <c r="J79" s="7" t="b">
        <v>0</v>
      </c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6">
        <v>79.0</v>
      </c>
      <c r="B80" s="3" t="str">
        <f>IFERROR(__xludf.DUMMYFUNCTION("GOOGLETRANSLATE(C80, ""ZH-CN"", ""EN"")"),"Inner Mongolia Autonomous Region")</f>
        <v>Inner Mongolia Autonomous Region</v>
      </c>
      <c r="C80" s="3" t="s">
        <v>124</v>
      </c>
      <c r="D80" s="1" t="s">
        <v>125</v>
      </c>
      <c r="E80" s="6">
        <v>150000.0</v>
      </c>
      <c r="F80" s="1" t="s">
        <v>134</v>
      </c>
      <c r="G80" s="5" t="str">
        <f>IFERROR(__xludf.DUMMYFUNCTION("GOOGLETRANSLATE(H80, ""ZH-CN"", ""EN"")"),"Hulunbeir")</f>
        <v>Hulunbeir</v>
      </c>
      <c r="H80" s="5" t="s">
        <v>135</v>
      </c>
      <c r="I80" s="6">
        <v>150700.0</v>
      </c>
      <c r="J80" s="7" t="b">
        <v>0</v>
      </c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6">
        <v>80.0</v>
      </c>
      <c r="B81" s="3" t="str">
        <f>IFERROR(__xludf.DUMMYFUNCTION("GOOGLETRANSLATE(C81, ""ZH-CN"", ""EN"")"),"Inner Mongolia Autonomous Region")</f>
        <v>Inner Mongolia Autonomous Region</v>
      </c>
      <c r="C81" s="3" t="s">
        <v>124</v>
      </c>
      <c r="D81" s="1" t="s">
        <v>125</v>
      </c>
      <c r="E81" s="6">
        <v>150000.0</v>
      </c>
      <c r="F81" s="1" t="s">
        <v>134</v>
      </c>
      <c r="G81" s="5" t="str">
        <f>IFERROR(__xludf.DUMMYFUNCTION("GOOGLETRANSLATE(H81, ""ZH-CN"", ""EN"")"),"Hulunbeir")</f>
        <v>Hulunbeir</v>
      </c>
      <c r="H81" s="5" t="s">
        <v>135</v>
      </c>
      <c r="I81" s="6">
        <v>150700.0</v>
      </c>
      <c r="J81" s="7" t="b">
        <v>0</v>
      </c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6">
        <v>81.0</v>
      </c>
      <c r="B82" s="3" t="str">
        <f>IFERROR(__xludf.DUMMYFUNCTION("GOOGLETRANSLATE(C82, ""ZH-CN"", ""EN"")"),"Inner Mongolia Autonomous Region")</f>
        <v>Inner Mongolia Autonomous Region</v>
      </c>
      <c r="C82" s="3" t="s">
        <v>124</v>
      </c>
      <c r="D82" s="1" t="s">
        <v>125</v>
      </c>
      <c r="E82" s="6">
        <v>150000.0</v>
      </c>
      <c r="F82" s="1" t="s">
        <v>136</v>
      </c>
      <c r="G82" s="5" t="str">
        <f>IFERROR(__xludf.DUMMYFUNCTION("GOOGLETRANSLATE(H82, ""ZH-CN"", ""EN"")"),"Xing'an")</f>
        <v>Xing'an</v>
      </c>
      <c r="H82" s="5" t="s">
        <v>137</v>
      </c>
      <c r="I82" s="6">
        <v>152200.0</v>
      </c>
      <c r="J82" s="7" t="b">
        <v>0</v>
      </c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6">
        <v>82.0</v>
      </c>
      <c r="B83" s="3" t="str">
        <f>IFERROR(__xludf.DUMMYFUNCTION("GOOGLETRANSLATE(C83, ""ZH-CN"", ""EN"")"),"Inner Mongolia Autonomous Region")</f>
        <v>Inner Mongolia Autonomous Region</v>
      </c>
      <c r="C83" s="3" t="s">
        <v>124</v>
      </c>
      <c r="D83" s="1" t="s">
        <v>125</v>
      </c>
      <c r="E83" s="6">
        <v>150000.0</v>
      </c>
      <c r="F83" s="1" t="s">
        <v>138</v>
      </c>
      <c r="G83" s="5" t="str">
        <f>IFERROR(__xludf.DUMMYFUNCTION("GOOGLETRANSLATE(H83, ""ZH-CN"", ""EN"")"),"Tongliao City")</f>
        <v>Tongliao City</v>
      </c>
      <c r="H83" s="5" t="s">
        <v>139</v>
      </c>
      <c r="I83" s="6">
        <v>150500.0</v>
      </c>
      <c r="J83" s="7" t="b">
        <v>0</v>
      </c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6">
        <v>83.0</v>
      </c>
      <c r="B84" s="3" t="str">
        <f>IFERROR(__xludf.DUMMYFUNCTION("GOOGLETRANSLATE(C84, ""ZH-CN"", ""EN"")"),"Inner Mongolia Autonomous Region")</f>
        <v>Inner Mongolia Autonomous Region</v>
      </c>
      <c r="C84" s="3" t="s">
        <v>124</v>
      </c>
      <c r="D84" s="1" t="s">
        <v>125</v>
      </c>
      <c r="E84" s="6">
        <v>150000.0</v>
      </c>
      <c r="F84" s="1" t="s">
        <v>140</v>
      </c>
      <c r="G84" s="5" t="str">
        <f>IFERROR(__xludf.DUMMYFUNCTION("GOOGLETRANSLATE(H84, ""ZH-CN"", ""EN"")"),"Tongliao City")</f>
        <v>Tongliao City</v>
      </c>
      <c r="H84" s="5" t="s">
        <v>139</v>
      </c>
      <c r="I84" s="6">
        <v>150500.0</v>
      </c>
      <c r="J84" s="7" t="b">
        <v>0</v>
      </c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6">
        <v>84.0</v>
      </c>
      <c r="B85" s="3" t="str">
        <f>IFERROR(__xludf.DUMMYFUNCTION("GOOGLETRANSLATE(C85, ""ZH-CN"", ""EN"")"),"Inner Mongolia Autonomous Region")</f>
        <v>Inner Mongolia Autonomous Region</v>
      </c>
      <c r="C85" s="3" t="s">
        <v>124</v>
      </c>
      <c r="D85" s="1" t="s">
        <v>125</v>
      </c>
      <c r="E85" s="6">
        <v>150000.0</v>
      </c>
      <c r="F85" s="1" t="s">
        <v>141</v>
      </c>
      <c r="G85" s="4" t="s">
        <v>142</v>
      </c>
      <c r="H85" s="5" t="s">
        <v>143</v>
      </c>
      <c r="I85" s="6">
        <v>150581.0</v>
      </c>
      <c r="J85" s="7" t="b">
        <v>0</v>
      </c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6">
        <v>85.0</v>
      </c>
      <c r="B86" s="3" t="str">
        <f>IFERROR(__xludf.DUMMYFUNCTION("GOOGLETRANSLATE(C86, ""ZH-CN"", ""EN"")"),"Inner Mongolia Autonomous Region")</f>
        <v>Inner Mongolia Autonomous Region</v>
      </c>
      <c r="C86" s="3" t="s">
        <v>124</v>
      </c>
      <c r="D86" s="1" t="s">
        <v>125</v>
      </c>
      <c r="E86" s="6">
        <v>150000.0</v>
      </c>
      <c r="F86" s="1" t="s">
        <v>144</v>
      </c>
      <c r="G86" s="5" t="str">
        <f>IFERROR(__xludf.DUMMYFUNCTION("GOOGLETRANSLATE(H86, ""ZH-CN"", ""EN"")"),"Xilin Gol League")</f>
        <v>Xilin Gol League</v>
      </c>
      <c r="H86" s="5" t="s">
        <v>145</v>
      </c>
      <c r="I86" s="6">
        <v>152500.0</v>
      </c>
      <c r="J86" s="7" t="b">
        <v>0</v>
      </c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6">
        <v>86.0</v>
      </c>
      <c r="B87" s="3" t="str">
        <f>IFERROR(__xludf.DUMMYFUNCTION("GOOGLETRANSLATE(C87, ""ZH-CN"", ""EN"")"),"Inner Mongolia Autonomous Region")</f>
        <v>Inner Mongolia Autonomous Region</v>
      </c>
      <c r="C87" s="3" t="s">
        <v>124</v>
      </c>
      <c r="D87" s="1" t="s">
        <v>125</v>
      </c>
      <c r="E87" s="6">
        <v>150000.0</v>
      </c>
      <c r="F87" s="1" t="s">
        <v>146</v>
      </c>
      <c r="G87" s="5" t="str">
        <f>IFERROR(__xludf.DUMMYFUNCTION("GOOGLETRANSLATE(H87, ""ZH-CN"", ""EN"")"),"Ulancha Alliance")</f>
        <v>Ulancha Alliance</v>
      </c>
      <c r="H87" s="5" t="s">
        <v>147</v>
      </c>
      <c r="I87" s="6">
        <v>150900.0</v>
      </c>
      <c r="J87" s="7" t="b">
        <v>0</v>
      </c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6">
        <v>87.0</v>
      </c>
      <c r="B88" s="3" t="str">
        <f>IFERROR(__xludf.DUMMYFUNCTION("GOOGLETRANSLATE(C88, ""ZH-CN"", ""EN"")"),"Inner Mongolia Autonomous Region")</f>
        <v>Inner Mongolia Autonomous Region</v>
      </c>
      <c r="C88" s="3" t="s">
        <v>124</v>
      </c>
      <c r="D88" s="1" t="s">
        <v>125</v>
      </c>
      <c r="E88" s="6">
        <v>150000.0</v>
      </c>
      <c r="F88" s="1" t="s">
        <v>146</v>
      </c>
      <c r="G88" s="5" t="str">
        <f>IFERROR(__xludf.DUMMYFUNCTION("GOOGLETRANSLATE(H88, ""ZH-CN"", ""EN"")"),"Ulancha Alliance")</f>
        <v>Ulancha Alliance</v>
      </c>
      <c r="H88" s="5" t="s">
        <v>147</v>
      </c>
      <c r="I88" s="6">
        <v>150900.0</v>
      </c>
      <c r="J88" s="7" t="b">
        <v>0</v>
      </c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6">
        <v>88.0</v>
      </c>
      <c r="B89" s="3" t="str">
        <f>IFERROR(__xludf.DUMMYFUNCTION("GOOGLETRANSLATE(C89, ""ZH-CN"", ""EN"")"),"Inner Mongolia Autonomous Region")</f>
        <v>Inner Mongolia Autonomous Region</v>
      </c>
      <c r="C89" s="3" t="s">
        <v>124</v>
      </c>
      <c r="D89" s="1" t="s">
        <v>125</v>
      </c>
      <c r="E89" s="6">
        <v>150000.0</v>
      </c>
      <c r="F89" s="1" t="s">
        <v>148</v>
      </c>
      <c r="G89" s="5" t="str">
        <f>IFERROR(__xludf.DUMMYFUNCTION("GOOGLETRANSLATE(H89, ""ZH-CN"", ""EN"")"),"Ordos")</f>
        <v>Ordos</v>
      </c>
      <c r="H89" s="5" t="s">
        <v>149</v>
      </c>
      <c r="I89" s="6">
        <v>150600.0</v>
      </c>
      <c r="J89" s="7" t="b">
        <v>0</v>
      </c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6">
        <v>89.0</v>
      </c>
      <c r="B90" s="3" t="str">
        <f>IFERROR(__xludf.DUMMYFUNCTION("GOOGLETRANSLATE(C90, ""ZH-CN"", ""EN"")"),"Inner Mongolia Autonomous Region")</f>
        <v>Inner Mongolia Autonomous Region</v>
      </c>
      <c r="C90" s="3" t="s">
        <v>124</v>
      </c>
      <c r="D90" s="1" t="s">
        <v>125</v>
      </c>
      <c r="E90" s="6">
        <v>150000.0</v>
      </c>
      <c r="F90" s="1" t="s">
        <v>150</v>
      </c>
      <c r="G90" s="5" t="str">
        <f>IFERROR(__xludf.DUMMYFUNCTION("GOOGLETRANSLATE(H90, ""ZH-CN"", ""EN"")"),"Ordos")</f>
        <v>Ordos</v>
      </c>
      <c r="H90" s="5" t="s">
        <v>149</v>
      </c>
      <c r="I90" s="6">
        <v>150600.0</v>
      </c>
      <c r="J90" s="7" t="b">
        <v>0</v>
      </c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6">
        <v>90.0</v>
      </c>
      <c r="B91" s="3" t="str">
        <f>IFERROR(__xludf.DUMMYFUNCTION("GOOGLETRANSLATE(C91, ""ZH-CN"", ""EN"")"),"Inner Mongolia Autonomous Region")</f>
        <v>Inner Mongolia Autonomous Region</v>
      </c>
      <c r="C91" s="3" t="s">
        <v>124</v>
      </c>
      <c r="D91" s="1" t="s">
        <v>125</v>
      </c>
      <c r="E91" s="6">
        <v>150000.0</v>
      </c>
      <c r="F91" s="1" t="s">
        <v>150</v>
      </c>
      <c r="G91" s="5" t="str">
        <f>IFERROR(__xludf.DUMMYFUNCTION("GOOGLETRANSLATE(H91, ""ZH-CN"", ""EN"")"),"Ordos")</f>
        <v>Ordos</v>
      </c>
      <c r="H91" s="5" t="s">
        <v>149</v>
      </c>
      <c r="I91" s="6">
        <v>150600.0</v>
      </c>
      <c r="J91" s="7" t="b">
        <v>0</v>
      </c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6">
        <v>91.0</v>
      </c>
      <c r="B92" s="3" t="str">
        <f>IFERROR(__xludf.DUMMYFUNCTION("GOOGLETRANSLATE(C92, ""ZH-CN"", ""EN"")"),"Inner Mongolia Autonomous Region")</f>
        <v>Inner Mongolia Autonomous Region</v>
      </c>
      <c r="C92" s="3" t="s">
        <v>124</v>
      </c>
      <c r="D92" s="1" t="s">
        <v>125</v>
      </c>
      <c r="E92" s="6">
        <v>150000.0</v>
      </c>
      <c r="F92" s="1" t="s">
        <v>151</v>
      </c>
      <c r="G92" s="5" t="str">
        <f>IFERROR(__xludf.DUMMYFUNCTION("GOOGLETRANSLATE(H92, ""ZH-CN"", ""EN"")"),"Bayannuer City")</f>
        <v>Bayannuer City</v>
      </c>
      <c r="H92" s="5" t="s">
        <v>152</v>
      </c>
      <c r="I92" s="6">
        <v>150800.0</v>
      </c>
      <c r="J92" s="7" t="b">
        <v>0</v>
      </c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6">
        <v>92.0</v>
      </c>
      <c r="B93" s="3" t="str">
        <f>IFERROR(__xludf.DUMMYFUNCTION("GOOGLETRANSLATE(C93, ""ZH-CN"", ""EN"")"),"Inner Mongolia Autonomous Region")</f>
        <v>Inner Mongolia Autonomous Region</v>
      </c>
      <c r="C93" s="3" t="s">
        <v>124</v>
      </c>
      <c r="D93" s="1" t="s">
        <v>125</v>
      </c>
      <c r="E93" s="6">
        <v>150000.0</v>
      </c>
      <c r="F93" s="1" t="s">
        <v>151</v>
      </c>
      <c r="G93" s="5" t="str">
        <f>IFERROR(__xludf.DUMMYFUNCTION("GOOGLETRANSLATE(H93, ""ZH-CN"", ""EN"")"),"Bayannuer City")</f>
        <v>Bayannuer City</v>
      </c>
      <c r="H93" s="5" t="s">
        <v>152</v>
      </c>
      <c r="I93" s="6">
        <v>150800.0</v>
      </c>
      <c r="J93" s="7" t="b">
        <v>0</v>
      </c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6">
        <v>93.0</v>
      </c>
      <c r="B94" s="3" t="str">
        <f>IFERROR(__xludf.DUMMYFUNCTION("GOOGLETRANSLATE(C94, ""ZH-CN"", ""EN"")"),"Inner Mongolia Autonomous Region")</f>
        <v>Inner Mongolia Autonomous Region</v>
      </c>
      <c r="C94" s="3" t="s">
        <v>124</v>
      </c>
      <c r="D94" s="1" t="s">
        <v>125</v>
      </c>
      <c r="E94" s="6">
        <v>150000.0</v>
      </c>
      <c r="F94" s="1" t="s">
        <v>153</v>
      </c>
      <c r="G94" s="5" t="str">
        <f>IFERROR(__xludf.DUMMYFUNCTION("GOOGLETRANSLATE(H94, ""ZH-CN"", ""EN"")"),"Alxa League")</f>
        <v>Alxa League</v>
      </c>
      <c r="H94" s="5" t="s">
        <v>154</v>
      </c>
      <c r="I94" s="6">
        <v>152900.0</v>
      </c>
      <c r="J94" s="7" t="b">
        <v>0</v>
      </c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6">
        <v>94.0</v>
      </c>
      <c r="B95" s="3" t="str">
        <f>IFERROR(__xludf.DUMMYFUNCTION("GOOGLETRANSLATE(C95, ""ZH-CN"", ""EN"")"),"Liaoning Province")</f>
        <v>Liaoning Province</v>
      </c>
      <c r="C95" s="3" t="s">
        <v>155</v>
      </c>
      <c r="D95" s="1" t="s">
        <v>156</v>
      </c>
      <c r="E95" s="6">
        <v>210000.0</v>
      </c>
      <c r="F95" s="1" t="s">
        <v>157</v>
      </c>
      <c r="G95" s="5" t="str">
        <f>IFERROR(__xludf.DUMMYFUNCTION("GOOGLETRANSLATE(H95, ""ZH-CN"", ""EN"")"),"Shenyang city")</f>
        <v>Shenyang city</v>
      </c>
      <c r="H95" s="5" t="s">
        <v>158</v>
      </c>
      <c r="I95" s="6">
        <v>210100.0</v>
      </c>
      <c r="J95" s="7" t="b">
        <v>0</v>
      </c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6">
        <v>95.0</v>
      </c>
      <c r="B96" s="3" t="str">
        <f>IFERROR(__xludf.DUMMYFUNCTION("GOOGLETRANSLATE(C96, ""ZH-CN"", ""EN"")"),"Liaoning Province")</f>
        <v>Liaoning Province</v>
      </c>
      <c r="C96" s="3" t="s">
        <v>155</v>
      </c>
      <c r="D96" s="1" t="s">
        <v>156</v>
      </c>
      <c r="E96" s="6">
        <v>210000.0</v>
      </c>
      <c r="F96" s="1" t="s">
        <v>159</v>
      </c>
      <c r="G96" s="5" t="str">
        <f>IFERROR(__xludf.DUMMYFUNCTION("GOOGLETRANSLATE(H96, ""ZH-CN"", ""EN"")"),"Dalian")</f>
        <v>Dalian</v>
      </c>
      <c r="H96" s="5" t="s">
        <v>160</v>
      </c>
      <c r="I96" s="6">
        <v>210200.0</v>
      </c>
      <c r="J96" s="7" t="b">
        <v>0</v>
      </c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6">
        <v>96.0</v>
      </c>
      <c r="B97" s="3" t="str">
        <f>IFERROR(__xludf.DUMMYFUNCTION("GOOGLETRANSLATE(C97, ""ZH-CN"", ""EN"")"),"Liaoning Province")</f>
        <v>Liaoning Province</v>
      </c>
      <c r="C97" s="3" t="s">
        <v>155</v>
      </c>
      <c r="D97" s="1" t="s">
        <v>156</v>
      </c>
      <c r="E97" s="6">
        <v>210000.0</v>
      </c>
      <c r="F97" s="1" t="s">
        <v>161</v>
      </c>
      <c r="G97" s="5" t="str">
        <f>IFERROR(__xludf.DUMMYFUNCTION("GOOGLETRANSLATE(H97, ""ZH-CN"", ""EN"")"),"Anshan City")</f>
        <v>Anshan City</v>
      </c>
      <c r="H97" s="5" t="s">
        <v>162</v>
      </c>
      <c r="I97" s="6">
        <v>210300.0</v>
      </c>
      <c r="J97" s="7" t="b">
        <v>0</v>
      </c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6">
        <v>97.0</v>
      </c>
      <c r="B98" s="3" t="str">
        <f>IFERROR(__xludf.DUMMYFUNCTION("GOOGLETRANSLATE(C98, ""ZH-CN"", ""EN"")"),"Liaoning Province")</f>
        <v>Liaoning Province</v>
      </c>
      <c r="C98" s="3" t="s">
        <v>155</v>
      </c>
      <c r="D98" s="1" t="s">
        <v>156</v>
      </c>
      <c r="E98" s="6">
        <v>210000.0</v>
      </c>
      <c r="F98" s="1" t="s">
        <v>163</v>
      </c>
      <c r="G98" s="5" t="str">
        <f>IFERROR(__xludf.DUMMYFUNCTION("GOOGLETRANSLATE(H98, ""ZH-CN"", ""EN"")"),"Fushun City")</f>
        <v>Fushun City</v>
      </c>
      <c r="H98" s="5" t="s">
        <v>164</v>
      </c>
      <c r="I98" s="6">
        <v>210400.0</v>
      </c>
      <c r="J98" s="7" t="b">
        <v>0</v>
      </c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6">
        <v>98.0</v>
      </c>
      <c r="B99" s="3" t="str">
        <f>IFERROR(__xludf.DUMMYFUNCTION("GOOGLETRANSLATE(C99, ""ZH-CN"", ""EN"")"),"Liaoning Province")</f>
        <v>Liaoning Province</v>
      </c>
      <c r="C99" s="3" t="s">
        <v>155</v>
      </c>
      <c r="D99" s="1" t="s">
        <v>156</v>
      </c>
      <c r="E99" s="6">
        <v>210000.0</v>
      </c>
      <c r="F99" s="1" t="s">
        <v>165</v>
      </c>
      <c r="G99" s="5" t="str">
        <f>IFERROR(__xludf.DUMMYFUNCTION("GOOGLETRANSLATE(H99, ""ZH-CN"", ""EN"")"),"Benxi City")</f>
        <v>Benxi City</v>
      </c>
      <c r="H99" s="5" t="s">
        <v>166</v>
      </c>
      <c r="I99" s="6">
        <v>210500.0</v>
      </c>
      <c r="J99" s="7" t="b">
        <v>0</v>
      </c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6">
        <v>99.0</v>
      </c>
      <c r="B100" s="3" t="str">
        <f>IFERROR(__xludf.DUMMYFUNCTION("GOOGLETRANSLATE(C100, ""ZH-CN"", ""EN"")"),"Liaoning Province")</f>
        <v>Liaoning Province</v>
      </c>
      <c r="C100" s="3" t="s">
        <v>155</v>
      </c>
      <c r="D100" s="1" t="s">
        <v>156</v>
      </c>
      <c r="E100" s="6">
        <v>210000.0</v>
      </c>
      <c r="F100" s="1" t="s">
        <v>167</v>
      </c>
      <c r="G100" s="5" t="str">
        <f>IFERROR(__xludf.DUMMYFUNCTION("GOOGLETRANSLATE(H100, ""ZH-CN"", ""EN"")"),"Dandong City")</f>
        <v>Dandong City</v>
      </c>
      <c r="H100" s="5" t="s">
        <v>168</v>
      </c>
      <c r="I100" s="6">
        <v>210600.0</v>
      </c>
      <c r="J100" s="7" t="b">
        <v>0</v>
      </c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6">
        <v>100.0</v>
      </c>
      <c r="B101" s="3" t="str">
        <f>IFERROR(__xludf.DUMMYFUNCTION("GOOGLETRANSLATE(C101, ""ZH-CN"", ""EN"")"),"Liaoning Province")</f>
        <v>Liaoning Province</v>
      </c>
      <c r="C101" s="3" t="s">
        <v>155</v>
      </c>
      <c r="D101" s="1" t="s">
        <v>156</v>
      </c>
      <c r="E101" s="6">
        <v>210000.0</v>
      </c>
      <c r="F101" s="1" t="s">
        <v>169</v>
      </c>
      <c r="G101" s="5" t="str">
        <f>IFERROR(__xludf.DUMMYFUNCTION("GOOGLETRANSLATE(H101, ""ZH-CN"", ""EN"")"),"Jinzhou")</f>
        <v>Jinzhou</v>
      </c>
      <c r="H101" s="5" t="s">
        <v>170</v>
      </c>
      <c r="I101" s="6">
        <v>210700.0</v>
      </c>
      <c r="J101" s="7" t="b">
        <v>0</v>
      </c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6">
        <v>101.0</v>
      </c>
      <c r="B102" s="3" t="str">
        <f>IFERROR(__xludf.DUMMYFUNCTION("GOOGLETRANSLATE(C102, ""ZH-CN"", ""EN"")"),"Liaoning Province")</f>
        <v>Liaoning Province</v>
      </c>
      <c r="C102" s="3" t="s">
        <v>155</v>
      </c>
      <c r="D102" s="1" t="s">
        <v>156</v>
      </c>
      <c r="E102" s="6">
        <v>210000.0</v>
      </c>
      <c r="F102" s="1" t="s">
        <v>171</v>
      </c>
      <c r="G102" s="5" t="str">
        <f>IFERROR(__xludf.DUMMYFUNCTION("GOOGLETRANSLATE(H102, ""ZH-CN"", ""EN"")"),"Yingkou City")</f>
        <v>Yingkou City</v>
      </c>
      <c r="H102" s="5" t="s">
        <v>172</v>
      </c>
      <c r="I102" s="6">
        <v>210800.0</v>
      </c>
      <c r="J102" s="7" t="b">
        <v>0</v>
      </c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6">
        <v>102.0</v>
      </c>
      <c r="B103" s="3" t="str">
        <f>IFERROR(__xludf.DUMMYFUNCTION("GOOGLETRANSLATE(C103, ""ZH-CN"", ""EN"")"),"Liaoning Province")</f>
        <v>Liaoning Province</v>
      </c>
      <c r="C103" s="3" t="s">
        <v>155</v>
      </c>
      <c r="D103" s="1" t="s">
        <v>156</v>
      </c>
      <c r="E103" s="6">
        <v>210000.0</v>
      </c>
      <c r="F103" s="1" t="s">
        <v>173</v>
      </c>
      <c r="G103" s="5" t="str">
        <f>IFERROR(__xludf.DUMMYFUNCTION("GOOGLETRANSLATE(H103, ""ZH-CN"", ""EN"")"),"Fuxin City")</f>
        <v>Fuxin City</v>
      </c>
      <c r="H103" s="5" t="s">
        <v>174</v>
      </c>
      <c r="I103" s="6">
        <v>210900.0</v>
      </c>
      <c r="J103" s="7" t="b">
        <v>0</v>
      </c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6">
        <v>103.0</v>
      </c>
      <c r="B104" s="3" t="str">
        <f>IFERROR(__xludf.DUMMYFUNCTION("GOOGLETRANSLATE(C104, ""ZH-CN"", ""EN"")"),"Liaoning Province")</f>
        <v>Liaoning Province</v>
      </c>
      <c r="C104" s="3" t="s">
        <v>155</v>
      </c>
      <c r="D104" s="1" t="s">
        <v>156</v>
      </c>
      <c r="E104" s="6">
        <v>210000.0</v>
      </c>
      <c r="F104" s="1" t="s">
        <v>175</v>
      </c>
      <c r="G104" s="5" t="str">
        <f>IFERROR(__xludf.DUMMYFUNCTION("GOOGLETRANSLATE(H104, ""ZH-CN"", ""EN"")"),"Liaoyang City")</f>
        <v>Liaoyang City</v>
      </c>
      <c r="H104" s="5" t="s">
        <v>176</v>
      </c>
      <c r="I104" s="6">
        <v>211000.0</v>
      </c>
      <c r="J104" s="7" t="b">
        <v>0</v>
      </c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6">
        <v>104.0</v>
      </c>
      <c r="B105" s="3" t="str">
        <f>IFERROR(__xludf.DUMMYFUNCTION("GOOGLETRANSLATE(C105, ""ZH-CN"", ""EN"")"),"Liaoning Province")</f>
        <v>Liaoning Province</v>
      </c>
      <c r="C105" s="3" t="s">
        <v>155</v>
      </c>
      <c r="D105" s="1" t="s">
        <v>156</v>
      </c>
      <c r="E105" s="6">
        <v>210000.0</v>
      </c>
      <c r="F105" s="1" t="s">
        <v>177</v>
      </c>
      <c r="G105" s="5" t="str">
        <f>IFERROR(__xludf.DUMMYFUNCTION("GOOGLETRANSLATE(H105, ""ZH-CN"", ""EN"")"),"Panjin City")</f>
        <v>Panjin City</v>
      </c>
      <c r="H105" s="5" t="s">
        <v>178</v>
      </c>
      <c r="I105" s="6">
        <v>211100.0</v>
      </c>
      <c r="J105" s="7" t="b">
        <v>0</v>
      </c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6">
        <v>105.0</v>
      </c>
      <c r="B106" s="3" t="str">
        <f>IFERROR(__xludf.DUMMYFUNCTION("GOOGLETRANSLATE(C106, ""ZH-CN"", ""EN"")"),"Liaoning Province")</f>
        <v>Liaoning Province</v>
      </c>
      <c r="C106" s="3" t="s">
        <v>155</v>
      </c>
      <c r="D106" s="1" t="s">
        <v>156</v>
      </c>
      <c r="E106" s="6">
        <v>210000.0</v>
      </c>
      <c r="F106" s="1" t="s">
        <v>179</v>
      </c>
      <c r="G106" s="5" t="str">
        <f>IFERROR(__xludf.DUMMYFUNCTION("GOOGLETRANSLATE(H106, ""ZH-CN"", ""EN"")"),"Tieling City")</f>
        <v>Tieling City</v>
      </c>
      <c r="H106" s="5" t="s">
        <v>180</v>
      </c>
      <c r="I106" s="6">
        <v>211200.0</v>
      </c>
      <c r="J106" s="7" t="b">
        <v>0</v>
      </c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6">
        <v>106.0</v>
      </c>
      <c r="B107" s="3" t="str">
        <f>IFERROR(__xludf.DUMMYFUNCTION("GOOGLETRANSLATE(C107, ""ZH-CN"", ""EN"")"),"Liaoning Province")</f>
        <v>Liaoning Province</v>
      </c>
      <c r="C107" s="3" t="s">
        <v>155</v>
      </c>
      <c r="D107" s="1" t="s">
        <v>156</v>
      </c>
      <c r="E107" s="6">
        <v>210000.0</v>
      </c>
      <c r="F107" s="1" t="s">
        <v>20</v>
      </c>
      <c r="G107" s="5" t="str">
        <f>IFERROR(__xludf.DUMMYFUNCTION("GOOGLETRANSLATE(H107, ""ZH-CN"", ""EN"")"),"Chaoyang City")</f>
        <v>Chaoyang City</v>
      </c>
      <c r="H107" s="5" t="s">
        <v>181</v>
      </c>
      <c r="I107" s="6">
        <v>211300.0</v>
      </c>
      <c r="J107" s="7" t="b">
        <v>0</v>
      </c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6">
        <v>107.0</v>
      </c>
      <c r="B108" s="3" t="str">
        <f>IFERROR(__xludf.DUMMYFUNCTION("GOOGLETRANSLATE(C108, ""ZH-CN"", ""EN"")"),"Liaoning Province")</f>
        <v>Liaoning Province</v>
      </c>
      <c r="C108" s="3" t="s">
        <v>155</v>
      </c>
      <c r="D108" s="1" t="s">
        <v>156</v>
      </c>
      <c r="E108" s="6">
        <v>210000.0</v>
      </c>
      <c r="F108" s="1" t="s">
        <v>182</v>
      </c>
      <c r="G108" s="5" t="str">
        <f>IFERROR(__xludf.DUMMYFUNCTION("GOOGLETRANSLATE(H108, ""ZH-CN"", ""EN"")"),"Dalian")</f>
        <v>Dalian</v>
      </c>
      <c r="H108" s="5" t="s">
        <v>160</v>
      </c>
      <c r="I108" s="6">
        <v>210200.0</v>
      </c>
      <c r="J108" s="7" t="b">
        <v>0</v>
      </c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6">
        <v>108.0</v>
      </c>
      <c r="B109" s="3" t="str">
        <f>IFERROR(__xludf.DUMMYFUNCTION("GOOGLETRANSLATE(C109, ""ZH-CN"", ""EN"")"),"Liaoning Province")</f>
        <v>Liaoning Province</v>
      </c>
      <c r="C109" s="3" t="s">
        <v>155</v>
      </c>
      <c r="D109" s="1" t="s">
        <v>156</v>
      </c>
      <c r="E109" s="6">
        <v>210000.0</v>
      </c>
      <c r="F109" s="1" t="s">
        <v>183</v>
      </c>
      <c r="G109" s="5" t="str">
        <f>IFERROR(__xludf.DUMMYFUNCTION("GOOGLETRANSLATE(H109, ""ZH-CN"", ""EN"")"),"Anshan City")</f>
        <v>Anshan City</v>
      </c>
      <c r="H109" s="5" t="s">
        <v>162</v>
      </c>
      <c r="I109" s="6">
        <v>210300.0</v>
      </c>
      <c r="J109" s="7" t="b">
        <v>0</v>
      </c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6">
        <v>109.0</v>
      </c>
      <c r="B110" s="3" t="str">
        <f>IFERROR(__xludf.DUMMYFUNCTION("GOOGLETRANSLATE(C110, ""ZH-CN"", ""EN"")"),"Liaoning Province")</f>
        <v>Liaoning Province</v>
      </c>
      <c r="C110" s="3" t="s">
        <v>155</v>
      </c>
      <c r="D110" s="1" t="s">
        <v>156</v>
      </c>
      <c r="E110" s="6">
        <v>210000.0</v>
      </c>
      <c r="F110" s="1" t="s">
        <v>184</v>
      </c>
      <c r="G110" s="5" t="str">
        <f>IFERROR(__xludf.DUMMYFUNCTION("GOOGLETRANSLATE(H110, ""ZH-CN"", ""EN"")"),"Huludao City")</f>
        <v>Huludao City</v>
      </c>
      <c r="H110" s="5" t="s">
        <v>185</v>
      </c>
      <c r="I110" s="6">
        <v>211400.0</v>
      </c>
      <c r="J110" s="7" t="b">
        <v>0</v>
      </c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6">
        <v>110.0</v>
      </c>
      <c r="B111" s="3" t="str">
        <f>IFERROR(__xludf.DUMMYFUNCTION("GOOGLETRANSLATE(C111, ""ZH-CN"", ""EN"")"),"Liaoning Province")</f>
        <v>Liaoning Province</v>
      </c>
      <c r="C111" s="3" t="s">
        <v>155</v>
      </c>
      <c r="D111" s="1" t="s">
        <v>156</v>
      </c>
      <c r="E111" s="6">
        <v>210000.0</v>
      </c>
      <c r="F111" s="1" t="s">
        <v>186</v>
      </c>
      <c r="G111" s="5" t="str">
        <f>IFERROR(__xludf.DUMMYFUNCTION("GOOGLETRANSLATE(H111, ""ZH-CN"", ""EN"")"),"Huludao City")</f>
        <v>Huludao City</v>
      </c>
      <c r="H111" s="5" t="s">
        <v>185</v>
      </c>
      <c r="I111" s="6">
        <v>211400.0</v>
      </c>
      <c r="J111" s="7" t="b">
        <v>0</v>
      </c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6">
        <v>111.0</v>
      </c>
      <c r="B112" s="3" t="str">
        <f>IFERROR(__xludf.DUMMYFUNCTION("GOOGLETRANSLATE(C112, ""ZH-CN"", ""EN"")"),"Liaoning Province")</f>
        <v>Liaoning Province</v>
      </c>
      <c r="C112" s="3" t="s">
        <v>155</v>
      </c>
      <c r="D112" s="1" t="s">
        <v>156</v>
      </c>
      <c r="E112" s="6">
        <v>210000.0</v>
      </c>
      <c r="F112" s="1" t="s">
        <v>187</v>
      </c>
      <c r="G112" s="5" t="str">
        <f>IFERROR(__xludf.DUMMYFUNCTION("GOOGLETRANSLATE(H112, ""ZH-CN"", ""EN"")"),"Huludao City")</f>
        <v>Huludao City</v>
      </c>
      <c r="H112" s="5" t="s">
        <v>185</v>
      </c>
      <c r="I112" s="6">
        <v>211400.0</v>
      </c>
      <c r="J112" s="7" t="b">
        <v>0</v>
      </c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6">
        <v>112.0</v>
      </c>
      <c r="B113" s="3" t="str">
        <f>IFERROR(__xludf.DUMMYFUNCTION("GOOGLETRANSLATE(C113, ""ZH-CN"", ""EN"")"),"Liaoning Province")</f>
        <v>Liaoning Province</v>
      </c>
      <c r="C113" s="3" t="s">
        <v>155</v>
      </c>
      <c r="D113" s="1" t="s">
        <v>156</v>
      </c>
      <c r="E113" s="6">
        <v>210000.0</v>
      </c>
      <c r="F113" s="1" t="s">
        <v>188</v>
      </c>
      <c r="G113" s="5" t="str">
        <f>IFERROR(__xludf.DUMMYFUNCTION("GOOGLETRANSLATE(H113, ""ZH-CN"", ""EN"")"),"Tieling City")</f>
        <v>Tieling City</v>
      </c>
      <c r="H113" s="5" t="s">
        <v>180</v>
      </c>
      <c r="I113" s="6">
        <v>211200.0</v>
      </c>
      <c r="J113" s="7" t="b">
        <v>0</v>
      </c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6">
        <v>113.0</v>
      </c>
      <c r="B114" s="3" t="str">
        <f>IFERROR(__xludf.DUMMYFUNCTION("GOOGLETRANSLATE(C114, ""ZH-CN"", ""EN"")"),"Liaoning Province")</f>
        <v>Liaoning Province</v>
      </c>
      <c r="C114" s="3" t="s">
        <v>155</v>
      </c>
      <c r="D114" s="1" t="s">
        <v>156</v>
      </c>
      <c r="E114" s="6">
        <v>210000.0</v>
      </c>
      <c r="F114" s="1" t="s">
        <v>189</v>
      </c>
      <c r="G114" s="5" t="str">
        <f>IFERROR(__xludf.DUMMYFUNCTION("GOOGLETRANSLATE(H114, ""ZH-CN"", ""EN"")"),"Chaoyang City")</f>
        <v>Chaoyang City</v>
      </c>
      <c r="H114" s="5" t="s">
        <v>181</v>
      </c>
      <c r="I114" s="6">
        <v>211300.0</v>
      </c>
      <c r="J114" s="7" t="b">
        <v>0</v>
      </c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6">
        <v>114.0</v>
      </c>
      <c r="B115" s="3" t="str">
        <f>IFERROR(__xludf.DUMMYFUNCTION("GOOGLETRANSLATE(C115, ""ZH-CN"", ""EN"")"),"Liaoning Province")</f>
        <v>Liaoning Province</v>
      </c>
      <c r="C115" s="3" t="s">
        <v>155</v>
      </c>
      <c r="D115" s="1" t="s">
        <v>156</v>
      </c>
      <c r="E115" s="6">
        <v>210000.0</v>
      </c>
      <c r="F115" s="1" t="s">
        <v>190</v>
      </c>
      <c r="G115" s="5" t="str">
        <f>IFERROR(__xludf.DUMMYFUNCTION("GOOGLETRANSLATE(H115, ""ZH-CN"", ""EN"")"),"Tieling City")</f>
        <v>Tieling City</v>
      </c>
      <c r="H115" s="5" t="s">
        <v>180</v>
      </c>
      <c r="I115" s="6">
        <v>211200.0</v>
      </c>
      <c r="J115" s="7" t="b">
        <v>0</v>
      </c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6">
        <v>115.0</v>
      </c>
      <c r="B116" s="3" t="str">
        <f>IFERROR(__xludf.DUMMYFUNCTION("GOOGLETRANSLATE(C116, ""ZH-CN"", ""EN"")"),"Liaoning Province")</f>
        <v>Liaoning Province</v>
      </c>
      <c r="C116" s="3" t="s">
        <v>155</v>
      </c>
      <c r="D116" s="1" t="s">
        <v>156</v>
      </c>
      <c r="E116" s="6">
        <v>210000.0</v>
      </c>
      <c r="F116" s="1" t="s">
        <v>191</v>
      </c>
      <c r="G116" s="5" t="str">
        <f>IFERROR(__xludf.DUMMYFUNCTION("GOOGLETRANSLATE(H116, ""ZH-CN"", ""EN"")"),"Dalian")</f>
        <v>Dalian</v>
      </c>
      <c r="H116" s="5" t="s">
        <v>160</v>
      </c>
      <c r="I116" s="6">
        <v>210200.0</v>
      </c>
      <c r="J116" s="7" t="b">
        <v>0</v>
      </c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6">
        <v>116.0</v>
      </c>
      <c r="B117" s="3" t="str">
        <f>IFERROR(__xludf.DUMMYFUNCTION("GOOGLETRANSLATE(C117, ""ZH-CN"", ""EN"")"),"Liaoning Province")</f>
        <v>Liaoning Province</v>
      </c>
      <c r="C117" s="3" t="s">
        <v>155</v>
      </c>
      <c r="D117" s="1" t="s">
        <v>156</v>
      </c>
      <c r="E117" s="6">
        <v>210000.0</v>
      </c>
      <c r="F117" s="1" t="s">
        <v>192</v>
      </c>
      <c r="G117" s="5" t="str">
        <f>IFERROR(__xludf.DUMMYFUNCTION("GOOGLETRANSLATE(H117, ""ZH-CN"", ""EN"")"),"Chaoyang City")</f>
        <v>Chaoyang City</v>
      </c>
      <c r="H117" s="5" t="s">
        <v>181</v>
      </c>
      <c r="I117" s="6">
        <v>211300.0</v>
      </c>
      <c r="J117" s="7" t="b">
        <v>0</v>
      </c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6">
        <v>117.0</v>
      </c>
      <c r="B118" s="3" t="str">
        <f>IFERROR(__xludf.DUMMYFUNCTION("GOOGLETRANSLATE(C118, ""ZH-CN"", ""EN"")"),"Liaoning Province")</f>
        <v>Liaoning Province</v>
      </c>
      <c r="C118" s="3" t="s">
        <v>155</v>
      </c>
      <c r="D118" s="1" t="s">
        <v>156</v>
      </c>
      <c r="E118" s="6">
        <v>210000.0</v>
      </c>
      <c r="F118" s="1" t="s">
        <v>193</v>
      </c>
      <c r="G118" s="5" t="str">
        <f>IFERROR(__xludf.DUMMYFUNCTION("GOOGLETRANSLATE(H118, ""ZH-CN"", ""EN"")"),"Dalian")</f>
        <v>Dalian</v>
      </c>
      <c r="H118" s="5" t="s">
        <v>160</v>
      </c>
      <c r="I118" s="6">
        <v>210200.0</v>
      </c>
      <c r="J118" s="7" t="b">
        <v>0</v>
      </c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6">
        <v>118.0</v>
      </c>
      <c r="B119" s="3" t="str">
        <f>IFERROR(__xludf.DUMMYFUNCTION("GOOGLETRANSLATE(C119, ""ZH-CN"", ""EN"")"),"Liaoning Province")</f>
        <v>Liaoning Province</v>
      </c>
      <c r="C119" s="3" t="s">
        <v>155</v>
      </c>
      <c r="D119" s="1" t="s">
        <v>156</v>
      </c>
      <c r="E119" s="6">
        <v>210000.0</v>
      </c>
      <c r="F119" s="1" t="s">
        <v>194</v>
      </c>
      <c r="G119" s="5" t="str">
        <f>IFERROR(__xludf.DUMMYFUNCTION("GOOGLETRANSLATE(H119, ""ZH-CN"", ""EN"")"),"Yingkou City")</f>
        <v>Yingkou City</v>
      </c>
      <c r="H119" s="5" t="s">
        <v>172</v>
      </c>
      <c r="I119" s="6">
        <v>210800.0</v>
      </c>
      <c r="J119" s="7" t="b">
        <v>0</v>
      </c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6">
        <v>119.0</v>
      </c>
      <c r="B120" s="3" t="str">
        <f>IFERROR(__xludf.DUMMYFUNCTION("GOOGLETRANSLATE(C120, ""ZH-CN"", ""EN"")"),"Liaoning Province")</f>
        <v>Liaoning Province</v>
      </c>
      <c r="C120" s="3" t="s">
        <v>155</v>
      </c>
      <c r="D120" s="1" t="s">
        <v>156</v>
      </c>
      <c r="E120" s="6">
        <v>210000.0</v>
      </c>
      <c r="F120" s="1" t="s">
        <v>195</v>
      </c>
      <c r="G120" s="5" t="str">
        <f>IFERROR(__xludf.DUMMYFUNCTION("GOOGLETRANSLATE(H120, ""ZH-CN"", ""EN"")"),"Yingkou City")</f>
        <v>Yingkou City</v>
      </c>
      <c r="H120" s="5" t="s">
        <v>172</v>
      </c>
      <c r="I120" s="6">
        <v>210800.0</v>
      </c>
      <c r="J120" s="7" t="b">
        <v>0</v>
      </c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6">
        <v>120.0</v>
      </c>
      <c r="B121" s="3" t="str">
        <f>IFERROR(__xludf.DUMMYFUNCTION("GOOGLETRANSLATE(C121, ""ZH-CN"", ""EN"")"),"Liaoning Province")</f>
        <v>Liaoning Province</v>
      </c>
      <c r="C121" s="3" t="s">
        <v>155</v>
      </c>
      <c r="D121" s="1" t="s">
        <v>156</v>
      </c>
      <c r="E121" s="6">
        <v>210000.0</v>
      </c>
      <c r="F121" s="1" t="s">
        <v>196</v>
      </c>
      <c r="G121" s="5" t="str">
        <f>IFERROR(__xludf.DUMMYFUNCTION("GOOGLETRANSLATE(H121, ""ZH-CN"", ""EN"")"),"Shenyang city")</f>
        <v>Shenyang city</v>
      </c>
      <c r="H121" s="5" t="s">
        <v>158</v>
      </c>
      <c r="I121" s="6">
        <v>210100.0</v>
      </c>
      <c r="J121" s="7" t="b">
        <v>0</v>
      </c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6">
        <v>121.0</v>
      </c>
      <c r="B122" s="3" t="str">
        <f>IFERROR(__xludf.DUMMYFUNCTION("GOOGLETRANSLATE(C122, ""ZH-CN"", ""EN"")"),"Liaoning Province")</f>
        <v>Liaoning Province</v>
      </c>
      <c r="C122" s="3" t="s">
        <v>155</v>
      </c>
      <c r="D122" s="1" t="s">
        <v>156</v>
      </c>
      <c r="E122" s="6">
        <v>210000.0</v>
      </c>
      <c r="F122" s="1" t="s">
        <v>197</v>
      </c>
      <c r="G122" s="5" t="str">
        <f>IFERROR(__xludf.DUMMYFUNCTION("GOOGLETRANSLATE(H122, ""ZH-CN"", ""EN"")"),"Dandong City")</f>
        <v>Dandong City</v>
      </c>
      <c r="H122" s="5" t="s">
        <v>168</v>
      </c>
      <c r="I122" s="6">
        <v>210600.0</v>
      </c>
      <c r="J122" s="7" t="b">
        <v>0</v>
      </c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6">
        <v>122.0</v>
      </c>
      <c r="B123" s="3" t="str">
        <f>IFERROR(__xludf.DUMMYFUNCTION("GOOGLETRANSLATE(C123, ""ZH-CN"", ""EN"")"),"Liaoning Province")</f>
        <v>Liaoning Province</v>
      </c>
      <c r="C123" s="3" t="s">
        <v>155</v>
      </c>
      <c r="D123" s="1" t="s">
        <v>156</v>
      </c>
      <c r="E123" s="6">
        <v>210000.0</v>
      </c>
      <c r="F123" s="1" t="s">
        <v>198</v>
      </c>
      <c r="G123" s="5" t="str">
        <f>IFERROR(__xludf.DUMMYFUNCTION("GOOGLETRANSLATE(H123, ""ZH-CN"", ""EN"")"),"Jinzhou")</f>
        <v>Jinzhou</v>
      </c>
      <c r="H123" s="5" t="s">
        <v>170</v>
      </c>
      <c r="I123" s="6">
        <v>210700.0</v>
      </c>
      <c r="J123" s="7" t="b">
        <v>0</v>
      </c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6">
        <v>123.0</v>
      </c>
      <c r="B124" s="3" t="str">
        <f>IFERROR(__xludf.DUMMYFUNCTION("GOOGLETRANSLATE(C124, ""ZH-CN"", ""EN"")"),"Liaoning Province")</f>
        <v>Liaoning Province</v>
      </c>
      <c r="C124" s="3" t="s">
        <v>155</v>
      </c>
      <c r="D124" s="1" t="s">
        <v>156</v>
      </c>
      <c r="E124" s="6">
        <v>210000.0</v>
      </c>
      <c r="F124" s="1" t="s">
        <v>199</v>
      </c>
      <c r="G124" s="5" t="str">
        <f>IFERROR(__xludf.DUMMYFUNCTION("GOOGLETRANSLATE(H124, ""ZH-CN"", ""EN"")"),"Dandong City")</f>
        <v>Dandong City</v>
      </c>
      <c r="H124" s="5" t="s">
        <v>168</v>
      </c>
      <c r="I124" s="6">
        <v>210600.0</v>
      </c>
      <c r="J124" s="7" t="b">
        <v>0</v>
      </c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6">
        <v>124.0</v>
      </c>
      <c r="B125" s="3" t="str">
        <f>IFERROR(__xludf.DUMMYFUNCTION("GOOGLETRANSLATE(C125, ""ZH-CN"", ""EN"")"),"Jilin Province")</f>
        <v>Jilin Province</v>
      </c>
      <c r="C125" s="3" t="s">
        <v>200</v>
      </c>
      <c r="D125" s="1" t="s">
        <v>201</v>
      </c>
      <c r="E125" s="6">
        <v>220000.0</v>
      </c>
      <c r="F125" s="1" t="s">
        <v>202</v>
      </c>
      <c r="G125" s="5" t="str">
        <f>IFERROR(__xludf.DUMMYFUNCTION("GOOGLETRANSLATE(H125, ""ZH-CN"", ""EN"")"),"Changchun City")</f>
        <v>Changchun City</v>
      </c>
      <c r="H125" s="5" t="s">
        <v>203</v>
      </c>
      <c r="I125" s="6">
        <v>220100.0</v>
      </c>
      <c r="J125" s="7" t="b">
        <v>0</v>
      </c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6">
        <v>125.0</v>
      </c>
      <c r="B126" s="3" t="str">
        <f>IFERROR(__xludf.DUMMYFUNCTION("GOOGLETRANSLATE(C126, ""ZH-CN"", ""EN"")"),"Jilin Province")</f>
        <v>Jilin Province</v>
      </c>
      <c r="C126" s="3" t="s">
        <v>200</v>
      </c>
      <c r="D126" s="1" t="s">
        <v>201</v>
      </c>
      <c r="E126" s="6">
        <v>220000.0</v>
      </c>
      <c r="F126" s="1" t="s">
        <v>201</v>
      </c>
      <c r="G126" s="5" t="str">
        <f>IFERROR(__xludf.DUMMYFUNCTION("GOOGLETRANSLATE(H126, ""ZH-CN"", ""EN"")"),"Jilin City")</f>
        <v>Jilin City</v>
      </c>
      <c r="H126" s="5" t="s">
        <v>204</v>
      </c>
      <c r="I126" s="6">
        <v>220200.0</v>
      </c>
      <c r="J126" s="7" t="b">
        <v>0</v>
      </c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6">
        <v>126.0</v>
      </c>
      <c r="B127" s="3" t="str">
        <f>IFERROR(__xludf.DUMMYFUNCTION("GOOGLETRANSLATE(C127, ""ZH-CN"", ""EN"")"),"Jilin Province")</f>
        <v>Jilin Province</v>
      </c>
      <c r="C127" s="3" t="s">
        <v>200</v>
      </c>
      <c r="D127" s="1" t="s">
        <v>201</v>
      </c>
      <c r="E127" s="6">
        <v>220000.0</v>
      </c>
      <c r="F127" s="1" t="s">
        <v>205</v>
      </c>
      <c r="G127" s="5" t="str">
        <f>IFERROR(__xludf.DUMMYFUNCTION("GOOGLETRANSLATE(H127, ""ZH-CN"", ""EN"")"),"Siping City")</f>
        <v>Siping City</v>
      </c>
      <c r="H127" s="5" t="s">
        <v>206</v>
      </c>
      <c r="I127" s="6">
        <v>220300.0</v>
      </c>
      <c r="J127" s="7" t="b">
        <v>0</v>
      </c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6">
        <v>127.0</v>
      </c>
      <c r="B128" s="3" t="str">
        <f>IFERROR(__xludf.DUMMYFUNCTION("GOOGLETRANSLATE(C128, ""ZH-CN"", ""EN"")"),"Jilin Province")</f>
        <v>Jilin Province</v>
      </c>
      <c r="C128" s="3" t="s">
        <v>200</v>
      </c>
      <c r="D128" s="1" t="s">
        <v>201</v>
      </c>
      <c r="E128" s="6">
        <v>220000.0</v>
      </c>
      <c r="F128" s="1" t="s">
        <v>207</v>
      </c>
      <c r="G128" s="5" t="str">
        <f>IFERROR(__xludf.DUMMYFUNCTION("GOOGLETRANSLATE(H128, ""ZH-CN"", ""EN"")"),"Liaoyuan City")</f>
        <v>Liaoyuan City</v>
      </c>
      <c r="H128" s="5" t="s">
        <v>208</v>
      </c>
      <c r="I128" s="6">
        <v>220400.0</v>
      </c>
      <c r="J128" s="7" t="b">
        <v>0</v>
      </c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6">
        <v>128.0</v>
      </c>
      <c r="B129" s="3" t="str">
        <f>IFERROR(__xludf.DUMMYFUNCTION("GOOGLETRANSLATE(C129, ""ZH-CN"", ""EN"")"),"Jilin Province")</f>
        <v>Jilin Province</v>
      </c>
      <c r="C129" s="3" t="s">
        <v>200</v>
      </c>
      <c r="D129" s="1" t="s">
        <v>201</v>
      </c>
      <c r="E129" s="6">
        <v>220000.0</v>
      </c>
      <c r="F129" s="1" t="s">
        <v>209</v>
      </c>
      <c r="G129" s="5" t="str">
        <f>IFERROR(__xludf.DUMMYFUNCTION("GOOGLETRANSLATE(H129, ""ZH-CN"", ""EN"")"),"Tonghua City")</f>
        <v>Tonghua City</v>
      </c>
      <c r="H129" s="5" t="s">
        <v>210</v>
      </c>
      <c r="I129" s="6">
        <v>220500.0</v>
      </c>
      <c r="J129" s="7" t="b">
        <v>0</v>
      </c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6">
        <v>129.0</v>
      </c>
      <c r="B130" s="3" t="str">
        <f>IFERROR(__xludf.DUMMYFUNCTION("GOOGLETRANSLATE(C130, ""ZH-CN"", ""EN"")"),"Jilin Province")</f>
        <v>Jilin Province</v>
      </c>
      <c r="C130" s="3" t="s">
        <v>200</v>
      </c>
      <c r="D130" s="1" t="s">
        <v>201</v>
      </c>
      <c r="E130" s="6">
        <v>220000.0</v>
      </c>
      <c r="F130" s="1" t="s">
        <v>211</v>
      </c>
      <c r="G130" s="5" t="str">
        <f>IFERROR(__xludf.DUMMYFUNCTION("GOOGLETRANSLATE(H130, ""ZH-CN"", ""EN"")"),"Baishan City")</f>
        <v>Baishan City</v>
      </c>
      <c r="H130" s="5" t="s">
        <v>212</v>
      </c>
      <c r="I130" s="6">
        <v>220600.0</v>
      </c>
      <c r="J130" s="7" t="b">
        <v>0</v>
      </c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6">
        <v>130.0</v>
      </c>
      <c r="B131" s="3" t="str">
        <f>IFERROR(__xludf.DUMMYFUNCTION("GOOGLETRANSLATE(C131, ""ZH-CN"", ""EN"")"),"Jilin Province")</f>
        <v>Jilin Province</v>
      </c>
      <c r="C131" s="3" t="s">
        <v>200</v>
      </c>
      <c r="D131" s="1" t="s">
        <v>201</v>
      </c>
      <c r="E131" s="6">
        <v>220000.0</v>
      </c>
      <c r="F131" s="1" t="s">
        <v>213</v>
      </c>
      <c r="G131" s="5" t="str">
        <f>IFERROR(__xludf.DUMMYFUNCTION("GOOGLETRANSLATE(H131, ""ZH-CN"", ""EN"")"),"Baishan City")</f>
        <v>Baishan City</v>
      </c>
      <c r="H131" s="5" t="s">
        <v>212</v>
      </c>
      <c r="I131" s="6">
        <v>220600.0</v>
      </c>
      <c r="J131" s="7" t="b">
        <v>0</v>
      </c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6">
        <v>131.0</v>
      </c>
      <c r="B132" s="3" t="str">
        <f>IFERROR(__xludf.DUMMYFUNCTION("GOOGLETRANSLATE(C132, ""ZH-CN"", ""EN"")"),"Jilin Province")</f>
        <v>Jilin Province</v>
      </c>
      <c r="C132" s="3" t="s">
        <v>200</v>
      </c>
      <c r="D132" s="1" t="s">
        <v>201</v>
      </c>
      <c r="E132" s="6">
        <v>220000.0</v>
      </c>
      <c r="F132" s="1" t="s">
        <v>214</v>
      </c>
      <c r="G132" s="4" t="s">
        <v>215</v>
      </c>
      <c r="H132" s="5" t="s">
        <v>216</v>
      </c>
      <c r="I132" s="6">
        <v>220800.0</v>
      </c>
      <c r="J132" s="7" t="b">
        <v>0</v>
      </c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6">
        <v>132.0</v>
      </c>
      <c r="B133" s="3" t="str">
        <f>IFERROR(__xludf.DUMMYFUNCTION("GOOGLETRANSLATE(C133, ""ZH-CN"", ""EN"")"),"Jilin Province")</f>
        <v>Jilin Province</v>
      </c>
      <c r="C133" s="3" t="s">
        <v>200</v>
      </c>
      <c r="D133" s="1" t="s">
        <v>201</v>
      </c>
      <c r="E133" s="6">
        <v>220000.0</v>
      </c>
      <c r="F133" s="1" t="s">
        <v>217</v>
      </c>
      <c r="G133" s="5" t="str">
        <f>IFERROR(__xludf.DUMMYFUNCTION("GOOGLETRANSLATE(H133, ""ZH-CN"", ""EN"")"),"Yanbian Korean Autonomous Prefecture")</f>
        <v>Yanbian Korean Autonomous Prefecture</v>
      </c>
      <c r="H133" s="5" t="s">
        <v>218</v>
      </c>
      <c r="I133" s="6">
        <v>222400.0</v>
      </c>
      <c r="J133" s="7" t="b">
        <v>0</v>
      </c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6">
        <v>133.0</v>
      </c>
      <c r="B134" s="3" t="str">
        <f>IFERROR(__xludf.DUMMYFUNCTION("GOOGLETRANSLATE(C134, ""ZH-CN"", ""EN"")"),"Jilin Province")</f>
        <v>Jilin Province</v>
      </c>
      <c r="C134" s="3" t="s">
        <v>200</v>
      </c>
      <c r="D134" s="1" t="s">
        <v>201</v>
      </c>
      <c r="E134" s="6">
        <v>220000.0</v>
      </c>
      <c r="F134" s="1" t="s">
        <v>219</v>
      </c>
      <c r="G134" s="5" t="str">
        <f>IFERROR(__xludf.DUMMYFUNCTION("GOOGLETRANSLATE(H134, ""ZH-CN"", ""EN"")"),"Siping City")</f>
        <v>Siping City</v>
      </c>
      <c r="H134" s="5" t="s">
        <v>206</v>
      </c>
      <c r="I134" s="6">
        <v>220300.0</v>
      </c>
      <c r="J134" s="7" t="b">
        <v>0</v>
      </c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6">
        <v>134.0</v>
      </c>
      <c r="B135" s="3" t="str">
        <f>IFERROR(__xludf.DUMMYFUNCTION("GOOGLETRANSLATE(C135, ""ZH-CN"", ""EN"")"),"Jilin Province")</f>
        <v>Jilin Province</v>
      </c>
      <c r="C135" s="3" t="s">
        <v>200</v>
      </c>
      <c r="D135" s="1" t="s">
        <v>201</v>
      </c>
      <c r="E135" s="6">
        <v>220000.0</v>
      </c>
      <c r="F135" s="1" t="s">
        <v>220</v>
      </c>
      <c r="G135" s="5" t="str">
        <f>IFERROR(__xludf.DUMMYFUNCTION("GOOGLETRANSLATE(H135, ""ZH-CN"", ""EN"")"),"Tonghua City")</f>
        <v>Tonghua City</v>
      </c>
      <c r="H135" s="5" t="s">
        <v>210</v>
      </c>
      <c r="I135" s="6">
        <v>220500.0</v>
      </c>
      <c r="J135" s="7" t="b">
        <v>0</v>
      </c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6">
        <v>135.0</v>
      </c>
      <c r="B136" s="3" t="str">
        <f>IFERROR(__xludf.DUMMYFUNCTION("GOOGLETRANSLATE(C136, ""ZH-CN"", ""EN"")"),"Jilin Province")</f>
        <v>Jilin Province</v>
      </c>
      <c r="C136" s="3" t="s">
        <v>200</v>
      </c>
      <c r="D136" s="1" t="s">
        <v>201</v>
      </c>
      <c r="E136" s="6">
        <v>220000.0</v>
      </c>
      <c r="F136" s="1" t="s">
        <v>221</v>
      </c>
      <c r="G136" s="5" t="str">
        <f>IFERROR(__xludf.DUMMYFUNCTION("GOOGLETRANSLATE(H136, ""ZH-CN"", ""EN"")"),"Tonghua City")</f>
        <v>Tonghua City</v>
      </c>
      <c r="H136" s="5" t="s">
        <v>210</v>
      </c>
      <c r="I136" s="6">
        <v>220500.0</v>
      </c>
      <c r="J136" s="7" t="b">
        <v>0</v>
      </c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6">
        <v>136.0</v>
      </c>
      <c r="B137" s="3" t="str">
        <f>IFERROR(__xludf.DUMMYFUNCTION("GOOGLETRANSLATE(C137, ""ZH-CN"", ""EN"")"),"Jilin Province")</f>
        <v>Jilin Province</v>
      </c>
      <c r="C137" s="3" t="s">
        <v>200</v>
      </c>
      <c r="D137" s="1" t="s">
        <v>201</v>
      </c>
      <c r="E137" s="6">
        <v>220000.0</v>
      </c>
      <c r="F137" s="1" t="s">
        <v>222</v>
      </c>
      <c r="G137" s="5" t="str">
        <f>IFERROR(__xludf.DUMMYFUNCTION("GOOGLETRANSLATE(H137, ""ZH-CN"", ""EN"")"),"Jilin City")</f>
        <v>Jilin City</v>
      </c>
      <c r="H137" s="5" t="s">
        <v>204</v>
      </c>
      <c r="I137" s="6">
        <v>220200.0</v>
      </c>
      <c r="J137" s="7" t="b">
        <v>0</v>
      </c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6">
        <v>137.0</v>
      </c>
      <c r="B138" s="3" t="str">
        <f>IFERROR(__xludf.DUMMYFUNCTION("GOOGLETRANSLATE(C138, ""ZH-CN"", ""EN"")"),"Jilin Province")</f>
        <v>Jilin Province</v>
      </c>
      <c r="C138" s="3" t="s">
        <v>200</v>
      </c>
      <c r="D138" s="1" t="s">
        <v>201</v>
      </c>
      <c r="E138" s="6">
        <v>220000.0</v>
      </c>
      <c r="F138" s="1" t="s">
        <v>223</v>
      </c>
      <c r="G138" s="5" t="str">
        <f>IFERROR(__xludf.DUMMYFUNCTION("GOOGLETRANSLATE(H138, ""ZH-CN"", ""EN"")"),"Changchun City")</f>
        <v>Changchun City</v>
      </c>
      <c r="H138" s="5" t="s">
        <v>203</v>
      </c>
      <c r="I138" s="6">
        <v>220100.0</v>
      </c>
      <c r="J138" s="7" t="b">
        <v>0</v>
      </c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6">
        <v>138.0</v>
      </c>
      <c r="B139" s="3" t="str">
        <f>IFERROR(__xludf.DUMMYFUNCTION("GOOGLETRANSLATE(C139, ""ZH-CN"", ""EN"")"),"Jilin Province")</f>
        <v>Jilin Province</v>
      </c>
      <c r="C139" s="3" t="s">
        <v>200</v>
      </c>
      <c r="D139" s="1" t="s">
        <v>201</v>
      </c>
      <c r="E139" s="6">
        <v>220000.0</v>
      </c>
      <c r="F139" s="1" t="s">
        <v>224</v>
      </c>
      <c r="G139" s="5" t="str">
        <f>IFERROR(__xludf.DUMMYFUNCTION("GOOGLETRANSLATE(H139, ""ZH-CN"", ""EN"")"),"Jilin City")</f>
        <v>Jilin City</v>
      </c>
      <c r="H139" s="5" t="s">
        <v>204</v>
      </c>
      <c r="I139" s="6">
        <v>220200.0</v>
      </c>
      <c r="J139" s="7" t="b">
        <v>0</v>
      </c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6">
        <v>139.0</v>
      </c>
      <c r="B140" s="3" t="str">
        <f>IFERROR(__xludf.DUMMYFUNCTION("GOOGLETRANSLATE(C140, ""ZH-CN"", ""EN"")"),"Jilin Province")</f>
        <v>Jilin Province</v>
      </c>
      <c r="C140" s="3" t="s">
        <v>200</v>
      </c>
      <c r="D140" s="1" t="s">
        <v>201</v>
      </c>
      <c r="E140" s="6">
        <v>220000.0</v>
      </c>
      <c r="F140" s="1" t="s">
        <v>225</v>
      </c>
      <c r="G140" s="5" t="str">
        <f>IFERROR(__xludf.DUMMYFUNCTION("GOOGLETRANSLATE(H140, ""ZH-CN"", ""EN"")"),"Changchun City")</f>
        <v>Changchun City</v>
      </c>
      <c r="H140" s="5" t="s">
        <v>203</v>
      </c>
      <c r="I140" s="6">
        <v>220100.0</v>
      </c>
      <c r="J140" s="7" t="b">
        <v>0</v>
      </c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6">
        <v>140.0</v>
      </c>
      <c r="B141" s="3" t="str">
        <f>IFERROR(__xludf.DUMMYFUNCTION("GOOGLETRANSLATE(C141, ""ZH-CN"", ""EN"")"),"Jilin Province")</f>
        <v>Jilin Province</v>
      </c>
      <c r="C141" s="3" t="s">
        <v>200</v>
      </c>
      <c r="D141" s="1" t="s">
        <v>201</v>
      </c>
      <c r="E141" s="6">
        <v>220000.0</v>
      </c>
      <c r="F141" s="1" t="s">
        <v>226</v>
      </c>
      <c r="G141" s="5" t="str">
        <f>IFERROR(__xludf.DUMMYFUNCTION("GOOGLETRANSLATE(H141, ""ZH-CN"", ""EN"")"),"Jilin City")</f>
        <v>Jilin City</v>
      </c>
      <c r="H141" s="5" t="s">
        <v>204</v>
      </c>
      <c r="I141" s="6">
        <v>220200.0</v>
      </c>
      <c r="J141" s="7" t="b">
        <v>0</v>
      </c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6">
        <v>141.0</v>
      </c>
      <c r="B142" s="3" t="str">
        <f>IFERROR(__xludf.DUMMYFUNCTION("GOOGLETRANSLATE(C142, ""ZH-CN"", ""EN"")"),"Jilin Province")</f>
        <v>Jilin Province</v>
      </c>
      <c r="C142" s="3" t="s">
        <v>200</v>
      </c>
      <c r="D142" s="1" t="s">
        <v>201</v>
      </c>
      <c r="E142" s="6">
        <v>220000.0</v>
      </c>
      <c r="F142" s="1" t="s">
        <v>227</v>
      </c>
      <c r="G142" s="4" t="s">
        <v>215</v>
      </c>
      <c r="H142" s="5" t="s">
        <v>216</v>
      </c>
      <c r="I142" s="6">
        <v>220800.0</v>
      </c>
      <c r="J142" s="7" t="b">
        <v>0</v>
      </c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6">
        <v>142.0</v>
      </c>
      <c r="B143" s="3" t="str">
        <f>IFERROR(__xludf.DUMMYFUNCTION("GOOGLETRANSLATE(C143, ""ZH-CN"", ""EN"")"),"Jilin Province")</f>
        <v>Jilin Province</v>
      </c>
      <c r="C143" s="3" t="s">
        <v>200</v>
      </c>
      <c r="D143" s="1" t="s">
        <v>201</v>
      </c>
      <c r="E143" s="6">
        <v>220000.0</v>
      </c>
      <c r="F143" s="1" t="s">
        <v>228</v>
      </c>
      <c r="G143" s="4" t="s">
        <v>215</v>
      </c>
      <c r="H143" s="5" t="s">
        <v>216</v>
      </c>
      <c r="I143" s="6">
        <v>220800.0</v>
      </c>
      <c r="J143" s="7" t="b">
        <v>0</v>
      </c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6">
        <v>143.0</v>
      </c>
      <c r="B144" s="3" t="str">
        <f>IFERROR(__xludf.DUMMYFUNCTION("GOOGLETRANSLATE(C144, ""ZH-CN"", ""EN"")"),"Jilin Province")</f>
        <v>Jilin Province</v>
      </c>
      <c r="C144" s="3" t="s">
        <v>200</v>
      </c>
      <c r="D144" s="1" t="s">
        <v>201</v>
      </c>
      <c r="E144" s="6">
        <v>220000.0</v>
      </c>
      <c r="F144" s="1" t="s">
        <v>229</v>
      </c>
      <c r="G144" s="5" t="str">
        <f>IFERROR(__xludf.DUMMYFUNCTION("GOOGLETRANSLATE(H144, ""ZH-CN"", ""EN"")"),"Baishan City")</f>
        <v>Baishan City</v>
      </c>
      <c r="H144" s="5" t="s">
        <v>212</v>
      </c>
      <c r="I144" s="6">
        <v>220600.0</v>
      </c>
      <c r="J144" s="7" t="b">
        <v>0</v>
      </c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6">
        <v>144.0</v>
      </c>
      <c r="B145" s="3" t="str">
        <f>IFERROR(__xludf.DUMMYFUNCTION("GOOGLETRANSLATE(C145, ""ZH-CN"", ""EN"")"),"Jilin Province")</f>
        <v>Jilin Province</v>
      </c>
      <c r="C145" s="3" t="s">
        <v>200</v>
      </c>
      <c r="D145" s="1" t="s">
        <v>201</v>
      </c>
      <c r="E145" s="6">
        <v>220000.0</v>
      </c>
      <c r="F145" s="1" t="s">
        <v>230</v>
      </c>
      <c r="G145" s="5" t="str">
        <f>IFERROR(__xludf.DUMMYFUNCTION("GOOGLETRANSLATE(H145, ""ZH-CN"", ""EN"")"),"Songyuan City")</f>
        <v>Songyuan City</v>
      </c>
      <c r="H145" s="5" t="s">
        <v>231</v>
      </c>
      <c r="I145" s="6">
        <v>220700.0</v>
      </c>
      <c r="J145" s="7" t="b">
        <v>0</v>
      </c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6">
        <v>145.0</v>
      </c>
      <c r="B146" s="3" t="str">
        <f>IFERROR(__xludf.DUMMYFUNCTION("GOOGLETRANSLATE(C146, ""ZH-CN"", ""EN"")"),"Jilin Province")</f>
        <v>Jilin Province</v>
      </c>
      <c r="C146" s="3" t="s">
        <v>200</v>
      </c>
      <c r="D146" s="1" t="s">
        <v>201</v>
      </c>
      <c r="E146" s="6">
        <v>220000.0</v>
      </c>
      <c r="F146" s="1" t="s">
        <v>232</v>
      </c>
      <c r="G146" s="5" t="str">
        <f>IFERROR(__xludf.DUMMYFUNCTION("GOOGLETRANSLATE(H146, ""ZH-CN"", ""EN"")"),"Changchun City")</f>
        <v>Changchun City</v>
      </c>
      <c r="H146" s="5" t="s">
        <v>203</v>
      </c>
      <c r="I146" s="6">
        <v>220100.0</v>
      </c>
      <c r="J146" s="7" t="b">
        <v>0</v>
      </c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6">
        <v>146.0</v>
      </c>
      <c r="B147" s="3" t="str">
        <f>IFERROR(__xludf.DUMMYFUNCTION("GOOGLETRANSLATE(C147, ""ZH-CN"", ""EN"")"),"Heilongjiang Province")</f>
        <v>Heilongjiang Province</v>
      </c>
      <c r="C147" s="3" t="s">
        <v>233</v>
      </c>
      <c r="D147" s="1" t="s">
        <v>234</v>
      </c>
      <c r="E147" s="6">
        <v>230000.0</v>
      </c>
      <c r="F147" s="1" t="s">
        <v>235</v>
      </c>
      <c r="G147" s="5" t="str">
        <f>IFERROR(__xludf.DUMMYFUNCTION("GOOGLETRANSLATE(H147, ""ZH-CN"", ""EN"")"),"Harbin City")</f>
        <v>Harbin City</v>
      </c>
      <c r="H147" s="5" t="s">
        <v>236</v>
      </c>
      <c r="I147" s="6">
        <v>230100.0</v>
      </c>
      <c r="J147" s="7" t="b">
        <v>0</v>
      </c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6">
        <v>147.0</v>
      </c>
      <c r="B148" s="3" t="str">
        <f>IFERROR(__xludf.DUMMYFUNCTION("GOOGLETRANSLATE(C148, ""ZH-CN"", ""EN"")"),"Heilongjiang Province")</f>
        <v>Heilongjiang Province</v>
      </c>
      <c r="C148" s="3" t="s">
        <v>233</v>
      </c>
      <c r="D148" s="1" t="s">
        <v>234</v>
      </c>
      <c r="E148" s="6">
        <v>230000.0</v>
      </c>
      <c r="F148" s="1" t="s">
        <v>237</v>
      </c>
      <c r="G148" s="5" t="str">
        <f>IFERROR(__xludf.DUMMYFUNCTION("GOOGLETRANSLATE(H148, ""ZH-CN"", ""EN"")"),"Qiqihar City")</f>
        <v>Qiqihar City</v>
      </c>
      <c r="H148" s="5" t="s">
        <v>238</v>
      </c>
      <c r="I148" s="6">
        <v>230200.0</v>
      </c>
      <c r="J148" s="7" t="b">
        <v>0</v>
      </c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6">
        <v>148.0</v>
      </c>
      <c r="B149" s="3" t="str">
        <f>IFERROR(__xludf.DUMMYFUNCTION("GOOGLETRANSLATE(C149, ""ZH-CN"", ""EN"")"),"Heilongjiang Province")</f>
        <v>Heilongjiang Province</v>
      </c>
      <c r="C149" s="3" t="s">
        <v>233</v>
      </c>
      <c r="D149" s="1" t="s">
        <v>234</v>
      </c>
      <c r="E149" s="6">
        <v>230000.0</v>
      </c>
      <c r="F149" s="1" t="s">
        <v>239</v>
      </c>
      <c r="G149" s="5" t="str">
        <f>IFERROR(__xludf.DUMMYFUNCTION("GOOGLETRANSLATE(H149, ""ZH-CN"", ""EN"")"),"Jixi City")</f>
        <v>Jixi City</v>
      </c>
      <c r="H149" s="5" t="s">
        <v>240</v>
      </c>
      <c r="I149" s="6">
        <v>230300.0</v>
      </c>
      <c r="J149" s="7" t="b">
        <v>0</v>
      </c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6">
        <v>149.0</v>
      </c>
      <c r="B150" s="3" t="str">
        <f>IFERROR(__xludf.DUMMYFUNCTION("GOOGLETRANSLATE(C150, ""ZH-CN"", ""EN"")"),"Heilongjiang Province")</f>
        <v>Heilongjiang Province</v>
      </c>
      <c r="C150" s="3" t="s">
        <v>233</v>
      </c>
      <c r="D150" s="1" t="s">
        <v>234</v>
      </c>
      <c r="E150" s="6">
        <v>230000.0</v>
      </c>
      <c r="F150" s="1" t="s">
        <v>241</v>
      </c>
      <c r="G150" s="5" t="str">
        <f>IFERROR(__xludf.DUMMYFUNCTION("GOOGLETRANSLATE(H150, ""ZH-CN"", ""EN"")"),"Hegang City")</f>
        <v>Hegang City</v>
      </c>
      <c r="H150" s="5" t="s">
        <v>242</v>
      </c>
      <c r="I150" s="6">
        <v>230400.0</v>
      </c>
      <c r="J150" s="7" t="b">
        <v>0</v>
      </c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6">
        <v>150.0</v>
      </c>
      <c r="B151" s="3" t="str">
        <f>IFERROR(__xludf.DUMMYFUNCTION("GOOGLETRANSLATE(C151, ""ZH-CN"", ""EN"")"),"Heilongjiang Province")</f>
        <v>Heilongjiang Province</v>
      </c>
      <c r="C151" s="3" t="s">
        <v>233</v>
      </c>
      <c r="D151" s="1" t="s">
        <v>234</v>
      </c>
      <c r="E151" s="6">
        <v>230000.0</v>
      </c>
      <c r="F151" s="1" t="s">
        <v>243</v>
      </c>
      <c r="G151" s="5" t="str">
        <f>IFERROR(__xludf.DUMMYFUNCTION("GOOGLETRANSLATE(H151, ""ZH-CN"", ""EN"")"),"Shuangyashan City")</f>
        <v>Shuangyashan City</v>
      </c>
      <c r="H151" s="5" t="s">
        <v>244</v>
      </c>
      <c r="I151" s="6">
        <v>230500.0</v>
      </c>
      <c r="J151" s="7" t="b">
        <v>0</v>
      </c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6">
        <v>151.0</v>
      </c>
      <c r="B152" s="3" t="str">
        <f>IFERROR(__xludf.DUMMYFUNCTION("GOOGLETRANSLATE(C152, ""ZH-CN"", ""EN"")"),"Heilongjiang Province")</f>
        <v>Heilongjiang Province</v>
      </c>
      <c r="C152" s="3" t="s">
        <v>233</v>
      </c>
      <c r="D152" s="1" t="s">
        <v>234</v>
      </c>
      <c r="E152" s="6">
        <v>230000.0</v>
      </c>
      <c r="F152" s="1" t="s">
        <v>245</v>
      </c>
      <c r="G152" s="5" t="str">
        <f>IFERROR(__xludf.DUMMYFUNCTION("GOOGLETRANSLATE(H152, ""ZH-CN"", ""EN"")"),"Daqing City")</f>
        <v>Daqing City</v>
      </c>
      <c r="H152" s="5" t="s">
        <v>246</v>
      </c>
      <c r="I152" s="6">
        <v>230600.0</v>
      </c>
      <c r="J152" s="7" t="b">
        <v>0</v>
      </c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6">
        <v>152.0</v>
      </c>
      <c r="B153" s="3" t="str">
        <f>IFERROR(__xludf.DUMMYFUNCTION("GOOGLETRANSLATE(C153, ""ZH-CN"", ""EN"")"),"Heilongjiang Province")</f>
        <v>Heilongjiang Province</v>
      </c>
      <c r="C153" s="3" t="s">
        <v>233</v>
      </c>
      <c r="D153" s="1" t="s">
        <v>234</v>
      </c>
      <c r="E153" s="6">
        <v>230000.0</v>
      </c>
      <c r="F153" s="1" t="s">
        <v>247</v>
      </c>
      <c r="G153" s="5" t="str">
        <f>IFERROR(__xludf.DUMMYFUNCTION("GOOGLETRANSLATE(H153, ""ZH-CN"", ""EN"")"),"Yichun City")</f>
        <v>Yichun City</v>
      </c>
      <c r="H153" s="5" t="s">
        <v>248</v>
      </c>
      <c r="I153" s="6">
        <v>230700.0</v>
      </c>
      <c r="J153" s="7" t="b">
        <v>0</v>
      </c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6">
        <v>153.0</v>
      </c>
      <c r="B154" s="3" t="str">
        <f>IFERROR(__xludf.DUMMYFUNCTION("GOOGLETRANSLATE(C154, ""ZH-CN"", ""EN"")"),"Heilongjiang Province")</f>
        <v>Heilongjiang Province</v>
      </c>
      <c r="C154" s="3" t="s">
        <v>233</v>
      </c>
      <c r="D154" s="1" t="s">
        <v>234</v>
      </c>
      <c r="E154" s="6">
        <v>230000.0</v>
      </c>
      <c r="F154" s="1" t="s">
        <v>249</v>
      </c>
      <c r="G154" s="5" t="str">
        <f>IFERROR(__xludf.DUMMYFUNCTION("GOOGLETRANSLATE(H154, ""ZH-CN"", ""EN"")"),"Jiamusi City")</f>
        <v>Jiamusi City</v>
      </c>
      <c r="H154" s="5" t="s">
        <v>250</v>
      </c>
      <c r="I154" s="6">
        <v>230800.0</v>
      </c>
      <c r="J154" s="7" t="b">
        <v>0</v>
      </c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6">
        <v>154.0</v>
      </c>
      <c r="B155" s="3" t="str">
        <f>IFERROR(__xludf.DUMMYFUNCTION("GOOGLETRANSLATE(C155, ""ZH-CN"", ""EN"")"),"Heilongjiang Province")</f>
        <v>Heilongjiang Province</v>
      </c>
      <c r="C155" s="3" t="s">
        <v>233</v>
      </c>
      <c r="D155" s="1" t="s">
        <v>234</v>
      </c>
      <c r="E155" s="6">
        <v>230000.0</v>
      </c>
      <c r="F155" s="1" t="s">
        <v>251</v>
      </c>
      <c r="G155" s="5" t="str">
        <f>IFERROR(__xludf.DUMMYFUNCTION("GOOGLETRANSLATE(H155, ""ZH-CN"", ""EN"")"),"Qitaihe City")</f>
        <v>Qitaihe City</v>
      </c>
      <c r="H155" s="5" t="s">
        <v>252</v>
      </c>
      <c r="I155" s="6">
        <v>230900.0</v>
      </c>
      <c r="J155" s="7" t="b">
        <v>0</v>
      </c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6">
        <v>155.0</v>
      </c>
      <c r="B156" s="3" t="str">
        <f>IFERROR(__xludf.DUMMYFUNCTION("GOOGLETRANSLATE(C156, ""ZH-CN"", ""EN"")"),"Heilongjiang Province")</f>
        <v>Heilongjiang Province</v>
      </c>
      <c r="C156" s="3" t="s">
        <v>233</v>
      </c>
      <c r="D156" s="1" t="s">
        <v>234</v>
      </c>
      <c r="E156" s="6">
        <v>230000.0</v>
      </c>
      <c r="F156" s="1" t="s">
        <v>253</v>
      </c>
      <c r="G156" s="5" t="str">
        <f>IFERROR(__xludf.DUMMYFUNCTION("GOOGLETRANSLATE(H156, ""ZH-CN"", ""EN"")"),"Mudanjiang City")</f>
        <v>Mudanjiang City</v>
      </c>
      <c r="H156" s="5" t="s">
        <v>254</v>
      </c>
      <c r="I156" s="6">
        <v>231000.0</v>
      </c>
      <c r="J156" s="7" t="b">
        <v>0</v>
      </c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6">
        <v>156.0</v>
      </c>
      <c r="B157" s="3" t="str">
        <f>IFERROR(__xludf.DUMMYFUNCTION("GOOGLETRANSLATE(C157, ""ZH-CN"", ""EN"")"),"Heilongjiang Province")</f>
        <v>Heilongjiang Province</v>
      </c>
      <c r="C157" s="3" t="s">
        <v>233</v>
      </c>
      <c r="D157" s="1" t="s">
        <v>234</v>
      </c>
      <c r="E157" s="6">
        <v>230000.0</v>
      </c>
      <c r="F157" s="1" t="s">
        <v>255</v>
      </c>
      <c r="G157" s="5" t="str">
        <f>IFERROR(__xludf.DUMMYFUNCTION("GOOGLETRANSLATE(H157, ""ZH-CN"", ""EN"")"),"Harbin City")</f>
        <v>Harbin City</v>
      </c>
      <c r="H157" s="5" t="s">
        <v>236</v>
      </c>
      <c r="I157" s="6">
        <v>230100.0</v>
      </c>
      <c r="J157" s="7" t="b">
        <v>0</v>
      </c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6">
        <v>157.0</v>
      </c>
      <c r="B158" s="3" t="str">
        <f>IFERROR(__xludf.DUMMYFUNCTION("GOOGLETRANSLATE(C158, ""ZH-CN"", ""EN"")"),"Heilongjiang Province")</f>
        <v>Heilongjiang Province</v>
      </c>
      <c r="C158" s="3" t="s">
        <v>233</v>
      </c>
      <c r="D158" s="1" t="s">
        <v>234</v>
      </c>
      <c r="E158" s="6">
        <v>230000.0</v>
      </c>
      <c r="F158" s="1" t="s">
        <v>256</v>
      </c>
      <c r="G158" s="5" t="str">
        <f>IFERROR(__xludf.DUMMYFUNCTION("GOOGLETRANSLATE(H158, ""ZH-CN"", ""EN"")"),"Suihua City")</f>
        <v>Suihua City</v>
      </c>
      <c r="H158" s="5" t="s">
        <v>257</v>
      </c>
      <c r="I158" s="6">
        <v>231200.0</v>
      </c>
      <c r="J158" s="7" t="b">
        <v>0</v>
      </c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6">
        <v>158.0</v>
      </c>
      <c r="B159" s="3" t="str">
        <f>IFERROR(__xludf.DUMMYFUNCTION("GOOGLETRANSLATE(C159, ""ZH-CN"", ""EN"")"),"Heilongjiang Province")</f>
        <v>Heilongjiang Province</v>
      </c>
      <c r="C159" s="3" t="s">
        <v>233</v>
      </c>
      <c r="D159" s="1" t="s">
        <v>234</v>
      </c>
      <c r="E159" s="6">
        <v>230000.0</v>
      </c>
      <c r="F159" s="1" t="s">
        <v>258</v>
      </c>
      <c r="G159" s="5" t="str">
        <f>IFERROR(__xludf.DUMMYFUNCTION("GOOGLETRANSLATE(H159, ""ZH-CN"", ""EN"")"),"Heihe City")</f>
        <v>Heihe City</v>
      </c>
      <c r="H159" s="5" t="s">
        <v>259</v>
      </c>
      <c r="I159" s="6">
        <v>231100.0</v>
      </c>
      <c r="J159" s="7" t="b">
        <v>0</v>
      </c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6">
        <v>159.0</v>
      </c>
      <c r="B160" s="3" t="str">
        <f>IFERROR(__xludf.DUMMYFUNCTION("GOOGLETRANSLATE(C160, ""ZH-CN"", ""EN"")"),"Heilongjiang Province")</f>
        <v>Heilongjiang Province</v>
      </c>
      <c r="C160" s="3" t="s">
        <v>233</v>
      </c>
      <c r="D160" s="1" t="s">
        <v>234</v>
      </c>
      <c r="E160" s="6">
        <v>230000.0</v>
      </c>
      <c r="F160" s="1" t="s">
        <v>260</v>
      </c>
      <c r="G160" s="5" t="str">
        <f>IFERROR(__xludf.DUMMYFUNCTION("GOOGLETRANSLATE(H160, ""ZH-CN"", ""EN"")"),"Daxinganling area")</f>
        <v>Daxinganling area</v>
      </c>
      <c r="H160" s="5" t="s">
        <v>261</v>
      </c>
      <c r="I160" s="6">
        <v>232700.0</v>
      </c>
      <c r="J160" s="7" t="b">
        <v>0</v>
      </c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6">
        <v>160.0</v>
      </c>
      <c r="B161" s="3" t="str">
        <f>IFERROR(__xludf.DUMMYFUNCTION("GOOGLETRANSLATE(C161, ""ZH-CN"", ""EN"")"),"Heilongjiang Province")</f>
        <v>Heilongjiang Province</v>
      </c>
      <c r="C161" s="3" t="s">
        <v>233</v>
      </c>
      <c r="D161" s="1" t="s">
        <v>234</v>
      </c>
      <c r="E161" s="6">
        <v>230000.0</v>
      </c>
      <c r="F161" s="1" t="s">
        <v>262</v>
      </c>
      <c r="G161" s="5" t="str">
        <f>IFERROR(__xludf.DUMMYFUNCTION("GOOGLETRANSLATE(H161, ""ZH-CN"", ""EN"")"),"Mudanjiang City")</f>
        <v>Mudanjiang City</v>
      </c>
      <c r="H161" s="5" t="s">
        <v>254</v>
      </c>
      <c r="I161" s="6">
        <v>231000.0</v>
      </c>
      <c r="J161" s="7" t="b">
        <v>0</v>
      </c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6">
        <v>161.0</v>
      </c>
      <c r="B162" s="3" t="str">
        <f>IFERROR(__xludf.DUMMYFUNCTION("GOOGLETRANSLATE(C162, ""ZH-CN"", ""EN"")"),"Heilongjiang Province")</f>
        <v>Heilongjiang Province</v>
      </c>
      <c r="C162" s="3" t="s">
        <v>233</v>
      </c>
      <c r="D162" s="1" t="s">
        <v>234</v>
      </c>
      <c r="E162" s="6">
        <v>230000.0</v>
      </c>
      <c r="F162" s="1" t="s">
        <v>263</v>
      </c>
      <c r="G162" s="5" t="str">
        <f>IFERROR(__xludf.DUMMYFUNCTION("GOOGLETRANSLATE(H162, ""ZH-CN"", ""EN"")"),"Harbin City")</f>
        <v>Harbin City</v>
      </c>
      <c r="H162" s="5" t="s">
        <v>236</v>
      </c>
      <c r="I162" s="6">
        <v>230100.0</v>
      </c>
      <c r="J162" s="7" t="b">
        <v>0</v>
      </c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6">
        <v>162.0</v>
      </c>
      <c r="B163" s="3" t="str">
        <f>IFERROR(__xludf.DUMMYFUNCTION("GOOGLETRANSLATE(C163, ""ZH-CN"", ""EN"")"),"Heilongjiang Province")</f>
        <v>Heilongjiang Province</v>
      </c>
      <c r="C163" s="3" t="s">
        <v>233</v>
      </c>
      <c r="D163" s="1" t="s">
        <v>234</v>
      </c>
      <c r="E163" s="6">
        <v>230000.0</v>
      </c>
      <c r="F163" s="1" t="s">
        <v>264</v>
      </c>
      <c r="G163" s="5" t="str">
        <f>IFERROR(__xludf.DUMMYFUNCTION("GOOGLETRANSLATE(H163, ""ZH-CN"", ""EN"")"),"Harbin City")</f>
        <v>Harbin City</v>
      </c>
      <c r="H163" s="5" t="s">
        <v>236</v>
      </c>
      <c r="I163" s="6">
        <v>230100.0</v>
      </c>
      <c r="J163" s="7" t="b">
        <v>0</v>
      </c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6">
        <v>163.0</v>
      </c>
      <c r="B164" s="3" t="str">
        <f>IFERROR(__xludf.DUMMYFUNCTION("GOOGLETRANSLATE(C164, ""ZH-CN"", ""EN"")"),"Heilongjiang Province")</f>
        <v>Heilongjiang Province</v>
      </c>
      <c r="C164" s="3" t="s">
        <v>233</v>
      </c>
      <c r="D164" s="1" t="s">
        <v>234</v>
      </c>
      <c r="E164" s="6">
        <v>230000.0</v>
      </c>
      <c r="F164" s="1" t="s">
        <v>265</v>
      </c>
      <c r="G164" s="5" t="str">
        <f>IFERROR(__xludf.DUMMYFUNCTION("GOOGLETRANSLATE(H164, ""ZH-CN"", ""EN"")"),"Jiamusi City")</f>
        <v>Jiamusi City</v>
      </c>
      <c r="H164" s="5" t="s">
        <v>250</v>
      </c>
      <c r="I164" s="6">
        <v>230800.0</v>
      </c>
      <c r="J164" s="7" t="b">
        <v>0</v>
      </c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6">
        <v>164.0</v>
      </c>
      <c r="B165" s="3" t="str">
        <f>IFERROR(__xludf.DUMMYFUNCTION("GOOGLETRANSLATE(C165, ""ZH-CN"", ""EN"")"),"Heilongjiang Province")</f>
        <v>Heilongjiang Province</v>
      </c>
      <c r="C165" s="3" t="s">
        <v>233</v>
      </c>
      <c r="D165" s="1" t="s">
        <v>234</v>
      </c>
      <c r="E165" s="6">
        <v>230000.0</v>
      </c>
      <c r="F165" s="1" t="s">
        <v>266</v>
      </c>
      <c r="G165" s="5" t="str">
        <f>IFERROR(__xludf.DUMMYFUNCTION("GOOGLETRANSLATE(H165, ""ZH-CN"", ""EN"")"),"Jiamusi City")</f>
        <v>Jiamusi City</v>
      </c>
      <c r="H165" s="5" t="s">
        <v>250</v>
      </c>
      <c r="I165" s="6">
        <v>230800.0</v>
      </c>
      <c r="J165" s="7" t="b">
        <v>0</v>
      </c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6">
        <v>165.0</v>
      </c>
      <c r="B166" s="3" t="str">
        <f>IFERROR(__xludf.DUMMYFUNCTION("GOOGLETRANSLATE(C166, ""ZH-CN"", ""EN"")"),"Heilongjiang Province")</f>
        <v>Heilongjiang Province</v>
      </c>
      <c r="C166" s="3" t="s">
        <v>233</v>
      </c>
      <c r="D166" s="1" t="s">
        <v>234</v>
      </c>
      <c r="E166" s="6">
        <v>230000.0</v>
      </c>
      <c r="F166" s="1" t="s">
        <v>267</v>
      </c>
      <c r="G166" s="5" t="str">
        <f>IFERROR(__xludf.DUMMYFUNCTION("GOOGLETRANSLATE(H166, ""ZH-CN"", ""EN"")"),"Yichun City")</f>
        <v>Yichun City</v>
      </c>
      <c r="H166" s="5" t="s">
        <v>248</v>
      </c>
      <c r="I166" s="6">
        <v>230700.0</v>
      </c>
      <c r="J166" s="7" t="b">
        <v>0</v>
      </c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6">
        <v>166.0</v>
      </c>
      <c r="B167" s="3" t="str">
        <f>IFERROR(__xludf.DUMMYFUNCTION("GOOGLETRANSLATE(C167, ""ZH-CN"", ""EN"")"),"Heilongjiang Province")</f>
        <v>Heilongjiang Province</v>
      </c>
      <c r="C167" s="3" t="s">
        <v>233</v>
      </c>
      <c r="D167" s="1" t="s">
        <v>234</v>
      </c>
      <c r="E167" s="6">
        <v>230000.0</v>
      </c>
      <c r="F167" s="1" t="s">
        <v>268</v>
      </c>
      <c r="G167" s="5" t="str">
        <f>IFERROR(__xludf.DUMMYFUNCTION("GOOGLETRANSLATE(H167, ""ZH-CN"", ""EN"")"),"Jixi City")</f>
        <v>Jixi City</v>
      </c>
      <c r="H167" s="5" t="s">
        <v>240</v>
      </c>
      <c r="I167" s="6">
        <v>230300.0</v>
      </c>
      <c r="J167" s="7" t="b">
        <v>0</v>
      </c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6">
        <v>167.0</v>
      </c>
      <c r="B168" s="3" t="str">
        <f>IFERROR(__xludf.DUMMYFUNCTION("GOOGLETRANSLATE(C168, ""ZH-CN"", ""EN"")"),"Heilongjiang Province")</f>
        <v>Heilongjiang Province</v>
      </c>
      <c r="C168" s="3" t="s">
        <v>233</v>
      </c>
      <c r="D168" s="1" t="s">
        <v>234</v>
      </c>
      <c r="E168" s="6">
        <v>230000.0</v>
      </c>
      <c r="F168" s="1" t="s">
        <v>269</v>
      </c>
      <c r="G168" s="5" t="str">
        <f>IFERROR(__xludf.DUMMYFUNCTION("GOOGLETRANSLATE(H168, ""ZH-CN"", ""EN"")"),"Mudanjiang City")</f>
        <v>Mudanjiang City</v>
      </c>
      <c r="H168" s="5" t="s">
        <v>254</v>
      </c>
      <c r="I168" s="6">
        <v>231000.0</v>
      </c>
      <c r="J168" s="7" t="b">
        <v>0</v>
      </c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6">
        <v>168.0</v>
      </c>
      <c r="B169" s="3" t="str">
        <f>IFERROR(__xludf.DUMMYFUNCTION("GOOGLETRANSLATE(C169, ""ZH-CN"", ""EN"")"),"Heilongjiang Province")</f>
        <v>Heilongjiang Province</v>
      </c>
      <c r="C169" s="3" t="s">
        <v>233</v>
      </c>
      <c r="D169" s="1" t="s">
        <v>234</v>
      </c>
      <c r="E169" s="6">
        <v>230000.0</v>
      </c>
      <c r="F169" s="1" t="s">
        <v>270</v>
      </c>
      <c r="G169" s="5" t="str">
        <f>IFERROR(__xludf.DUMMYFUNCTION("GOOGLETRANSLATE(H169, ""ZH-CN"", ""EN"")"),"Qiqihar City")</f>
        <v>Qiqihar City</v>
      </c>
      <c r="H169" s="5" t="s">
        <v>238</v>
      </c>
      <c r="I169" s="6">
        <v>230200.0</v>
      </c>
      <c r="J169" s="7" t="b">
        <v>0</v>
      </c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6">
        <v>169.0</v>
      </c>
      <c r="B170" s="3" t="str">
        <f>IFERROR(__xludf.DUMMYFUNCTION("GOOGLETRANSLATE(C170, ""ZH-CN"", ""EN"")"),"Heilongjiang Province")</f>
        <v>Heilongjiang Province</v>
      </c>
      <c r="C170" s="3" t="s">
        <v>233</v>
      </c>
      <c r="D170" s="1" t="s">
        <v>234</v>
      </c>
      <c r="E170" s="6">
        <v>230000.0</v>
      </c>
      <c r="F170" s="1" t="s">
        <v>271</v>
      </c>
      <c r="G170" s="5" t="str">
        <f>IFERROR(__xludf.DUMMYFUNCTION("GOOGLETRANSLATE(H170, ""ZH-CN"", ""EN"")"),"Heihe City")</f>
        <v>Heihe City</v>
      </c>
      <c r="H170" s="5" t="s">
        <v>259</v>
      </c>
      <c r="I170" s="6">
        <v>231100.0</v>
      </c>
      <c r="J170" s="7" t="b">
        <v>0</v>
      </c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6">
        <v>170.0</v>
      </c>
      <c r="B171" s="3" t="str">
        <f>IFERROR(__xludf.DUMMYFUNCTION("GOOGLETRANSLATE(C171, ""ZH-CN"", ""EN"")"),"Heilongjiang Province")</f>
        <v>Heilongjiang Province</v>
      </c>
      <c r="C171" s="3" t="s">
        <v>233</v>
      </c>
      <c r="D171" s="1" t="s">
        <v>234</v>
      </c>
      <c r="E171" s="6">
        <v>230000.0</v>
      </c>
      <c r="F171" s="1" t="s">
        <v>272</v>
      </c>
      <c r="G171" s="5" t="str">
        <f>IFERROR(__xludf.DUMMYFUNCTION("GOOGLETRANSLATE(H171, ""ZH-CN"", ""EN"")"),"Heihe City")</f>
        <v>Heihe City</v>
      </c>
      <c r="H171" s="5" t="s">
        <v>259</v>
      </c>
      <c r="I171" s="6">
        <v>231100.0</v>
      </c>
      <c r="J171" s="7" t="b">
        <v>0</v>
      </c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6">
        <v>171.0</v>
      </c>
      <c r="B172" s="3" t="str">
        <f>IFERROR(__xludf.DUMMYFUNCTION("GOOGLETRANSLATE(C172, ""ZH-CN"", ""EN"")"),"Heilongjiang Province")</f>
        <v>Heilongjiang Province</v>
      </c>
      <c r="C172" s="3" t="s">
        <v>233</v>
      </c>
      <c r="D172" s="1" t="s">
        <v>234</v>
      </c>
      <c r="E172" s="6">
        <v>230000.0</v>
      </c>
      <c r="F172" s="1" t="s">
        <v>273</v>
      </c>
      <c r="G172" s="5" t="str">
        <f>IFERROR(__xludf.DUMMYFUNCTION("GOOGLETRANSLATE(H172, ""ZH-CN"", ""EN"")"),"Mudanjiang City")</f>
        <v>Mudanjiang City</v>
      </c>
      <c r="H172" s="5" t="s">
        <v>254</v>
      </c>
      <c r="I172" s="6">
        <v>231000.0</v>
      </c>
      <c r="J172" s="7" t="b">
        <v>0</v>
      </c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6">
        <v>172.0</v>
      </c>
      <c r="B173" s="3" t="str">
        <f>IFERROR(__xludf.DUMMYFUNCTION("GOOGLETRANSLATE(C173, ""ZH-CN"", ""EN"")"),"Anhui Province")</f>
        <v>Anhui Province</v>
      </c>
      <c r="C173" s="3" t="s">
        <v>274</v>
      </c>
      <c r="D173" s="1" t="s">
        <v>275</v>
      </c>
      <c r="E173" s="6">
        <v>340000.0</v>
      </c>
      <c r="F173" s="1" t="s">
        <v>276</v>
      </c>
      <c r="G173" s="5" t="str">
        <f>IFERROR(__xludf.DUMMYFUNCTION("GOOGLETRANSLATE(H173, ""ZH-CN"", ""EN"")"),"Hefei City")</f>
        <v>Hefei City</v>
      </c>
      <c r="H173" s="5" t="s">
        <v>277</v>
      </c>
      <c r="I173" s="6">
        <v>340100.0</v>
      </c>
      <c r="J173" s="7" t="b">
        <v>0</v>
      </c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6">
        <v>173.0</v>
      </c>
      <c r="B174" s="3" t="str">
        <f>IFERROR(__xludf.DUMMYFUNCTION("GOOGLETRANSLATE(C174, ""ZH-CN"", ""EN"")"),"Anhui Province")</f>
        <v>Anhui Province</v>
      </c>
      <c r="C174" s="3" t="s">
        <v>274</v>
      </c>
      <c r="D174" s="1" t="s">
        <v>275</v>
      </c>
      <c r="E174" s="6">
        <v>340000.0</v>
      </c>
      <c r="F174" s="1" t="s">
        <v>278</v>
      </c>
      <c r="G174" s="5" t="str">
        <f>IFERROR(__xludf.DUMMYFUNCTION("GOOGLETRANSLATE(H174, ""ZH-CN"", ""EN"")"),"Wuhu")</f>
        <v>Wuhu</v>
      </c>
      <c r="H174" s="5" t="s">
        <v>279</v>
      </c>
      <c r="I174" s="6">
        <v>340200.0</v>
      </c>
      <c r="J174" s="7" t="b">
        <v>0</v>
      </c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6">
        <v>174.0</v>
      </c>
      <c r="B175" s="3" t="str">
        <f>IFERROR(__xludf.DUMMYFUNCTION("GOOGLETRANSLATE(C175, ""ZH-CN"", ""EN"")"),"Anhui Province")</f>
        <v>Anhui Province</v>
      </c>
      <c r="C175" s="3" t="s">
        <v>274</v>
      </c>
      <c r="D175" s="1" t="s">
        <v>275</v>
      </c>
      <c r="E175" s="6">
        <v>340000.0</v>
      </c>
      <c r="F175" s="1" t="s">
        <v>280</v>
      </c>
      <c r="G175" s="5" t="str">
        <f>IFERROR(__xludf.DUMMYFUNCTION("GOOGLETRANSLATE(H175, ""ZH-CN"", ""EN"")"),"Bengbu")</f>
        <v>Bengbu</v>
      </c>
      <c r="H175" s="5" t="s">
        <v>281</v>
      </c>
      <c r="I175" s="6">
        <v>340300.0</v>
      </c>
      <c r="J175" s="7" t="b">
        <v>0</v>
      </c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6">
        <v>175.0</v>
      </c>
      <c r="B176" s="3" t="str">
        <f>IFERROR(__xludf.DUMMYFUNCTION("GOOGLETRANSLATE(C176, ""ZH-CN"", ""EN"")"),"Anhui Province")</f>
        <v>Anhui Province</v>
      </c>
      <c r="C176" s="3" t="s">
        <v>274</v>
      </c>
      <c r="D176" s="1" t="s">
        <v>275</v>
      </c>
      <c r="E176" s="6">
        <v>340000.0</v>
      </c>
      <c r="F176" s="1" t="s">
        <v>282</v>
      </c>
      <c r="G176" s="5" t="str">
        <f>IFERROR(__xludf.DUMMYFUNCTION("GOOGLETRANSLATE(H176, ""ZH-CN"", ""EN"")"),"Huainan City")</f>
        <v>Huainan City</v>
      </c>
      <c r="H176" s="5" t="s">
        <v>283</v>
      </c>
      <c r="I176" s="6">
        <v>340400.0</v>
      </c>
      <c r="J176" s="7" t="b">
        <v>0</v>
      </c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6">
        <v>176.0</v>
      </c>
      <c r="B177" s="3" t="str">
        <f>IFERROR(__xludf.DUMMYFUNCTION("GOOGLETRANSLATE(C177, ""ZH-CN"", ""EN"")"),"Anhui Province")</f>
        <v>Anhui Province</v>
      </c>
      <c r="C177" s="3" t="s">
        <v>274</v>
      </c>
      <c r="D177" s="1" t="s">
        <v>275</v>
      </c>
      <c r="E177" s="6">
        <v>340000.0</v>
      </c>
      <c r="F177" s="1" t="s">
        <v>284</v>
      </c>
      <c r="G177" s="5" t="str">
        <f>IFERROR(__xludf.DUMMYFUNCTION("GOOGLETRANSLATE(H177, ""ZH-CN"", ""EN"")"),"Ma'anshan City")</f>
        <v>Ma'anshan City</v>
      </c>
      <c r="H177" s="5" t="s">
        <v>285</v>
      </c>
      <c r="I177" s="6">
        <v>340500.0</v>
      </c>
      <c r="J177" s="7" t="b">
        <v>0</v>
      </c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6">
        <v>177.0</v>
      </c>
      <c r="B178" s="3" t="str">
        <f>IFERROR(__xludf.DUMMYFUNCTION("GOOGLETRANSLATE(C178, ""ZH-CN"", ""EN"")"),"Anhui Province")</f>
        <v>Anhui Province</v>
      </c>
      <c r="C178" s="3" t="s">
        <v>274</v>
      </c>
      <c r="D178" s="1" t="s">
        <v>275</v>
      </c>
      <c r="E178" s="6">
        <v>340000.0</v>
      </c>
      <c r="F178" s="1" t="s">
        <v>286</v>
      </c>
      <c r="G178" s="5" t="str">
        <f>IFERROR(__xludf.DUMMYFUNCTION("GOOGLETRANSLATE(H178, ""ZH-CN"", ""EN"")"),"Huaibei City")</f>
        <v>Huaibei City</v>
      </c>
      <c r="H178" s="5" t="s">
        <v>287</v>
      </c>
      <c r="I178" s="6">
        <v>340600.0</v>
      </c>
      <c r="J178" s="7" t="b">
        <v>0</v>
      </c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6">
        <v>178.0</v>
      </c>
      <c r="B179" s="3" t="str">
        <f>IFERROR(__xludf.DUMMYFUNCTION("GOOGLETRANSLATE(C179, ""ZH-CN"", ""EN"")"),"Anhui Province")</f>
        <v>Anhui Province</v>
      </c>
      <c r="C179" s="3" t="s">
        <v>274</v>
      </c>
      <c r="D179" s="1" t="s">
        <v>275</v>
      </c>
      <c r="E179" s="6">
        <v>340000.0</v>
      </c>
      <c r="F179" s="1" t="s">
        <v>288</v>
      </c>
      <c r="G179" s="5" t="str">
        <f>IFERROR(__xludf.DUMMYFUNCTION("GOOGLETRANSLATE(H179, ""ZH-CN"", ""EN"")"),"Tongling City")</f>
        <v>Tongling City</v>
      </c>
      <c r="H179" s="5" t="s">
        <v>289</v>
      </c>
      <c r="I179" s="6">
        <v>340700.0</v>
      </c>
      <c r="J179" s="7" t="b">
        <v>0</v>
      </c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6">
        <v>179.0</v>
      </c>
      <c r="B180" s="3" t="str">
        <f>IFERROR(__xludf.DUMMYFUNCTION("GOOGLETRANSLATE(C180, ""ZH-CN"", ""EN"")"),"Anhui Province")</f>
        <v>Anhui Province</v>
      </c>
      <c r="C180" s="3" t="s">
        <v>274</v>
      </c>
      <c r="D180" s="1" t="s">
        <v>275</v>
      </c>
      <c r="E180" s="6">
        <v>340000.0</v>
      </c>
      <c r="F180" s="1" t="s">
        <v>290</v>
      </c>
      <c r="G180" s="5" t="str">
        <f>IFERROR(__xludf.DUMMYFUNCTION("GOOGLETRANSLATE(H180, ""ZH-CN"", ""EN"")"),"Anqing City")</f>
        <v>Anqing City</v>
      </c>
      <c r="H180" s="5" t="s">
        <v>291</v>
      </c>
      <c r="I180" s="6">
        <v>340800.0</v>
      </c>
      <c r="J180" s="7" t="b">
        <v>0</v>
      </c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6">
        <v>180.0</v>
      </c>
      <c r="B181" s="3" t="str">
        <f>IFERROR(__xludf.DUMMYFUNCTION("GOOGLETRANSLATE(C181, ""ZH-CN"", ""EN"")"),"Anhui Province")</f>
        <v>Anhui Province</v>
      </c>
      <c r="C181" s="3" t="s">
        <v>274</v>
      </c>
      <c r="D181" s="1" t="s">
        <v>275</v>
      </c>
      <c r="E181" s="6">
        <v>340000.0</v>
      </c>
      <c r="F181" s="1" t="s">
        <v>292</v>
      </c>
      <c r="G181" s="5" t="str">
        <f>IFERROR(__xludf.DUMMYFUNCTION("GOOGLETRANSLATE(H181, ""ZH-CN"", ""EN"")"),"Huangshan City")</f>
        <v>Huangshan City</v>
      </c>
      <c r="H181" s="5" t="s">
        <v>293</v>
      </c>
      <c r="I181" s="6">
        <v>341000.0</v>
      </c>
      <c r="J181" s="7" t="b">
        <v>0</v>
      </c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6">
        <v>181.0</v>
      </c>
      <c r="B182" s="3" t="str">
        <f>IFERROR(__xludf.DUMMYFUNCTION("GOOGLETRANSLATE(C182, ""ZH-CN"", ""EN"")"),"Anhui Province")</f>
        <v>Anhui Province</v>
      </c>
      <c r="C182" s="3" t="s">
        <v>274</v>
      </c>
      <c r="D182" s="1" t="s">
        <v>275</v>
      </c>
      <c r="E182" s="6">
        <v>340000.0</v>
      </c>
      <c r="F182" s="1" t="s">
        <v>292</v>
      </c>
      <c r="G182" s="5" t="str">
        <f>IFERROR(__xludf.DUMMYFUNCTION("GOOGLETRANSLATE(H182, ""ZH-CN"", ""EN"")"),"Huangshan City")</f>
        <v>Huangshan City</v>
      </c>
      <c r="H182" s="5" t="s">
        <v>293</v>
      </c>
      <c r="I182" s="6">
        <v>341000.0</v>
      </c>
      <c r="J182" s="7" t="b">
        <v>0</v>
      </c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6">
        <v>182.0</v>
      </c>
      <c r="B183" s="3" t="str">
        <f>IFERROR(__xludf.DUMMYFUNCTION("GOOGLETRANSLATE(C183, ""ZH-CN"", ""EN"")"),"Anhui Province")</f>
        <v>Anhui Province</v>
      </c>
      <c r="C183" s="3" t="s">
        <v>274</v>
      </c>
      <c r="D183" s="1" t="s">
        <v>275</v>
      </c>
      <c r="E183" s="6">
        <v>340000.0</v>
      </c>
      <c r="F183" s="1" t="s">
        <v>292</v>
      </c>
      <c r="G183" s="5" t="str">
        <f>IFERROR(__xludf.DUMMYFUNCTION("GOOGLETRANSLATE(H183, ""ZH-CN"", ""EN"")"),"Huangshan City")</f>
        <v>Huangshan City</v>
      </c>
      <c r="H183" s="5" t="s">
        <v>293</v>
      </c>
      <c r="I183" s="6">
        <v>341000.0</v>
      </c>
      <c r="J183" s="7" t="b">
        <v>0</v>
      </c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6">
        <v>183.0</v>
      </c>
      <c r="B184" s="3" t="str">
        <f>IFERROR(__xludf.DUMMYFUNCTION("GOOGLETRANSLATE(C184, ""ZH-CN"", ""EN"")"),"Anhui Province")</f>
        <v>Anhui Province</v>
      </c>
      <c r="C184" s="3" t="s">
        <v>274</v>
      </c>
      <c r="D184" s="1" t="s">
        <v>275</v>
      </c>
      <c r="E184" s="6">
        <v>340000.0</v>
      </c>
      <c r="F184" s="1" t="s">
        <v>294</v>
      </c>
      <c r="G184" s="5" t="str">
        <f>IFERROR(__xludf.DUMMYFUNCTION("GOOGLETRANSLATE(H184, ""ZH-CN"", ""EN"")"),"Huangshan City")</f>
        <v>Huangshan City</v>
      </c>
      <c r="H184" s="5" t="s">
        <v>293</v>
      </c>
      <c r="I184" s="6">
        <v>341000.0</v>
      </c>
      <c r="J184" s="7" t="b">
        <v>0</v>
      </c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6">
        <v>184.0</v>
      </c>
      <c r="B185" s="3" t="str">
        <f>IFERROR(__xludf.DUMMYFUNCTION("GOOGLETRANSLATE(C185, ""ZH-CN"", ""EN"")"),"Anhui Province")</f>
        <v>Anhui Province</v>
      </c>
      <c r="C185" s="3" t="s">
        <v>274</v>
      </c>
      <c r="D185" s="1" t="s">
        <v>275</v>
      </c>
      <c r="E185" s="6">
        <v>340000.0</v>
      </c>
      <c r="F185" s="1" t="s">
        <v>295</v>
      </c>
      <c r="G185" s="5" t="str">
        <f>IFERROR(__xludf.DUMMYFUNCTION("GOOGLETRANSLATE(H185, ""ZH-CN"", ""EN"")"),"Luzhou City")</f>
        <v>Luzhou City</v>
      </c>
      <c r="H185" s="5" t="s">
        <v>296</v>
      </c>
      <c r="I185" s="6">
        <v>341100.0</v>
      </c>
      <c r="J185" s="7" t="b">
        <v>0</v>
      </c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6">
        <v>185.0</v>
      </c>
      <c r="B186" s="3" t="str">
        <f>IFERROR(__xludf.DUMMYFUNCTION("GOOGLETRANSLATE(C186, ""ZH-CN"", ""EN"")"),"Anhui Province")</f>
        <v>Anhui Province</v>
      </c>
      <c r="C186" s="3" t="s">
        <v>274</v>
      </c>
      <c r="D186" s="1" t="s">
        <v>275</v>
      </c>
      <c r="E186" s="6">
        <v>340000.0</v>
      </c>
      <c r="F186" s="1" t="s">
        <v>297</v>
      </c>
      <c r="G186" s="5" t="str">
        <f>IFERROR(__xludf.DUMMYFUNCTION("GOOGLETRANSLATE(H186, ""ZH-CN"", ""EN"")"),"Luzhou City")</f>
        <v>Luzhou City</v>
      </c>
      <c r="H186" s="5" t="s">
        <v>296</v>
      </c>
      <c r="I186" s="6">
        <v>341100.0</v>
      </c>
      <c r="J186" s="7" t="b">
        <v>0</v>
      </c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6">
        <v>186.0</v>
      </c>
      <c r="B187" s="3" t="str">
        <f>IFERROR(__xludf.DUMMYFUNCTION("GOOGLETRANSLATE(C187, ""ZH-CN"", ""EN"")"),"Anhui Province")</f>
        <v>Anhui Province</v>
      </c>
      <c r="C187" s="3" t="s">
        <v>274</v>
      </c>
      <c r="D187" s="1" t="s">
        <v>275</v>
      </c>
      <c r="E187" s="6">
        <v>340000.0</v>
      </c>
      <c r="F187" s="1" t="s">
        <v>295</v>
      </c>
      <c r="G187" s="5" t="str">
        <f>IFERROR(__xludf.DUMMYFUNCTION("GOOGLETRANSLATE(H187, ""ZH-CN"", ""EN"")"),"Luzhou City")</f>
        <v>Luzhou City</v>
      </c>
      <c r="H187" s="5" t="s">
        <v>296</v>
      </c>
      <c r="I187" s="6">
        <v>341100.0</v>
      </c>
      <c r="J187" s="7" t="b">
        <v>0</v>
      </c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6">
        <v>187.0</v>
      </c>
      <c r="B188" s="3" t="str">
        <f>IFERROR(__xludf.DUMMYFUNCTION("GOOGLETRANSLATE(C188, ""ZH-CN"", ""EN"")"),"Anhui Province")</f>
        <v>Anhui Province</v>
      </c>
      <c r="C188" s="3" t="s">
        <v>274</v>
      </c>
      <c r="D188" s="1" t="s">
        <v>275</v>
      </c>
      <c r="E188" s="6">
        <v>340000.0</v>
      </c>
      <c r="F188" s="1" t="s">
        <v>298</v>
      </c>
      <c r="G188" s="5" t="str">
        <f>IFERROR(__xludf.DUMMYFUNCTION("GOOGLETRANSLATE(H188, ""ZH-CN"", ""EN"")"),"Fuyang City")</f>
        <v>Fuyang City</v>
      </c>
      <c r="H188" s="5" t="s">
        <v>299</v>
      </c>
      <c r="I188" s="6">
        <v>342100.0</v>
      </c>
      <c r="J188" s="7" t="b">
        <v>0</v>
      </c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6">
        <v>188.0</v>
      </c>
      <c r="B189" s="3" t="str">
        <f>IFERROR(__xludf.DUMMYFUNCTION("GOOGLETRANSLATE(C189, ""ZH-CN"", ""EN"")"),"Anhui Province")</f>
        <v>Anhui Province</v>
      </c>
      <c r="C189" s="3" t="s">
        <v>274</v>
      </c>
      <c r="D189" s="1" t="s">
        <v>275</v>
      </c>
      <c r="E189" s="6">
        <v>340000.0</v>
      </c>
      <c r="F189" s="1" t="s">
        <v>298</v>
      </c>
      <c r="G189" s="5" t="str">
        <f>IFERROR(__xludf.DUMMYFUNCTION("GOOGLETRANSLATE(H189, ""ZH-CN"", ""EN"")"),"Fuyang City")</f>
        <v>Fuyang City</v>
      </c>
      <c r="H189" s="5" t="s">
        <v>299</v>
      </c>
      <c r="I189" s="6">
        <v>342100.0</v>
      </c>
      <c r="J189" s="7" t="b">
        <v>0</v>
      </c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6">
        <v>189.0</v>
      </c>
      <c r="B190" s="3" t="str">
        <f>IFERROR(__xludf.DUMMYFUNCTION("GOOGLETRANSLATE(C190, ""ZH-CN"", ""EN"")"),"Anhui Province")</f>
        <v>Anhui Province</v>
      </c>
      <c r="C190" s="3" t="s">
        <v>274</v>
      </c>
      <c r="D190" s="1" t="s">
        <v>275</v>
      </c>
      <c r="E190" s="6">
        <v>340000.0</v>
      </c>
      <c r="F190" s="1" t="s">
        <v>300</v>
      </c>
      <c r="G190" s="5" t="str">
        <f>IFERROR(__xludf.DUMMYFUNCTION("GOOGLETRANSLATE(H190, ""ZH-CN"", ""EN"")"),"Suzhou")</f>
        <v>Suzhou</v>
      </c>
      <c r="H190" s="5" t="s">
        <v>301</v>
      </c>
      <c r="I190" s="6">
        <v>341300.0</v>
      </c>
      <c r="J190" s="7" t="b">
        <v>0</v>
      </c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6">
        <v>190.0</v>
      </c>
      <c r="B191" s="3" t="str">
        <f>IFERROR(__xludf.DUMMYFUNCTION("GOOGLETRANSLATE(C191, ""ZH-CN"", ""EN"")"),"Anhui Province")</f>
        <v>Anhui Province</v>
      </c>
      <c r="C191" s="3" t="s">
        <v>274</v>
      </c>
      <c r="D191" s="1" t="s">
        <v>275</v>
      </c>
      <c r="E191" s="6">
        <v>340000.0</v>
      </c>
      <c r="F191" s="1" t="s">
        <v>302</v>
      </c>
      <c r="G191" s="5" t="str">
        <f>IFERROR(__xludf.DUMMYFUNCTION("GOOGLETRANSLATE(H191, ""ZH-CN"", ""EN"")"),"Suzhou")</f>
        <v>Suzhou</v>
      </c>
      <c r="H191" s="5" t="s">
        <v>301</v>
      </c>
      <c r="I191" s="6">
        <v>341300.0</v>
      </c>
      <c r="J191" s="7" t="b">
        <v>0</v>
      </c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6">
        <v>191.0</v>
      </c>
      <c r="B192" s="3" t="str">
        <f>IFERROR(__xludf.DUMMYFUNCTION("GOOGLETRANSLATE(C192, ""ZH-CN"", ""EN"")"),"Anhui Province")</f>
        <v>Anhui Province</v>
      </c>
      <c r="C192" s="3" t="s">
        <v>274</v>
      </c>
      <c r="D192" s="1" t="s">
        <v>275</v>
      </c>
      <c r="E192" s="6">
        <v>340000.0</v>
      </c>
      <c r="F192" s="1" t="s">
        <v>300</v>
      </c>
      <c r="G192" s="5" t="str">
        <f>IFERROR(__xludf.DUMMYFUNCTION("GOOGLETRANSLATE(H192, ""ZH-CN"", ""EN"")"),"Suzhou")</f>
        <v>Suzhou</v>
      </c>
      <c r="H192" s="5" t="s">
        <v>301</v>
      </c>
      <c r="I192" s="6">
        <v>341300.0</v>
      </c>
      <c r="J192" s="7" t="b">
        <v>0</v>
      </c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6">
        <v>192.0</v>
      </c>
      <c r="B193" s="3" t="str">
        <f>IFERROR(__xludf.DUMMYFUNCTION("GOOGLETRANSLATE(C193, ""ZH-CN"", ""EN"")"),"Anhui Province")</f>
        <v>Anhui Province</v>
      </c>
      <c r="C193" s="3" t="s">
        <v>274</v>
      </c>
      <c r="D193" s="1" t="s">
        <v>275</v>
      </c>
      <c r="E193" s="6">
        <v>340000.0</v>
      </c>
      <c r="F193" s="1" t="s">
        <v>303</v>
      </c>
      <c r="G193" s="5" t="str">
        <f>IFERROR(__xludf.DUMMYFUNCTION("GOOGLETRANSLATE(H193, ""ZH-CN"", ""EN"")"),"Liu'an City")</f>
        <v>Liu'an City</v>
      </c>
      <c r="H193" s="5" t="s">
        <v>304</v>
      </c>
      <c r="I193" s="6">
        <v>341500.0</v>
      </c>
      <c r="J193" s="7" t="b">
        <v>0</v>
      </c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6">
        <v>193.0</v>
      </c>
      <c r="B194" s="3" t="str">
        <f>IFERROR(__xludf.DUMMYFUNCTION("GOOGLETRANSLATE(C194, ""ZH-CN"", ""EN"")"),"Anhui Province")</f>
        <v>Anhui Province</v>
      </c>
      <c r="C194" s="3" t="s">
        <v>274</v>
      </c>
      <c r="D194" s="1" t="s">
        <v>275</v>
      </c>
      <c r="E194" s="6">
        <v>340000.0</v>
      </c>
      <c r="F194" s="1" t="s">
        <v>303</v>
      </c>
      <c r="G194" s="5" t="str">
        <f>IFERROR(__xludf.DUMMYFUNCTION("GOOGLETRANSLATE(H194, ""ZH-CN"", ""EN"")"),"Liu'an City")</f>
        <v>Liu'an City</v>
      </c>
      <c r="H194" s="5" t="s">
        <v>304</v>
      </c>
      <c r="I194" s="6">
        <v>341500.0</v>
      </c>
      <c r="J194" s="7" t="b">
        <v>0</v>
      </c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6">
        <v>194.0</v>
      </c>
      <c r="B195" s="3" t="str">
        <f>IFERROR(__xludf.DUMMYFUNCTION("GOOGLETRANSLATE(C195, ""ZH-CN"", ""EN"")"),"Anhui Province")</f>
        <v>Anhui Province</v>
      </c>
      <c r="C195" s="3" t="s">
        <v>274</v>
      </c>
      <c r="D195" s="1" t="s">
        <v>275</v>
      </c>
      <c r="E195" s="6">
        <v>340000.0</v>
      </c>
      <c r="F195" s="1" t="s">
        <v>305</v>
      </c>
      <c r="G195" s="5" t="str">
        <f>IFERROR(__xludf.DUMMYFUNCTION("GOOGLETRANSLATE(H195, ""ZH-CN"", ""EN"")"),"Xuancheng")</f>
        <v>Xuancheng</v>
      </c>
      <c r="H195" s="5" t="s">
        <v>306</v>
      </c>
      <c r="I195" s="6">
        <v>341800.0</v>
      </c>
      <c r="J195" s="7" t="b">
        <v>0</v>
      </c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6">
        <v>195.0</v>
      </c>
      <c r="B196" s="3" t="str">
        <f>IFERROR(__xludf.DUMMYFUNCTION("GOOGLETRANSLATE(C196, ""ZH-CN"", ""EN"")"),"Anhui Province")</f>
        <v>Anhui Province</v>
      </c>
      <c r="C196" s="3" t="s">
        <v>274</v>
      </c>
      <c r="D196" s="1" t="s">
        <v>275</v>
      </c>
      <c r="E196" s="6">
        <v>340000.0</v>
      </c>
      <c r="F196" s="1" t="s">
        <v>305</v>
      </c>
      <c r="G196" s="5" t="str">
        <f>IFERROR(__xludf.DUMMYFUNCTION("GOOGLETRANSLATE(H196, ""ZH-CN"", ""EN"")"),"Xuancheng")</f>
        <v>Xuancheng</v>
      </c>
      <c r="H196" s="5" t="s">
        <v>306</v>
      </c>
      <c r="I196" s="6">
        <v>341800.0</v>
      </c>
      <c r="J196" s="7" t="b">
        <v>0</v>
      </c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6">
        <v>196.0</v>
      </c>
      <c r="B197" s="3" t="str">
        <f>IFERROR(__xludf.DUMMYFUNCTION("GOOGLETRANSLATE(C197, ""ZH-CN"", ""EN"")"),"Anhui Province")</f>
        <v>Anhui Province</v>
      </c>
      <c r="C197" s="3" t="s">
        <v>274</v>
      </c>
      <c r="D197" s="1" t="s">
        <v>275</v>
      </c>
      <c r="E197" s="6">
        <v>340000.0</v>
      </c>
      <c r="F197" s="1" t="s">
        <v>307</v>
      </c>
      <c r="G197" s="5" t="str">
        <f>IFERROR(__xludf.DUMMYFUNCTION("GOOGLETRANSLATE(H197, ""ZH-CN"", ""EN"")"),"Chaohu City")</f>
        <v>Chaohu City</v>
      </c>
      <c r="H197" s="5" t="s">
        <v>308</v>
      </c>
      <c r="I197" s="6">
        <v>340181.0</v>
      </c>
      <c r="J197" s="7" t="b">
        <v>0</v>
      </c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6">
        <v>197.0</v>
      </c>
      <c r="B198" s="3" t="str">
        <f>IFERROR(__xludf.DUMMYFUNCTION("GOOGLETRANSLATE(C198, ""ZH-CN"", ""EN"")"),"Anhui Province")</f>
        <v>Anhui Province</v>
      </c>
      <c r="C198" s="3" t="s">
        <v>274</v>
      </c>
      <c r="D198" s="1" t="s">
        <v>275</v>
      </c>
      <c r="E198" s="6">
        <v>340000.0</v>
      </c>
      <c r="F198" s="1" t="s">
        <v>307</v>
      </c>
      <c r="G198" s="5" t="str">
        <f>IFERROR(__xludf.DUMMYFUNCTION("GOOGLETRANSLATE(H198, ""ZH-CN"", ""EN"")"),"Chaohu City")</f>
        <v>Chaohu City</v>
      </c>
      <c r="H198" s="5" t="s">
        <v>308</v>
      </c>
      <c r="I198" s="6">
        <v>340181.0</v>
      </c>
      <c r="J198" s="7" t="b">
        <v>0</v>
      </c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6">
        <v>198.0</v>
      </c>
      <c r="B199" s="3" t="str">
        <f>IFERROR(__xludf.DUMMYFUNCTION("GOOGLETRANSLATE(C199, ""ZH-CN"", ""EN"")"),"Anhui Province")</f>
        <v>Anhui Province</v>
      </c>
      <c r="C199" s="3" t="s">
        <v>274</v>
      </c>
      <c r="D199" s="1" t="s">
        <v>275</v>
      </c>
      <c r="E199" s="6">
        <v>340000.0</v>
      </c>
      <c r="F199" s="1" t="s">
        <v>290</v>
      </c>
      <c r="G199" s="5" t="str">
        <f>IFERROR(__xludf.DUMMYFUNCTION("GOOGLETRANSLATE(H199, ""ZH-CN"", ""EN"")"),"Anqing City")</f>
        <v>Anqing City</v>
      </c>
      <c r="H199" s="5" t="s">
        <v>291</v>
      </c>
      <c r="I199" s="6">
        <v>340800.0</v>
      </c>
      <c r="J199" s="7" t="b">
        <v>0</v>
      </c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6">
        <v>199.0</v>
      </c>
      <c r="B200" s="3" t="str">
        <f>IFERROR(__xludf.DUMMYFUNCTION("GOOGLETRANSLATE(C200, ""ZH-CN"", ""EN"")"),"Anhui Province")</f>
        <v>Anhui Province</v>
      </c>
      <c r="C200" s="3" t="s">
        <v>274</v>
      </c>
      <c r="D200" s="1" t="s">
        <v>275</v>
      </c>
      <c r="E200" s="6">
        <v>340000.0</v>
      </c>
      <c r="F200" s="1" t="s">
        <v>309</v>
      </c>
      <c r="G200" s="5" t="str">
        <f>IFERROR(__xludf.DUMMYFUNCTION("GOOGLETRANSLATE(H200, ""ZH-CN"", ""EN"")"),"Chizhou")</f>
        <v>Chizhou</v>
      </c>
      <c r="H200" s="5" t="s">
        <v>310</v>
      </c>
      <c r="I200" s="6">
        <v>341700.0</v>
      </c>
      <c r="J200" s="7" t="b">
        <v>0</v>
      </c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6">
        <v>200.0</v>
      </c>
      <c r="B201" s="3" t="str">
        <f>IFERROR(__xludf.DUMMYFUNCTION("GOOGLETRANSLATE(C201, ""ZH-CN"", ""EN"")"),"Anhui Province")</f>
        <v>Anhui Province</v>
      </c>
      <c r="C201" s="3" t="s">
        <v>274</v>
      </c>
      <c r="D201" s="1" t="s">
        <v>275</v>
      </c>
      <c r="E201" s="6">
        <v>340000.0</v>
      </c>
      <c r="F201" s="1" t="s">
        <v>309</v>
      </c>
      <c r="G201" s="5" t="str">
        <f>IFERROR(__xludf.DUMMYFUNCTION("GOOGLETRANSLATE(H201, ""ZH-CN"", ""EN"")"),"Chizhou")</f>
        <v>Chizhou</v>
      </c>
      <c r="H201" s="5" t="s">
        <v>310</v>
      </c>
      <c r="I201" s="6">
        <v>341700.0</v>
      </c>
      <c r="J201" s="7" t="b">
        <v>0</v>
      </c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6">
        <v>201.0</v>
      </c>
      <c r="B202" s="3" t="str">
        <f>IFERROR(__xludf.DUMMYFUNCTION("GOOGLETRANSLATE(C202, ""ZH-CN"", ""EN"")"),"Anhui Province")</f>
        <v>Anhui Province</v>
      </c>
      <c r="C202" s="3" t="s">
        <v>274</v>
      </c>
      <c r="D202" s="1" t="s">
        <v>275</v>
      </c>
      <c r="E202" s="6">
        <v>340000.0</v>
      </c>
      <c r="F202" s="1" t="s">
        <v>309</v>
      </c>
      <c r="G202" s="5" t="str">
        <f>IFERROR(__xludf.DUMMYFUNCTION("GOOGLETRANSLATE(H202, ""ZH-CN"", ""EN"")"),"Chizhou")</f>
        <v>Chizhou</v>
      </c>
      <c r="H202" s="5" t="s">
        <v>310</v>
      </c>
      <c r="I202" s="6">
        <v>341700.0</v>
      </c>
      <c r="J202" s="7" t="b">
        <v>0</v>
      </c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6">
        <v>202.0</v>
      </c>
      <c r="B203" s="3" t="str">
        <f>IFERROR(__xludf.DUMMYFUNCTION("GOOGLETRANSLATE(C203, ""ZH-CN"", ""EN"")"),"Anhui Province")</f>
        <v>Anhui Province</v>
      </c>
      <c r="C203" s="3" t="s">
        <v>274</v>
      </c>
      <c r="D203" s="1" t="s">
        <v>275</v>
      </c>
      <c r="E203" s="6">
        <v>340000.0</v>
      </c>
      <c r="F203" s="1" t="s">
        <v>309</v>
      </c>
      <c r="G203" s="5" t="str">
        <f>IFERROR(__xludf.DUMMYFUNCTION("GOOGLETRANSLATE(H203, ""ZH-CN"", ""EN"")"),"Chizhou")</f>
        <v>Chizhou</v>
      </c>
      <c r="H203" s="5" t="s">
        <v>310</v>
      </c>
      <c r="I203" s="6">
        <v>341700.0</v>
      </c>
      <c r="J203" s="7" t="b">
        <v>0</v>
      </c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6">
        <v>203.0</v>
      </c>
      <c r="B204" s="3" t="str">
        <f>IFERROR(__xludf.DUMMYFUNCTION("GOOGLETRANSLATE(C204, ""ZH-CN"", ""EN"")"),"Anhui Province")</f>
        <v>Anhui Province</v>
      </c>
      <c r="C204" s="3" t="s">
        <v>274</v>
      </c>
      <c r="D204" s="1" t="s">
        <v>275</v>
      </c>
      <c r="E204" s="6">
        <v>340000.0</v>
      </c>
      <c r="F204" s="1" t="s">
        <v>311</v>
      </c>
      <c r="G204" s="5" t="str">
        <f>IFERROR(__xludf.DUMMYFUNCTION("GOOGLETRANSLATE(H204, ""ZH-CN"", ""EN"")"),"Heaven")</f>
        <v>Heaven</v>
      </c>
      <c r="H204" s="5" t="s">
        <v>312</v>
      </c>
      <c r="I204" s="6">
        <v>349001.0</v>
      </c>
      <c r="J204" s="7" t="b">
        <v>0</v>
      </c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6">
        <v>204.0</v>
      </c>
      <c r="B205" s="3" t="str">
        <f>IFERROR(__xludf.DUMMYFUNCTION("GOOGLETRANSLATE(C205, ""ZH-CN"", ""EN"")"),"Anhui Province")</f>
        <v>Anhui Province</v>
      </c>
      <c r="C205" s="3" t="s">
        <v>274</v>
      </c>
      <c r="D205" s="1" t="s">
        <v>275</v>
      </c>
      <c r="E205" s="6">
        <v>340000.0</v>
      </c>
      <c r="F205" s="1" t="s">
        <v>313</v>
      </c>
      <c r="G205" s="5" t="str">
        <f>IFERROR(__xludf.DUMMYFUNCTION("GOOGLETRANSLATE(H205, ""ZH-CN"", ""EN"")"),"Bozhou City")</f>
        <v>Bozhou City</v>
      </c>
      <c r="H205" s="5" t="s">
        <v>314</v>
      </c>
      <c r="I205" s="6">
        <v>341600.0</v>
      </c>
      <c r="J205" s="7" t="b">
        <v>0</v>
      </c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6">
        <v>205.0</v>
      </c>
      <c r="B206" s="3" t="str">
        <f>IFERROR(__xludf.DUMMYFUNCTION("GOOGLETRANSLATE(C206, ""ZH-CN"", ""EN"")"),"Anhui Province")</f>
        <v>Anhui Province</v>
      </c>
      <c r="C206" s="3" t="s">
        <v>274</v>
      </c>
      <c r="D206" s="1" t="s">
        <v>275</v>
      </c>
      <c r="E206" s="6">
        <v>340000.0</v>
      </c>
      <c r="F206" s="1" t="s">
        <v>315</v>
      </c>
      <c r="G206" s="5" t="str">
        <f>IFERROR(__xludf.DUMMYFUNCTION("GOOGLETRANSLATE(H206, ""ZH-CN"", ""EN"")"),"Borders")</f>
        <v>Borders</v>
      </c>
      <c r="H206" s="5" t="s">
        <v>316</v>
      </c>
      <c r="I206" s="6">
        <v>341282.0</v>
      </c>
      <c r="J206" s="7" t="b">
        <v>0</v>
      </c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6">
        <v>206.0</v>
      </c>
      <c r="B207" s="3" t="str">
        <f>IFERROR(__xludf.DUMMYFUNCTION("GOOGLETRANSLATE(C207, ""ZH-CN"", ""EN"")"),"Anhui Province")</f>
        <v>Anhui Province</v>
      </c>
      <c r="C207" s="3" t="s">
        <v>274</v>
      </c>
      <c r="D207" s="1" t="s">
        <v>275</v>
      </c>
      <c r="E207" s="6">
        <v>340000.0</v>
      </c>
      <c r="F207" s="1" t="s">
        <v>317</v>
      </c>
      <c r="G207" s="5" t="str">
        <f>IFERROR(__xludf.DUMMYFUNCTION("GOOGLETRANSLATE(H207, ""ZH-CN"", ""EN"")"),"Ningguo City")</f>
        <v>Ningguo City</v>
      </c>
      <c r="H207" s="5" t="s">
        <v>318</v>
      </c>
      <c r="I207" s="6">
        <v>341881.0</v>
      </c>
      <c r="J207" s="7" t="b">
        <v>0</v>
      </c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6">
        <v>207.0</v>
      </c>
      <c r="B208" s="3" t="str">
        <f>IFERROR(__xludf.DUMMYFUNCTION("GOOGLETRANSLATE(C208, ""ZH-CN"", ""EN"")"),"Anhui Province")</f>
        <v>Anhui Province</v>
      </c>
      <c r="C208" s="3" t="s">
        <v>274</v>
      </c>
      <c r="D208" s="1" t="s">
        <v>275</v>
      </c>
      <c r="E208" s="6">
        <v>340000.0</v>
      </c>
      <c r="F208" s="1" t="s">
        <v>319</v>
      </c>
      <c r="G208" s="5" t="str">
        <f>IFERROR(__xludf.DUMMYFUNCTION("GOOGLETRANSLATE(H208, ""ZH-CN"", ""EN"")"),"Qianshan City")</f>
        <v>Qianshan City</v>
      </c>
      <c r="H208" s="5" t="s">
        <v>320</v>
      </c>
      <c r="I208" s="6">
        <v>340882.0</v>
      </c>
      <c r="J208" s="7" t="b">
        <v>0</v>
      </c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6">
        <v>208.0</v>
      </c>
      <c r="B209" s="3" t="str">
        <f>IFERROR(__xludf.DUMMYFUNCTION("GOOGLETRANSLATE(C209, ""ZH-CN"", ""EN"")"),"Anhui Province")</f>
        <v>Anhui Province</v>
      </c>
      <c r="C209" s="3" t="s">
        <v>274</v>
      </c>
      <c r="D209" s="1" t="s">
        <v>275</v>
      </c>
      <c r="E209" s="6">
        <v>340000.0</v>
      </c>
      <c r="F209" s="1" t="s">
        <v>321</v>
      </c>
      <c r="G209" s="5" t="str">
        <f>IFERROR(__xludf.DUMMYFUNCTION("GOOGLETRANSLATE(H209, ""ZH-CN"", ""EN"")"),"Guangde City")</f>
        <v>Guangde City</v>
      </c>
      <c r="H209" s="5" t="s">
        <v>322</v>
      </c>
      <c r="I209" s="6">
        <v>341882.0</v>
      </c>
      <c r="J209" s="7" t="b">
        <v>0</v>
      </c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6">
        <v>209.0</v>
      </c>
      <c r="B210" s="3" t="str">
        <f>IFERROR(__xludf.DUMMYFUNCTION("GOOGLETRANSLATE(C210, ""ZH-CN"", ""EN"")"),"Anhui Province")</f>
        <v>Anhui Province</v>
      </c>
      <c r="C210" s="3" t="s">
        <v>274</v>
      </c>
      <c r="D210" s="1" t="s">
        <v>275</v>
      </c>
      <c r="E210" s="6">
        <v>340000.0</v>
      </c>
      <c r="F210" s="1" t="s">
        <v>323</v>
      </c>
      <c r="G210" s="5" t="str">
        <f>IFERROR(__xludf.DUMMYFUNCTION("GOOGLETRANSLATE(H210, ""ZH-CN"", ""EN"")"),"Uniform city")</f>
        <v>Uniform city</v>
      </c>
      <c r="H210" s="5" t="s">
        <v>324</v>
      </c>
      <c r="I210" s="6">
        <v>340281.0</v>
      </c>
      <c r="J210" s="7" t="b">
        <v>0</v>
      </c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6">
        <v>210.0</v>
      </c>
      <c r="B211" s="3" t="str">
        <f>IFERROR(__xludf.DUMMYFUNCTION("GOOGLETRANSLATE(C211, ""ZH-CN"", ""EN"")"),"Fujian Province")</f>
        <v>Fujian Province</v>
      </c>
      <c r="C211" s="3" t="s">
        <v>325</v>
      </c>
      <c r="D211" s="1" t="s">
        <v>326</v>
      </c>
      <c r="E211" s="6">
        <v>350000.0</v>
      </c>
      <c r="F211" s="1" t="s">
        <v>327</v>
      </c>
      <c r="G211" s="5" t="str">
        <f>IFERROR(__xludf.DUMMYFUNCTION("GOOGLETRANSLATE(H211, ""ZH-CN"", ""EN"")"),"Fuzhou")</f>
        <v>Fuzhou</v>
      </c>
      <c r="H211" s="5" t="s">
        <v>328</v>
      </c>
      <c r="I211" s="6">
        <v>350100.0</v>
      </c>
      <c r="J211" s="7" t="b">
        <v>0</v>
      </c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6">
        <v>211.0</v>
      </c>
      <c r="B212" s="3" t="str">
        <f>IFERROR(__xludf.DUMMYFUNCTION("GOOGLETRANSLATE(C212, ""ZH-CN"", ""EN"")"),"Fujian Province")</f>
        <v>Fujian Province</v>
      </c>
      <c r="C212" s="3" t="s">
        <v>325</v>
      </c>
      <c r="D212" s="1" t="s">
        <v>326</v>
      </c>
      <c r="E212" s="6">
        <v>350000.0</v>
      </c>
      <c r="F212" s="1" t="s">
        <v>329</v>
      </c>
      <c r="G212" s="5" t="str">
        <f>IFERROR(__xludf.DUMMYFUNCTION("GOOGLETRANSLATE(H212, ""ZH-CN"", ""EN"")"),"Xiamen City")</f>
        <v>Xiamen City</v>
      </c>
      <c r="H212" s="5" t="s">
        <v>330</v>
      </c>
      <c r="I212" s="6">
        <v>350200.0</v>
      </c>
      <c r="J212" s="7" t="b">
        <v>0</v>
      </c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6">
        <v>212.0</v>
      </c>
      <c r="B213" s="3" t="str">
        <f>IFERROR(__xludf.DUMMYFUNCTION("GOOGLETRANSLATE(C213, ""ZH-CN"", ""EN"")"),"Fujian Province")</f>
        <v>Fujian Province</v>
      </c>
      <c r="C213" s="3" t="s">
        <v>325</v>
      </c>
      <c r="D213" s="1" t="s">
        <v>326</v>
      </c>
      <c r="E213" s="6">
        <v>350000.0</v>
      </c>
      <c r="F213" s="1" t="s">
        <v>331</v>
      </c>
      <c r="G213" s="5" t="str">
        <f>IFERROR(__xludf.DUMMYFUNCTION("GOOGLETRANSLATE(H213, ""ZH-CN"", ""EN"")"),"Putian City")</f>
        <v>Putian City</v>
      </c>
      <c r="H213" s="5" t="s">
        <v>332</v>
      </c>
      <c r="I213" s="6">
        <v>350300.0</v>
      </c>
      <c r="J213" s="7" t="b">
        <v>0</v>
      </c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6">
        <v>213.0</v>
      </c>
      <c r="B214" s="3" t="str">
        <f>IFERROR(__xludf.DUMMYFUNCTION("GOOGLETRANSLATE(C214, ""ZH-CN"", ""EN"")"),"Fujian Province")</f>
        <v>Fujian Province</v>
      </c>
      <c r="C214" s="3" t="s">
        <v>325</v>
      </c>
      <c r="D214" s="1" t="s">
        <v>326</v>
      </c>
      <c r="E214" s="6">
        <v>350000.0</v>
      </c>
      <c r="F214" s="1" t="s">
        <v>333</v>
      </c>
      <c r="G214" s="5" t="str">
        <f>IFERROR(__xludf.DUMMYFUNCTION("GOOGLETRANSLATE(H214, ""ZH-CN"", ""EN"")"),"Sanming")</f>
        <v>Sanming</v>
      </c>
      <c r="H214" s="5" t="s">
        <v>334</v>
      </c>
      <c r="I214" s="6">
        <v>350400.0</v>
      </c>
      <c r="J214" s="7" t="b">
        <v>0</v>
      </c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6">
        <v>214.0</v>
      </c>
      <c r="B215" s="3" t="str">
        <f>IFERROR(__xludf.DUMMYFUNCTION("GOOGLETRANSLATE(C215, ""ZH-CN"", ""EN"")"),"Fujian Province")</f>
        <v>Fujian Province</v>
      </c>
      <c r="C215" s="3" t="s">
        <v>325</v>
      </c>
      <c r="D215" s="1" t="s">
        <v>326</v>
      </c>
      <c r="E215" s="6">
        <v>350000.0</v>
      </c>
      <c r="F215" s="1" t="s">
        <v>335</v>
      </c>
      <c r="G215" s="5" t="str">
        <f>IFERROR(__xludf.DUMMYFUNCTION("GOOGLETRANSLATE(H215, ""ZH-CN"", ""EN"")"),"Quanzhou")</f>
        <v>Quanzhou</v>
      </c>
      <c r="H215" s="5" t="s">
        <v>336</v>
      </c>
      <c r="I215" s="6">
        <v>350500.0</v>
      </c>
      <c r="J215" s="7" t="b">
        <v>0</v>
      </c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6">
        <v>215.0</v>
      </c>
      <c r="B216" s="3" t="str">
        <f>IFERROR(__xludf.DUMMYFUNCTION("GOOGLETRANSLATE(C216, ""ZH-CN"", ""EN"")"),"Fujian Province")</f>
        <v>Fujian Province</v>
      </c>
      <c r="C216" s="3" t="s">
        <v>325</v>
      </c>
      <c r="D216" s="1" t="s">
        <v>326</v>
      </c>
      <c r="E216" s="6">
        <v>350000.0</v>
      </c>
      <c r="F216" s="1" t="s">
        <v>337</v>
      </c>
      <c r="G216" s="5" t="str">
        <f>IFERROR(__xludf.DUMMYFUNCTION("GOOGLETRANSLATE(H216, ""ZH-CN"", ""EN"")"),"Zhangzhou")</f>
        <v>Zhangzhou</v>
      </c>
      <c r="H216" s="5" t="s">
        <v>338</v>
      </c>
      <c r="I216" s="6">
        <v>350600.0</v>
      </c>
      <c r="J216" s="7" t="b">
        <v>0</v>
      </c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6">
        <v>216.0</v>
      </c>
      <c r="B217" s="3" t="str">
        <f>IFERROR(__xludf.DUMMYFUNCTION("GOOGLETRANSLATE(C217, ""ZH-CN"", ""EN"")"),"Fujian Province")</f>
        <v>Fujian Province</v>
      </c>
      <c r="C217" s="3" t="s">
        <v>325</v>
      </c>
      <c r="D217" s="1" t="s">
        <v>326</v>
      </c>
      <c r="E217" s="6">
        <v>350000.0</v>
      </c>
      <c r="F217" s="1" t="s">
        <v>339</v>
      </c>
      <c r="G217" s="5" t="str">
        <f>IFERROR(__xludf.DUMMYFUNCTION("GOOGLETRANSLATE(H217, ""ZH-CN"", ""EN"")"),"Nanping")</f>
        <v>Nanping</v>
      </c>
      <c r="H217" s="5" t="s">
        <v>340</v>
      </c>
      <c r="I217" s="6">
        <v>350700.0</v>
      </c>
      <c r="J217" s="7" t="b">
        <v>0</v>
      </c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6">
        <v>217.0</v>
      </c>
      <c r="B218" s="3" t="str">
        <f>IFERROR(__xludf.DUMMYFUNCTION("GOOGLETRANSLATE(C218, ""ZH-CN"", ""EN"")"),"Fujian Province")</f>
        <v>Fujian Province</v>
      </c>
      <c r="C218" s="3" t="s">
        <v>325</v>
      </c>
      <c r="D218" s="1" t="s">
        <v>326</v>
      </c>
      <c r="E218" s="6">
        <v>350000.0</v>
      </c>
      <c r="F218" s="1" t="s">
        <v>341</v>
      </c>
      <c r="G218" s="5" t="str">
        <f>IFERROR(__xludf.DUMMYFUNCTION("GOOGLETRANSLATE(H218, ""ZH-CN"", ""EN"")"),"Nanping")</f>
        <v>Nanping</v>
      </c>
      <c r="H218" s="5" t="s">
        <v>340</v>
      </c>
      <c r="I218" s="6">
        <v>350700.0</v>
      </c>
      <c r="J218" s="7" t="b">
        <v>0</v>
      </c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6">
        <v>218.0</v>
      </c>
      <c r="B219" s="3" t="str">
        <f>IFERROR(__xludf.DUMMYFUNCTION("GOOGLETRANSLATE(C219, ""ZH-CN"", ""EN"")"),"Fujian Province")</f>
        <v>Fujian Province</v>
      </c>
      <c r="C219" s="3" t="s">
        <v>325</v>
      </c>
      <c r="D219" s="1" t="s">
        <v>326</v>
      </c>
      <c r="E219" s="6">
        <v>350000.0</v>
      </c>
      <c r="F219" s="1" t="s">
        <v>342</v>
      </c>
      <c r="G219" s="5" t="str">
        <f>IFERROR(__xludf.DUMMYFUNCTION("GOOGLETRANSLATE(H219, ""ZH-CN"", ""EN"")"),"Ningde City")</f>
        <v>Ningde City</v>
      </c>
      <c r="H219" s="5" t="s">
        <v>343</v>
      </c>
      <c r="I219" s="6">
        <v>350900.0</v>
      </c>
      <c r="J219" s="7" t="b">
        <v>0</v>
      </c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6">
        <v>219.0</v>
      </c>
      <c r="B220" s="3" t="str">
        <f>IFERROR(__xludf.DUMMYFUNCTION("GOOGLETRANSLATE(C220, ""ZH-CN"", ""EN"")"),"Fujian Province")</f>
        <v>Fujian Province</v>
      </c>
      <c r="C220" s="3" t="s">
        <v>325</v>
      </c>
      <c r="D220" s="1" t="s">
        <v>326</v>
      </c>
      <c r="E220" s="6">
        <v>350000.0</v>
      </c>
      <c r="F220" s="1" t="s">
        <v>344</v>
      </c>
      <c r="G220" s="5" t="str">
        <f>IFERROR(__xludf.DUMMYFUNCTION("GOOGLETRANSLATE(H220, ""ZH-CN"", ""EN"")"),"Longyan City")</f>
        <v>Longyan City</v>
      </c>
      <c r="H220" s="5" t="s">
        <v>345</v>
      </c>
      <c r="I220" s="6">
        <v>350800.0</v>
      </c>
      <c r="J220" s="7" t="b">
        <v>0</v>
      </c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6">
        <v>220.0</v>
      </c>
      <c r="B221" s="3" t="str">
        <f>IFERROR(__xludf.DUMMYFUNCTION("GOOGLETRANSLATE(C221, ""ZH-CN"", ""EN"")"),"Fujian Province")</f>
        <v>Fujian Province</v>
      </c>
      <c r="C221" s="3" t="s">
        <v>325</v>
      </c>
      <c r="D221" s="1" t="s">
        <v>326</v>
      </c>
      <c r="E221" s="6">
        <v>350000.0</v>
      </c>
      <c r="F221" s="1" t="s">
        <v>333</v>
      </c>
      <c r="G221" s="5" t="str">
        <f>IFERROR(__xludf.DUMMYFUNCTION("GOOGLETRANSLATE(H221, ""ZH-CN"", ""EN"")"),"Sanming")</f>
        <v>Sanming</v>
      </c>
      <c r="H221" s="5" t="s">
        <v>334</v>
      </c>
      <c r="I221" s="6">
        <v>350400.0</v>
      </c>
      <c r="J221" s="7" t="b">
        <v>0</v>
      </c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6">
        <v>221.0</v>
      </c>
      <c r="B222" s="3" t="str">
        <f>IFERROR(__xludf.DUMMYFUNCTION("GOOGLETRANSLATE(C222, ""ZH-CN"", ""EN"")"),"Fujian Province")</f>
        <v>Fujian Province</v>
      </c>
      <c r="C222" s="3" t="s">
        <v>325</v>
      </c>
      <c r="D222" s="1" t="s">
        <v>326</v>
      </c>
      <c r="E222" s="6">
        <v>350000.0</v>
      </c>
      <c r="F222" s="1" t="s">
        <v>335</v>
      </c>
      <c r="G222" s="5" t="str">
        <f>IFERROR(__xludf.DUMMYFUNCTION("GOOGLETRANSLATE(H222, ""ZH-CN"", ""EN"")"),"Quanzhou")</f>
        <v>Quanzhou</v>
      </c>
      <c r="H222" s="5" t="s">
        <v>336</v>
      </c>
      <c r="I222" s="6">
        <v>350500.0</v>
      </c>
      <c r="J222" s="7" t="b">
        <v>0</v>
      </c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6">
        <v>222.0</v>
      </c>
      <c r="B223" s="3" t="str">
        <f>IFERROR(__xludf.DUMMYFUNCTION("GOOGLETRANSLATE(C223, ""ZH-CN"", ""EN"")"),"Fujian Province")</f>
        <v>Fujian Province</v>
      </c>
      <c r="C223" s="3" t="s">
        <v>325</v>
      </c>
      <c r="D223" s="1" t="s">
        <v>326</v>
      </c>
      <c r="E223" s="6">
        <v>350000.0</v>
      </c>
      <c r="F223" s="1" t="s">
        <v>327</v>
      </c>
      <c r="G223" s="5" t="str">
        <f>IFERROR(__xludf.DUMMYFUNCTION("GOOGLETRANSLATE(H223, ""ZH-CN"", ""EN"")"),"Fuzhou")</f>
        <v>Fuzhou</v>
      </c>
      <c r="H223" s="5" t="s">
        <v>328</v>
      </c>
      <c r="I223" s="6">
        <v>350100.0</v>
      </c>
      <c r="J223" s="7" t="b">
        <v>0</v>
      </c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6">
        <v>223.0</v>
      </c>
      <c r="B224" s="3" t="str">
        <f>IFERROR(__xludf.DUMMYFUNCTION("GOOGLETRANSLATE(C224, ""ZH-CN"", ""EN"")"),"Fujian Province")</f>
        <v>Fujian Province</v>
      </c>
      <c r="C224" s="3" t="s">
        <v>325</v>
      </c>
      <c r="D224" s="1" t="s">
        <v>326</v>
      </c>
      <c r="E224" s="6">
        <v>350000.0</v>
      </c>
      <c r="F224" s="1" t="s">
        <v>335</v>
      </c>
      <c r="G224" s="5" t="str">
        <f>IFERROR(__xludf.DUMMYFUNCTION("GOOGLETRANSLATE(H224, ""ZH-CN"", ""EN"")"),"Quanzhou")</f>
        <v>Quanzhou</v>
      </c>
      <c r="H224" s="5" t="s">
        <v>336</v>
      </c>
      <c r="I224" s="6">
        <v>350500.0</v>
      </c>
      <c r="J224" s="7" t="b">
        <v>0</v>
      </c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6">
        <v>224.0</v>
      </c>
      <c r="B225" s="3" t="str">
        <f>IFERROR(__xludf.DUMMYFUNCTION("GOOGLETRANSLATE(C225, ""ZH-CN"", ""EN"")"),"Fujian Province")</f>
        <v>Fujian Province</v>
      </c>
      <c r="C225" s="3" t="s">
        <v>325</v>
      </c>
      <c r="D225" s="1" t="s">
        <v>326</v>
      </c>
      <c r="E225" s="6">
        <v>350000.0</v>
      </c>
      <c r="F225" s="1" t="s">
        <v>335</v>
      </c>
      <c r="G225" s="5" t="str">
        <f>IFERROR(__xludf.DUMMYFUNCTION("GOOGLETRANSLATE(H225, ""ZH-CN"", ""EN"")"),"Quanzhou")</f>
        <v>Quanzhou</v>
      </c>
      <c r="H225" s="5" t="s">
        <v>336</v>
      </c>
      <c r="I225" s="6">
        <v>350500.0</v>
      </c>
      <c r="J225" s="7" t="b">
        <v>0</v>
      </c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6">
        <v>225.0</v>
      </c>
      <c r="B226" s="3" t="str">
        <f>IFERROR(__xludf.DUMMYFUNCTION("GOOGLETRANSLATE(C226, ""ZH-CN"", ""EN"")"),"Fujian Province")</f>
        <v>Fujian Province</v>
      </c>
      <c r="C226" s="3" t="s">
        <v>325</v>
      </c>
      <c r="D226" s="1" t="s">
        <v>326</v>
      </c>
      <c r="E226" s="6">
        <v>350000.0</v>
      </c>
      <c r="F226" s="1" t="s">
        <v>337</v>
      </c>
      <c r="G226" s="5" t="str">
        <f>IFERROR(__xludf.DUMMYFUNCTION("GOOGLETRANSLATE(H226, ""ZH-CN"", ""EN"")"),"Zhangzhou")</f>
        <v>Zhangzhou</v>
      </c>
      <c r="H226" s="5" t="s">
        <v>338</v>
      </c>
      <c r="I226" s="6">
        <v>350600.0</v>
      </c>
      <c r="J226" s="7" t="b">
        <v>0</v>
      </c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6">
        <v>226.0</v>
      </c>
      <c r="B227" s="3" t="str">
        <f>IFERROR(__xludf.DUMMYFUNCTION("GOOGLETRANSLATE(C227, ""ZH-CN"", ""EN"")"),"Fujian Province")</f>
        <v>Fujian Province</v>
      </c>
      <c r="C227" s="3" t="s">
        <v>325</v>
      </c>
      <c r="D227" s="1" t="s">
        <v>326</v>
      </c>
      <c r="E227" s="6">
        <v>350000.0</v>
      </c>
      <c r="F227" s="1" t="s">
        <v>341</v>
      </c>
      <c r="G227" s="5" t="str">
        <f>IFERROR(__xludf.DUMMYFUNCTION("GOOGLETRANSLATE(H227, ""ZH-CN"", ""EN"")"),"Nanping")</f>
        <v>Nanping</v>
      </c>
      <c r="H227" s="5" t="s">
        <v>340</v>
      </c>
      <c r="I227" s="6">
        <v>350700.0</v>
      </c>
      <c r="J227" s="7" t="b">
        <v>0</v>
      </c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6">
        <v>227.0</v>
      </c>
      <c r="B228" s="3" t="str">
        <f>IFERROR(__xludf.DUMMYFUNCTION("GOOGLETRANSLATE(C228, ""ZH-CN"", ""EN"")"),"Fujian Province")</f>
        <v>Fujian Province</v>
      </c>
      <c r="C228" s="3" t="s">
        <v>325</v>
      </c>
      <c r="D228" s="1" t="s">
        <v>326</v>
      </c>
      <c r="E228" s="6">
        <v>350000.0</v>
      </c>
      <c r="F228" s="1" t="s">
        <v>341</v>
      </c>
      <c r="G228" s="5" t="str">
        <f>IFERROR(__xludf.DUMMYFUNCTION("GOOGLETRANSLATE(H228, ""ZH-CN"", ""EN"")"),"Nanping")</f>
        <v>Nanping</v>
      </c>
      <c r="H228" s="5" t="s">
        <v>340</v>
      </c>
      <c r="I228" s="6">
        <v>350700.0</v>
      </c>
      <c r="J228" s="7" t="b">
        <v>0</v>
      </c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6">
        <v>228.0</v>
      </c>
      <c r="B229" s="3" t="str">
        <f>IFERROR(__xludf.DUMMYFUNCTION("GOOGLETRANSLATE(C229, ""ZH-CN"", ""EN"")"),"Fujian Province")</f>
        <v>Fujian Province</v>
      </c>
      <c r="C229" s="3" t="s">
        <v>325</v>
      </c>
      <c r="D229" s="1" t="s">
        <v>326</v>
      </c>
      <c r="E229" s="6">
        <v>350000.0</v>
      </c>
      <c r="F229" s="1" t="s">
        <v>341</v>
      </c>
      <c r="G229" s="5" t="str">
        <f>IFERROR(__xludf.DUMMYFUNCTION("GOOGLETRANSLATE(H229, ""ZH-CN"", ""EN"")"),"Nanping")</f>
        <v>Nanping</v>
      </c>
      <c r="H229" s="5" t="s">
        <v>340</v>
      </c>
      <c r="I229" s="6">
        <v>350700.0</v>
      </c>
      <c r="J229" s="7" t="b">
        <v>0</v>
      </c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6">
        <v>229.0</v>
      </c>
      <c r="B230" s="3" t="str">
        <f>IFERROR(__xludf.DUMMYFUNCTION("GOOGLETRANSLATE(C230, ""ZH-CN"", ""EN"")"),"Fujian Province")</f>
        <v>Fujian Province</v>
      </c>
      <c r="C230" s="3" t="s">
        <v>325</v>
      </c>
      <c r="D230" s="1" t="s">
        <v>326</v>
      </c>
      <c r="E230" s="6">
        <v>350000.0</v>
      </c>
      <c r="F230" s="1" t="s">
        <v>341</v>
      </c>
      <c r="G230" s="5" t="str">
        <f>IFERROR(__xludf.DUMMYFUNCTION("GOOGLETRANSLATE(H230, ""ZH-CN"", ""EN"")"),"Nanping")</f>
        <v>Nanping</v>
      </c>
      <c r="H230" s="5" t="s">
        <v>340</v>
      </c>
      <c r="I230" s="6">
        <v>350700.0</v>
      </c>
      <c r="J230" s="7" t="b">
        <v>0</v>
      </c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6">
        <v>230.0</v>
      </c>
      <c r="B231" s="3" t="str">
        <f>IFERROR(__xludf.DUMMYFUNCTION("GOOGLETRANSLATE(C231, ""ZH-CN"", ""EN"")"),"Fujian Province")</f>
        <v>Fujian Province</v>
      </c>
      <c r="C231" s="3" t="s">
        <v>325</v>
      </c>
      <c r="D231" s="1" t="s">
        <v>326</v>
      </c>
      <c r="E231" s="6">
        <v>350000.0</v>
      </c>
      <c r="F231" s="1" t="s">
        <v>327</v>
      </c>
      <c r="G231" s="5" t="str">
        <f>IFERROR(__xludf.DUMMYFUNCTION("GOOGLETRANSLATE(H231, ""ZH-CN"", ""EN"")"),"Fuzhou")</f>
        <v>Fuzhou</v>
      </c>
      <c r="H231" s="5" t="s">
        <v>328</v>
      </c>
      <c r="I231" s="6">
        <v>350100.0</v>
      </c>
      <c r="J231" s="7" t="b">
        <v>0</v>
      </c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6">
        <v>231.0</v>
      </c>
      <c r="B232" s="3" t="str">
        <f>IFERROR(__xludf.DUMMYFUNCTION("GOOGLETRANSLATE(C232, ""ZH-CN"", ""EN"")"),"Henan Province")</f>
        <v>Henan Province</v>
      </c>
      <c r="C232" s="3" t="s">
        <v>346</v>
      </c>
      <c r="D232" s="1" t="s">
        <v>347</v>
      </c>
      <c r="E232" s="6">
        <v>410000.0</v>
      </c>
      <c r="F232" s="1" t="s">
        <v>348</v>
      </c>
      <c r="G232" s="5" t="str">
        <f>IFERROR(__xludf.DUMMYFUNCTION("GOOGLETRANSLATE(H232, ""ZH-CN"", ""EN"")"),"Zhengzhou City")</f>
        <v>Zhengzhou City</v>
      </c>
      <c r="H232" s="5" t="s">
        <v>349</v>
      </c>
      <c r="I232" s="6">
        <v>410100.0</v>
      </c>
      <c r="J232" s="7" t="b">
        <v>0</v>
      </c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6">
        <v>232.0</v>
      </c>
      <c r="B233" s="3" t="str">
        <f>IFERROR(__xludf.DUMMYFUNCTION("GOOGLETRANSLATE(C233, ""ZH-CN"", ""EN"")"),"Henan Province")</f>
        <v>Henan Province</v>
      </c>
      <c r="C233" s="3" t="s">
        <v>346</v>
      </c>
      <c r="D233" s="1" t="s">
        <v>347</v>
      </c>
      <c r="E233" s="6">
        <v>410000.0</v>
      </c>
      <c r="F233" s="1" t="s">
        <v>350</v>
      </c>
      <c r="G233" s="5" t="str">
        <f>IFERROR(__xludf.DUMMYFUNCTION("GOOGLETRANSLATE(H233, ""ZH-CN"", ""EN"")"),"Kaifeng City")</f>
        <v>Kaifeng City</v>
      </c>
      <c r="H233" s="5" t="s">
        <v>351</v>
      </c>
      <c r="I233" s="6">
        <v>410200.0</v>
      </c>
      <c r="J233" s="7" t="b">
        <v>0</v>
      </c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6">
        <v>233.0</v>
      </c>
      <c r="B234" s="3" t="str">
        <f>IFERROR(__xludf.DUMMYFUNCTION("GOOGLETRANSLATE(C234, ""ZH-CN"", ""EN"")"),"Henan Province")</f>
        <v>Henan Province</v>
      </c>
      <c r="C234" s="3" t="s">
        <v>346</v>
      </c>
      <c r="D234" s="1" t="s">
        <v>347</v>
      </c>
      <c r="E234" s="6">
        <v>410000.0</v>
      </c>
      <c r="F234" s="1" t="s">
        <v>352</v>
      </c>
      <c r="G234" s="5" t="str">
        <f>IFERROR(__xludf.DUMMYFUNCTION("GOOGLETRANSLATE(H234, ""ZH-CN"", ""EN"")"),"Luoyang City")</f>
        <v>Luoyang City</v>
      </c>
      <c r="H234" s="5" t="s">
        <v>353</v>
      </c>
      <c r="I234" s="6">
        <v>410300.0</v>
      </c>
      <c r="J234" s="7" t="b">
        <v>0</v>
      </c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6">
        <v>234.0</v>
      </c>
      <c r="B235" s="3" t="str">
        <f>IFERROR(__xludf.DUMMYFUNCTION("GOOGLETRANSLATE(C235, ""ZH-CN"", ""EN"")"),"Henan Province")</f>
        <v>Henan Province</v>
      </c>
      <c r="C235" s="3" t="s">
        <v>346</v>
      </c>
      <c r="D235" s="1" t="s">
        <v>347</v>
      </c>
      <c r="E235" s="6">
        <v>410000.0</v>
      </c>
      <c r="F235" s="1" t="s">
        <v>354</v>
      </c>
      <c r="G235" s="5" t="str">
        <f>IFERROR(__xludf.DUMMYFUNCTION("GOOGLETRANSLATE(H235, ""ZH-CN"", ""EN"")"),"Pingdingshan City")</f>
        <v>Pingdingshan City</v>
      </c>
      <c r="H235" s="5" t="s">
        <v>355</v>
      </c>
      <c r="I235" s="6">
        <v>410400.0</v>
      </c>
      <c r="J235" s="7" t="b">
        <v>0</v>
      </c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6">
        <v>235.0</v>
      </c>
      <c r="B236" s="3" t="str">
        <f>IFERROR(__xludf.DUMMYFUNCTION("GOOGLETRANSLATE(C236, ""ZH-CN"", ""EN"")"),"Henan Province")</f>
        <v>Henan Province</v>
      </c>
      <c r="C236" s="3" t="s">
        <v>346</v>
      </c>
      <c r="D236" s="1" t="s">
        <v>347</v>
      </c>
      <c r="E236" s="6">
        <v>410000.0</v>
      </c>
      <c r="F236" s="1" t="s">
        <v>356</v>
      </c>
      <c r="G236" s="5" t="str">
        <f>IFERROR(__xludf.DUMMYFUNCTION("GOOGLETRANSLATE(H236, ""ZH-CN"", ""EN"")"),"Anyang")</f>
        <v>Anyang</v>
      </c>
      <c r="H236" s="5" t="s">
        <v>357</v>
      </c>
      <c r="I236" s="6">
        <v>410500.0</v>
      </c>
      <c r="J236" s="7" t="b">
        <v>0</v>
      </c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6">
        <v>236.0</v>
      </c>
      <c r="B237" s="3" t="str">
        <f>IFERROR(__xludf.DUMMYFUNCTION("GOOGLETRANSLATE(C237, ""ZH-CN"", ""EN"")"),"Henan Province")</f>
        <v>Henan Province</v>
      </c>
      <c r="C237" s="3" t="s">
        <v>346</v>
      </c>
      <c r="D237" s="1" t="s">
        <v>347</v>
      </c>
      <c r="E237" s="6">
        <v>410000.0</v>
      </c>
      <c r="F237" s="1" t="s">
        <v>358</v>
      </c>
      <c r="G237" s="5" t="str">
        <f>IFERROR(__xludf.DUMMYFUNCTION("GOOGLETRANSLATE(H237, ""ZH-CN"", ""EN"")"),"Hebi City")</f>
        <v>Hebi City</v>
      </c>
      <c r="H237" s="5" t="s">
        <v>359</v>
      </c>
      <c r="I237" s="6">
        <v>410600.0</v>
      </c>
      <c r="J237" s="7" t="b">
        <v>0</v>
      </c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6">
        <v>237.0</v>
      </c>
      <c r="B238" s="3" t="str">
        <f>IFERROR(__xludf.DUMMYFUNCTION("GOOGLETRANSLATE(C238, ""ZH-CN"", ""EN"")"),"Henan Province")</f>
        <v>Henan Province</v>
      </c>
      <c r="C238" s="3" t="s">
        <v>346</v>
      </c>
      <c r="D238" s="1" t="s">
        <v>347</v>
      </c>
      <c r="E238" s="6">
        <v>410000.0</v>
      </c>
      <c r="F238" s="1" t="s">
        <v>360</v>
      </c>
      <c r="G238" s="5" t="str">
        <f>IFERROR(__xludf.DUMMYFUNCTION("GOOGLETRANSLATE(H238, ""ZH-CN"", ""EN"")"),"Xinxiang City")</f>
        <v>Xinxiang City</v>
      </c>
      <c r="H238" s="5" t="s">
        <v>361</v>
      </c>
      <c r="I238" s="6">
        <v>410700.0</v>
      </c>
      <c r="J238" s="7" t="b">
        <v>0</v>
      </c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6">
        <v>238.0</v>
      </c>
      <c r="B239" s="3" t="str">
        <f>IFERROR(__xludf.DUMMYFUNCTION("GOOGLETRANSLATE(C239, ""ZH-CN"", ""EN"")"),"Henan Province")</f>
        <v>Henan Province</v>
      </c>
      <c r="C239" s="3" t="s">
        <v>346</v>
      </c>
      <c r="D239" s="1" t="s">
        <v>347</v>
      </c>
      <c r="E239" s="6">
        <v>410000.0</v>
      </c>
      <c r="F239" s="1" t="s">
        <v>362</v>
      </c>
      <c r="G239" s="5" t="str">
        <f>IFERROR(__xludf.DUMMYFUNCTION("GOOGLETRANSLATE(H239, ""ZH-CN"", ""EN"")"),"Jiaozuo City")</f>
        <v>Jiaozuo City</v>
      </c>
      <c r="H239" s="5" t="s">
        <v>363</v>
      </c>
      <c r="I239" s="6">
        <v>410800.0</v>
      </c>
      <c r="J239" s="7" t="b">
        <v>0</v>
      </c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6">
        <v>239.0</v>
      </c>
      <c r="B240" s="3" t="str">
        <f>IFERROR(__xludf.DUMMYFUNCTION("GOOGLETRANSLATE(C240, ""ZH-CN"", ""EN"")"),"Henan Province")</f>
        <v>Henan Province</v>
      </c>
      <c r="C240" s="3" t="s">
        <v>346</v>
      </c>
      <c r="D240" s="1" t="s">
        <v>347</v>
      </c>
      <c r="E240" s="6">
        <v>410000.0</v>
      </c>
      <c r="F240" s="1" t="s">
        <v>364</v>
      </c>
      <c r="G240" s="5" t="str">
        <f>IFERROR(__xludf.DUMMYFUNCTION("GOOGLETRANSLATE(H240, ""ZH-CN"", ""EN"")"),"Puyang City")</f>
        <v>Puyang City</v>
      </c>
      <c r="H240" s="5" t="s">
        <v>365</v>
      </c>
      <c r="I240" s="6">
        <v>410900.0</v>
      </c>
      <c r="J240" s="7" t="b">
        <v>0</v>
      </c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6">
        <v>240.0</v>
      </c>
      <c r="B241" s="3" t="str">
        <f>IFERROR(__xludf.DUMMYFUNCTION("GOOGLETRANSLATE(C241, ""ZH-CN"", ""EN"")"),"Henan Province")</f>
        <v>Henan Province</v>
      </c>
      <c r="C241" s="3" t="s">
        <v>346</v>
      </c>
      <c r="D241" s="1" t="s">
        <v>347</v>
      </c>
      <c r="E241" s="6">
        <v>410000.0</v>
      </c>
      <c r="F241" s="1" t="s">
        <v>366</v>
      </c>
      <c r="G241" s="5" t="str">
        <f>IFERROR(__xludf.DUMMYFUNCTION("GOOGLETRANSLATE(H241, ""ZH-CN"", ""EN"")"),"Xuchang")</f>
        <v>Xuchang</v>
      </c>
      <c r="H241" s="5" t="s">
        <v>367</v>
      </c>
      <c r="I241" s="6">
        <v>411000.0</v>
      </c>
      <c r="J241" s="7" t="b">
        <v>0</v>
      </c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6">
        <v>241.0</v>
      </c>
      <c r="B242" s="3" t="str">
        <f>IFERROR(__xludf.DUMMYFUNCTION("GOOGLETRANSLATE(C242, ""ZH-CN"", ""EN"")"),"Henan Province")</f>
        <v>Henan Province</v>
      </c>
      <c r="C242" s="3" t="s">
        <v>346</v>
      </c>
      <c r="D242" s="1" t="s">
        <v>347</v>
      </c>
      <c r="E242" s="6">
        <v>410000.0</v>
      </c>
      <c r="F242" s="1" t="s">
        <v>368</v>
      </c>
      <c r="G242" s="5" t="str">
        <f>IFERROR(__xludf.DUMMYFUNCTION("GOOGLETRANSLATE(H242, ""ZH-CN"", ""EN"")"),"Luohe City")</f>
        <v>Luohe City</v>
      </c>
      <c r="H242" s="5" t="s">
        <v>369</v>
      </c>
      <c r="I242" s="6">
        <v>411100.0</v>
      </c>
      <c r="J242" s="7" t="b">
        <v>0</v>
      </c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6">
        <v>242.0</v>
      </c>
      <c r="B243" s="3" t="str">
        <f>IFERROR(__xludf.DUMMYFUNCTION("GOOGLETRANSLATE(C243, ""ZH-CN"", ""EN"")"),"Henan Province")</f>
        <v>Henan Province</v>
      </c>
      <c r="C243" s="3" t="s">
        <v>346</v>
      </c>
      <c r="D243" s="1" t="s">
        <v>347</v>
      </c>
      <c r="E243" s="6">
        <v>410000.0</v>
      </c>
      <c r="F243" s="1" t="s">
        <v>370</v>
      </c>
      <c r="G243" s="5" t="str">
        <f>IFERROR(__xludf.DUMMYFUNCTION("GOOGLETRANSLATE(H243, ""ZH-CN"", ""EN"")"),"Sanmenxia City")</f>
        <v>Sanmenxia City</v>
      </c>
      <c r="H243" s="5" t="s">
        <v>371</v>
      </c>
      <c r="I243" s="6">
        <v>411200.0</v>
      </c>
      <c r="J243" s="7" t="b">
        <v>0</v>
      </c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6">
        <v>243.0</v>
      </c>
      <c r="B244" s="3" t="str">
        <f>IFERROR(__xludf.DUMMYFUNCTION("GOOGLETRANSLATE(C244, ""ZH-CN"", ""EN"")"),"Henan Province")</f>
        <v>Henan Province</v>
      </c>
      <c r="C244" s="3" t="s">
        <v>346</v>
      </c>
      <c r="D244" s="1" t="s">
        <v>347</v>
      </c>
      <c r="E244" s="6">
        <v>410000.0</v>
      </c>
      <c r="F244" s="1" t="s">
        <v>372</v>
      </c>
      <c r="G244" s="5" t="str">
        <f>IFERROR(__xludf.DUMMYFUNCTION("GOOGLETRANSLATE(H244, ""ZH-CN"", ""EN"")"),"Shangqiu City")</f>
        <v>Shangqiu City</v>
      </c>
      <c r="H244" s="5" t="s">
        <v>373</v>
      </c>
      <c r="I244" s="6">
        <v>411400.0</v>
      </c>
      <c r="J244" s="7" t="b">
        <v>0</v>
      </c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6">
        <v>244.0</v>
      </c>
      <c r="B245" s="3" t="str">
        <f>IFERROR(__xludf.DUMMYFUNCTION("GOOGLETRANSLATE(C245, ""ZH-CN"", ""EN"")"),"Henan Province")</f>
        <v>Henan Province</v>
      </c>
      <c r="C245" s="3" t="s">
        <v>346</v>
      </c>
      <c r="D245" s="1" t="s">
        <v>347</v>
      </c>
      <c r="E245" s="6">
        <v>410000.0</v>
      </c>
      <c r="F245" s="1" t="s">
        <v>374</v>
      </c>
      <c r="G245" s="5" t="str">
        <f>IFERROR(__xludf.DUMMYFUNCTION("GOOGLETRANSLATE(H245, ""ZH-CN"", ""EN"")"),"Zhoukou City")</f>
        <v>Zhoukou City</v>
      </c>
      <c r="H245" s="5" t="s">
        <v>375</v>
      </c>
      <c r="I245" s="6">
        <v>411600.0</v>
      </c>
      <c r="J245" s="7" t="b">
        <v>0</v>
      </c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6">
        <v>245.0</v>
      </c>
      <c r="B246" s="3" t="str">
        <f>IFERROR(__xludf.DUMMYFUNCTION("GOOGLETRANSLATE(C246, ""ZH-CN"", ""EN"")"),"Henan Province")</f>
        <v>Henan Province</v>
      </c>
      <c r="C246" s="3" t="s">
        <v>346</v>
      </c>
      <c r="D246" s="1" t="s">
        <v>347</v>
      </c>
      <c r="E246" s="6">
        <v>410000.0</v>
      </c>
      <c r="F246" s="1" t="s">
        <v>376</v>
      </c>
      <c r="G246" s="5" t="str">
        <f>IFERROR(__xludf.DUMMYFUNCTION("GOOGLETRANSLATE(H246, ""ZH-CN"", ""EN"")"),"Zhumadian City")</f>
        <v>Zhumadian City</v>
      </c>
      <c r="H246" s="5" t="s">
        <v>377</v>
      </c>
      <c r="I246" s="6">
        <v>411700.0</v>
      </c>
      <c r="J246" s="7" t="b">
        <v>0</v>
      </c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6">
        <v>246.0</v>
      </c>
      <c r="B247" s="3" t="str">
        <f>IFERROR(__xludf.DUMMYFUNCTION("GOOGLETRANSLATE(C247, ""ZH-CN"", ""EN"")"),"Henan Province")</f>
        <v>Henan Province</v>
      </c>
      <c r="C247" s="3" t="s">
        <v>346</v>
      </c>
      <c r="D247" s="1" t="s">
        <v>347</v>
      </c>
      <c r="E247" s="6">
        <v>410000.0</v>
      </c>
      <c r="F247" s="1" t="s">
        <v>378</v>
      </c>
      <c r="G247" s="5" t="str">
        <f>IFERROR(__xludf.DUMMYFUNCTION("GOOGLETRANSLATE(H247, ""ZH-CN"", ""EN"")"),"Nanyang City")</f>
        <v>Nanyang City</v>
      </c>
      <c r="H247" s="5" t="s">
        <v>379</v>
      </c>
      <c r="I247" s="6">
        <v>411300.0</v>
      </c>
      <c r="J247" s="7" t="b">
        <v>0</v>
      </c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6">
        <v>247.0</v>
      </c>
      <c r="B248" s="3" t="str">
        <f>IFERROR(__xludf.DUMMYFUNCTION("GOOGLETRANSLATE(C248, ""ZH-CN"", ""EN"")"),"Henan Province")</f>
        <v>Henan Province</v>
      </c>
      <c r="C248" s="3" t="s">
        <v>346</v>
      </c>
      <c r="D248" s="1" t="s">
        <v>347</v>
      </c>
      <c r="E248" s="6">
        <v>410000.0</v>
      </c>
      <c r="F248" s="1" t="s">
        <v>380</v>
      </c>
      <c r="G248" s="5" t="str">
        <f>IFERROR(__xludf.DUMMYFUNCTION("GOOGLETRANSLATE(H248, ""ZH-CN"", ""EN"")"),"Xinyang City")</f>
        <v>Xinyang City</v>
      </c>
      <c r="H248" s="5" t="s">
        <v>381</v>
      </c>
      <c r="I248" s="6">
        <v>411500.0</v>
      </c>
      <c r="J248" s="7" t="b">
        <v>0</v>
      </c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6">
        <v>248.0</v>
      </c>
      <c r="B249" s="3" t="str">
        <f>IFERROR(__xludf.DUMMYFUNCTION("GOOGLETRANSLATE(C249, ""ZH-CN"", ""EN"")"),"Hubei Province")</f>
        <v>Hubei Province</v>
      </c>
      <c r="C249" s="3" t="s">
        <v>382</v>
      </c>
      <c r="D249" s="1" t="s">
        <v>383</v>
      </c>
      <c r="E249" s="6">
        <v>420000.0</v>
      </c>
      <c r="F249" s="1" t="s">
        <v>384</v>
      </c>
      <c r="G249" s="5" t="str">
        <f>IFERROR(__xludf.DUMMYFUNCTION("GOOGLETRANSLATE(H249, ""ZH-CN"", ""EN"")"),"Wuhan")</f>
        <v>Wuhan</v>
      </c>
      <c r="H249" s="5" t="s">
        <v>385</v>
      </c>
      <c r="I249" s="6">
        <v>420100.0</v>
      </c>
      <c r="J249" s="7" t="b">
        <v>0</v>
      </c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6">
        <v>249.0</v>
      </c>
      <c r="B250" s="3" t="str">
        <f>IFERROR(__xludf.DUMMYFUNCTION("GOOGLETRANSLATE(C250, ""ZH-CN"", ""EN"")"),"Hubei Province")</f>
        <v>Hubei Province</v>
      </c>
      <c r="C250" s="3" t="s">
        <v>382</v>
      </c>
      <c r="D250" s="1" t="s">
        <v>383</v>
      </c>
      <c r="E250" s="6">
        <v>420000.0</v>
      </c>
      <c r="F250" s="1" t="s">
        <v>386</v>
      </c>
      <c r="G250" s="4" t="s">
        <v>387</v>
      </c>
      <c r="H250" s="5" t="s">
        <v>388</v>
      </c>
      <c r="I250" s="6">
        <v>420200.0</v>
      </c>
      <c r="J250" s="7" t="b">
        <v>0</v>
      </c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6">
        <v>250.0</v>
      </c>
      <c r="B251" s="3" t="str">
        <f>IFERROR(__xludf.DUMMYFUNCTION("GOOGLETRANSLATE(C251, ""ZH-CN"", ""EN"")"),"Hubei Province")</f>
        <v>Hubei Province</v>
      </c>
      <c r="C251" s="3" t="s">
        <v>382</v>
      </c>
      <c r="D251" s="1" t="s">
        <v>383</v>
      </c>
      <c r="E251" s="6">
        <v>420000.0</v>
      </c>
      <c r="F251" s="1" t="s">
        <v>389</v>
      </c>
      <c r="G251" s="5" t="str">
        <f>IFERROR(__xludf.DUMMYFUNCTION("GOOGLETRANSLATE(H251, ""ZH-CN"", ""EN"")"),"Shiyan City")</f>
        <v>Shiyan City</v>
      </c>
      <c r="H251" s="5" t="s">
        <v>390</v>
      </c>
      <c r="I251" s="6">
        <v>420300.0</v>
      </c>
      <c r="J251" s="7" t="b">
        <v>0</v>
      </c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6">
        <v>251.0</v>
      </c>
      <c r="B252" s="3" t="str">
        <f>IFERROR(__xludf.DUMMYFUNCTION("GOOGLETRANSLATE(C252, ""ZH-CN"", ""EN"")"),"Hubei Province")</f>
        <v>Hubei Province</v>
      </c>
      <c r="C252" s="3" t="s">
        <v>382</v>
      </c>
      <c r="D252" s="1" t="s">
        <v>383</v>
      </c>
      <c r="E252" s="6">
        <v>420000.0</v>
      </c>
      <c r="F252" s="1" t="s">
        <v>391</v>
      </c>
      <c r="G252" s="5" t="str">
        <f>IFERROR(__xludf.DUMMYFUNCTION("GOOGLETRANSLATE(H252, ""ZH-CN"", ""EN"")"),"Jingzhou")</f>
        <v>Jingzhou</v>
      </c>
      <c r="H252" s="5" t="s">
        <v>392</v>
      </c>
      <c r="I252" s="6">
        <v>421000.0</v>
      </c>
      <c r="J252" s="7" t="b">
        <v>0</v>
      </c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6">
        <v>252.0</v>
      </c>
      <c r="B253" s="3" t="str">
        <f>IFERROR(__xludf.DUMMYFUNCTION("GOOGLETRANSLATE(C253, ""ZH-CN"", ""EN"")"),"Hubei Province")</f>
        <v>Hubei Province</v>
      </c>
      <c r="C253" s="3" t="s">
        <v>382</v>
      </c>
      <c r="D253" s="1" t="s">
        <v>383</v>
      </c>
      <c r="E253" s="6">
        <v>420000.0</v>
      </c>
      <c r="F253" s="1" t="s">
        <v>393</v>
      </c>
      <c r="G253" s="5" t="str">
        <f>IFERROR(__xludf.DUMMYFUNCTION("GOOGLETRANSLATE(H253, ""ZH-CN"", ""EN"")"),"Jingzhou")</f>
        <v>Jingzhou</v>
      </c>
      <c r="H253" s="5" t="s">
        <v>392</v>
      </c>
      <c r="I253" s="6">
        <v>421000.0</v>
      </c>
      <c r="J253" s="7" t="b">
        <v>0</v>
      </c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6">
        <v>253.0</v>
      </c>
      <c r="B254" s="3" t="str">
        <f>IFERROR(__xludf.DUMMYFUNCTION("GOOGLETRANSLATE(C254, ""ZH-CN"", ""EN"")"),"Hubei Province")</f>
        <v>Hubei Province</v>
      </c>
      <c r="C254" s="3" t="s">
        <v>382</v>
      </c>
      <c r="D254" s="1" t="s">
        <v>383</v>
      </c>
      <c r="E254" s="6">
        <v>420000.0</v>
      </c>
      <c r="F254" s="1" t="s">
        <v>394</v>
      </c>
      <c r="G254" s="5" t="str">
        <f>IFERROR(__xludf.DUMMYFUNCTION("GOOGLETRANSLATE(H254, ""ZH-CN"", ""EN"")"),"Jingzhou")</f>
        <v>Jingzhou</v>
      </c>
      <c r="H254" s="5" t="s">
        <v>392</v>
      </c>
      <c r="I254" s="6">
        <v>421000.0</v>
      </c>
      <c r="J254" s="7" t="b">
        <v>0</v>
      </c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6">
        <v>254.0</v>
      </c>
      <c r="B255" s="3" t="str">
        <f>IFERROR(__xludf.DUMMYFUNCTION("GOOGLETRANSLATE(C255, ""ZH-CN"", ""EN"")"),"Hubei Province")</f>
        <v>Hubei Province</v>
      </c>
      <c r="C255" s="3" t="s">
        <v>382</v>
      </c>
      <c r="D255" s="1" t="s">
        <v>383</v>
      </c>
      <c r="E255" s="6">
        <v>420000.0</v>
      </c>
      <c r="F255" s="1" t="s">
        <v>394</v>
      </c>
      <c r="G255" s="5" t="str">
        <f>IFERROR(__xludf.DUMMYFUNCTION("GOOGLETRANSLATE(H255, ""ZH-CN"", ""EN"")"),"Jingzhou")</f>
        <v>Jingzhou</v>
      </c>
      <c r="H255" s="5" t="s">
        <v>392</v>
      </c>
      <c r="I255" s="6">
        <v>421000.0</v>
      </c>
      <c r="J255" s="7" t="b">
        <v>0</v>
      </c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6">
        <v>255.0</v>
      </c>
      <c r="B256" s="3" t="str">
        <f>IFERROR(__xludf.DUMMYFUNCTION("GOOGLETRANSLATE(C256, ""ZH-CN"", ""EN"")"),"Hubei Province")</f>
        <v>Hubei Province</v>
      </c>
      <c r="C256" s="3" t="s">
        <v>382</v>
      </c>
      <c r="D256" s="1" t="s">
        <v>383</v>
      </c>
      <c r="E256" s="6">
        <v>420000.0</v>
      </c>
      <c r="F256" s="1" t="s">
        <v>395</v>
      </c>
      <c r="G256" s="5" t="str">
        <f>IFERROR(__xludf.DUMMYFUNCTION("GOOGLETRANSLATE(H256, ""ZH-CN"", ""EN"")"),"Yichang City")</f>
        <v>Yichang City</v>
      </c>
      <c r="H256" s="5" t="s">
        <v>396</v>
      </c>
      <c r="I256" s="6">
        <v>420500.0</v>
      </c>
      <c r="J256" s="7" t="b">
        <v>0</v>
      </c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6">
        <v>256.0</v>
      </c>
      <c r="B257" s="3" t="str">
        <f>IFERROR(__xludf.DUMMYFUNCTION("GOOGLETRANSLATE(C257, ""ZH-CN"", ""EN"")"),"Hubei Province")</f>
        <v>Hubei Province</v>
      </c>
      <c r="C257" s="3" t="s">
        <v>382</v>
      </c>
      <c r="D257" s="1" t="s">
        <v>383</v>
      </c>
      <c r="E257" s="6">
        <v>420000.0</v>
      </c>
      <c r="F257" s="1" t="s">
        <v>397</v>
      </c>
      <c r="G257" s="5" t="str">
        <f>IFERROR(__xludf.DUMMYFUNCTION("GOOGLETRANSLATE(H257, ""ZH-CN"", ""EN"")"),"Xiangyang City")</f>
        <v>Xiangyang City</v>
      </c>
      <c r="H257" s="5" t="s">
        <v>398</v>
      </c>
      <c r="I257" s="6">
        <v>420600.0</v>
      </c>
      <c r="J257" s="7" t="b">
        <v>0</v>
      </c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6">
        <v>257.0</v>
      </c>
      <c r="B258" s="3" t="str">
        <f>IFERROR(__xludf.DUMMYFUNCTION("GOOGLETRANSLATE(C258, ""ZH-CN"", ""EN"")"),"Hubei Province")</f>
        <v>Hubei Province</v>
      </c>
      <c r="C258" s="3" t="s">
        <v>382</v>
      </c>
      <c r="D258" s="1" t="s">
        <v>383</v>
      </c>
      <c r="E258" s="6">
        <v>420000.0</v>
      </c>
      <c r="F258" s="1" t="s">
        <v>399</v>
      </c>
      <c r="G258" s="5" t="str">
        <f>IFERROR(__xludf.DUMMYFUNCTION("GOOGLETRANSLATE(H258, ""ZH-CN"", ""EN"")"),"Xiangyang City")</f>
        <v>Xiangyang City</v>
      </c>
      <c r="H258" s="5" t="s">
        <v>398</v>
      </c>
      <c r="I258" s="6">
        <v>420600.0</v>
      </c>
      <c r="J258" s="7" t="b">
        <v>0</v>
      </c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6">
        <v>258.0</v>
      </c>
      <c r="B259" s="3" t="str">
        <f>IFERROR(__xludf.DUMMYFUNCTION("GOOGLETRANSLATE(C259, ""ZH-CN"", ""EN"")"),"Hubei Province")</f>
        <v>Hubei Province</v>
      </c>
      <c r="C259" s="3" t="s">
        <v>382</v>
      </c>
      <c r="D259" s="1" t="s">
        <v>383</v>
      </c>
      <c r="E259" s="6">
        <v>420000.0</v>
      </c>
      <c r="F259" s="1" t="s">
        <v>400</v>
      </c>
      <c r="G259" s="5" t="str">
        <f>IFERROR(__xludf.DUMMYFUNCTION("GOOGLETRANSLATE(H259, ""ZH-CN"", ""EN"")"),"Ezhou")</f>
        <v>Ezhou</v>
      </c>
      <c r="H259" s="5" t="s">
        <v>401</v>
      </c>
      <c r="I259" s="6">
        <v>420700.0</v>
      </c>
      <c r="J259" s="7" t="b">
        <v>0</v>
      </c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6">
        <v>259.0</v>
      </c>
      <c r="B260" s="3" t="str">
        <f>IFERROR(__xludf.DUMMYFUNCTION("GOOGLETRANSLATE(C260, ""ZH-CN"", ""EN"")"),"Hubei Province")</f>
        <v>Hubei Province</v>
      </c>
      <c r="C260" s="3" t="s">
        <v>382</v>
      </c>
      <c r="D260" s="1" t="s">
        <v>383</v>
      </c>
      <c r="E260" s="6">
        <v>420000.0</v>
      </c>
      <c r="F260" s="1" t="s">
        <v>402</v>
      </c>
      <c r="G260" s="5" t="str">
        <f>IFERROR(__xludf.DUMMYFUNCTION("GOOGLETRANSLATE(H260, ""ZH-CN"", ""EN"")"),"Jingmen City")</f>
        <v>Jingmen City</v>
      </c>
      <c r="H260" s="5" t="s">
        <v>403</v>
      </c>
      <c r="I260" s="6">
        <v>420800.0</v>
      </c>
      <c r="J260" s="7" t="b">
        <v>0</v>
      </c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6">
        <v>260.0</v>
      </c>
      <c r="B261" s="3" t="str">
        <f>IFERROR(__xludf.DUMMYFUNCTION("GOOGLETRANSLATE(C261, ""ZH-CN"", ""EN"")"),"Hubei Province")</f>
        <v>Hubei Province</v>
      </c>
      <c r="C261" s="3" t="s">
        <v>382</v>
      </c>
      <c r="D261" s="1" t="s">
        <v>383</v>
      </c>
      <c r="E261" s="6">
        <v>420000.0</v>
      </c>
      <c r="F261" s="1" t="s">
        <v>404</v>
      </c>
      <c r="G261" s="5" t="str">
        <f>IFERROR(__xludf.DUMMYFUNCTION("GOOGLETRANSLATE(H261, ""ZH-CN"", ""EN"")"),"Huanggang City")</f>
        <v>Huanggang City</v>
      </c>
      <c r="H261" s="5" t="s">
        <v>405</v>
      </c>
      <c r="I261" s="6">
        <v>421100.0</v>
      </c>
      <c r="J261" s="7" t="b">
        <v>0</v>
      </c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6">
        <v>261.0</v>
      </c>
      <c r="B262" s="3" t="str">
        <f>IFERROR(__xludf.DUMMYFUNCTION("GOOGLETRANSLATE(C262, ""ZH-CN"", ""EN"")"),"Hubei Province")</f>
        <v>Hubei Province</v>
      </c>
      <c r="C262" s="3" t="s">
        <v>382</v>
      </c>
      <c r="D262" s="1" t="s">
        <v>383</v>
      </c>
      <c r="E262" s="6">
        <v>420000.0</v>
      </c>
      <c r="F262" s="1" t="s">
        <v>404</v>
      </c>
      <c r="G262" s="5" t="str">
        <f>IFERROR(__xludf.DUMMYFUNCTION("GOOGLETRANSLATE(H262, ""ZH-CN"", ""EN"")"),"Huanggang City")</f>
        <v>Huanggang City</v>
      </c>
      <c r="H262" s="5" t="s">
        <v>405</v>
      </c>
      <c r="I262" s="6">
        <v>421100.0</v>
      </c>
      <c r="J262" s="7" t="b">
        <v>0</v>
      </c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6">
        <v>262.0</v>
      </c>
      <c r="B263" s="3" t="str">
        <f>IFERROR(__xludf.DUMMYFUNCTION("GOOGLETRANSLATE(C263, ""ZH-CN"", ""EN"")"),"Hubei Province")</f>
        <v>Hubei Province</v>
      </c>
      <c r="C263" s="3" t="s">
        <v>382</v>
      </c>
      <c r="D263" s="1" t="s">
        <v>383</v>
      </c>
      <c r="E263" s="6">
        <v>420000.0</v>
      </c>
      <c r="F263" s="1" t="s">
        <v>406</v>
      </c>
      <c r="G263" s="5" t="str">
        <f>IFERROR(__xludf.DUMMYFUNCTION("GOOGLETRANSLATE(H263, ""ZH-CN"", ""EN"")"),"Xiaogan City")</f>
        <v>Xiaogan City</v>
      </c>
      <c r="H263" s="5" t="s">
        <v>407</v>
      </c>
      <c r="I263" s="6">
        <v>420900.0</v>
      </c>
      <c r="J263" s="7" t="b">
        <v>0</v>
      </c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6">
        <v>263.0</v>
      </c>
      <c r="B264" s="3" t="str">
        <f>IFERROR(__xludf.DUMMYFUNCTION("GOOGLETRANSLATE(C264, ""ZH-CN"", ""EN"")"),"Hubei Province")</f>
        <v>Hubei Province</v>
      </c>
      <c r="C264" s="3" t="s">
        <v>382</v>
      </c>
      <c r="D264" s="1" t="s">
        <v>383</v>
      </c>
      <c r="E264" s="6">
        <v>420000.0</v>
      </c>
      <c r="F264" s="1" t="s">
        <v>406</v>
      </c>
      <c r="G264" s="5" t="str">
        <f>IFERROR(__xludf.DUMMYFUNCTION("GOOGLETRANSLATE(H264, ""ZH-CN"", ""EN"")"),"Xiaogan City")</f>
        <v>Xiaogan City</v>
      </c>
      <c r="H264" s="5" t="s">
        <v>407</v>
      </c>
      <c r="I264" s="6">
        <v>420900.0</v>
      </c>
      <c r="J264" s="7" t="b">
        <v>0</v>
      </c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6">
        <v>264.0</v>
      </c>
      <c r="B265" s="3" t="str">
        <f>IFERROR(__xludf.DUMMYFUNCTION("GOOGLETRANSLATE(C265, ""ZH-CN"", ""EN"")"),"Hubei Province")</f>
        <v>Hubei Province</v>
      </c>
      <c r="C265" s="3" t="s">
        <v>382</v>
      </c>
      <c r="D265" s="1" t="s">
        <v>383</v>
      </c>
      <c r="E265" s="6">
        <v>420000.0</v>
      </c>
      <c r="F265" s="1" t="s">
        <v>408</v>
      </c>
      <c r="G265" s="5" t="str">
        <f>IFERROR(__xludf.DUMMYFUNCTION("GOOGLETRANSLATE(H265, ""ZH-CN"", ""EN"")"),"Xianning City")</f>
        <v>Xianning City</v>
      </c>
      <c r="H265" s="5" t="s">
        <v>409</v>
      </c>
      <c r="I265" s="6">
        <v>421200.0</v>
      </c>
      <c r="J265" s="7" t="b">
        <v>0</v>
      </c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6">
        <v>265.0</v>
      </c>
      <c r="B266" s="3" t="str">
        <f>IFERROR(__xludf.DUMMYFUNCTION("GOOGLETRANSLATE(C266, ""ZH-CN"", ""EN"")"),"Hubei Province")</f>
        <v>Hubei Province</v>
      </c>
      <c r="C266" s="3" t="s">
        <v>382</v>
      </c>
      <c r="D266" s="1" t="s">
        <v>383</v>
      </c>
      <c r="E266" s="6">
        <v>420000.0</v>
      </c>
      <c r="F266" s="1" t="s">
        <v>408</v>
      </c>
      <c r="G266" s="5" t="str">
        <f>IFERROR(__xludf.DUMMYFUNCTION("GOOGLETRANSLATE(H266, ""ZH-CN"", ""EN"")"),"Xianning City")</f>
        <v>Xianning City</v>
      </c>
      <c r="H266" s="5" t="s">
        <v>409</v>
      </c>
      <c r="I266" s="6">
        <v>421200.0</v>
      </c>
      <c r="J266" s="7" t="b">
        <v>0</v>
      </c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6">
        <v>266.0</v>
      </c>
      <c r="B267" s="3" t="str">
        <f>IFERROR(__xludf.DUMMYFUNCTION("GOOGLETRANSLATE(C267, ""ZH-CN"", ""EN"")"),"Hubei Province")</f>
        <v>Hubei Province</v>
      </c>
      <c r="C267" s="3" t="s">
        <v>382</v>
      </c>
      <c r="D267" s="1" t="s">
        <v>383</v>
      </c>
      <c r="E267" s="6">
        <v>420000.0</v>
      </c>
      <c r="F267" s="1" t="s">
        <v>393</v>
      </c>
      <c r="G267" s="5" t="str">
        <f>IFERROR(__xludf.DUMMYFUNCTION("GOOGLETRANSLATE(H267, ""ZH-CN"", ""EN"")"),"Jingzhou")</f>
        <v>Jingzhou</v>
      </c>
      <c r="H267" s="5" t="s">
        <v>392</v>
      </c>
      <c r="I267" s="6">
        <v>421000.0</v>
      </c>
      <c r="J267" s="7" t="b">
        <v>0</v>
      </c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6">
        <v>267.0</v>
      </c>
      <c r="B268" s="3" t="str">
        <f>IFERROR(__xludf.DUMMYFUNCTION("GOOGLETRANSLATE(C268, ""ZH-CN"", ""EN"")"),"Hubei Province")</f>
        <v>Hubei Province</v>
      </c>
      <c r="C268" s="3" t="s">
        <v>382</v>
      </c>
      <c r="D268" s="1" t="s">
        <v>383</v>
      </c>
      <c r="E268" s="6">
        <v>420000.0</v>
      </c>
      <c r="F268" s="1" t="s">
        <v>394</v>
      </c>
      <c r="G268" s="5" t="str">
        <f>IFERROR(__xludf.DUMMYFUNCTION("GOOGLETRANSLATE(H268, ""ZH-CN"", ""EN"")"),"Jingzhou")</f>
        <v>Jingzhou</v>
      </c>
      <c r="H268" s="5" t="s">
        <v>392</v>
      </c>
      <c r="I268" s="6">
        <v>421000.0</v>
      </c>
      <c r="J268" s="7" t="b">
        <v>0</v>
      </c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6">
        <v>268.0</v>
      </c>
      <c r="B269" s="3" t="str">
        <f>IFERROR(__xludf.DUMMYFUNCTION("GOOGLETRANSLATE(C269, ""ZH-CN"", ""EN"")"),"Hubei Province")</f>
        <v>Hubei Province</v>
      </c>
      <c r="C269" s="3" t="s">
        <v>382</v>
      </c>
      <c r="D269" s="1" t="s">
        <v>383</v>
      </c>
      <c r="E269" s="6">
        <v>420000.0</v>
      </c>
      <c r="F269" s="1" t="s">
        <v>394</v>
      </c>
      <c r="G269" s="5" t="str">
        <f>IFERROR(__xludf.DUMMYFUNCTION("GOOGLETRANSLATE(H269, ""ZH-CN"", ""EN"")"),"Jingzhou")</f>
        <v>Jingzhou</v>
      </c>
      <c r="H269" s="5" t="s">
        <v>392</v>
      </c>
      <c r="I269" s="6">
        <v>421000.0</v>
      </c>
      <c r="J269" s="7" t="b">
        <v>0</v>
      </c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6">
        <v>269.0</v>
      </c>
      <c r="B270" s="3" t="str">
        <f>IFERROR(__xludf.DUMMYFUNCTION("GOOGLETRANSLATE(C270, ""ZH-CN"", ""EN"")"),"Hubei Province")</f>
        <v>Hubei Province</v>
      </c>
      <c r="C270" s="3" t="s">
        <v>382</v>
      </c>
      <c r="D270" s="1" t="s">
        <v>383</v>
      </c>
      <c r="E270" s="6">
        <v>420000.0</v>
      </c>
      <c r="F270" s="1" t="s">
        <v>393</v>
      </c>
      <c r="G270" s="5" t="str">
        <f>IFERROR(__xludf.DUMMYFUNCTION("GOOGLETRANSLATE(H270, ""ZH-CN"", ""EN"")"),"Jingzhou")</f>
        <v>Jingzhou</v>
      </c>
      <c r="H270" s="5" t="s">
        <v>392</v>
      </c>
      <c r="I270" s="6">
        <v>421000.0</v>
      </c>
      <c r="J270" s="7" t="b">
        <v>0</v>
      </c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6">
        <v>270.0</v>
      </c>
      <c r="B271" s="3" t="str">
        <f>IFERROR(__xludf.DUMMYFUNCTION("GOOGLETRANSLATE(C271, ""ZH-CN"", ""EN"")"),"Hubei Province")</f>
        <v>Hubei Province</v>
      </c>
      <c r="C271" s="3" t="s">
        <v>382</v>
      </c>
      <c r="D271" s="1" t="s">
        <v>383</v>
      </c>
      <c r="E271" s="6">
        <v>420000.0</v>
      </c>
      <c r="F271" s="1" t="s">
        <v>410</v>
      </c>
      <c r="G271" s="5" t="str">
        <f>IFERROR(__xludf.DUMMYFUNCTION("GOOGLETRANSLATE(H271, ""ZH-CN"", ""EN"")"),"Shiyan City")</f>
        <v>Shiyan City</v>
      </c>
      <c r="H271" s="5" t="s">
        <v>390</v>
      </c>
      <c r="I271" s="6">
        <v>420300.0</v>
      </c>
      <c r="J271" s="7" t="b">
        <v>0</v>
      </c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6">
        <v>271.0</v>
      </c>
      <c r="B272" s="3" t="str">
        <f>IFERROR(__xludf.DUMMYFUNCTION("GOOGLETRANSLATE(C272, ""ZH-CN"", ""EN"")"),"Hubei Province")</f>
        <v>Hubei Province</v>
      </c>
      <c r="C272" s="3" t="s">
        <v>382</v>
      </c>
      <c r="D272" s="1" t="s">
        <v>383</v>
      </c>
      <c r="E272" s="6">
        <v>420000.0</v>
      </c>
      <c r="F272" s="1" t="s">
        <v>395</v>
      </c>
      <c r="G272" s="5" t="str">
        <f>IFERROR(__xludf.DUMMYFUNCTION("GOOGLETRANSLATE(H272, ""ZH-CN"", ""EN"")"),"Yichang City")</f>
        <v>Yichang City</v>
      </c>
      <c r="H272" s="5" t="s">
        <v>396</v>
      </c>
      <c r="I272" s="6">
        <v>420500.0</v>
      </c>
      <c r="J272" s="7" t="b">
        <v>0</v>
      </c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6">
        <v>272.0</v>
      </c>
      <c r="B273" s="3" t="str">
        <f>IFERROR(__xludf.DUMMYFUNCTION("GOOGLETRANSLATE(C273, ""ZH-CN"", ""EN"")"),"Hubei Province")</f>
        <v>Hubei Province</v>
      </c>
      <c r="C273" s="3" t="s">
        <v>382</v>
      </c>
      <c r="D273" s="1" t="s">
        <v>383</v>
      </c>
      <c r="E273" s="6">
        <v>420000.0</v>
      </c>
      <c r="F273" s="1" t="s">
        <v>411</v>
      </c>
      <c r="G273" s="5" t="str">
        <f>IFERROR(__xludf.DUMMYFUNCTION("GOOGLETRANSLATE(H273, ""ZH-CN"", ""EN"")"),"Enshi Tu Family Miao Autonomous Region")</f>
        <v>Enshi Tu Family Miao Autonomous Region</v>
      </c>
      <c r="H273" s="5" t="s">
        <v>412</v>
      </c>
      <c r="I273" s="6">
        <v>422800.0</v>
      </c>
      <c r="J273" s="7" t="b">
        <v>0</v>
      </c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6">
        <v>273.0</v>
      </c>
      <c r="B274" s="3" t="str">
        <f>IFERROR(__xludf.DUMMYFUNCTION("GOOGLETRANSLATE(C274, ""ZH-CN"", ""EN"")"),"Hubei Province")</f>
        <v>Hubei Province</v>
      </c>
      <c r="C274" s="3" t="s">
        <v>382</v>
      </c>
      <c r="D274" s="1" t="s">
        <v>383</v>
      </c>
      <c r="E274" s="6">
        <v>420000.0</v>
      </c>
      <c r="F274" s="1" t="s">
        <v>413</v>
      </c>
      <c r="G274" s="5" t="str">
        <f>IFERROR(__xludf.DUMMYFUNCTION("GOOGLETRANSLATE(H274, ""ZH-CN"", ""EN"")"),"Enshi Tu Family Miao Autonomous Region")</f>
        <v>Enshi Tu Family Miao Autonomous Region</v>
      </c>
      <c r="H274" s="5" t="s">
        <v>412</v>
      </c>
      <c r="I274" s="6">
        <v>422800.0</v>
      </c>
      <c r="J274" s="7" t="b">
        <v>0</v>
      </c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6">
        <v>274.0</v>
      </c>
      <c r="B275" s="3" t="str">
        <f>IFERROR(__xludf.DUMMYFUNCTION("GOOGLETRANSLATE(C275, ""ZH-CN"", ""EN"")"),"Hubei Province")</f>
        <v>Hubei Province</v>
      </c>
      <c r="C275" s="3" t="s">
        <v>382</v>
      </c>
      <c r="D275" s="1" t="s">
        <v>383</v>
      </c>
      <c r="E275" s="6">
        <v>420000.0</v>
      </c>
      <c r="F275" s="1" t="s">
        <v>414</v>
      </c>
      <c r="G275" s="5" t="str">
        <f>IFERROR(__xludf.DUMMYFUNCTION("GOOGLETRANSLATE(H275, ""ZH-CN"", ""EN"")"),"Suizhou")</f>
        <v>Suizhou</v>
      </c>
      <c r="H275" s="5" t="s">
        <v>415</v>
      </c>
      <c r="I275" s="6">
        <v>421300.0</v>
      </c>
      <c r="J275" s="7" t="b">
        <v>0</v>
      </c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6">
        <v>275.0</v>
      </c>
      <c r="B276" s="3" t="str">
        <f>IFERROR(__xludf.DUMMYFUNCTION("GOOGLETRANSLATE(C276, ""ZH-CN"", ""EN"")"),"Hubei Province")</f>
        <v>Hubei Province</v>
      </c>
      <c r="C276" s="3" t="s">
        <v>382</v>
      </c>
      <c r="D276" s="1" t="s">
        <v>383</v>
      </c>
      <c r="E276" s="6">
        <v>420000.0</v>
      </c>
      <c r="F276" s="1" t="s">
        <v>416</v>
      </c>
      <c r="G276" s="5" t="str">
        <f>IFERROR(__xludf.DUMMYFUNCTION("GOOGLETRANSLATE(H276, ""ZH-CN"", ""EN"")"),"Shennongjia Forest District")</f>
        <v>Shennongjia Forest District</v>
      </c>
      <c r="H276" s="5" t="s">
        <v>417</v>
      </c>
      <c r="I276" s="6">
        <v>429021.0</v>
      </c>
      <c r="J276" s="7" t="b">
        <v>0</v>
      </c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6">
        <v>276.0</v>
      </c>
      <c r="B277" s="3" t="str">
        <f>IFERROR(__xludf.DUMMYFUNCTION("GOOGLETRANSLATE(C277, ""ZH-CN"", ""EN"")"),"Hubei Province")</f>
        <v>Hubei Province</v>
      </c>
      <c r="C277" s="3" t="s">
        <v>382</v>
      </c>
      <c r="D277" s="1" t="s">
        <v>383</v>
      </c>
      <c r="E277" s="6">
        <v>420000.0</v>
      </c>
      <c r="F277" s="1" t="s">
        <v>418</v>
      </c>
      <c r="G277" s="5" t="str">
        <f>IFERROR(__xludf.DUMMYFUNCTION("GOOGLETRANSLATE(H277, ""ZH-CN"", ""EN"")"),"Yidu City")</f>
        <v>Yidu City</v>
      </c>
      <c r="H277" s="5" t="s">
        <v>419</v>
      </c>
      <c r="I277" s="6">
        <v>420581.0</v>
      </c>
      <c r="J277" s="7" t="b">
        <v>0</v>
      </c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6">
        <v>277.0</v>
      </c>
      <c r="B278" s="3" t="str">
        <f>IFERROR(__xludf.DUMMYFUNCTION("GOOGLETRANSLATE(C278, ""ZH-CN"", ""EN"")"),"Hubei Province")</f>
        <v>Hubei Province</v>
      </c>
      <c r="C278" s="3" t="s">
        <v>382</v>
      </c>
      <c r="D278" s="1" t="s">
        <v>383</v>
      </c>
      <c r="E278" s="6">
        <v>420000.0</v>
      </c>
      <c r="F278" s="1" t="s">
        <v>420</v>
      </c>
      <c r="G278" s="5" t="str">
        <f>IFERROR(__xludf.DUMMYFUNCTION("GOOGLETRANSLATE(H278, ""ZH-CN"", ""EN"")"),"Yidu City")</f>
        <v>Yidu City</v>
      </c>
      <c r="H278" s="5" t="s">
        <v>419</v>
      </c>
      <c r="I278" s="6">
        <v>420581.0</v>
      </c>
      <c r="J278" s="7" t="b">
        <v>0</v>
      </c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6">
        <v>278.0</v>
      </c>
      <c r="B279" s="3" t="str">
        <f>IFERROR(__xludf.DUMMYFUNCTION("GOOGLETRANSLATE(C279, ""ZH-CN"", ""EN"")"),"Hubei Province")</f>
        <v>Hubei Province</v>
      </c>
      <c r="C279" s="3" t="s">
        <v>382</v>
      </c>
      <c r="D279" s="1" t="s">
        <v>383</v>
      </c>
      <c r="E279" s="6">
        <v>420000.0</v>
      </c>
      <c r="F279" s="1" t="s">
        <v>421</v>
      </c>
      <c r="G279" s="5" t="str">
        <f>IFERROR(__xludf.DUMMYFUNCTION("GOOGLETRANSLATE(H279, ""ZH-CN"", ""EN"")"),"Dangyang City")</f>
        <v>Dangyang City</v>
      </c>
      <c r="H279" s="5" t="s">
        <v>422</v>
      </c>
      <c r="I279" s="6">
        <v>429008.0</v>
      </c>
      <c r="J279" s="7" t="b">
        <v>0</v>
      </c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6">
        <v>279.0</v>
      </c>
      <c r="B280" s="3" t="str">
        <f>IFERROR(__xludf.DUMMYFUNCTION("GOOGLETRANSLATE(C280, ""ZH-CN"", ""EN"")"),"Hubei Province")</f>
        <v>Hubei Province</v>
      </c>
      <c r="C280" s="3" t="s">
        <v>382</v>
      </c>
      <c r="D280" s="1" t="s">
        <v>383</v>
      </c>
      <c r="E280" s="6">
        <v>420000.0</v>
      </c>
      <c r="F280" s="1" t="s">
        <v>423</v>
      </c>
      <c r="G280" s="5" t="str">
        <f>IFERROR(__xludf.DUMMYFUNCTION("GOOGLETRANSLATE(H280, ""ZH-CN"", ""EN"")"),"Danjiangkou City")</f>
        <v>Danjiangkou City</v>
      </c>
      <c r="H280" s="5" t="s">
        <v>424</v>
      </c>
      <c r="I280" s="6">
        <v>422601.0</v>
      </c>
      <c r="J280" s="7" t="b">
        <v>0</v>
      </c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6">
        <v>280.0</v>
      </c>
      <c r="B281" s="3" t="str">
        <f>IFERROR(__xludf.DUMMYFUNCTION("GOOGLETRANSLATE(C281, ""ZH-CN"", ""EN"")"),"Hubei Province")</f>
        <v>Hubei Province</v>
      </c>
      <c r="C281" s="3" t="s">
        <v>382</v>
      </c>
      <c r="D281" s="1" t="s">
        <v>383</v>
      </c>
      <c r="E281" s="6">
        <v>420000.0</v>
      </c>
      <c r="F281" s="1" t="s">
        <v>425</v>
      </c>
      <c r="G281" s="5" t="str">
        <f>IFERROR(__xludf.DUMMYFUNCTION("GOOGLETRANSLATE(H281, ""ZH-CN"", ""EN"")"),"Xian Tao City")</f>
        <v>Xian Tao City</v>
      </c>
      <c r="H281" s="5" t="s">
        <v>426</v>
      </c>
      <c r="I281" s="6">
        <v>429004.0</v>
      </c>
      <c r="J281" s="7" t="b">
        <v>0</v>
      </c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6">
        <v>281.0</v>
      </c>
      <c r="B282" s="3" t="str">
        <f>IFERROR(__xludf.DUMMYFUNCTION("GOOGLETRANSLATE(C282, ""ZH-CN"", ""EN"")"),"Hubei Province")</f>
        <v>Hubei Province</v>
      </c>
      <c r="C282" s="3" t="s">
        <v>382</v>
      </c>
      <c r="D282" s="1" t="s">
        <v>383</v>
      </c>
      <c r="E282" s="6">
        <v>420000.0</v>
      </c>
      <c r="F282" s="1" t="s">
        <v>427</v>
      </c>
      <c r="G282" s="5" t="str">
        <f>IFERROR(__xludf.DUMMYFUNCTION("GOOGLETRANSLATE(H282, ""ZH-CN"", ""EN"")"),"Qianjiang City")</f>
        <v>Qianjiang City</v>
      </c>
      <c r="H282" s="5" t="s">
        <v>428</v>
      </c>
      <c r="I282" s="6">
        <v>429005.0</v>
      </c>
      <c r="J282" s="7" t="b">
        <v>0</v>
      </c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6">
        <v>282.0</v>
      </c>
      <c r="B283" s="3" t="str">
        <f>IFERROR(__xludf.DUMMYFUNCTION("GOOGLETRANSLATE(C283, ""ZH-CN"", ""EN"")"),"Hubei Province")</f>
        <v>Hubei Province</v>
      </c>
      <c r="C283" s="3" t="s">
        <v>382</v>
      </c>
      <c r="D283" s="1" t="s">
        <v>383</v>
      </c>
      <c r="E283" s="6">
        <v>420000.0</v>
      </c>
      <c r="F283" s="1" t="s">
        <v>429</v>
      </c>
      <c r="G283" s="5" t="str">
        <f>IFERROR(__xludf.DUMMYFUNCTION("GOOGLETRANSLATE(H283, ""ZH-CN"", ""EN"")"),"Tianmen")</f>
        <v>Tianmen</v>
      </c>
      <c r="H283" s="5" t="s">
        <v>430</v>
      </c>
      <c r="I283" s="6">
        <v>429006.0</v>
      </c>
      <c r="J283" s="7" t="b">
        <v>0</v>
      </c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6">
        <v>283.0</v>
      </c>
      <c r="B284" s="3" t="str">
        <f>IFERROR(__xludf.DUMMYFUNCTION("GOOGLETRANSLATE(C284, ""ZH-CN"", ""EN"")"),"Guangdong Province")</f>
        <v>Guangdong Province</v>
      </c>
      <c r="C284" s="3" t="s">
        <v>431</v>
      </c>
      <c r="D284" s="1" t="s">
        <v>432</v>
      </c>
      <c r="E284" s="6">
        <v>440000.0</v>
      </c>
      <c r="F284" s="1" t="s">
        <v>433</v>
      </c>
      <c r="G284" s="5" t="str">
        <f>IFERROR(__xludf.DUMMYFUNCTION("GOOGLETRANSLATE(H284, ""ZH-CN"", ""EN"")"),"Guangzhou City")</f>
        <v>Guangzhou City</v>
      </c>
      <c r="H284" s="5" t="s">
        <v>434</v>
      </c>
      <c r="I284" s="6">
        <v>440100.0</v>
      </c>
      <c r="J284" s="7" t="b">
        <v>0</v>
      </c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6">
        <v>284.0</v>
      </c>
      <c r="B285" s="3" t="str">
        <f>IFERROR(__xludf.DUMMYFUNCTION("GOOGLETRANSLATE(C285, ""ZH-CN"", ""EN"")"),"Guangdong Province")</f>
        <v>Guangdong Province</v>
      </c>
      <c r="C285" s="3" t="s">
        <v>431</v>
      </c>
      <c r="D285" s="1" t="s">
        <v>432</v>
      </c>
      <c r="E285" s="6">
        <v>440000.0</v>
      </c>
      <c r="F285" s="1" t="s">
        <v>435</v>
      </c>
      <c r="G285" s="5" t="str">
        <f>IFERROR(__xludf.DUMMYFUNCTION("GOOGLETRANSLATE(H285, ""ZH-CN"", ""EN"")"),"Shaoguan City")</f>
        <v>Shaoguan City</v>
      </c>
      <c r="H285" s="5" t="s">
        <v>436</v>
      </c>
      <c r="I285" s="6">
        <v>440200.0</v>
      </c>
      <c r="J285" s="7" t="b">
        <v>0</v>
      </c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A286" s="6">
        <v>285.0</v>
      </c>
      <c r="B286" s="3" t="str">
        <f>IFERROR(__xludf.DUMMYFUNCTION("GOOGLETRANSLATE(C286, ""ZH-CN"", ""EN"")"),"Guangdong Province")</f>
        <v>Guangdong Province</v>
      </c>
      <c r="C286" s="3" t="s">
        <v>431</v>
      </c>
      <c r="D286" s="1" t="s">
        <v>432</v>
      </c>
      <c r="E286" s="6">
        <v>440000.0</v>
      </c>
      <c r="F286" s="1" t="s">
        <v>437</v>
      </c>
      <c r="G286" s="5" t="str">
        <f>IFERROR(__xludf.DUMMYFUNCTION("GOOGLETRANSLATE(H286, ""ZH-CN"", ""EN"")"),"Shenzhen")</f>
        <v>Shenzhen</v>
      </c>
      <c r="H286" s="5" t="s">
        <v>438</v>
      </c>
      <c r="I286" s="6">
        <v>440300.0</v>
      </c>
      <c r="J286" s="7" t="b">
        <v>0</v>
      </c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A287" s="6">
        <v>286.0</v>
      </c>
      <c r="B287" s="3" t="str">
        <f>IFERROR(__xludf.DUMMYFUNCTION("GOOGLETRANSLATE(C287, ""ZH-CN"", ""EN"")"),"Guangdong Province")</f>
        <v>Guangdong Province</v>
      </c>
      <c r="C287" s="3" t="s">
        <v>431</v>
      </c>
      <c r="D287" s="1" t="s">
        <v>432</v>
      </c>
      <c r="E287" s="6">
        <v>440000.0</v>
      </c>
      <c r="F287" s="1" t="s">
        <v>439</v>
      </c>
      <c r="G287" s="5" t="str">
        <f>IFERROR(__xludf.DUMMYFUNCTION("GOOGLETRANSLATE(H287, ""ZH-CN"", ""EN"")"),"Zhuhai city")</f>
        <v>Zhuhai city</v>
      </c>
      <c r="H287" s="5" t="s">
        <v>440</v>
      </c>
      <c r="I287" s="6">
        <v>440400.0</v>
      </c>
      <c r="J287" s="7" t="b">
        <v>0</v>
      </c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A288" s="6">
        <v>287.0</v>
      </c>
      <c r="B288" s="3" t="str">
        <f>IFERROR(__xludf.DUMMYFUNCTION("GOOGLETRANSLATE(C288, ""ZH-CN"", ""EN"")"),"Guangdong Province")</f>
        <v>Guangdong Province</v>
      </c>
      <c r="C288" s="3" t="s">
        <v>431</v>
      </c>
      <c r="D288" s="1" t="s">
        <v>432</v>
      </c>
      <c r="E288" s="6">
        <v>440000.0</v>
      </c>
      <c r="F288" s="1" t="s">
        <v>441</v>
      </c>
      <c r="G288" s="5" t="str">
        <f>IFERROR(__xludf.DUMMYFUNCTION("GOOGLETRANSLATE(H288, ""ZH-CN"", ""EN"")"),"Shan Tou")</f>
        <v>Shan Tou</v>
      </c>
      <c r="H288" s="5" t="s">
        <v>442</v>
      </c>
      <c r="I288" s="6">
        <v>440500.0</v>
      </c>
      <c r="J288" s="7" t="b">
        <v>0</v>
      </c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A289" s="6">
        <v>288.0</v>
      </c>
      <c r="B289" s="3" t="str">
        <f>IFERROR(__xludf.DUMMYFUNCTION("GOOGLETRANSLATE(C289, ""ZH-CN"", ""EN"")"),"Guangdong Province")</f>
        <v>Guangdong Province</v>
      </c>
      <c r="C289" s="3" t="s">
        <v>431</v>
      </c>
      <c r="D289" s="1" t="s">
        <v>432</v>
      </c>
      <c r="E289" s="6">
        <v>440000.0</v>
      </c>
      <c r="F289" s="1" t="s">
        <v>443</v>
      </c>
      <c r="G289" s="5" t="str">
        <f>IFERROR(__xludf.DUMMYFUNCTION("GOOGLETRANSLATE(H289, ""ZH-CN"", ""EN"")"),"Foshan City")</f>
        <v>Foshan City</v>
      </c>
      <c r="H289" s="5" t="s">
        <v>444</v>
      </c>
      <c r="I289" s="6">
        <v>440600.0</v>
      </c>
      <c r="J289" s="7" t="b">
        <v>0</v>
      </c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A290" s="6">
        <v>289.0</v>
      </c>
      <c r="B290" s="3" t="str">
        <f>IFERROR(__xludf.DUMMYFUNCTION("GOOGLETRANSLATE(C290, ""ZH-CN"", ""EN"")"),"Guangdong Province")</f>
        <v>Guangdong Province</v>
      </c>
      <c r="C290" s="3" t="s">
        <v>431</v>
      </c>
      <c r="D290" s="1" t="s">
        <v>432</v>
      </c>
      <c r="E290" s="6">
        <v>440000.0</v>
      </c>
      <c r="F290" s="1" t="s">
        <v>445</v>
      </c>
      <c r="G290" s="5" t="str">
        <f>IFERROR(__xludf.DUMMYFUNCTION("GOOGLETRANSLATE(H290, ""ZH-CN"", ""EN"")"),"Jiangmen")</f>
        <v>Jiangmen</v>
      </c>
      <c r="H290" s="5" t="s">
        <v>446</v>
      </c>
      <c r="I290" s="6">
        <v>440700.0</v>
      </c>
      <c r="J290" s="7" t="b">
        <v>0</v>
      </c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A291" s="6">
        <v>290.0</v>
      </c>
      <c r="B291" s="3" t="str">
        <f>IFERROR(__xludf.DUMMYFUNCTION("GOOGLETRANSLATE(C291, ""ZH-CN"", ""EN"")"),"Guangdong Province")</f>
        <v>Guangdong Province</v>
      </c>
      <c r="C291" s="3" t="s">
        <v>431</v>
      </c>
      <c r="D291" s="1" t="s">
        <v>432</v>
      </c>
      <c r="E291" s="6">
        <v>440000.0</v>
      </c>
      <c r="F291" s="1" t="s">
        <v>447</v>
      </c>
      <c r="G291" s="5" t="str">
        <f>IFERROR(__xludf.DUMMYFUNCTION("GOOGLETRANSLATE(H291, ""ZH-CN"", ""EN"")"),"Zhangjiang City")</f>
        <v>Zhangjiang City</v>
      </c>
      <c r="H291" s="5" t="s">
        <v>448</v>
      </c>
      <c r="I291" s="6">
        <v>440800.0</v>
      </c>
      <c r="J291" s="7" t="b">
        <v>0</v>
      </c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A292" s="6">
        <v>291.0</v>
      </c>
      <c r="B292" s="3" t="str">
        <f>IFERROR(__xludf.DUMMYFUNCTION("GOOGLETRANSLATE(C292, ""ZH-CN"", ""EN"")"),"Guangdong Province")</f>
        <v>Guangdong Province</v>
      </c>
      <c r="C292" s="3" t="s">
        <v>431</v>
      </c>
      <c r="D292" s="1" t="s">
        <v>432</v>
      </c>
      <c r="E292" s="6">
        <v>440000.0</v>
      </c>
      <c r="F292" s="1" t="s">
        <v>449</v>
      </c>
      <c r="G292" s="5" t="str">
        <f>IFERROR(__xludf.DUMMYFUNCTION("GOOGLETRANSLATE(H292, ""ZH-CN"", ""EN"")"),"Maoming City")</f>
        <v>Maoming City</v>
      </c>
      <c r="H292" s="5" t="s">
        <v>450</v>
      </c>
      <c r="I292" s="6">
        <v>440900.0</v>
      </c>
      <c r="J292" s="7" t="b">
        <v>0</v>
      </c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A293" s="6">
        <v>292.0</v>
      </c>
      <c r="B293" s="3" t="str">
        <f>IFERROR(__xludf.DUMMYFUNCTION("GOOGLETRANSLATE(C293, ""ZH-CN"", ""EN"")"),"Guangdong Province")</f>
        <v>Guangdong Province</v>
      </c>
      <c r="C293" s="3" t="s">
        <v>431</v>
      </c>
      <c r="D293" s="1" t="s">
        <v>432</v>
      </c>
      <c r="E293" s="6">
        <v>440000.0</v>
      </c>
      <c r="F293" s="1" t="s">
        <v>451</v>
      </c>
      <c r="G293" s="5" t="str">
        <f>IFERROR(__xludf.DUMMYFUNCTION("GOOGLETRANSLATE(H293, ""ZH-CN"", ""EN"")"),"Hainan Administrative Region")</f>
        <v>Hainan Administrative Region</v>
      </c>
      <c r="H293" s="5" t="s">
        <v>452</v>
      </c>
      <c r="I293" s="6">
        <v>442100.0</v>
      </c>
      <c r="J293" s="7" t="b">
        <v>0</v>
      </c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A294" s="6">
        <v>293.0</v>
      </c>
      <c r="B294" s="3" t="str">
        <f>IFERROR(__xludf.DUMMYFUNCTION("GOOGLETRANSLATE(C294, ""ZH-CN"", ""EN"")"),"Guangdong Province")</f>
        <v>Guangdong Province</v>
      </c>
      <c r="C294" s="3" t="s">
        <v>431</v>
      </c>
      <c r="D294" s="1" t="s">
        <v>432</v>
      </c>
      <c r="E294" s="6">
        <v>440000.0</v>
      </c>
      <c r="F294" s="1" t="s">
        <v>451</v>
      </c>
      <c r="G294" s="5" t="str">
        <f>IFERROR(__xludf.DUMMYFUNCTION("GOOGLETRANSLATE(H294, ""ZH-CN"", ""EN"")"),"Hainan Administrative Region")</f>
        <v>Hainan Administrative Region</v>
      </c>
      <c r="H294" s="5" t="s">
        <v>452</v>
      </c>
      <c r="I294" s="6">
        <v>442100.0</v>
      </c>
      <c r="J294" s="7" t="b">
        <v>0</v>
      </c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A295" s="6">
        <v>294.0</v>
      </c>
      <c r="B295" s="3" t="str">
        <f>IFERROR(__xludf.DUMMYFUNCTION("GOOGLETRANSLATE(C295, ""ZH-CN"", ""EN"")"),"Guangdong Province")</f>
        <v>Guangdong Province</v>
      </c>
      <c r="C295" s="3" t="s">
        <v>431</v>
      </c>
      <c r="D295" s="1" t="s">
        <v>432</v>
      </c>
      <c r="E295" s="6">
        <v>440000.0</v>
      </c>
      <c r="F295" s="1" t="s">
        <v>453</v>
      </c>
      <c r="G295" s="5" t="str">
        <f>IFERROR(__xludf.DUMMYFUNCTION("GOOGLETRANSLATE(H295, ""ZH-CN"", ""EN"")"),"Dongguan city")</f>
        <v>Dongguan city</v>
      </c>
      <c r="H295" s="5" t="s">
        <v>454</v>
      </c>
      <c r="I295" s="6">
        <v>441900.0</v>
      </c>
      <c r="J295" s="7" t="b">
        <v>0</v>
      </c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A296" s="6">
        <v>295.0</v>
      </c>
      <c r="B296" s="3" t="str">
        <f>IFERROR(__xludf.DUMMYFUNCTION("GOOGLETRANSLATE(C296, ""ZH-CN"", ""EN"")"),"Guangdong Province")</f>
        <v>Guangdong Province</v>
      </c>
      <c r="C296" s="3" t="s">
        <v>431</v>
      </c>
      <c r="D296" s="1" t="s">
        <v>432</v>
      </c>
      <c r="E296" s="6">
        <v>440000.0</v>
      </c>
      <c r="F296" s="1" t="s">
        <v>455</v>
      </c>
      <c r="G296" s="5" t="str">
        <f>IFERROR(__xludf.DUMMYFUNCTION("GOOGLETRANSLATE(H296, ""ZH-CN"", ""EN"")"),"Qingyuan City")</f>
        <v>Qingyuan City</v>
      </c>
      <c r="H296" s="5" t="s">
        <v>456</v>
      </c>
      <c r="I296" s="6">
        <v>441800.0</v>
      </c>
      <c r="J296" s="7" t="b">
        <v>0</v>
      </c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A297" s="6">
        <v>296.0</v>
      </c>
      <c r="B297" s="3" t="str">
        <f>IFERROR(__xludf.DUMMYFUNCTION("GOOGLETRANSLATE(C297, ""ZH-CN"", ""EN"")"),"Guangdong Province")</f>
        <v>Guangdong Province</v>
      </c>
      <c r="C297" s="3" t="s">
        <v>431</v>
      </c>
      <c r="D297" s="1" t="s">
        <v>432</v>
      </c>
      <c r="E297" s="6">
        <v>440000.0</v>
      </c>
      <c r="F297" s="1" t="s">
        <v>457</v>
      </c>
      <c r="G297" s="5" t="str">
        <f>IFERROR(__xludf.DUMMYFUNCTION("GOOGLETRANSLATE(H297, ""ZH-CN"", ""EN"")"),"Yangjiang City")</f>
        <v>Yangjiang City</v>
      </c>
      <c r="H297" s="5" t="s">
        <v>458</v>
      </c>
      <c r="I297" s="6">
        <v>441700.0</v>
      </c>
      <c r="J297" s="7" t="b">
        <v>0</v>
      </c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A298" s="6">
        <v>297.0</v>
      </c>
      <c r="B298" s="3" t="str">
        <f>IFERROR(__xludf.DUMMYFUNCTION("GOOGLETRANSLATE(C298, ""ZH-CN"", ""EN"")"),"Guangdong Province")</f>
        <v>Guangdong Province</v>
      </c>
      <c r="C298" s="3" t="s">
        <v>431</v>
      </c>
      <c r="D298" s="1" t="s">
        <v>432</v>
      </c>
      <c r="E298" s="6">
        <v>440000.0</v>
      </c>
      <c r="F298" s="1" t="s">
        <v>459</v>
      </c>
      <c r="G298" s="5" t="str">
        <f>IFERROR(__xludf.DUMMYFUNCTION("GOOGLETRANSLATE(H298, ""ZH-CN"", ""EN"")"),"Heyuan City")</f>
        <v>Heyuan City</v>
      </c>
      <c r="H298" s="5" t="s">
        <v>460</v>
      </c>
      <c r="I298" s="6">
        <v>441600.0</v>
      </c>
      <c r="J298" s="7" t="b">
        <v>0</v>
      </c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A299" s="6">
        <v>298.0</v>
      </c>
      <c r="B299" s="3" t="str">
        <f>IFERROR(__xludf.DUMMYFUNCTION("GOOGLETRANSLATE(C299, ""ZH-CN"", ""EN"")"),"Guangdong Province")</f>
        <v>Guangdong Province</v>
      </c>
      <c r="C299" s="3" t="s">
        <v>431</v>
      </c>
      <c r="D299" s="1" t="s">
        <v>432</v>
      </c>
      <c r="E299" s="6">
        <v>440000.0</v>
      </c>
      <c r="F299" s="1" t="s">
        <v>461</v>
      </c>
      <c r="G299" s="5" t="str">
        <f>IFERROR(__xludf.DUMMYFUNCTION("GOOGLETRANSLATE(H299, ""ZH-CN"", ""EN"")"),"Shanwei City")</f>
        <v>Shanwei City</v>
      </c>
      <c r="H299" s="5" t="s">
        <v>462</v>
      </c>
      <c r="I299" s="6">
        <v>441500.0</v>
      </c>
      <c r="J299" s="7" t="b">
        <v>0</v>
      </c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A300" s="6">
        <v>299.0</v>
      </c>
      <c r="B300" s="3" t="str">
        <f>IFERROR(__xludf.DUMMYFUNCTION("GOOGLETRANSLATE(C300, ""ZH-CN"", ""EN"")"),"Guangdong Province")</f>
        <v>Guangdong Province</v>
      </c>
      <c r="C300" s="3" t="s">
        <v>431</v>
      </c>
      <c r="D300" s="1" t="s">
        <v>432</v>
      </c>
      <c r="E300" s="6">
        <v>440000.0</v>
      </c>
      <c r="F300" s="1" t="s">
        <v>463</v>
      </c>
      <c r="G300" s="5" t="str">
        <f>IFERROR(__xludf.DUMMYFUNCTION("GOOGLETRANSLATE(H300, ""ZH-CN"", ""EN"")"),"Meizhou")</f>
        <v>Meizhou</v>
      </c>
      <c r="H300" s="5" t="s">
        <v>464</v>
      </c>
      <c r="I300" s="6">
        <v>441400.0</v>
      </c>
      <c r="J300" s="7" t="b">
        <v>0</v>
      </c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A301" s="6">
        <v>300.0</v>
      </c>
      <c r="B301" s="3" t="str">
        <f>IFERROR(__xludf.DUMMYFUNCTION("GOOGLETRANSLATE(C301, ""ZH-CN"", ""EN"")"),"Guangdong Province")</f>
        <v>Guangdong Province</v>
      </c>
      <c r="C301" s="3" t="s">
        <v>431</v>
      </c>
      <c r="D301" s="1" t="s">
        <v>432</v>
      </c>
      <c r="E301" s="6">
        <v>440000.0</v>
      </c>
      <c r="F301" s="1" t="s">
        <v>465</v>
      </c>
      <c r="G301" s="5" t="str">
        <f>IFERROR(__xludf.DUMMYFUNCTION("GOOGLETRANSLATE(H301, ""ZH-CN"", ""EN"")"),"Huizhou")</f>
        <v>Huizhou</v>
      </c>
      <c r="H301" s="5" t="s">
        <v>466</v>
      </c>
      <c r="I301" s="6">
        <v>441300.0</v>
      </c>
      <c r="J301" s="7" t="b">
        <v>0</v>
      </c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A302" s="6">
        <v>301.0</v>
      </c>
      <c r="B302" s="3" t="str">
        <f>IFERROR(__xludf.DUMMYFUNCTION("GOOGLETRANSLATE(C302, ""ZH-CN"", ""EN"")"),"Guangdong Province")</f>
        <v>Guangdong Province</v>
      </c>
      <c r="C302" s="3" t="s">
        <v>431</v>
      </c>
      <c r="D302" s="1" t="s">
        <v>432</v>
      </c>
      <c r="E302" s="6">
        <v>440000.0</v>
      </c>
      <c r="F302" s="1" t="s">
        <v>467</v>
      </c>
      <c r="G302" s="5" t="str">
        <f>IFERROR(__xludf.DUMMYFUNCTION("GOOGLETRANSLATE(H302, ""ZH-CN"", ""EN"")"),"Zhaoqing")</f>
        <v>Zhaoqing</v>
      </c>
      <c r="H302" s="5" t="s">
        <v>468</v>
      </c>
      <c r="I302" s="6">
        <v>441200.0</v>
      </c>
      <c r="J302" s="7" t="b">
        <v>0</v>
      </c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A303" s="6">
        <v>302.0</v>
      </c>
      <c r="B303" s="3" t="str">
        <f>IFERROR(__xludf.DUMMYFUNCTION("GOOGLETRANSLATE(C303, ""ZH-CN"", ""EN"")"),"Guangdong Province")</f>
        <v>Guangdong Province</v>
      </c>
      <c r="C303" s="3" t="s">
        <v>431</v>
      </c>
      <c r="D303" s="1" t="s">
        <v>432</v>
      </c>
      <c r="E303" s="6">
        <v>440000.0</v>
      </c>
      <c r="F303" s="1" t="s">
        <v>469</v>
      </c>
      <c r="G303" s="5" t="str">
        <f>IFERROR(__xludf.DUMMYFUNCTION("GOOGLETRANSLATE(H303, ""ZH-CN"", ""EN"")"),"Chaozhou")</f>
        <v>Chaozhou</v>
      </c>
      <c r="H303" s="5" t="s">
        <v>470</v>
      </c>
      <c r="I303" s="6">
        <v>445100.0</v>
      </c>
      <c r="J303" s="7" t="b">
        <v>0</v>
      </c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A304" s="6">
        <v>303.0</v>
      </c>
      <c r="B304" s="3" t="str">
        <f>IFERROR(__xludf.DUMMYFUNCTION("GOOGLETRANSLATE(C304, ""ZH-CN"", ""EN"")"),"Guangdong Province")</f>
        <v>Guangdong Province</v>
      </c>
      <c r="C304" s="3" t="s">
        <v>431</v>
      </c>
      <c r="D304" s="1" t="s">
        <v>432</v>
      </c>
      <c r="E304" s="6">
        <v>440000.0</v>
      </c>
      <c r="F304" s="1" t="s">
        <v>471</v>
      </c>
      <c r="G304" s="5" t="str">
        <f>IFERROR(__xludf.DUMMYFUNCTION("GOOGLETRANSLATE(H304, ""ZH-CN"", ""EN"")"),"Zhongshan City")</f>
        <v>Zhongshan City</v>
      </c>
      <c r="H304" s="5" t="s">
        <v>472</v>
      </c>
      <c r="I304" s="6">
        <v>442000.0</v>
      </c>
      <c r="J304" s="7" t="b">
        <v>0</v>
      </c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A305" s="6">
        <v>304.0</v>
      </c>
      <c r="B305" s="3" t="str">
        <f>IFERROR(__xludf.DUMMYFUNCTION("GOOGLETRANSLATE(C305, ""ZH-CN"", ""EN"")"),"Guangdong Province")</f>
        <v>Guangdong Province</v>
      </c>
      <c r="C305" s="3" t="s">
        <v>431</v>
      </c>
      <c r="D305" s="1" t="s">
        <v>432</v>
      </c>
      <c r="E305" s="6">
        <v>440000.0</v>
      </c>
      <c r="F305" s="1" t="s">
        <v>473</v>
      </c>
      <c r="G305" s="5" t="str">
        <f>IFERROR(__xludf.DUMMYFUNCTION("GOOGLETRANSLATE(H305, ""ZH-CN"", ""EN"")"),"Haikou")</f>
        <v>Haikou</v>
      </c>
      <c r="H305" s="5" t="s">
        <v>474</v>
      </c>
      <c r="I305" s="6">
        <v>441000.0</v>
      </c>
      <c r="J305" s="7" t="b">
        <v>0</v>
      </c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A306" s="6">
        <v>305.0</v>
      </c>
      <c r="B306" s="3" t="str">
        <f>IFERROR(__xludf.DUMMYFUNCTION("GOOGLETRANSLATE(C306, ""ZH-CN"", ""EN"")"),"Guangdong Province")</f>
        <v>Guangdong Province</v>
      </c>
      <c r="C306" s="3" t="s">
        <v>431</v>
      </c>
      <c r="D306" s="1" t="s">
        <v>432</v>
      </c>
      <c r="E306" s="6">
        <v>440000.0</v>
      </c>
      <c r="F306" s="1" t="s">
        <v>475</v>
      </c>
      <c r="G306" s="5" t="str">
        <f>IFERROR(__xludf.DUMMYFUNCTION("GOOGLETRANSLATE(H306, ""ZH-CN"", ""EN"")"),"Jieyang City")</f>
        <v>Jieyang City</v>
      </c>
      <c r="H306" s="5" t="s">
        <v>476</v>
      </c>
      <c r="I306" s="6">
        <v>445200.0</v>
      </c>
      <c r="J306" s="7" t="b">
        <v>0</v>
      </c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A307" s="6">
        <v>306.0</v>
      </c>
      <c r="B307" s="3" t="str">
        <f>IFERROR(__xludf.DUMMYFUNCTION("GOOGLETRANSLATE(C307, ""ZH-CN"", ""EN"")"),"Guangdong Province")</f>
        <v>Guangdong Province</v>
      </c>
      <c r="C307" s="3" t="s">
        <v>431</v>
      </c>
      <c r="D307" s="1" t="s">
        <v>432</v>
      </c>
      <c r="E307" s="6">
        <v>440000.0</v>
      </c>
      <c r="F307" s="1" t="s">
        <v>443</v>
      </c>
      <c r="G307" s="5" t="str">
        <f>IFERROR(__xludf.DUMMYFUNCTION("GOOGLETRANSLATE(H307, ""ZH-CN"", ""EN"")"),"Foshan City")</f>
        <v>Foshan City</v>
      </c>
      <c r="H307" s="5" t="s">
        <v>444</v>
      </c>
      <c r="I307" s="6">
        <v>440600.0</v>
      </c>
      <c r="J307" s="7" t="b">
        <v>0</v>
      </c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A308" s="6">
        <v>307.0</v>
      </c>
      <c r="B308" s="3" t="str">
        <f>IFERROR(__xludf.DUMMYFUNCTION("GOOGLETRANSLATE(C308, ""ZH-CN"", ""EN"")"),"Guangdong Province")</f>
        <v>Guangdong Province</v>
      </c>
      <c r="C308" s="3" t="s">
        <v>431</v>
      </c>
      <c r="D308" s="1" t="s">
        <v>432</v>
      </c>
      <c r="E308" s="6">
        <v>440000.0</v>
      </c>
      <c r="F308" s="1" t="s">
        <v>445</v>
      </c>
      <c r="G308" s="5" t="str">
        <f>IFERROR(__xludf.DUMMYFUNCTION("GOOGLETRANSLATE(H308, ""ZH-CN"", ""EN"")"),"Jiangmen")</f>
        <v>Jiangmen</v>
      </c>
      <c r="H308" s="5" t="s">
        <v>446</v>
      </c>
      <c r="I308" s="6">
        <v>440700.0</v>
      </c>
      <c r="J308" s="7" t="b">
        <v>0</v>
      </c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A309" s="6">
        <v>308.0</v>
      </c>
      <c r="B309" s="3" t="str">
        <f>IFERROR(__xludf.DUMMYFUNCTION("GOOGLETRANSLATE(C309, ""ZH-CN"", ""EN"")"),"Guangdong Province")</f>
        <v>Guangdong Province</v>
      </c>
      <c r="C309" s="3" t="s">
        <v>431</v>
      </c>
      <c r="D309" s="1" t="s">
        <v>432</v>
      </c>
      <c r="E309" s="6">
        <v>440000.0</v>
      </c>
      <c r="F309" s="1" t="s">
        <v>433</v>
      </c>
      <c r="G309" s="5" t="str">
        <f>IFERROR(__xludf.DUMMYFUNCTION("GOOGLETRANSLATE(H309, ""ZH-CN"", ""EN"")"),"Guangzhou City")</f>
        <v>Guangzhou City</v>
      </c>
      <c r="H309" s="5" t="s">
        <v>434</v>
      </c>
      <c r="I309" s="6">
        <v>440100.0</v>
      </c>
      <c r="J309" s="7" t="b">
        <v>0</v>
      </c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A310" s="6">
        <v>309.0</v>
      </c>
      <c r="B310" s="3" t="str">
        <f>IFERROR(__xludf.DUMMYFUNCTION("GOOGLETRANSLATE(C310, ""ZH-CN"", ""EN"")"),"Guangdong Province")</f>
        <v>Guangdong Province</v>
      </c>
      <c r="C310" s="3" t="s">
        <v>431</v>
      </c>
      <c r="D310" s="1" t="s">
        <v>432</v>
      </c>
      <c r="E310" s="6">
        <v>440000.0</v>
      </c>
      <c r="F310" s="1" t="s">
        <v>443</v>
      </c>
      <c r="G310" s="5" t="str">
        <f>IFERROR(__xludf.DUMMYFUNCTION("GOOGLETRANSLATE(H310, ""ZH-CN"", ""EN"")"),"Foshan City")</f>
        <v>Foshan City</v>
      </c>
      <c r="H310" s="5" t="s">
        <v>444</v>
      </c>
      <c r="I310" s="6">
        <v>440600.0</v>
      </c>
      <c r="J310" s="7" t="b">
        <v>0</v>
      </c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A311" s="6">
        <v>310.0</v>
      </c>
      <c r="B311" s="3" t="str">
        <f>IFERROR(__xludf.DUMMYFUNCTION("GOOGLETRANSLATE(C311, ""ZH-CN"", ""EN"")"),"Guangdong Province")</f>
        <v>Guangdong Province</v>
      </c>
      <c r="C311" s="3" t="s">
        <v>431</v>
      </c>
      <c r="D311" s="1" t="s">
        <v>432</v>
      </c>
      <c r="E311" s="6">
        <v>440000.0</v>
      </c>
      <c r="F311" s="1" t="s">
        <v>477</v>
      </c>
      <c r="G311" s="5" t="str">
        <f>IFERROR(__xludf.DUMMYFUNCTION("GOOGLETRANSLATE(H311, ""ZH-CN"", ""EN"")"),"Yunfu City")</f>
        <v>Yunfu City</v>
      </c>
      <c r="H311" s="5" t="s">
        <v>478</v>
      </c>
      <c r="I311" s="6">
        <v>445300.0</v>
      </c>
      <c r="J311" s="7" t="b">
        <v>0</v>
      </c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A312" s="6">
        <v>311.0</v>
      </c>
      <c r="B312" s="3" t="str">
        <f>IFERROR(__xludf.DUMMYFUNCTION("GOOGLETRANSLATE(C312, ""ZH-CN"", ""EN"")"),"Guangdong Province")</f>
        <v>Guangdong Province</v>
      </c>
      <c r="C312" s="3" t="s">
        <v>431</v>
      </c>
      <c r="D312" s="1" t="s">
        <v>432</v>
      </c>
      <c r="E312" s="6">
        <v>440000.0</v>
      </c>
      <c r="F312" s="1" t="s">
        <v>445</v>
      </c>
      <c r="G312" s="5" t="str">
        <f>IFERROR(__xludf.DUMMYFUNCTION("GOOGLETRANSLATE(H312, ""ZH-CN"", ""EN"")"),"Jiangmen")</f>
        <v>Jiangmen</v>
      </c>
      <c r="H312" s="5" t="s">
        <v>446</v>
      </c>
      <c r="I312" s="6">
        <v>440700.0</v>
      </c>
      <c r="J312" s="7" t="b">
        <v>0</v>
      </c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A313" s="6">
        <v>312.0</v>
      </c>
      <c r="B313" s="3" t="str">
        <f>IFERROR(__xludf.DUMMYFUNCTION("GOOGLETRANSLATE(C313, ""ZH-CN"", ""EN"")"),"Guangdong Province")</f>
        <v>Guangdong Province</v>
      </c>
      <c r="C313" s="3" t="s">
        <v>431</v>
      </c>
      <c r="D313" s="1" t="s">
        <v>432</v>
      </c>
      <c r="E313" s="6">
        <v>440000.0</v>
      </c>
      <c r="F313" s="1" t="s">
        <v>445</v>
      </c>
      <c r="G313" s="5" t="str">
        <f>IFERROR(__xludf.DUMMYFUNCTION("GOOGLETRANSLATE(H313, ""ZH-CN"", ""EN"")"),"Jiangmen")</f>
        <v>Jiangmen</v>
      </c>
      <c r="H313" s="5" t="s">
        <v>446</v>
      </c>
      <c r="I313" s="6">
        <v>440700.0</v>
      </c>
      <c r="J313" s="7" t="b">
        <v>0</v>
      </c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A314" s="6">
        <v>313.0</v>
      </c>
      <c r="B314" s="3" t="str">
        <f>IFERROR(__xludf.DUMMYFUNCTION("GOOGLETRANSLATE(C314, ""ZH-CN"", ""EN"")"),"Guangdong Province")</f>
        <v>Guangdong Province</v>
      </c>
      <c r="C314" s="3" t="s">
        <v>431</v>
      </c>
      <c r="D314" s="1" t="s">
        <v>432</v>
      </c>
      <c r="E314" s="6">
        <v>440000.0</v>
      </c>
      <c r="F314" s="1" t="s">
        <v>443</v>
      </c>
      <c r="G314" s="5" t="str">
        <f>IFERROR(__xludf.DUMMYFUNCTION("GOOGLETRANSLATE(H314, ""ZH-CN"", ""EN"")"),"Foshan City")</f>
        <v>Foshan City</v>
      </c>
      <c r="H314" s="5" t="s">
        <v>444</v>
      </c>
      <c r="I314" s="6">
        <v>440600.0</v>
      </c>
      <c r="J314" s="7" t="b">
        <v>0</v>
      </c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A315" s="6">
        <v>314.0</v>
      </c>
      <c r="B315" s="3" t="str">
        <f>IFERROR(__xludf.DUMMYFUNCTION("GOOGLETRANSLATE(C315, ""ZH-CN"", ""EN"")"),"Guangdong Province")</f>
        <v>Guangdong Province</v>
      </c>
      <c r="C315" s="3" t="s">
        <v>431</v>
      </c>
      <c r="D315" s="1" t="s">
        <v>432</v>
      </c>
      <c r="E315" s="6">
        <v>440000.0</v>
      </c>
      <c r="F315" s="1" t="s">
        <v>475</v>
      </c>
      <c r="G315" s="5" t="str">
        <f>IFERROR(__xludf.DUMMYFUNCTION("GOOGLETRANSLATE(H315, ""ZH-CN"", ""EN"")"),"Jieyang City")</f>
        <v>Jieyang City</v>
      </c>
      <c r="H315" s="5" t="s">
        <v>476</v>
      </c>
      <c r="I315" s="6">
        <v>445200.0</v>
      </c>
      <c r="J315" s="7" t="b">
        <v>0</v>
      </c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A316" s="6">
        <v>315.0</v>
      </c>
      <c r="B316" s="3" t="str">
        <f>IFERROR(__xludf.DUMMYFUNCTION("GOOGLETRANSLATE(C316, ""ZH-CN"", ""EN"")"),"Guangdong Province")</f>
        <v>Guangdong Province</v>
      </c>
      <c r="C316" s="3" t="s">
        <v>431</v>
      </c>
      <c r="D316" s="1" t="s">
        <v>432</v>
      </c>
      <c r="E316" s="6">
        <v>440000.0</v>
      </c>
      <c r="F316" s="1" t="s">
        <v>477</v>
      </c>
      <c r="G316" s="5" t="str">
        <f>IFERROR(__xludf.DUMMYFUNCTION("GOOGLETRANSLATE(H316, ""ZH-CN"", ""EN"")"),"Yunfu City")</f>
        <v>Yunfu City</v>
      </c>
      <c r="H316" s="5" t="s">
        <v>478</v>
      </c>
      <c r="I316" s="6">
        <v>445300.0</v>
      </c>
      <c r="J316" s="7" t="b">
        <v>0</v>
      </c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A317" s="6">
        <v>316.0</v>
      </c>
      <c r="B317" s="3" t="str">
        <f>IFERROR(__xludf.DUMMYFUNCTION("GOOGLETRANSLATE(C317, ""ZH-CN"", ""EN"")"),"Guangdong Province")</f>
        <v>Guangdong Province</v>
      </c>
      <c r="C317" s="3" t="s">
        <v>431</v>
      </c>
      <c r="D317" s="1" t="s">
        <v>432</v>
      </c>
      <c r="E317" s="6">
        <v>440000.0</v>
      </c>
      <c r="F317" s="1" t="s">
        <v>441</v>
      </c>
      <c r="G317" s="5" t="str">
        <f>IFERROR(__xludf.DUMMYFUNCTION("GOOGLETRANSLATE(H317, ""ZH-CN"", ""EN"")"),"Shan Tou")</f>
        <v>Shan Tou</v>
      </c>
      <c r="H317" s="5" t="s">
        <v>442</v>
      </c>
      <c r="I317" s="6">
        <v>440500.0</v>
      </c>
      <c r="J317" s="7" t="b">
        <v>0</v>
      </c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A318" s="6">
        <v>317.0</v>
      </c>
      <c r="B318" s="3" t="str">
        <f>IFERROR(__xludf.DUMMYFUNCTION("GOOGLETRANSLATE(C318, ""ZH-CN"", ""EN"")"),"Guangdong Province")</f>
        <v>Guangdong Province</v>
      </c>
      <c r="C318" s="3" t="s">
        <v>431</v>
      </c>
      <c r="D318" s="1" t="s">
        <v>432</v>
      </c>
      <c r="E318" s="6">
        <v>440000.0</v>
      </c>
      <c r="F318" s="1" t="s">
        <v>449</v>
      </c>
      <c r="G318" s="5" t="str">
        <f>IFERROR(__xludf.DUMMYFUNCTION("GOOGLETRANSLATE(H318, ""ZH-CN"", ""EN"")"),"Maoming City")</f>
        <v>Maoming City</v>
      </c>
      <c r="H318" s="5" t="s">
        <v>450</v>
      </c>
      <c r="I318" s="6">
        <v>440900.0</v>
      </c>
      <c r="J318" s="7" t="b">
        <v>0</v>
      </c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>
      <c r="A319" s="6">
        <v>318.0</v>
      </c>
      <c r="B319" s="3" t="str">
        <f>IFERROR(__xludf.DUMMYFUNCTION("GOOGLETRANSLATE(C319, ""ZH-CN"", ""EN"")"),"Guangdong Province")</f>
        <v>Guangdong Province</v>
      </c>
      <c r="C319" s="3" t="s">
        <v>431</v>
      </c>
      <c r="D319" s="1" t="s">
        <v>432</v>
      </c>
      <c r="E319" s="6">
        <v>440000.0</v>
      </c>
      <c r="F319" s="1" t="s">
        <v>433</v>
      </c>
      <c r="G319" s="5" t="str">
        <f>IFERROR(__xludf.DUMMYFUNCTION("GOOGLETRANSLATE(H319, ""ZH-CN"", ""EN"")"),"Guangzhou City")</f>
        <v>Guangzhou City</v>
      </c>
      <c r="H319" s="5" t="s">
        <v>434</v>
      </c>
      <c r="I319" s="6">
        <v>440100.0</v>
      </c>
      <c r="J319" s="7" t="b">
        <v>0</v>
      </c>
      <c r="K319" s="1"/>
      <c r="L319" s="1"/>
      <c r="M319" s="1"/>
      <c r="N319" s="1"/>
      <c r="O319" s="1"/>
      <c r="P319" s="1"/>
      <c r="Q319" s="1"/>
      <c r="R319" s="1"/>
      <c r="S319" s="1"/>
    </row>
    <row r="320" ht="15.75" customHeight="1">
      <c r="A320" s="6">
        <v>319.0</v>
      </c>
      <c r="B320" s="3" t="str">
        <f>IFERROR(__xludf.DUMMYFUNCTION("GOOGLETRANSLATE(C320, ""ZH-CN"", ""EN"")"),"Guangdong Province")</f>
        <v>Guangdong Province</v>
      </c>
      <c r="C320" s="3" t="s">
        <v>431</v>
      </c>
      <c r="D320" s="1" t="s">
        <v>432</v>
      </c>
      <c r="E320" s="6">
        <v>440000.0</v>
      </c>
      <c r="F320" s="1" t="s">
        <v>467</v>
      </c>
      <c r="G320" s="5" t="str">
        <f>IFERROR(__xludf.DUMMYFUNCTION("GOOGLETRANSLATE(H320, ""ZH-CN"", ""EN"")"),"Zhaoqing")</f>
        <v>Zhaoqing</v>
      </c>
      <c r="H320" s="5" t="s">
        <v>468</v>
      </c>
      <c r="I320" s="6">
        <v>441200.0</v>
      </c>
      <c r="J320" s="7" t="b">
        <v>0</v>
      </c>
      <c r="K320" s="1"/>
      <c r="L320" s="1"/>
      <c r="M320" s="1"/>
      <c r="N320" s="1"/>
      <c r="O320" s="1"/>
      <c r="P320" s="1"/>
      <c r="Q320" s="1"/>
      <c r="R320" s="1"/>
      <c r="S320" s="1"/>
    </row>
    <row r="321" ht="15.75" customHeight="1">
      <c r="A321" s="6">
        <v>320.0</v>
      </c>
      <c r="B321" s="3" t="str">
        <f>IFERROR(__xludf.DUMMYFUNCTION("GOOGLETRANSLATE(C321, ""ZH-CN"", ""EN"")"),"Guangdong Province")</f>
        <v>Guangdong Province</v>
      </c>
      <c r="C321" s="3" t="s">
        <v>431</v>
      </c>
      <c r="D321" s="1" t="s">
        <v>432</v>
      </c>
      <c r="E321" s="6">
        <v>440000.0</v>
      </c>
      <c r="F321" s="1" t="s">
        <v>445</v>
      </c>
      <c r="G321" s="5" t="str">
        <f>IFERROR(__xludf.DUMMYFUNCTION("GOOGLETRANSLATE(H321, ""ZH-CN"", ""EN"")"),"Jiangmen")</f>
        <v>Jiangmen</v>
      </c>
      <c r="H321" s="5" t="s">
        <v>446</v>
      </c>
      <c r="I321" s="6">
        <v>440700.0</v>
      </c>
      <c r="J321" s="7" t="b">
        <v>0</v>
      </c>
      <c r="K321" s="1"/>
      <c r="L321" s="1"/>
      <c r="M321" s="1"/>
      <c r="N321" s="1"/>
      <c r="O321" s="1"/>
      <c r="P321" s="1"/>
      <c r="Q321" s="1"/>
      <c r="R321" s="1"/>
      <c r="S321" s="1"/>
    </row>
    <row r="322" ht="15.75" customHeight="1">
      <c r="A322" s="6">
        <v>321.0</v>
      </c>
      <c r="B322" s="3" t="str">
        <f>IFERROR(__xludf.DUMMYFUNCTION("GOOGLETRANSLATE(C322, ""ZH-CN"", ""EN"")"),"Guangdong Province")</f>
        <v>Guangdong Province</v>
      </c>
      <c r="C322" s="3" t="s">
        <v>431</v>
      </c>
      <c r="D322" s="1" t="s">
        <v>432</v>
      </c>
      <c r="E322" s="6">
        <v>440000.0</v>
      </c>
      <c r="F322" s="1" t="s">
        <v>467</v>
      </c>
      <c r="G322" s="5" t="str">
        <f>IFERROR(__xludf.DUMMYFUNCTION("GOOGLETRANSLATE(H322, ""ZH-CN"", ""EN"")"),"Zhaoqing")</f>
        <v>Zhaoqing</v>
      </c>
      <c r="H322" s="5" t="s">
        <v>468</v>
      </c>
      <c r="I322" s="6">
        <v>441200.0</v>
      </c>
      <c r="J322" s="7" t="b">
        <v>0</v>
      </c>
      <c r="K322" s="1"/>
      <c r="L322" s="1"/>
      <c r="M322" s="1"/>
      <c r="N322" s="1"/>
      <c r="O322" s="1"/>
      <c r="P322" s="1"/>
      <c r="Q322" s="1"/>
      <c r="R322" s="1"/>
      <c r="S322" s="1"/>
    </row>
    <row r="323" ht="15.75" customHeight="1">
      <c r="A323" s="6">
        <v>322.0</v>
      </c>
      <c r="B323" s="3" t="str">
        <f>IFERROR(__xludf.DUMMYFUNCTION("GOOGLETRANSLATE(C323, ""ZH-CN"", ""EN"")"),"Guangdong Province")</f>
        <v>Guangdong Province</v>
      </c>
      <c r="C323" s="3" t="s">
        <v>431</v>
      </c>
      <c r="D323" s="1" t="s">
        <v>432</v>
      </c>
      <c r="E323" s="6">
        <v>440000.0</v>
      </c>
      <c r="F323" s="1" t="s">
        <v>433</v>
      </c>
      <c r="G323" s="5" t="str">
        <f>IFERROR(__xludf.DUMMYFUNCTION("GOOGLETRANSLATE(H323, ""ZH-CN"", ""EN"")"),"Guangzhou City")</f>
        <v>Guangzhou City</v>
      </c>
      <c r="H323" s="5" t="s">
        <v>434</v>
      </c>
      <c r="I323" s="6">
        <v>440100.0</v>
      </c>
      <c r="J323" s="7" t="b">
        <v>0</v>
      </c>
      <c r="K323" s="1"/>
      <c r="L323" s="1"/>
      <c r="M323" s="1"/>
      <c r="N323" s="1"/>
      <c r="O323" s="1"/>
      <c r="P323" s="1"/>
      <c r="Q323" s="1"/>
      <c r="R323" s="1"/>
      <c r="S323" s="1"/>
    </row>
    <row r="324" ht="15.75" customHeight="1">
      <c r="A324" s="6">
        <v>323.0</v>
      </c>
      <c r="B324" s="3" t="str">
        <f>IFERROR(__xludf.DUMMYFUNCTION("GOOGLETRANSLATE(C324, ""ZH-CN"", ""EN"")"),"Guangdong Province")</f>
        <v>Guangdong Province</v>
      </c>
      <c r="C324" s="3" t="s">
        <v>431</v>
      </c>
      <c r="D324" s="1" t="s">
        <v>432</v>
      </c>
      <c r="E324" s="6">
        <v>440000.0</v>
      </c>
      <c r="F324" s="1" t="s">
        <v>447</v>
      </c>
      <c r="G324" s="5" t="str">
        <f>IFERROR(__xludf.DUMMYFUNCTION("GOOGLETRANSLATE(H324, ""ZH-CN"", ""EN"")"),"Zhangjiang City")</f>
        <v>Zhangjiang City</v>
      </c>
      <c r="H324" s="5" t="s">
        <v>448</v>
      </c>
      <c r="I324" s="6">
        <v>440800.0</v>
      </c>
      <c r="J324" s="7" t="b">
        <v>0</v>
      </c>
      <c r="K324" s="1"/>
      <c r="L324" s="1"/>
      <c r="M324" s="1"/>
      <c r="N324" s="1"/>
      <c r="O324" s="1"/>
      <c r="P324" s="1"/>
      <c r="Q324" s="1"/>
      <c r="R324" s="1"/>
      <c r="S324" s="1"/>
    </row>
    <row r="325" ht="15.75" customHeight="1">
      <c r="A325" s="6">
        <v>324.0</v>
      </c>
      <c r="B325" s="3" t="str">
        <f>IFERROR(__xludf.DUMMYFUNCTION("GOOGLETRANSLATE(C325, ""ZH-CN"", ""EN"")"),"Guangdong Province")</f>
        <v>Guangdong Province</v>
      </c>
      <c r="C325" s="3" t="s">
        <v>431</v>
      </c>
      <c r="D325" s="1" t="s">
        <v>432</v>
      </c>
      <c r="E325" s="6">
        <v>440000.0</v>
      </c>
      <c r="F325" s="1" t="s">
        <v>455</v>
      </c>
      <c r="G325" s="5" t="str">
        <f>IFERROR(__xludf.DUMMYFUNCTION("GOOGLETRANSLATE(H325, ""ZH-CN"", ""EN"")"),"Qingyuan City")</f>
        <v>Qingyuan City</v>
      </c>
      <c r="H325" s="5" t="s">
        <v>456</v>
      </c>
      <c r="I325" s="6">
        <v>441800.0</v>
      </c>
      <c r="J325" s="7" t="b">
        <v>0</v>
      </c>
      <c r="K325" s="1"/>
      <c r="L325" s="1"/>
      <c r="M325" s="1"/>
      <c r="N325" s="1"/>
      <c r="O325" s="1"/>
      <c r="P325" s="1"/>
      <c r="Q325" s="1"/>
      <c r="R325" s="1"/>
      <c r="S325" s="1"/>
    </row>
    <row r="326" ht="15.75" customHeight="1">
      <c r="A326" s="6">
        <v>325.0</v>
      </c>
      <c r="B326" s="3" t="str">
        <f>IFERROR(__xludf.DUMMYFUNCTION("GOOGLETRANSLATE(C326, ""ZH-CN"", ""EN"")"),"Guangdong Province")</f>
        <v>Guangdong Province</v>
      </c>
      <c r="C326" s="3" t="s">
        <v>431</v>
      </c>
      <c r="D326" s="1" t="s">
        <v>432</v>
      </c>
      <c r="E326" s="6">
        <v>440000.0</v>
      </c>
      <c r="F326" s="1" t="s">
        <v>445</v>
      </c>
      <c r="G326" s="5" t="str">
        <f>IFERROR(__xludf.DUMMYFUNCTION("GOOGLETRANSLATE(H326, ""ZH-CN"", ""EN"")"),"Jiangmen")</f>
        <v>Jiangmen</v>
      </c>
      <c r="H326" s="5" t="s">
        <v>446</v>
      </c>
      <c r="I326" s="6">
        <v>440700.0</v>
      </c>
      <c r="J326" s="7" t="b">
        <v>0</v>
      </c>
      <c r="K326" s="1"/>
      <c r="L326" s="1"/>
      <c r="M326" s="1"/>
      <c r="N326" s="1"/>
      <c r="O326" s="1"/>
      <c r="P326" s="1"/>
      <c r="Q326" s="1"/>
      <c r="R326" s="1"/>
      <c r="S326" s="1"/>
    </row>
    <row r="327" ht="15.75" customHeight="1">
      <c r="A327" s="6">
        <v>326.0</v>
      </c>
      <c r="B327" s="3" t="str">
        <f>IFERROR(__xludf.DUMMYFUNCTION("GOOGLETRANSLATE(C327, ""ZH-CN"", ""EN"")"),"Guangdong Province")</f>
        <v>Guangdong Province</v>
      </c>
      <c r="C327" s="3" t="s">
        <v>431</v>
      </c>
      <c r="D327" s="1" t="s">
        <v>432</v>
      </c>
      <c r="E327" s="6">
        <v>440000.0</v>
      </c>
      <c r="F327" s="1" t="s">
        <v>433</v>
      </c>
      <c r="G327" s="5" t="str">
        <f>IFERROR(__xludf.DUMMYFUNCTION("GOOGLETRANSLATE(H327, ""ZH-CN"", ""EN"")"),"Guangzhou City")</f>
        <v>Guangzhou City</v>
      </c>
      <c r="H327" s="5" t="s">
        <v>434</v>
      </c>
      <c r="I327" s="6">
        <v>440100.0</v>
      </c>
      <c r="J327" s="7" t="b">
        <v>0</v>
      </c>
      <c r="K327" s="1"/>
      <c r="L327" s="1"/>
      <c r="M327" s="1"/>
      <c r="N327" s="1"/>
      <c r="O327" s="1"/>
      <c r="P327" s="1"/>
      <c r="Q327" s="1"/>
      <c r="R327" s="1"/>
      <c r="S327" s="1"/>
    </row>
    <row r="328" ht="15.75" customHeight="1">
      <c r="A328" s="6">
        <v>327.0</v>
      </c>
      <c r="B328" s="3" t="str">
        <f>IFERROR(__xludf.DUMMYFUNCTION("GOOGLETRANSLATE(C328, ""ZH-CN"", ""EN"")"),"Guangdong Province")</f>
        <v>Guangdong Province</v>
      </c>
      <c r="C328" s="3" t="s">
        <v>431</v>
      </c>
      <c r="D328" s="1" t="s">
        <v>432</v>
      </c>
      <c r="E328" s="6">
        <v>440000.0</v>
      </c>
      <c r="F328" s="1" t="s">
        <v>479</v>
      </c>
      <c r="G328" s="5" t="str">
        <f>IFERROR(__xludf.DUMMYFUNCTION("GOOGLETRANSLATE(H328, ""ZH-CN"", ""EN"")"),"Chenghai City")</f>
        <v>Chenghai City</v>
      </c>
      <c r="H328" s="5" t="s">
        <v>480</v>
      </c>
      <c r="I328" s="6">
        <v>449022.0</v>
      </c>
      <c r="J328" s="7" t="b">
        <v>0</v>
      </c>
      <c r="K328" s="1"/>
      <c r="L328" s="1"/>
      <c r="M328" s="1"/>
      <c r="N328" s="1"/>
      <c r="O328" s="1"/>
      <c r="P328" s="1"/>
      <c r="Q328" s="1"/>
      <c r="R328" s="1"/>
      <c r="S328" s="1"/>
    </row>
    <row r="329" ht="15.75" customHeight="1">
      <c r="A329" s="6">
        <v>328.0</v>
      </c>
      <c r="B329" s="3" t="str">
        <f>IFERROR(__xludf.DUMMYFUNCTION("GOOGLETRANSLATE(C329, ""ZH-CN"", ""EN"")"),"Guangdong Province")</f>
        <v>Guangdong Province</v>
      </c>
      <c r="C329" s="3" t="s">
        <v>431</v>
      </c>
      <c r="D329" s="1" t="s">
        <v>432</v>
      </c>
      <c r="E329" s="6">
        <v>440000.0</v>
      </c>
      <c r="F329" s="1" t="s">
        <v>443</v>
      </c>
      <c r="G329" s="5" t="str">
        <f>IFERROR(__xludf.DUMMYFUNCTION("GOOGLETRANSLATE(H329, ""ZH-CN"", ""EN"")"),"Foshan City")</f>
        <v>Foshan City</v>
      </c>
      <c r="H329" s="5" t="s">
        <v>444</v>
      </c>
      <c r="I329" s="6">
        <v>440600.0</v>
      </c>
      <c r="J329" s="7" t="b">
        <v>0</v>
      </c>
      <c r="K329" s="1"/>
      <c r="L329" s="1"/>
      <c r="M329" s="1"/>
      <c r="N329" s="1"/>
      <c r="O329" s="1"/>
      <c r="P329" s="1"/>
      <c r="Q329" s="1"/>
      <c r="R329" s="1"/>
      <c r="S329" s="1"/>
    </row>
    <row r="330" ht="15.75" customHeight="1">
      <c r="A330" s="6">
        <v>329.0</v>
      </c>
      <c r="B330" s="3" t="str">
        <f>IFERROR(__xludf.DUMMYFUNCTION("GOOGLETRANSLATE(C330, ""ZH-CN"", ""EN"")"),"Guangdong Province")</f>
        <v>Guangdong Province</v>
      </c>
      <c r="C330" s="3" t="s">
        <v>431</v>
      </c>
      <c r="D330" s="1" t="s">
        <v>432</v>
      </c>
      <c r="E330" s="6">
        <v>440000.0</v>
      </c>
      <c r="F330" s="1" t="s">
        <v>455</v>
      </c>
      <c r="G330" s="5" t="str">
        <f>IFERROR(__xludf.DUMMYFUNCTION("GOOGLETRANSLATE(H330, ""ZH-CN"", ""EN"")"),"Qingyuan City")</f>
        <v>Qingyuan City</v>
      </c>
      <c r="H330" s="5" t="s">
        <v>456</v>
      </c>
      <c r="I330" s="6">
        <v>441800.0</v>
      </c>
      <c r="J330" s="7" t="b">
        <v>0</v>
      </c>
      <c r="K330" s="1"/>
      <c r="L330" s="1"/>
      <c r="M330" s="1"/>
      <c r="N330" s="1"/>
      <c r="O330" s="1"/>
      <c r="P330" s="1"/>
      <c r="Q330" s="1"/>
      <c r="R330" s="1"/>
      <c r="S330" s="1"/>
    </row>
    <row r="331" ht="15.75" customHeight="1">
      <c r="A331" s="6">
        <v>330.0</v>
      </c>
      <c r="B331" s="3" t="str">
        <f>IFERROR(__xludf.DUMMYFUNCTION("GOOGLETRANSLATE(C331, ""ZH-CN"", ""EN"")"),"Guangdong Province")</f>
        <v>Guangdong Province</v>
      </c>
      <c r="C331" s="3" t="s">
        <v>431</v>
      </c>
      <c r="D331" s="1" t="s">
        <v>432</v>
      </c>
      <c r="E331" s="6">
        <v>440000.0</v>
      </c>
      <c r="F331" s="1" t="s">
        <v>447</v>
      </c>
      <c r="G331" s="5" t="str">
        <f>IFERROR(__xludf.DUMMYFUNCTION("GOOGLETRANSLATE(H331, ""ZH-CN"", ""EN"")"),"Zhangjiang City")</f>
        <v>Zhangjiang City</v>
      </c>
      <c r="H331" s="5" t="s">
        <v>448</v>
      </c>
      <c r="I331" s="6">
        <v>440800.0</v>
      </c>
      <c r="J331" s="7" t="b">
        <v>0</v>
      </c>
      <c r="K331" s="1"/>
      <c r="L331" s="1"/>
      <c r="M331" s="1"/>
      <c r="N331" s="1"/>
      <c r="O331" s="1"/>
      <c r="P331" s="1"/>
      <c r="Q331" s="1"/>
      <c r="R331" s="1"/>
      <c r="S331" s="1"/>
    </row>
    <row r="332" ht="15.75" customHeight="1">
      <c r="A332" s="6">
        <v>331.0</v>
      </c>
      <c r="B332" s="3" t="str">
        <f>IFERROR(__xludf.DUMMYFUNCTION("GOOGLETRANSLATE(C332, ""ZH-CN"", ""EN"")"),"Guangdong Province")</f>
        <v>Guangdong Province</v>
      </c>
      <c r="C332" s="3" t="s">
        <v>431</v>
      </c>
      <c r="D332" s="1" t="s">
        <v>432</v>
      </c>
      <c r="E332" s="6">
        <v>440000.0</v>
      </c>
      <c r="F332" s="1" t="s">
        <v>435</v>
      </c>
      <c r="G332" s="5" t="str">
        <f>IFERROR(__xludf.DUMMYFUNCTION("GOOGLETRANSLATE(H332, ""ZH-CN"", ""EN"")"),"Shaoguan City")</f>
        <v>Shaoguan City</v>
      </c>
      <c r="H332" s="5" t="s">
        <v>436</v>
      </c>
      <c r="I332" s="6">
        <v>440200.0</v>
      </c>
      <c r="J332" s="7" t="b">
        <v>0</v>
      </c>
      <c r="K332" s="1"/>
      <c r="L332" s="1"/>
      <c r="M332" s="1"/>
      <c r="N332" s="1"/>
      <c r="O332" s="1"/>
      <c r="P332" s="1"/>
      <c r="Q332" s="1"/>
      <c r="R332" s="1"/>
      <c r="S332" s="1"/>
    </row>
    <row r="333" ht="15.75" customHeight="1">
      <c r="A333" s="6">
        <v>332.0</v>
      </c>
      <c r="B333" s="3" t="str">
        <f>IFERROR(__xludf.DUMMYFUNCTION("GOOGLETRANSLATE(C333, ""ZH-CN"", ""EN"")"),"Guangdong Province")</f>
        <v>Guangdong Province</v>
      </c>
      <c r="C333" s="3" t="s">
        <v>431</v>
      </c>
      <c r="D333" s="1" t="s">
        <v>432</v>
      </c>
      <c r="E333" s="6">
        <v>440000.0</v>
      </c>
      <c r="F333" s="1" t="s">
        <v>457</v>
      </c>
      <c r="G333" s="5" t="str">
        <f>IFERROR(__xludf.DUMMYFUNCTION("GOOGLETRANSLATE(H333, ""ZH-CN"", ""EN"")"),"Yangjiang City")</f>
        <v>Yangjiang City</v>
      </c>
      <c r="H333" s="5" t="s">
        <v>458</v>
      </c>
      <c r="I333" s="6">
        <v>441700.0</v>
      </c>
      <c r="J333" s="7" t="b">
        <v>0</v>
      </c>
      <c r="K333" s="1"/>
      <c r="L333" s="1"/>
      <c r="M333" s="1"/>
      <c r="N333" s="1"/>
      <c r="O333" s="1"/>
      <c r="P333" s="1"/>
      <c r="Q333" s="1"/>
      <c r="R333" s="1"/>
      <c r="S333" s="1"/>
    </row>
    <row r="334" ht="15.75" customHeight="1">
      <c r="A334" s="6">
        <v>333.0</v>
      </c>
      <c r="B334" s="3" t="str">
        <f>IFERROR(__xludf.DUMMYFUNCTION("GOOGLETRANSLATE(C334, ""ZH-CN"", ""EN"")"),"Guangdong Province")</f>
        <v>Guangdong Province</v>
      </c>
      <c r="C334" s="3" t="s">
        <v>431</v>
      </c>
      <c r="D334" s="1" t="s">
        <v>432</v>
      </c>
      <c r="E334" s="6">
        <v>440000.0</v>
      </c>
      <c r="F334" s="1" t="s">
        <v>465</v>
      </c>
      <c r="G334" s="5" t="str">
        <f>IFERROR(__xludf.DUMMYFUNCTION("GOOGLETRANSLATE(H334, ""ZH-CN"", ""EN"")"),"Huizhou")</f>
        <v>Huizhou</v>
      </c>
      <c r="H334" s="5" t="s">
        <v>466</v>
      </c>
      <c r="I334" s="6">
        <v>441300.0</v>
      </c>
      <c r="J334" s="7" t="b">
        <v>0</v>
      </c>
      <c r="K334" s="1"/>
      <c r="L334" s="1"/>
      <c r="M334" s="1"/>
      <c r="N334" s="1"/>
      <c r="O334" s="1"/>
      <c r="P334" s="1"/>
      <c r="Q334" s="1"/>
      <c r="R334" s="1"/>
      <c r="S334" s="1"/>
    </row>
    <row r="335" ht="15.75" customHeight="1">
      <c r="A335" s="6">
        <v>334.0</v>
      </c>
      <c r="B335" s="3" t="str">
        <f>IFERROR(__xludf.DUMMYFUNCTION("GOOGLETRANSLATE(C335, ""ZH-CN"", ""EN"")"),"Guangdong Province")</f>
        <v>Guangdong Province</v>
      </c>
      <c r="C335" s="3" t="s">
        <v>431</v>
      </c>
      <c r="D335" s="1" t="s">
        <v>432</v>
      </c>
      <c r="E335" s="6">
        <v>440000.0</v>
      </c>
      <c r="F335" s="1" t="s">
        <v>447</v>
      </c>
      <c r="G335" s="5" t="str">
        <f>IFERROR(__xludf.DUMMYFUNCTION("GOOGLETRANSLATE(H335, ""ZH-CN"", ""EN"")"),"Zhangjiang City")</f>
        <v>Zhangjiang City</v>
      </c>
      <c r="H335" s="5" t="s">
        <v>448</v>
      </c>
      <c r="I335" s="6">
        <v>440800.0</v>
      </c>
      <c r="J335" s="7" t="b">
        <v>0</v>
      </c>
      <c r="K335" s="1"/>
      <c r="L335" s="1"/>
      <c r="M335" s="1"/>
      <c r="N335" s="1"/>
      <c r="O335" s="1"/>
      <c r="P335" s="1"/>
      <c r="Q335" s="1"/>
      <c r="R335" s="1"/>
      <c r="S335" s="1"/>
    </row>
    <row r="336" ht="15.75" customHeight="1">
      <c r="A336" s="6">
        <v>335.0</v>
      </c>
      <c r="B336" s="3" t="str">
        <f>IFERROR(__xludf.DUMMYFUNCTION("GOOGLETRANSLATE(C336, ""ZH-CN"", ""EN"")"),"Guangdong Province")</f>
        <v>Guangdong Province</v>
      </c>
      <c r="C336" s="3" t="s">
        <v>431</v>
      </c>
      <c r="D336" s="1" t="s">
        <v>432</v>
      </c>
      <c r="E336" s="6">
        <v>440000.0</v>
      </c>
      <c r="F336" s="1" t="s">
        <v>463</v>
      </c>
      <c r="G336" s="5" t="str">
        <f>IFERROR(__xludf.DUMMYFUNCTION("GOOGLETRANSLATE(H336, ""ZH-CN"", ""EN"")"),"Meizhou")</f>
        <v>Meizhou</v>
      </c>
      <c r="H336" s="5" t="s">
        <v>464</v>
      </c>
      <c r="I336" s="6">
        <v>441400.0</v>
      </c>
      <c r="J336" s="7" t="b">
        <v>0</v>
      </c>
      <c r="K336" s="1"/>
      <c r="L336" s="1"/>
      <c r="M336" s="1"/>
      <c r="N336" s="1"/>
      <c r="O336" s="1"/>
      <c r="P336" s="1"/>
      <c r="Q336" s="1"/>
      <c r="R336" s="1"/>
      <c r="S336" s="1"/>
    </row>
    <row r="337" ht="15.75" customHeight="1">
      <c r="A337" s="6">
        <v>336.0</v>
      </c>
      <c r="B337" s="3" t="str">
        <f>IFERROR(__xludf.DUMMYFUNCTION("GOOGLETRANSLATE(C337, ""ZH-CN"", ""EN"")"),"Guangdong Province")</f>
        <v>Guangdong Province</v>
      </c>
      <c r="C337" s="3" t="s">
        <v>431</v>
      </c>
      <c r="D337" s="1" t="s">
        <v>432</v>
      </c>
      <c r="E337" s="6">
        <v>440000.0</v>
      </c>
      <c r="F337" s="1" t="s">
        <v>449</v>
      </c>
      <c r="G337" s="5" t="str">
        <f>IFERROR(__xludf.DUMMYFUNCTION("GOOGLETRANSLATE(H337, ""ZH-CN"", ""EN"")"),"Maoming City")</f>
        <v>Maoming City</v>
      </c>
      <c r="H337" s="5" t="s">
        <v>450</v>
      </c>
      <c r="I337" s="6">
        <v>440900.0</v>
      </c>
      <c r="J337" s="7" t="b">
        <v>0</v>
      </c>
      <c r="K337" s="1"/>
      <c r="L337" s="1"/>
      <c r="M337" s="1"/>
      <c r="N337" s="1"/>
      <c r="O337" s="1"/>
      <c r="P337" s="1"/>
      <c r="Q337" s="1"/>
      <c r="R337" s="1"/>
      <c r="S337" s="1"/>
    </row>
    <row r="338" ht="15.75" customHeight="1">
      <c r="A338" s="6">
        <v>337.0</v>
      </c>
      <c r="B338" s="3" t="str">
        <f>IFERROR(__xludf.DUMMYFUNCTION("GOOGLETRANSLATE(C338, ""ZH-CN"", ""EN"")"),"Guangxi Province")</f>
        <v>Guangxi Province</v>
      </c>
      <c r="C338" s="3" t="s">
        <v>481</v>
      </c>
      <c r="D338" s="1" t="s">
        <v>482</v>
      </c>
      <c r="E338" s="6">
        <v>450000.0</v>
      </c>
      <c r="F338" s="1" t="s">
        <v>483</v>
      </c>
      <c r="G338" s="5" t="str">
        <f>IFERROR(__xludf.DUMMYFUNCTION("GOOGLETRANSLATE(H338, ""ZH-CN"", ""EN"")"),"NanNing City")</f>
        <v>NanNing City</v>
      </c>
      <c r="H338" s="5" t="s">
        <v>484</v>
      </c>
      <c r="I338" s="6">
        <v>450100.0</v>
      </c>
      <c r="J338" s="7" t="b">
        <v>0</v>
      </c>
      <c r="K338" s="1"/>
      <c r="L338" s="1"/>
      <c r="M338" s="1"/>
      <c r="N338" s="1"/>
      <c r="O338" s="1"/>
      <c r="P338" s="1"/>
      <c r="Q338" s="1"/>
      <c r="R338" s="1"/>
      <c r="S338" s="1"/>
    </row>
    <row r="339" ht="15.75" customHeight="1">
      <c r="A339" s="6">
        <v>338.0</v>
      </c>
      <c r="B339" s="3" t="str">
        <f>IFERROR(__xludf.DUMMYFUNCTION("GOOGLETRANSLATE(C339, ""ZH-CN"", ""EN"")"),"Guangxi Province")</f>
        <v>Guangxi Province</v>
      </c>
      <c r="C339" s="3" t="s">
        <v>481</v>
      </c>
      <c r="D339" s="1" t="s">
        <v>482</v>
      </c>
      <c r="E339" s="6">
        <v>450000.0</v>
      </c>
      <c r="F339" s="1" t="s">
        <v>485</v>
      </c>
      <c r="G339" s="5" t="str">
        <f>IFERROR(__xludf.DUMMYFUNCTION("GOOGLETRANSLATE(H339, ""ZH-CN"", ""EN"")"),"Liuzhou")</f>
        <v>Liuzhou</v>
      </c>
      <c r="H339" s="5" t="s">
        <v>486</v>
      </c>
      <c r="I339" s="6">
        <v>450200.0</v>
      </c>
      <c r="J339" s="7" t="b">
        <v>0</v>
      </c>
      <c r="K339" s="1"/>
      <c r="L339" s="1"/>
      <c r="M339" s="1"/>
      <c r="N339" s="1"/>
      <c r="O339" s="1"/>
      <c r="P339" s="1"/>
      <c r="Q339" s="1"/>
      <c r="R339" s="1"/>
      <c r="S339" s="1"/>
    </row>
    <row r="340" ht="15.75" customHeight="1">
      <c r="A340" s="6">
        <v>339.0</v>
      </c>
      <c r="B340" s="3" t="str">
        <f>IFERROR(__xludf.DUMMYFUNCTION("GOOGLETRANSLATE(C340, ""ZH-CN"", ""EN"")"),"Guangxi Province")</f>
        <v>Guangxi Province</v>
      </c>
      <c r="C340" s="3" t="s">
        <v>481</v>
      </c>
      <c r="D340" s="1" t="s">
        <v>482</v>
      </c>
      <c r="E340" s="6">
        <v>450000.0</v>
      </c>
      <c r="F340" s="1" t="s">
        <v>487</v>
      </c>
      <c r="G340" s="5" t="str">
        <f>IFERROR(__xludf.DUMMYFUNCTION("GOOGLETRANSLATE(H340, ""ZH-CN"", ""EN"")"),"Guilin City")</f>
        <v>Guilin City</v>
      </c>
      <c r="H340" s="5" t="s">
        <v>488</v>
      </c>
      <c r="I340" s="6">
        <v>450300.0</v>
      </c>
      <c r="J340" s="7" t="b">
        <v>0</v>
      </c>
      <c r="K340" s="1"/>
      <c r="L340" s="1"/>
      <c r="M340" s="1"/>
      <c r="N340" s="1"/>
      <c r="O340" s="1"/>
      <c r="P340" s="1"/>
      <c r="Q340" s="1"/>
      <c r="R340" s="1"/>
      <c r="S340" s="1"/>
    </row>
    <row r="341" ht="15.75" customHeight="1">
      <c r="A341" s="6">
        <v>340.0</v>
      </c>
      <c r="B341" s="3" t="str">
        <f>IFERROR(__xludf.DUMMYFUNCTION("GOOGLETRANSLATE(C341, ""ZH-CN"", ""EN"")"),"Guangxi Province")</f>
        <v>Guangxi Province</v>
      </c>
      <c r="C341" s="3" t="s">
        <v>481</v>
      </c>
      <c r="D341" s="1" t="s">
        <v>482</v>
      </c>
      <c r="E341" s="6">
        <v>450000.0</v>
      </c>
      <c r="F341" s="1" t="s">
        <v>489</v>
      </c>
      <c r="G341" s="5" t="str">
        <f>IFERROR(__xludf.DUMMYFUNCTION("GOOGLETRANSLATE(H341, ""ZH-CN"", ""EN"")"),"Wuzhou")</f>
        <v>Wuzhou</v>
      </c>
      <c r="H341" s="5" t="s">
        <v>490</v>
      </c>
      <c r="I341" s="6">
        <v>450400.0</v>
      </c>
      <c r="J341" s="7" t="b">
        <v>0</v>
      </c>
      <c r="K341" s="1"/>
      <c r="L341" s="1"/>
      <c r="M341" s="1"/>
      <c r="N341" s="1"/>
      <c r="O341" s="1"/>
      <c r="P341" s="1"/>
      <c r="Q341" s="1"/>
      <c r="R341" s="1"/>
      <c r="S341" s="1"/>
    </row>
    <row r="342" ht="15.75" customHeight="1">
      <c r="A342" s="6">
        <v>341.0</v>
      </c>
      <c r="B342" s="3" t="str">
        <f>IFERROR(__xludf.DUMMYFUNCTION("GOOGLETRANSLATE(C342, ""ZH-CN"", ""EN"")"),"Guangxi Province")</f>
        <v>Guangxi Province</v>
      </c>
      <c r="C342" s="3" t="s">
        <v>481</v>
      </c>
      <c r="D342" s="1" t="s">
        <v>482</v>
      </c>
      <c r="E342" s="6">
        <v>450000.0</v>
      </c>
      <c r="F342" s="1" t="s">
        <v>491</v>
      </c>
      <c r="G342" s="5" t="str">
        <f>IFERROR(__xludf.DUMMYFUNCTION("GOOGLETRANSLATE(H342, ""ZH-CN"", ""EN"")"),"Beihai City")</f>
        <v>Beihai City</v>
      </c>
      <c r="H342" s="5" t="s">
        <v>492</v>
      </c>
      <c r="I342" s="6">
        <v>450500.0</v>
      </c>
      <c r="J342" s="7" t="b">
        <v>0</v>
      </c>
      <c r="K342" s="1"/>
      <c r="L342" s="1"/>
      <c r="M342" s="1"/>
      <c r="N342" s="1"/>
      <c r="O342" s="1"/>
      <c r="P342" s="1"/>
      <c r="Q342" s="1"/>
      <c r="R342" s="1"/>
      <c r="S342" s="1"/>
    </row>
    <row r="343" ht="15.75" customHeight="1">
      <c r="A343" s="6">
        <v>342.0</v>
      </c>
      <c r="B343" s="3" t="str">
        <f>IFERROR(__xludf.DUMMYFUNCTION("GOOGLETRANSLATE(C343, ""ZH-CN"", ""EN"")"),"Guangxi Province")</f>
        <v>Guangxi Province</v>
      </c>
      <c r="C343" s="3" t="s">
        <v>481</v>
      </c>
      <c r="D343" s="1" t="s">
        <v>482</v>
      </c>
      <c r="E343" s="6">
        <v>450000.0</v>
      </c>
      <c r="F343" s="1" t="s">
        <v>493</v>
      </c>
      <c r="G343" s="5" t="str">
        <f>IFERROR(__xludf.DUMMYFUNCTION("GOOGLETRANSLATE(H343, ""ZH-CN"", ""EN"")"),"Fangchenggang City")</f>
        <v>Fangchenggang City</v>
      </c>
      <c r="H343" s="5" t="s">
        <v>494</v>
      </c>
      <c r="I343" s="6">
        <v>450600.0</v>
      </c>
      <c r="J343" s="7" t="b">
        <v>0</v>
      </c>
      <c r="K343" s="1"/>
      <c r="L343" s="1"/>
      <c r="M343" s="1"/>
      <c r="N343" s="1"/>
      <c r="O343" s="1"/>
      <c r="P343" s="1"/>
      <c r="Q343" s="1"/>
      <c r="R343" s="1"/>
      <c r="S343" s="1"/>
    </row>
    <row r="344" ht="15.75" customHeight="1">
      <c r="A344" s="6">
        <v>343.0</v>
      </c>
      <c r="B344" s="3" t="str">
        <f>IFERROR(__xludf.DUMMYFUNCTION("GOOGLETRANSLATE(C344, ""ZH-CN"", ""EN"")"),"Guangxi Province")</f>
        <v>Guangxi Province</v>
      </c>
      <c r="C344" s="3" t="s">
        <v>481</v>
      </c>
      <c r="D344" s="1" t="s">
        <v>482</v>
      </c>
      <c r="E344" s="6">
        <v>450000.0</v>
      </c>
      <c r="F344" s="1" t="s">
        <v>483</v>
      </c>
      <c r="G344" s="5" t="str">
        <f>IFERROR(__xludf.DUMMYFUNCTION("GOOGLETRANSLATE(H344, ""ZH-CN"", ""EN"")"),"Chongzuo City")</f>
        <v>Chongzuo City</v>
      </c>
      <c r="H344" s="5" t="s">
        <v>495</v>
      </c>
      <c r="I344" s="6">
        <v>451400.0</v>
      </c>
      <c r="J344" s="7" t="b">
        <v>0</v>
      </c>
      <c r="K344" s="1"/>
      <c r="L344" s="1"/>
      <c r="M344" s="1"/>
      <c r="N344" s="1"/>
      <c r="O344" s="1"/>
      <c r="P344" s="1"/>
      <c r="Q344" s="1"/>
      <c r="R344" s="1"/>
      <c r="S344" s="1"/>
    </row>
    <row r="345" ht="15.75" customHeight="1">
      <c r="A345" s="6">
        <v>344.0</v>
      </c>
      <c r="B345" s="3" t="str">
        <f>IFERROR(__xludf.DUMMYFUNCTION("GOOGLETRANSLATE(C345, ""ZH-CN"", ""EN"")"),"Guangxi Province")</f>
        <v>Guangxi Province</v>
      </c>
      <c r="C345" s="3" t="s">
        <v>481</v>
      </c>
      <c r="D345" s="1" t="s">
        <v>482</v>
      </c>
      <c r="E345" s="6">
        <v>450000.0</v>
      </c>
      <c r="F345" s="1" t="s">
        <v>496</v>
      </c>
      <c r="G345" s="5" t="str">
        <f>IFERROR(__xludf.DUMMYFUNCTION("GOOGLETRANSLATE(H345, ""ZH-CN"", ""EN"")"),"Chongzuo City")</f>
        <v>Chongzuo City</v>
      </c>
      <c r="H345" s="5" t="s">
        <v>495</v>
      </c>
      <c r="I345" s="6">
        <v>451400.0</v>
      </c>
      <c r="J345" s="7" t="b">
        <v>0</v>
      </c>
      <c r="K345" s="1"/>
      <c r="L345" s="1"/>
      <c r="M345" s="1"/>
      <c r="N345" s="1"/>
      <c r="O345" s="1"/>
      <c r="P345" s="1"/>
      <c r="Q345" s="1"/>
      <c r="R345" s="1"/>
      <c r="S345" s="1"/>
    </row>
    <row r="346" ht="15.75" customHeight="1">
      <c r="A346" s="6">
        <v>345.0</v>
      </c>
      <c r="B346" s="3" t="str">
        <f>IFERROR(__xludf.DUMMYFUNCTION("GOOGLETRANSLATE(C346, ""ZH-CN"", ""EN"")"),"Guangxi Province")</f>
        <v>Guangxi Province</v>
      </c>
      <c r="C346" s="3" t="s">
        <v>481</v>
      </c>
      <c r="D346" s="1" t="s">
        <v>482</v>
      </c>
      <c r="E346" s="6">
        <v>450000.0</v>
      </c>
      <c r="F346" s="1" t="s">
        <v>485</v>
      </c>
      <c r="G346" s="5" t="str">
        <f>IFERROR(__xludf.DUMMYFUNCTION("GOOGLETRANSLATE(H346, ""ZH-CN"", ""EN"")"),"Guest city")</f>
        <v>Guest city</v>
      </c>
      <c r="H346" s="5" t="s">
        <v>497</v>
      </c>
      <c r="I346" s="6">
        <v>451300.0</v>
      </c>
      <c r="J346" s="7" t="b">
        <v>0</v>
      </c>
      <c r="K346" s="1"/>
      <c r="L346" s="1"/>
      <c r="M346" s="1"/>
      <c r="N346" s="1"/>
      <c r="O346" s="1"/>
      <c r="P346" s="1"/>
      <c r="Q346" s="1"/>
      <c r="R346" s="1"/>
      <c r="S346" s="1"/>
    </row>
    <row r="347" ht="15.75" customHeight="1">
      <c r="A347" s="6">
        <v>346.0</v>
      </c>
      <c r="B347" s="3" t="str">
        <f>IFERROR(__xludf.DUMMYFUNCTION("GOOGLETRANSLATE(C347, ""ZH-CN"", ""EN"")"),"Guangxi Province")</f>
        <v>Guangxi Province</v>
      </c>
      <c r="C347" s="3" t="s">
        <v>481</v>
      </c>
      <c r="D347" s="1" t="s">
        <v>482</v>
      </c>
      <c r="E347" s="6">
        <v>450000.0</v>
      </c>
      <c r="F347" s="1" t="s">
        <v>498</v>
      </c>
      <c r="G347" s="5" t="str">
        <f>IFERROR(__xludf.DUMMYFUNCTION("GOOGLETRANSLATE(H347, ""ZH-CN"", ""EN"")"),"Guest city")</f>
        <v>Guest city</v>
      </c>
      <c r="H347" s="5" t="s">
        <v>497</v>
      </c>
      <c r="I347" s="6">
        <v>451300.0</v>
      </c>
      <c r="J347" s="7" t="b">
        <v>0</v>
      </c>
      <c r="K347" s="1"/>
      <c r="L347" s="1"/>
      <c r="M347" s="1"/>
      <c r="N347" s="1"/>
      <c r="O347" s="1"/>
      <c r="P347" s="1"/>
      <c r="Q347" s="1"/>
      <c r="R347" s="1"/>
      <c r="S347" s="1"/>
    </row>
    <row r="348" ht="15.75" customHeight="1">
      <c r="A348" s="6">
        <v>347.0</v>
      </c>
      <c r="B348" s="3" t="str">
        <f>IFERROR(__xludf.DUMMYFUNCTION("GOOGLETRANSLATE(C348, ""ZH-CN"", ""EN"")"),"Guangxi Province")</f>
        <v>Guangxi Province</v>
      </c>
      <c r="C348" s="3" t="s">
        <v>481</v>
      </c>
      <c r="D348" s="1" t="s">
        <v>482</v>
      </c>
      <c r="E348" s="6">
        <v>450000.0</v>
      </c>
      <c r="F348" s="1" t="s">
        <v>487</v>
      </c>
      <c r="G348" s="5" t="str">
        <f>IFERROR(__xludf.DUMMYFUNCTION("GOOGLETRANSLATE(H348, ""ZH-CN"", ""EN"")"),"Guilin City")</f>
        <v>Guilin City</v>
      </c>
      <c r="H348" s="5" t="s">
        <v>488</v>
      </c>
      <c r="I348" s="6">
        <v>450300.0</v>
      </c>
      <c r="J348" s="7" t="b">
        <v>0</v>
      </c>
      <c r="K348" s="1"/>
      <c r="L348" s="1"/>
      <c r="M348" s="1"/>
      <c r="N348" s="1"/>
      <c r="O348" s="1"/>
      <c r="P348" s="1"/>
      <c r="Q348" s="1"/>
      <c r="R348" s="1"/>
      <c r="S348" s="1"/>
    </row>
    <row r="349" ht="15.75" customHeight="1">
      <c r="A349" s="6">
        <v>348.0</v>
      </c>
      <c r="B349" s="3" t="str">
        <f>IFERROR(__xludf.DUMMYFUNCTION("GOOGLETRANSLATE(C349, ""ZH-CN"", ""EN"")"),"Guangxi Province")</f>
        <v>Guangxi Province</v>
      </c>
      <c r="C349" s="3" t="s">
        <v>481</v>
      </c>
      <c r="D349" s="1" t="s">
        <v>482</v>
      </c>
      <c r="E349" s="6">
        <v>450000.0</v>
      </c>
      <c r="F349" s="1" t="s">
        <v>489</v>
      </c>
      <c r="G349" s="5" t="str">
        <f>IFERROR(__xludf.DUMMYFUNCTION("GOOGLETRANSLATE(H349, ""ZH-CN"", ""EN"")"),"Hezhou")</f>
        <v>Hezhou</v>
      </c>
      <c r="H349" s="5" t="s">
        <v>499</v>
      </c>
      <c r="I349" s="6">
        <v>451100.0</v>
      </c>
      <c r="J349" s="7" t="b">
        <v>0</v>
      </c>
      <c r="K349" s="1"/>
      <c r="L349" s="1"/>
      <c r="M349" s="1"/>
      <c r="N349" s="1"/>
      <c r="O349" s="1"/>
      <c r="P349" s="1"/>
      <c r="Q349" s="1"/>
      <c r="R349" s="1"/>
      <c r="S349" s="1"/>
    </row>
    <row r="350" ht="15.75" customHeight="1">
      <c r="A350" s="6">
        <v>349.0</v>
      </c>
      <c r="B350" s="3" t="str">
        <f>IFERROR(__xludf.DUMMYFUNCTION("GOOGLETRANSLATE(C350, ""ZH-CN"", ""EN"")"),"Guangxi Province")</f>
        <v>Guangxi Province</v>
      </c>
      <c r="C350" s="3" t="s">
        <v>481</v>
      </c>
      <c r="D350" s="1" t="s">
        <v>482</v>
      </c>
      <c r="E350" s="6">
        <v>450000.0</v>
      </c>
      <c r="F350" s="1" t="s">
        <v>500</v>
      </c>
      <c r="G350" s="5" t="str">
        <f>IFERROR(__xludf.DUMMYFUNCTION("GOOGLETRANSLATE(H350, ""ZH-CN"", ""EN"")"),"Hezhou")</f>
        <v>Hezhou</v>
      </c>
      <c r="H350" s="5" t="s">
        <v>499</v>
      </c>
      <c r="I350" s="6">
        <v>451100.0</v>
      </c>
      <c r="J350" s="7" t="b">
        <v>0</v>
      </c>
      <c r="K350" s="1"/>
      <c r="L350" s="1"/>
      <c r="M350" s="1"/>
      <c r="N350" s="1"/>
      <c r="O350" s="1"/>
      <c r="P350" s="1"/>
      <c r="Q350" s="1"/>
      <c r="R350" s="1"/>
      <c r="S350" s="1"/>
    </row>
    <row r="351" ht="15.75" customHeight="1">
      <c r="A351" s="6">
        <v>350.0</v>
      </c>
      <c r="B351" s="3" t="str">
        <f>IFERROR(__xludf.DUMMYFUNCTION("GOOGLETRANSLATE(C351, ""ZH-CN"", ""EN"")"),"Guangxi Province")</f>
        <v>Guangxi Province</v>
      </c>
      <c r="C351" s="3" t="s">
        <v>481</v>
      </c>
      <c r="D351" s="1" t="s">
        <v>482</v>
      </c>
      <c r="E351" s="6">
        <v>450000.0</v>
      </c>
      <c r="F351" s="1" t="s">
        <v>501</v>
      </c>
      <c r="G351" s="5" t="str">
        <f>IFERROR(__xludf.DUMMYFUNCTION("GOOGLETRANSLATE(H351, ""ZH-CN"", ""EN"")"),"Yulin City")</f>
        <v>Yulin City</v>
      </c>
      <c r="H351" s="5" t="s">
        <v>502</v>
      </c>
      <c r="I351" s="6">
        <v>450900.0</v>
      </c>
      <c r="J351" s="7" t="b">
        <v>0</v>
      </c>
      <c r="K351" s="1"/>
      <c r="L351" s="1"/>
      <c r="M351" s="1"/>
      <c r="N351" s="1"/>
      <c r="O351" s="1"/>
      <c r="P351" s="1"/>
      <c r="Q351" s="1"/>
      <c r="R351" s="1"/>
      <c r="S351" s="1"/>
    </row>
    <row r="352" ht="15.75" customHeight="1">
      <c r="A352" s="6">
        <v>351.0</v>
      </c>
      <c r="B352" s="3" t="str">
        <f>IFERROR(__xludf.DUMMYFUNCTION("GOOGLETRANSLATE(C352, ""ZH-CN"", ""EN"")"),"Guangxi Province")</f>
        <v>Guangxi Province</v>
      </c>
      <c r="C352" s="3" t="s">
        <v>481</v>
      </c>
      <c r="D352" s="1" t="s">
        <v>482</v>
      </c>
      <c r="E352" s="6">
        <v>450000.0</v>
      </c>
      <c r="F352" s="1" t="s">
        <v>503</v>
      </c>
      <c r="G352" s="5" t="str">
        <f>IFERROR(__xludf.DUMMYFUNCTION("GOOGLETRANSLATE(H352, ""ZH-CN"", ""EN"")"),"Best City")</f>
        <v>Best City</v>
      </c>
      <c r="H352" s="5" t="s">
        <v>504</v>
      </c>
      <c r="I352" s="6">
        <v>451000.0</v>
      </c>
      <c r="J352" s="7" t="b">
        <v>0</v>
      </c>
      <c r="K352" s="1"/>
      <c r="L352" s="1"/>
      <c r="M352" s="1"/>
      <c r="N352" s="1"/>
      <c r="O352" s="1"/>
      <c r="P352" s="1"/>
      <c r="Q352" s="1"/>
      <c r="R352" s="1"/>
      <c r="S352" s="1"/>
    </row>
    <row r="353" ht="15.75" customHeight="1">
      <c r="A353" s="6">
        <v>352.0</v>
      </c>
      <c r="B353" s="3" t="str">
        <f>IFERROR(__xludf.DUMMYFUNCTION("GOOGLETRANSLATE(C353, ""ZH-CN"", ""EN"")"),"Guangxi Province")</f>
        <v>Guangxi Province</v>
      </c>
      <c r="C353" s="3" t="s">
        <v>481</v>
      </c>
      <c r="D353" s="1" t="s">
        <v>482</v>
      </c>
      <c r="E353" s="6">
        <v>450000.0</v>
      </c>
      <c r="F353" s="1" t="s">
        <v>505</v>
      </c>
      <c r="G353" s="5" t="str">
        <f>IFERROR(__xludf.DUMMYFUNCTION("GOOGLETRANSLATE(H353, ""ZH-CN"", ""EN"")"),"Hechi City")</f>
        <v>Hechi City</v>
      </c>
      <c r="H353" s="5" t="s">
        <v>506</v>
      </c>
      <c r="I353" s="6">
        <v>451200.0</v>
      </c>
      <c r="J353" s="7" t="b">
        <v>0</v>
      </c>
      <c r="K353" s="1"/>
      <c r="L353" s="1"/>
      <c r="M353" s="1"/>
      <c r="N353" s="1"/>
      <c r="O353" s="1"/>
      <c r="P353" s="1"/>
      <c r="Q353" s="1"/>
      <c r="R353" s="1"/>
      <c r="S353" s="1"/>
    </row>
    <row r="354" ht="15.75" customHeight="1">
      <c r="A354" s="6">
        <v>353.0</v>
      </c>
      <c r="B354" s="3" t="str">
        <f>IFERROR(__xludf.DUMMYFUNCTION("GOOGLETRANSLATE(C354, ""ZH-CN"", ""EN"")"),"Guangxi Province")</f>
        <v>Guangxi Province</v>
      </c>
      <c r="C354" s="3" t="s">
        <v>481</v>
      </c>
      <c r="D354" s="1" t="s">
        <v>482</v>
      </c>
      <c r="E354" s="6">
        <v>450000.0</v>
      </c>
      <c r="F354" s="1" t="s">
        <v>507</v>
      </c>
      <c r="G354" s="5" t="str">
        <f>IFERROR(__xludf.DUMMYFUNCTION("GOOGLETRANSLATE(H354, ""ZH-CN"", ""EN"")"),"Qinzhou")</f>
        <v>Qinzhou</v>
      </c>
      <c r="H354" s="5" t="s">
        <v>508</v>
      </c>
      <c r="I354" s="6">
        <v>450700.0</v>
      </c>
      <c r="J354" s="7" t="b">
        <v>0</v>
      </c>
      <c r="K354" s="1"/>
      <c r="L354" s="1"/>
      <c r="M354" s="1"/>
      <c r="N354" s="1"/>
      <c r="O354" s="1"/>
      <c r="P354" s="1"/>
      <c r="Q354" s="1"/>
      <c r="R354" s="1"/>
      <c r="S354" s="1"/>
    </row>
    <row r="355" ht="15.75" customHeight="1">
      <c r="A355" s="6">
        <v>354.0</v>
      </c>
      <c r="B355" s="3" t="str">
        <f>IFERROR(__xludf.DUMMYFUNCTION("GOOGLETRANSLATE(C355, ""ZH-CN"", ""EN"")"),"Guangxi Province")</f>
        <v>Guangxi Province</v>
      </c>
      <c r="C355" s="3" t="s">
        <v>481</v>
      </c>
      <c r="D355" s="1" t="s">
        <v>482</v>
      </c>
      <c r="E355" s="6">
        <v>450000.0</v>
      </c>
      <c r="F355" s="1" t="s">
        <v>509</v>
      </c>
      <c r="G355" s="5" t="str">
        <f>IFERROR(__xludf.DUMMYFUNCTION("GOOGLETRANSLATE(H355, ""ZH-CN"", ""EN"")"),"Guigang")</f>
        <v>Guigang</v>
      </c>
      <c r="H355" s="5" t="s">
        <v>510</v>
      </c>
      <c r="I355" s="6">
        <v>450800.0</v>
      </c>
      <c r="J355" s="7" t="b">
        <v>0</v>
      </c>
      <c r="K355" s="1"/>
      <c r="L355" s="1"/>
      <c r="M355" s="1"/>
      <c r="N355" s="1"/>
      <c r="O355" s="1"/>
      <c r="P355" s="1"/>
      <c r="Q355" s="1"/>
      <c r="R355" s="1"/>
      <c r="S355" s="1"/>
    </row>
    <row r="356" ht="15.75" customHeight="1">
      <c r="A356" s="6">
        <v>355.0</v>
      </c>
      <c r="B356" s="3" t="str">
        <f>IFERROR(__xludf.DUMMYFUNCTION("GOOGLETRANSLATE(C356, ""ZH-CN"", ""EN"")"),"Hainan")</f>
        <v>Hainan</v>
      </c>
      <c r="C356" s="3" t="s">
        <v>511</v>
      </c>
      <c r="D356" s="1" t="s">
        <v>451</v>
      </c>
      <c r="E356" s="6">
        <v>460000.0</v>
      </c>
      <c r="F356" s="1" t="s">
        <v>473</v>
      </c>
      <c r="G356" s="5" t="str">
        <f>IFERROR(__xludf.DUMMYFUNCTION("GOOGLETRANSLATE(H356, ""ZH-CN"", ""EN"")"),"Haikou")</f>
        <v>Haikou</v>
      </c>
      <c r="H356" s="5" t="s">
        <v>474</v>
      </c>
      <c r="I356" s="6">
        <v>460100.0</v>
      </c>
      <c r="J356" s="7" t="b">
        <v>0</v>
      </c>
      <c r="K356" s="1"/>
      <c r="L356" s="1"/>
      <c r="M356" s="1"/>
      <c r="N356" s="1"/>
      <c r="O356" s="1"/>
      <c r="P356" s="1"/>
      <c r="Q356" s="1"/>
      <c r="R356" s="1"/>
      <c r="S356" s="1"/>
    </row>
    <row r="357" ht="15.75" customHeight="1">
      <c r="A357" s="6">
        <v>356.0</v>
      </c>
      <c r="B357" s="3" t="str">
        <f>IFERROR(__xludf.DUMMYFUNCTION("GOOGLETRANSLATE(C357, ""ZH-CN"", ""EN"")"),"Hainan")</f>
        <v>Hainan</v>
      </c>
      <c r="C357" s="3" t="s">
        <v>511</v>
      </c>
      <c r="D357" s="1" t="s">
        <v>451</v>
      </c>
      <c r="E357" s="6">
        <v>460000.0</v>
      </c>
      <c r="F357" s="1" t="s">
        <v>512</v>
      </c>
      <c r="G357" s="5" t="str">
        <f>IFERROR(__xludf.DUMMYFUNCTION("GOOGLETRANSLATE(H357, ""ZH-CN"", ""EN"")"),"Sanya City")</f>
        <v>Sanya City</v>
      </c>
      <c r="H357" s="5" t="s">
        <v>513</v>
      </c>
      <c r="I357" s="6">
        <v>460200.0</v>
      </c>
      <c r="J357" s="7" t="b">
        <v>0</v>
      </c>
      <c r="K357" s="1"/>
      <c r="L357" s="1"/>
      <c r="M357" s="1"/>
      <c r="N357" s="1"/>
      <c r="O357" s="1"/>
      <c r="P357" s="1"/>
      <c r="Q357" s="1"/>
      <c r="R357" s="1"/>
      <c r="S357" s="1"/>
    </row>
    <row r="358" ht="15.75" customHeight="1">
      <c r="A358" s="6">
        <v>357.0</v>
      </c>
      <c r="B358" s="3" t="str">
        <f>IFERROR(__xludf.DUMMYFUNCTION("GOOGLETRANSLATE(C358, ""ZH-CN"", ""EN"")"),"Hainan")</f>
        <v>Hainan</v>
      </c>
      <c r="C358" s="3" t="s">
        <v>511</v>
      </c>
      <c r="D358" s="1" t="s">
        <v>451</v>
      </c>
      <c r="E358" s="6">
        <v>460000.0</v>
      </c>
      <c r="F358" s="1" t="s">
        <v>514</v>
      </c>
      <c r="G358" s="5" t="str">
        <f>IFERROR(__xludf.DUMMYFUNCTION("GOOGLETRANSLATE(H358, ""ZH-CN"", ""EN"")"),"Wuzhishan City")</f>
        <v>Wuzhishan City</v>
      </c>
      <c r="H358" s="5" t="s">
        <v>515</v>
      </c>
      <c r="I358" s="6">
        <v>460001.0</v>
      </c>
      <c r="J358" s="7" t="b">
        <v>0</v>
      </c>
      <c r="K358" s="1"/>
      <c r="L358" s="1"/>
      <c r="M358" s="1"/>
      <c r="N358" s="1"/>
      <c r="O358" s="1"/>
      <c r="P358" s="1"/>
      <c r="Q358" s="1"/>
      <c r="R358" s="1"/>
      <c r="S358" s="1"/>
    </row>
    <row r="359" ht="15.75" customHeight="1">
      <c r="A359" s="6">
        <v>358.0</v>
      </c>
      <c r="B359" s="3" t="str">
        <f>IFERROR(__xludf.DUMMYFUNCTION("GOOGLETRANSLATE(C359, ""ZH-CN"", ""EN"")"),"Hainan")</f>
        <v>Hainan</v>
      </c>
      <c r="C359" s="3" t="s">
        <v>511</v>
      </c>
      <c r="D359" s="1" t="s">
        <v>451</v>
      </c>
      <c r="E359" s="6">
        <v>460000.0</v>
      </c>
      <c r="F359" s="1" t="s">
        <v>516</v>
      </c>
      <c r="G359" s="5" t="str">
        <f>IFERROR(__xludf.DUMMYFUNCTION("GOOGLETRANSLATE(H359, ""ZH-CN"", ""EN"")"),"Wuzhishan City")</f>
        <v>Wuzhishan City</v>
      </c>
      <c r="H359" s="5" t="s">
        <v>515</v>
      </c>
      <c r="I359" s="6">
        <v>460001.0</v>
      </c>
      <c r="J359" s="7" t="b">
        <v>0</v>
      </c>
      <c r="K359" s="1"/>
      <c r="L359" s="1"/>
      <c r="M359" s="1"/>
      <c r="N359" s="1"/>
      <c r="O359" s="1"/>
      <c r="P359" s="1"/>
      <c r="Q359" s="1"/>
      <c r="R359" s="1"/>
      <c r="S359" s="1"/>
    </row>
    <row r="360" ht="15.75" customHeight="1">
      <c r="A360" s="6">
        <v>359.0</v>
      </c>
      <c r="B360" s="3" t="str">
        <f>IFERROR(__xludf.DUMMYFUNCTION("GOOGLETRANSLATE(C360, ""ZH-CN"", ""EN"")"),"Hainan")</f>
        <v>Hainan</v>
      </c>
      <c r="C360" s="3" t="s">
        <v>511</v>
      </c>
      <c r="D360" s="1" t="s">
        <v>451</v>
      </c>
      <c r="E360" s="6">
        <v>460000.0</v>
      </c>
      <c r="F360" s="1" t="s">
        <v>473</v>
      </c>
      <c r="G360" s="5" t="str">
        <f>IFERROR(__xludf.DUMMYFUNCTION("GOOGLETRANSLATE(H360, ""ZH-CN"", ""EN"")"),"Haikou")</f>
        <v>Haikou</v>
      </c>
      <c r="H360" s="5" t="s">
        <v>474</v>
      </c>
      <c r="I360" s="6">
        <v>460100.0</v>
      </c>
      <c r="J360" s="7" t="b">
        <v>0</v>
      </c>
      <c r="K360" s="1"/>
      <c r="L360" s="1"/>
      <c r="M360" s="1"/>
      <c r="N360" s="1"/>
      <c r="O360" s="1"/>
      <c r="P360" s="1"/>
      <c r="Q360" s="1"/>
      <c r="R360" s="1"/>
      <c r="S360" s="1"/>
    </row>
    <row r="361" ht="15.75" customHeight="1">
      <c r="A361" s="6">
        <v>360.0</v>
      </c>
      <c r="B361" s="3" t="str">
        <f>IFERROR(__xludf.DUMMYFUNCTION("GOOGLETRANSLATE(C361, ""ZH-CN"", ""EN"")"),"Hainan")</f>
        <v>Hainan</v>
      </c>
      <c r="C361" s="3" t="s">
        <v>511</v>
      </c>
      <c r="D361" s="1" t="s">
        <v>451</v>
      </c>
      <c r="E361" s="6">
        <v>460000.0</v>
      </c>
      <c r="F361" s="1" t="s">
        <v>517</v>
      </c>
      <c r="G361" s="5" t="str">
        <f>IFERROR(__xludf.DUMMYFUNCTION("GOOGLETRANSLATE(H361, ""ZH-CN"", ""EN"")"),"Wenchang City")</f>
        <v>Wenchang City</v>
      </c>
      <c r="H361" s="5" t="s">
        <v>518</v>
      </c>
      <c r="I361" s="6">
        <v>460005.0</v>
      </c>
      <c r="J361" s="7" t="b">
        <v>0</v>
      </c>
      <c r="K361" s="1"/>
      <c r="L361" s="1"/>
      <c r="M361" s="1"/>
      <c r="N361" s="1"/>
      <c r="O361" s="1"/>
      <c r="P361" s="1"/>
      <c r="Q361" s="1"/>
      <c r="R361" s="1"/>
      <c r="S361" s="1"/>
    </row>
    <row r="362" ht="15.75" customHeight="1">
      <c r="A362" s="6">
        <v>361.0</v>
      </c>
      <c r="B362" s="3" t="str">
        <f>IFERROR(__xludf.DUMMYFUNCTION("GOOGLETRANSLATE(C362, ""ZH-CN"", ""EN"")"),"Hainan")</f>
        <v>Hainan</v>
      </c>
      <c r="C362" s="3" t="s">
        <v>511</v>
      </c>
      <c r="D362" s="1" t="s">
        <v>451</v>
      </c>
      <c r="E362" s="6">
        <v>460000.0</v>
      </c>
      <c r="F362" s="1" t="s">
        <v>519</v>
      </c>
      <c r="G362" s="5" t="str">
        <f>IFERROR(__xludf.DUMMYFUNCTION("GOOGLETRANSLATE(H362, ""ZH-CN"", ""EN"")"),"Qionghai City")</f>
        <v>Qionghai City</v>
      </c>
      <c r="H362" s="5" t="s">
        <v>520</v>
      </c>
      <c r="I362" s="6">
        <v>460002.0</v>
      </c>
      <c r="J362" s="7" t="b">
        <v>0</v>
      </c>
      <c r="K362" s="1"/>
      <c r="L362" s="1"/>
      <c r="M362" s="1"/>
      <c r="N362" s="1"/>
      <c r="O362" s="1"/>
      <c r="P362" s="1"/>
      <c r="Q362" s="1"/>
      <c r="R362" s="1"/>
      <c r="S362" s="1"/>
    </row>
    <row r="363" ht="15.75" customHeight="1">
      <c r="A363" s="6">
        <v>362.0</v>
      </c>
      <c r="B363" s="3" t="str">
        <f>IFERROR(__xludf.DUMMYFUNCTION("GOOGLETRANSLATE(C363, ""ZH-CN"", ""EN"")"),"Hainan")</f>
        <v>Hainan</v>
      </c>
      <c r="C363" s="3" t="s">
        <v>511</v>
      </c>
      <c r="D363" s="1" t="s">
        <v>451</v>
      </c>
      <c r="E363" s="6">
        <v>460000.0</v>
      </c>
      <c r="F363" s="1" t="s">
        <v>521</v>
      </c>
      <c r="G363" s="5" t="str">
        <f>IFERROR(__xludf.DUMMYFUNCTION("GOOGLETRANSLATE(H363, ""ZH-CN"", ""EN"")"),"Wanning City")</f>
        <v>Wanning City</v>
      </c>
      <c r="H363" s="5" t="s">
        <v>522</v>
      </c>
      <c r="I363" s="6">
        <v>460006.0</v>
      </c>
      <c r="J363" s="7" t="b">
        <v>0</v>
      </c>
      <c r="K363" s="1"/>
      <c r="L363" s="1"/>
      <c r="M363" s="1"/>
      <c r="N363" s="1"/>
      <c r="O363" s="1"/>
      <c r="P363" s="1"/>
      <c r="Q363" s="1"/>
      <c r="R363" s="1"/>
      <c r="S363" s="1"/>
    </row>
    <row r="364" ht="15.75" customHeight="1">
      <c r="A364" s="6">
        <v>363.0</v>
      </c>
      <c r="B364" s="3" t="str">
        <f>IFERROR(__xludf.DUMMYFUNCTION("GOOGLETRANSLATE(C364, ""ZH-CN"", ""EN"")"),"Hainan")</f>
        <v>Hainan</v>
      </c>
      <c r="C364" s="3" t="s">
        <v>511</v>
      </c>
      <c r="D364" s="1" t="s">
        <v>451</v>
      </c>
      <c r="E364" s="6">
        <v>460000.0</v>
      </c>
      <c r="F364" s="1" t="s">
        <v>523</v>
      </c>
      <c r="G364" s="5" t="str">
        <f>IFERROR(__xludf.DUMMYFUNCTION("GOOGLETRANSLATE(H364, ""ZH-CN"", ""EN"")"),"Ding'an County")</f>
        <v>Ding'an County</v>
      </c>
      <c r="H364" s="5" t="s">
        <v>524</v>
      </c>
      <c r="I364" s="6">
        <v>460025.0</v>
      </c>
      <c r="J364" s="7" t="b">
        <v>0</v>
      </c>
      <c r="K364" s="1"/>
      <c r="L364" s="1"/>
      <c r="M364" s="1"/>
      <c r="N364" s="1"/>
      <c r="O364" s="1"/>
      <c r="P364" s="1"/>
      <c r="Q364" s="1"/>
      <c r="R364" s="1"/>
      <c r="S364" s="1"/>
    </row>
    <row r="365" ht="15.75" customHeight="1">
      <c r="A365" s="6">
        <v>364.0</v>
      </c>
      <c r="B365" s="3" t="str">
        <f>IFERROR(__xludf.DUMMYFUNCTION("GOOGLETRANSLATE(C365, ""ZH-CN"", ""EN"")"),"Hainan")</f>
        <v>Hainan</v>
      </c>
      <c r="C365" s="3" t="s">
        <v>511</v>
      </c>
      <c r="D365" s="1" t="s">
        <v>451</v>
      </c>
      <c r="E365" s="6">
        <v>460000.0</v>
      </c>
      <c r="F365" s="1" t="s">
        <v>525</v>
      </c>
      <c r="G365" s="5" t="str">
        <f>IFERROR(__xludf.DUMMYFUNCTION("GOOGLETRANSLATE(H365, ""ZH-CN"", ""EN"")"),"Tunchang County")</f>
        <v>Tunchang County</v>
      </c>
      <c r="H365" s="5" t="s">
        <v>526</v>
      </c>
      <c r="I365" s="6">
        <v>460026.0</v>
      </c>
      <c r="J365" s="7" t="b">
        <v>0</v>
      </c>
      <c r="K365" s="1"/>
      <c r="L365" s="1"/>
      <c r="M365" s="1"/>
      <c r="N365" s="1"/>
      <c r="O365" s="1"/>
      <c r="P365" s="1"/>
      <c r="Q365" s="1"/>
      <c r="R365" s="1"/>
      <c r="S365" s="1"/>
    </row>
    <row r="366" ht="15.75" customHeight="1">
      <c r="A366" s="6">
        <v>365.0</v>
      </c>
      <c r="B366" s="3" t="str">
        <f>IFERROR(__xludf.DUMMYFUNCTION("GOOGLETRANSLATE(C366, ""ZH-CN"", ""EN"")"),"Hainan")</f>
        <v>Hainan</v>
      </c>
      <c r="C366" s="3" t="s">
        <v>511</v>
      </c>
      <c r="D366" s="1" t="s">
        <v>451</v>
      </c>
      <c r="E366" s="6">
        <v>460000.0</v>
      </c>
      <c r="F366" s="1" t="s">
        <v>527</v>
      </c>
      <c r="G366" s="5" t="str">
        <f>IFERROR(__xludf.DUMMYFUNCTION("GOOGLETRANSLATE(H366, ""ZH-CN"", ""EN"")"),"Chengmai County")</f>
        <v>Chengmai County</v>
      </c>
      <c r="H366" s="5" t="s">
        <v>528</v>
      </c>
      <c r="I366" s="6">
        <v>460027.0</v>
      </c>
      <c r="J366" s="7" t="b">
        <v>0</v>
      </c>
      <c r="K366" s="1"/>
      <c r="L366" s="1"/>
      <c r="M366" s="1"/>
      <c r="N366" s="1"/>
      <c r="O366" s="1"/>
      <c r="P366" s="1"/>
      <c r="Q366" s="1"/>
      <c r="R366" s="1"/>
      <c r="S366" s="1"/>
    </row>
    <row r="367" ht="15.75" customHeight="1">
      <c r="A367" s="6">
        <v>366.0</v>
      </c>
      <c r="B367" s="3" t="str">
        <f>IFERROR(__xludf.DUMMYFUNCTION("GOOGLETRANSLATE(C367, ""ZH-CN"", ""EN"")"),"Hainan")</f>
        <v>Hainan</v>
      </c>
      <c r="C367" s="3" t="s">
        <v>511</v>
      </c>
      <c r="D367" s="1" t="s">
        <v>451</v>
      </c>
      <c r="E367" s="6">
        <v>460000.0</v>
      </c>
      <c r="F367" s="1" t="s">
        <v>529</v>
      </c>
      <c r="G367" s="5" t="str">
        <f>IFERROR(__xludf.DUMMYFUNCTION("GOOGLETRANSLATE(H367, ""ZH-CN"", ""EN"")"),"Lingao County")</f>
        <v>Lingao County</v>
      </c>
      <c r="H367" s="5" t="s">
        <v>530</v>
      </c>
      <c r="I367" s="6">
        <v>460028.0</v>
      </c>
      <c r="J367" s="7" t="b">
        <v>0</v>
      </c>
      <c r="K367" s="1"/>
      <c r="L367" s="1"/>
      <c r="M367" s="1"/>
      <c r="N367" s="1"/>
      <c r="O367" s="1"/>
      <c r="P367" s="1"/>
      <c r="Q367" s="1"/>
      <c r="R367" s="1"/>
      <c r="S367" s="1"/>
    </row>
    <row r="368" ht="15.75" customHeight="1">
      <c r="A368" s="6">
        <v>367.0</v>
      </c>
      <c r="B368" s="3" t="str">
        <f>IFERROR(__xludf.DUMMYFUNCTION("GOOGLETRANSLATE(C368, ""ZH-CN"", ""EN"")"),"Hainan")</f>
        <v>Hainan</v>
      </c>
      <c r="C368" s="3" t="s">
        <v>511</v>
      </c>
      <c r="D368" s="1" t="s">
        <v>451</v>
      </c>
      <c r="E368" s="6">
        <v>460000.0</v>
      </c>
      <c r="F368" s="1" t="s">
        <v>531</v>
      </c>
      <c r="G368" s="5" t="str">
        <f>IFERROR(__xludf.DUMMYFUNCTION("GOOGLETRANSLATE(H368, ""ZH-CN"", ""EN"")"),"Dazhou City")</f>
        <v>Dazhou City</v>
      </c>
      <c r="H368" s="5" t="s">
        <v>532</v>
      </c>
      <c r="I368" s="6">
        <v>460400.0</v>
      </c>
      <c r="J368" s="7" t="b">
        <v>0</v>
      </c>
      <c r="K368" s="1"/>
      <c r="L368" s="1"/>
      <c r="M368" s="1"/>
      <c r="N368" s="1"/>
      <c r="O368" s="1"/>
      <c r="P368" s="1"/>
      <c r="Q368" s="1"/>
      <c r="R368" s="1"/>
      <c r="S368" s="1"/>
    </row>
    <row r="369" ht="15.75" customHeight="1">
      <c r="A369" s="6">
        <v>368.0</v>
      </c>
      <c r="B369" s="3" t="str">
        <f>IFERROR(__xludf.DUMMYFUNCTION("GOOGLETRANSLATE(C369, ""ZH-CN"", ""EN"")"),"Hainan")</f>
        <v>Hainan</v>
      </c>
      <c r="C369" s="3" t="s">
        <v>511</v>
      </c>
      <c r="D369" s="1" t="s">
        <v>451</v>
      </c>
      <c r="E369" s="6">
        <v>460000.0</v>
      </c>
      <c r="F369" s="1" t="s">
        <v>533</v>
      </c>
      <c r="G369" s="5" t="str">
        <f>IFERROR(__xludf.DUMMYFUNCTION("GOOGLETRANSLATE(H369, ""ZH-CN"", ""EN"")"),"Baishali Autonomous County")</f>
        <v>Baishali Autonomous County</v>
      </c>
      <c r="H369" s="5" t="s">
        <v>534</v>
      </c>
      <c r="I369" s="6">
        <v>460030.0</v>
      </c>
      <c r="J369" s="7" t="b">
        <v>0</v>
      </c>
      <c r="K369" s="1"/>
      <c r="L369" s="1"/>
      <c r="M369" s="1"/>
      <c r="N369" s="1"/>
      <c r="O369" s="1"/>
      <c r="P369" s="1"/>
      <c r="Q369" s="1"/>
      <c r="R369" s="1"/>
      <c r="S369" s="1"/>
    </row>
    <row r="370" ht="15.75" customHeight="1">
      <c r="A370" s="6">
        <v>369.0</v>
      </c>
      <c r="B370" s="3" t="str">
        <f>IFERROR(__xludf.DUMMYFUNCTION("GOOGLETRANSLATE(C370, ""ZH-CN"", ""EN"")"),"Hainan")</f>
        <v>Hainan</v>
      </c>
      <c r="C370" s="3" t="s">
        <v>511</v>
      </c>
      <c r="D370" s="1" t="s">
        <v>451</v>
      </c>
      <c r="E370" s="6">
        <v>460000.0</v>
      </c>
      <c r="F370" s="1" t="s">
        <v>535</v>
      </c>
      <c r="G370" s="5" t="str">
        <f>IFERROR(__xludf.DUMMYFUNCTION("GOOGLETRANSLATE(H370, ""ZH-CN"", ""EN"")"),"Changjiang Li Autonomous County")</f>
        <v>Changjiang Li Autonomous County</v>
      </c>
      <c r="H370" s="5" t="s">
        <v>536</v>
      </c>
      <c r="I370" s="6">
        <v>460031.0</v>
      </c>
      <c r="J370" s="7" t="b">
        <v>0</v>
      </c>
      <c r="K370" s="1"/>
      <c r="L370" s="1"/>
      <c r="M370" s="1"/>
      <c r="N370" s="1"/>
      <c r="O370" s="1"/>
      <c r="P370" s="1"/>
      <c r="Q370" s="1"/>
      <c r="R370" s="1"/>
      <c r="S370" s="1"/>
    </row>
    <row r="371" ht="15.75" customHeight="1">
      <c r="A371" s="6">
        <v>370.0</v>
      </c>
      <c r="B371" s="3" t="str">
        <f>IFERROR(__xludf.DUMMYFUNCTION("GOOGLETRANSLATE(C371, ""ZH-CN"", ""EN"")"),"Hainan")</f>
        <v>Hainan</v>
      </c>
      <c r="C371" s="3" t="s">
        <v>511</v>
      </c>
      <c r="D371" s="1" t="s">
        <v>451</v>
      </c>
      <c r="E371" s="6">
        <v>460000.0</v>
      </c>
      <c r="F371" s="1" t="s">
        <v>537</v>
      </c>
      <c r="G371" s="5" t="str">
        <f>IFERROR(__xludf.DUMMYFUNCTION("GOOGLETRANSLATE(H371, ""ZH-CN"", ""EN"")"),"Oriental City")</f>
        <v>Oriental City</v>
      </c>
      <c r="H371" s="5" t="s">
        <v>538</v>
      </c>
      <c r="I371" s="6">
        <v>460007.0</v>
      </c>
      <c r="J371" s="7" t="b">
        <v>0</v>
      </c>
      <c r="K371" s="1"/>
      <c r="L371" s="1"/>
      <c r="M371" s="1"/>
      <c r="N371" s="1"/>
      <c r="O371" s="1"/>
      <c r="P371" s="1"/>
      <c r="Q371" s="1"/>
      <c r="R371" s="1"/>
      <c r="S371" s="1"/>
    </row>
    <row r="372" ht="15.75" customHeight="1">
      <c r="A372" s="6">
        <v>371.0</v>
      </c>
      <c r="B372" s="3" t="str">
        <f>IFERROR(__xludf.DUMMYFUNCTION("GOOGLETRANSLATE(C372, ""ZH-CN"", ""EN"")"),"Hainan")</f>
        <v>Hainan</v>
      </c>
      <c r="C372" s="3" t="s">
        <v>511</v>
      </c>
      <c r="D372" s="1" t="s">
        <v>451</v>
      </c>
      <c r="E372" s="6">
        <v>460000.0</v>
      </c>
      <c r="F372" s="1" t="s">
        <v>539</v>
      </c>
      <c r="G372" s="5" t="str">
        <f>IFERROR(__xludf.DUMMYFUNCTION("GOOGLETRANSLATE(H372, ""ZH-CN"", ""EN"")"),"Ledongli Autonomous County")</f>
        <v>Ledongli Autonomous County</v>
      </c>
      <c r="H372" s="5" t="s">
        <v>540</v>
      </c>
      <c r="I372" s="6">
        <v>460033.0</v>
      </c>
      <c r="J372" s="7" t="b">
        <v>0</v>
      </c>
      <c r="K372" s="1"/>
      <c r="L372" s="1"/>
      <c r="M372" s="1"/>
      <c r="N372" s="1"/>
      <c r="O372" s="1"/>
      <c r="P372" s="1"/>
      <c r="Q372" s="1"/>
      <c r="R372" s="1"/>
      <c r="S372" s="1"/>
    </row>
    <row r="373" ht="15.75" customHeight="1">
      <c r="A373" s="6">
        <v>372.0</v>
      </c>
      <c r="B373" s="3" t="str">
        <f>IFERROR(__xludf.DUMMYFUNCTION("GOOGLETRANSLATE(C373, ""ZH-CN"", ""EN"")"),"Hainan")</f>
        <v>Hainan</v>
      </c>
      <c r="C373" s="3" t="s">
        <v>511</v>
      </c>
      <c r="D373" s="1" t="s">
        <v>451</v>
      </c>
      <c r="E373" s="6">
        <v>460000.0</v>
      </c>
      <c r="F373" s="1" t="s">
        <v>541</v>
      </c>
      <c r="G373" s="5" t="str">
        <f>IFERROR(__xludf.DUMMYFUNCTION("GOOGLETRANSLATE(H373, ""ZH-CN"", ""EN"")"),"Lingshui Li Autonomous County")</f>
        <v>Lingshui Li Autonomous County</v>
      </c>
      <c r="H373" s="5" t="s">
        <v>542</v>
      </c>
      <c r="I373" s="6">
        <v>460034.0</v>
      </c>
      <c r="J373" s="7" t="b">
        <v>0</v>
      </c>
      <c r="K373" s="1"/>
      <c r="L373" s="1"/>
      <c r="M373" s="1"/>
      <c r="N373" s="1"/>
      <c r="O373" s="1"/>
      <c r="P373" s="1"/>
      <c r="Q373" s="1"/>
      <c r="R373" s="1"/>
      <c r="S373" s="1"/>
    </row>
    <row r="374" ht="15.75" customHeight="1">
      <c r="A374" s="6">
        <v>373.0</v>
      </c>
      <c r="B374" s="3" t="str">
        <f>IFERROR(__xludf.DUMMYFUNCTION("GOOGLETRANSLATE(C374, ""ZH-CN"", ""EN"")"),"Hainan")</f>
        <v>Hainan</v>
      </c>
      <c r="C374" s="3" t="s">
        <v>511</v>
      </c>
      <c r="D374" s="1" t="s">
        <v>451</v>
      </c>
      <c r="E374" s="6">
        <v>460000.0</v>
      </c>
      <c r="F374" s="1" t="s">
        <v>543</v>
      </c>
      <c r="G374" s="5" t="str">
        <f>IFERROR(__xludf.DUMMYFUNCTION("GOOGLETRANSLATE(H374, ""ZH-CN"", ""EN"")"),"Baoting Li Miao Autonomous County")</f>
        <v>Baoting Li Miao Autonomous County</v>
      </c>
      <c r="H374" s="5" t="s">
        <v>544</v>
      </c>
      <c r="I374" s="6">
        <v>460035.0</v>
      </c>
      <c r="J374" s="7" t="b">
        <v>0</v>
      </c>
      <c r="K374" s="1"/>
      <c r="L374" s="1"/>
      <c r="M374" s="1"/>
      <c r="N374" s="1"/>
      <c r="O374" s="1"/>
      <c r="P374" s="1"/>
      <c r="Q374" s="1"/>
      <c r="R374" s="1"/>
      <c r="S374" s="1"/>
    </row>
    <row r="375" ht="15.75" customHeight="1">
      <c r="A375" s="6">
        <v>374.0</v>
      </c>
      <c r="B375" s="3" t="str">
        <f>IFERROR(__xludf.DUMMYFUNCTION("GOOGLETRANSLATE(C375, ""ZH-CN"", ""EN"")"),"Hainan")</f>
        <v>Hainan</v>
      </c>
      <c r="C375" s="3" t="s">
        <v>511</v>
      </c>
      <c r="D375" s="1" t="s">
        <v>451</v>
      </c>
      <c r="E375" s="6">
        <v>460000.0</v>
      </c>
      <c r="F375" s="1" t="s">
        <v>545</v>
      </c>
      <c r="G375" s="5" t="str">
        <f>IFERROR(__xludf.DUMMYFUNCTION("GOOGLETRANSLATE(H375, ""ZH-CN"", ""EN"")"),"Qiongzhongli Miao Autonomous County")</f>
        <v>Qiongzhongli Miao Autonomous County</v>
      </c>
      <c r="H375" s="5" t="s">
        <v>546</v>
      </c>
      <c r="I375" s="6">
        <v>460036.0</v>
      </c>
      <c r="J375" s="7" t="b">
        <v>0</v>
      </c>
      <c r="K375" s="1"/>
      <c r="L375" s="1"/>
      <c r="M375" s="1"/>
      <c r="N375" s="1"/>
      <c r="O375" s="1"/>
      <c r="P375" s="1"/>
      <c r="Q375" s="1"/>
      <c r="R375" s="1"/>
      <c r="S375" s="1"/>
    </row>
    <row r="376" ht="15.75" customHeight="1">
      <c r="A376" s="6">
        <v>375.0</v>
      </c>
      <c r="B376" s="3" t="str">
        <f>IFERROR(__xludf.DUMMYFUNCTION("GOOGLETRANSLATE(C376, ""ZH-CN"", ""EN"")"),"Hainan")</f>
        <v>Hainan</v>
      </c>
      <c r="C376" s="3" t="s">
        <v>511</v>
      </c>
      <c r="D376" s="1" t="s">
        <v>451</v>
      </c>
      <c r="E376" s="6">
        <v>460000.0</v>
      </c>
      <c r="F376" s="1" t="s">
        <v>547</v>
      </c>
      <c r="G376" s="5" t="str">
        <f>IFERROR(__xludf.DUMMYFUNCTION("GOOGLETRANSLATE(H376, ""ZH-CN"", ""EN"")"),"Sansha City")</f>
        <v>Sansha City</v>
      </c>
      <c r="H376" s="5" t="s">
        <v>548</v>
      </c>
      <c r="I376" s="6">
        <v>460300.0</v>
      </c>
      <c r="J376" s="7" t="b">
        <v>0</v>
      </c>
      <c r="K376" s="1"/>
      <c r="L376" s="1"/>
      <c r="M376" s="1"/>
      <c r="N376" s="1"/>
      <c r="O376" s="1"/>
      <c r="P376" s="1"/>
      <c r="Q376" s="1"/>
      <c r="R376" s="1"/>
      <c r="S376" s="1"/>
    </row>
    <row r="377" ht="15.75" customHeight="1">
      <c r="A377" s="6">
        <v>379.0</v>
      </c>
      <c r="B377" s="3" t="str">
        <f>IFERROR(__xludf.DUMMYFUNCTION("GOOGLETRANSLATE(C377, ""ZH-CN"", ""EN"")"),"Jiangxi Province")</f>
        <v>Jiangxi Province</v>
      </c>
      <c r="C377" s="3" t="s">
        <v>549</v>
      </c>
      <c r="D377" s="1" t="s">
        <v>550</v>
      </c>
      <c r="E377" s="6">
        <v>360000.0</v>
      </c>
      <c r="F377" s="1" t="s">
        <v>551</v>
      </c>
      <c r="G377" s="5" t="str">
        <f>IFERROR(__xludf.DUMMYFUNCTION("GOOGLETRANSLATE(H377, ""ZH-CN"", ""EN"")"),"Nanchang")</f>
        <v>Nanchang</v>
      </c>
      <c r="H377" s="5" t="s">
        <v>552</v>
      </c>
      <c r="I377" s="6">
        <v>360100.0</v>
      </c>
      <c r="J377" s="7" t="b">
        <v>0</v>
      </c>
      <c r="K377" s="1"/>
      <c r="L377" s="1"/>
      <c r="M377" s="1"/>
      <c r="N377" s="1"/>
      <c r="O377" s="1"/>
      <c r="P377" s="1"/>
      <c r="Q377" s="1"/>
      <c r="R377" s="1"/>
      <c r="S377" s="1"/>
    </row>
    <row r="378" ht="15.75" customHeight="1">
      <c r="A378" s="6">
        <v>380.0</v>
      </c>
      <c r="B378" s="3" t="str">
        <f>IFERROR(__xludf.DUMMYFUNCTION("GOOGLETRANSLATE(C378, ""ZH-CN"", ""EN"")"),"Jiangxi Province")</f>
        <v>Jiangxi Province</v>
      </c>
      <c r="C378" s="3" t="s">
        <v>549</v>
      </c>
      <c r="D378" s="1" t="s">
        <v>550</v>
      </c>
      <c r="E378" s="6">
        <v>360000.0</v>
      </c>
      <c r="F378" s="1" t="s">
        <v>553</v>
      </c>
      <c r="G378" s="5" t="str">
        <f>IFERROR(__xludf.DUMMYFUNCTION("GOOGLETRANSLATE(H378, ""ZH-CN"", ""EN"")"),"Jingdezhen City")</f>
        <v>Jingdezhen City</v>
      </c>
      <c r="H378" s="5" t="s">
        <v>554</v>
      </c>
      <c r="I378" s="6">
        <v>360200.0</v>
      </c>
      <c r="J378" s="7" t="b">
        <v>0</v>
      </c>
      <c r="K378" s="1"/>
      <c r="L378" s="1"/>
      <c r="M378" s="1"/>
      <c r="N378" s="1"/>
      <c r="O378" s="1"/>
      <c r="P378" s="1"/>
      <c r="Q378" s="1"/>
      <c r="R378" s="1"/>
      <c r="S378" s="1"/>
    </row>
    <row r="379" ht="15.75" customHeight="1">
      <c r="A379" s="6">
        <v>381.0</v>
      </c>
      <c r="B379" s="3" t="str">
        <f>IFERROR(__xludf.DUMMYFUNCTION("GOOGLETRANSLATE(C379, ""ZH-CN"", ""EN"")"),"Jiangxi Province")</f>
        <v>Jiangxi Province</v>
      </c>
      <c r="C379" s="3" t="s">
        <v>549</v>
      </c>
      <c r="D379" s="1" t="s">
        <v>550</v>
      </c>
      <c r="E379" s="6">
        <v>360000.0</v>
      </c>
      <c r="F379" s="1" t="s">
        <v>555</v>
      </c>
      <c r="G379" s="5" t="str">
        <f>IFERROR(__xludf.DUMMYFUNCTION("GOOGLETRANSLATE(H379, ""ZH-CN"", ""EN"")"),"Pingxiang City")</f>
        <v>Pingxiang City</v>
      </c>
      <c r="H379" s="5" t="s">
        <v>556</v>
      </c>
      <c r="I379" s="6">
        <v>360300.0</v>
      </c>
      <c r="J379" s="7" t="b">
        <v>0</v>
      </c>
      <c r="K379" s="1"/>
      <c r="L379" s="1"/>
      <c r="M379" s="1"/>
      <c r="N379" s="1"/>
      <c r="O379" s="1"/>
      <c r="P379" s="1"/>
      <c r="Q379" s="1"/>
      <c r="R379" s="1"/>
      <c r="S379" s="1"/>
    </row>
    <row r="380" ht="15.75" customHeight="1">
      <c r="A380" s="6">
        <v>382.0</v>
      </c>
      <c r="B380" s="3" t="str">
        <f>IFERROR(__xludf.DUMMYFUNCTION("GOOGLETRANSLATE(C380, ""ZH-CN"", ""EN"")"),"Jiangxi Province")</f>
        <v>Jiangxi Province</v>
      </c>
      <c r="C380" s="3" t="s">
        <v>549</v>
      </c>
      <c r="D380" s="1" t="s">
        <v>550</v>
      </c>
      <c r="E380" s="6">
        <v>360000.0</v>
      </c>
      <c r="F380" s="1" t="s">
        <v>557</v>
      </c>
      <c r="G380" s="5" t="str">
        <f>IFERROR(__xludf.DUMMYFUNCTION("GOOGLETRANSLATE(H380, ""ZH-CN"", ""EN"")"),"Jiujiang City")</f>
        <v>Jiujiang City</v>
      </c>
      <c r="H380" s="5" t="s">
        <v>558</v>
      </c>
      <c r="I380" s="6">
        <v>360400.0</v>
      </c>
      <c r="J380" s="7" t="b">
        <v>0</v>
      </c>
      <c r="K380" s="1"/>
      <c r="L380" s="1"/>
      <c r="M380" s="1"/>
      <c r="N380" s="1"/>
      <c r="O380" s="1"/>
      <c r="P380" s="1"/>
      <c r="Q380" s="1"/>
      <c r="R380" s="1"/>
      <c r="S380" s="1"/>
    </row>
    <row r="381" ht="15.75" customHeight="1">
      <c r="A381" s="6">
        <v>383.0</v>
      </c>
      <c r="B381" s="3" t="str">
        <f>IFERROR(__xludf.DUMMYFUNCTION("GOOGLETRANSLATE(C381, ""ZH-CN"", ""EN"")"),"Jiangxi Province")</f>
        <v>Jiangxi Province</v>
      </c>
      <c r="C381" s="3" t="s">
        <v>549</v>
      </c>
      <c r="D381" s="1" t="s">
        <v>550</v>
      </c>
      <c r="E381" s="6">
        <v>360000.0</v>
      </c>
      <c r="F381" s="1" t="s">
        <v>559</v>
      </c>
      <c r="G381" s="5" t="str">
        <f>IFERROR(__xludf.DUMMYFUNCTION("GOOGLETRANSLATE(H381, ""ZH-CN"", ""EN"")"),"Communist Youth City")</f>
        <v>Communist Youth City</v>
      </c>
      <c r="H381" s="5" t="s">
        <v>560</v>
      </c>
      <c r="I381" s="6">
        <v>360482.0</v>
      </c>
      <c r="J381" s="7" t="b">
        <v>0</v>
      </c>
      <c r="K381" s="1"/>
      <c r="L381" s="1"/>
      <c r="M381" s="1"/>
      <c r="N381" s="1"/>
      <c r="O381" s="1"/>
      <c r="P381" s="1"/>
      <c r="Q381" s="1"/>
      <c r="R381" s="1"/>
      <c r="S381" s="1"/>
    </row>
    <row r="382" ht="15.75" customHeight="1">
      <c r="A382" s="6">
        <v>384.0</v>
      </c>
      <c r="B382" s="3" t="str">
        <f>IFERROR(__xludf.DUMMYFUNCTION("GOOGLETRANSLATE(C382, ""ZH-CN"", ""EN"")"),"Jiangxi Province")</f>
        <v>Jiangxi Province</v>
      </c>
      <c r="C382" s="3" t="s">
        <v>549</v>
      </c>
      <c r="D382" s="1" t="s">
        <v>550</v>
      </c>
      <c r="E382" s="6">
        <v>360000.0</v>
      </c>
      <c r="F382" s="1" t="s">
        <v>561</v>
      </c>
      <c r="G382" s="5" t="str">
        <f>IFERROR(__xludf.DUMMYFUNCTION("GOOGLETRANSLATE(H382, ""ZH-CN"", ""EN"")"),"Lushan City")</f>
        <v>Lushan City</v>
      </c>
      <c r="H382" s="5" t="s">
        <v>562</v>
      </c>
      <c r="I382" s="6">
        <v>360483.0</v>
      </c>
      <c r="J382" s="7" t="b">
        <v>0</v>
      </c>
      <c r="K382" s="1"/>
      <c r="L382" s="1"/>
      <c r="M382" s="1"/>
      <c r="N382" s="1"/>
      <c r="O382" s="1"/>
      <c r="P382" s="1"/>
      <c r="Q382" s="1"/>
      <c r="R382" s="1"/>
      <c r="S382" s="1"/>
    </row>
    <row r="383" ht="15.75" customHeight="1">
      <c r="A383" s="6">
        <v>385.0</v>
      </c>
      <c r="B383" s="3" t="str">
        <f>IFERROR(__xludf.DUMMYFUNCTION("GOOGLETRANSLATE(C383, ""ZH-CN"", ""EN"")"),"Jiangxi Province")</f>
        <v>Jiangxi Province</v>
      </c>
      <c r="C383" s="3" t="s">
        <v>549</v>
      </c>
      <c r="D383" s="1" t="s">
        <v>550</v>
      </c>
      <c r="E383" s="6">
        <v>360000.0</v>
      </c>
      <c r="F383" s="1" t="s">
        <v>563</v>
      </c>
      <c r="G383" s="5" t="str">
        <f>IFERROR(__xludf.DUMMYFUNCTION("GOOGLETRANSLATE(H383, ""ZH-CN"", ""EN"")"),"Xinyu City")</f>
        <v>Xinyu City</v>
      </c>
      <c r="H383" s="5" t="s">
        <v>564</v>
      </c>
      <c r="I383" s="6">
        <v>360500.0</v>
      </c>
      <c r="J383" s="7" t="b">
        <v>0</v>
      </c>
      <c r="K383" s="1"/>
      <c r="L383" s="1"/>
      <c r="M383" s="1"/>
      <c r="N383" s="1"/>
      <c r="O383" s="1"/>
      <c r="P383" s="1"/>
      <c r="Q383" s="1"/>
      <c r="R383" s="1"/>
      <c r="S383" s="1"/>
    </row>
    <row r="384" ht="15.75" customHeight="1">
      <c r="A384" s="6">
        <v>386.0</v>
      </c>
      <c r="B384" s="3" t="str">
        <f>IFERROR(__xludf.DUMMYFUNCTION("GOOGLETRANSLATE(C384, ""ZH-CN"", ""EN"")"),"Jiangxi Province")</f>
        <v>Jiangxi Province</v>
      </c>
      <c r="C384" s="3" t="s">
        <v>549</v>
      </c>
      <c r="D384" s="1" t="s">
        <v>550</v>
      </c>
      <c r="E384" s="6">
        <v>360000.0</v>
      </c>
      <c r="F384" s="1" t="s">
        <v>565</v>
      </c>
      <c r="G384" s="5" t="str">
        <f>IFERROR(__xludf.DUMMYFUNCTION("GOOGLETRANSLATE(H384, ""ZH-CN"", ""EN"")"),"Yingtan City")</f>
        <v>Yingtan City</v>
      </c>
      <c r="H384" s="5" t="s">
        <v>566</v>
      </c>
      <c r="I384" s="6">
        <v>360600.0</v>
      </c>
      <c r="J384" s="7" t="b">
        <v>0</v>
      </c>
      <c r="K384" s="1"/>
      <c r="L384" s="1"/>
      <c r="M384" s="1"/>
      <c r="N384" s="1"/>
      <c r="O384" s="1"/>
      <c r="P384" s="1"/>
      <c r="Q384" s="1"/>
      <c r="R384" s="1"/>
      <c r="S384" s="1"/>
    </row>
    <row r="385" ht="15.75" customHeight="1">
      <c r="A385" s="6">
        <v>387.0</v>
      </c>
      <c r="B385" s="3" t="str">
        <f>IFERROR(__xludf.DUMMYFUNCTION("GOOGLETRANSLATE(C385, ""ZH-CN"", ""EN"")"),"Jiangxi Province")</f>
        <v>Jiangxi Province</v>
      </c>
      <c r="C385" s="3" t="s">
        <v>549</v>
      </c>
      <c r="D385" s="1" t="s">
        <v>550</v>
      </c>
      <c r="E385" s="6">
        <v>360000.0</v>
      </c>
      <c r="F385" s="1" t="s">
        <v>567</v>
      </c>
      <c r="G385" s="5" t="str">
        <f>IFERROR(__xludf.DUMMYFUNCTION("GOOGLETRANSLATE(H385, ""ZH-CN"", ""EN"")"),"Ganzhou City")</f>
        <v>Ganzhou City</v>
      </c>
      <c r="H385" s="5" t="s">
        <v>568</v>
      </c>
      <c r="I385" s="6">
        <v>360700.0</v>
      </c>
      <c r="J385" s="7" t="b">
        <v>0</v>
      </c>
      <c r="K385" s="1"/>
      <c r="L385" s="1"/>
      <c r="M385" s="1"/>
      <c r="N385" s="1"/>
      <c r="O385" s="1"/>
      <c r="P385" s="1"/>
      <c r="Q385" s="1"/>
      <c r="R385" s="1"/>
      <c r="S385" s="1"/>
    </row>
    <row r="386" ht="15.75" customHeight="1">
      <c r="A386" s="6">
        <v>388.0</v>
      </c>
      <c r="B386" s="3" t="str">
        <f>IFERROR(__xludf.DUMMYFUNCTION("GOOGLETRANSLATE(C386, ""ZH-CN"", ""EN"")"),"Jiangxi Province")</f>
        <v>Jiangxi Province</v>
      </c>
      <c r="C386" s="3" t="s">
        <v>549</v>
      </c>
      <c r="D386" s="1" t="s">
        <v>550</v>
      </c>
      <c r="E386" s="6">
        <v>360000.0</v>
      </c>
      <c r="F386" s="1" t="s">
        <v>569</v>
      </c>
      <c r="G386" s="5" t="str">
        <f>IFERROR(__xludf.DUMMYFUNCTION("GOOGLETRANSLATE(H386, ""ZH-CN"", ""EN"")"),"Ruijin City")</f>
        <v>Ruijin City</v>
      </c>
      <c r="H386" s="5" t="s">
        <v>570</v>
      </c>
      <c r="I386" s="6">
        <v>360781.0</v>
      </c>
      <c r="J386" s="7" t="b">
        <v>0</v>
      </c>
      <c r="K386" s="1"/>
      <c r="L386" s="1"/>
      <c r="M386" s="1"/>
      <c r="N386" s="1"/>
      <c r="O386" s="1"/>
      <c r="P386" s="1"/>
      <c r="Q386" s="1"/>
      <c r="R386" s="1"/>
      <c r="S386" s="1"/>
    </row>
    <row r="387" ht="15.75" customHeight="1">
      <c r="A387" s="6">
        <v>389.0</v>
      </c>
      <c r="B387" s="3" t="str">
        <f>IFERROR(__xludf.DUMMYFUNCTION("GOOGLETRANSLATE(C387, ""ZH-CN"", ""EN"")"),"Jiangxi Province")</f>
        <v>Jiangxi Province</v>
      </c>
      <c r="C387" s="3" t="s">
        <v>549</v>
      </c>
      <c r="D387" s="1" t="s">
        <v>550</v>
      </c>
      <c r="E387" s="6">
        <v>360000.0</v>
      </c>
      <c r="F387" s="1" t="s">
        <v>571</v>
      </c>
      <c r="G387" s="5" t="str">
        <f>IFERROR(__xludf.DUMMYFUNCTION("GOOGLETRANSLATE(H387, ""ZH-CN"", ""EN"")"),"Ganzhou City")</f>
        <v>Ganzhou City</v>
      </c>
      <c r="H387" s="5" t="s">
        <v>568</v>
      </c>
      <c r="I387" s="6">
        <v>360700.0</v>
      </c>
      <c r="J387" s="7" t="b">
        <v>0</v>
      </c>
      <c r="K387" s="1"/>
      <c r="L387" s="1"/>
      <c r="M387" s="1"/>
      <c r="N387" s="1"/>
      <c r="O387" s="1"/>
      <c r="P387" s="1"/>
      <c r="Q387" s="1"/>
      <c r="R387" s="1"/>
      <c r="S387" s="1"/>
    </row>
    <row r="388" ht="15.75" customHeight="1">
      <c r="A388" s="6">
        <v>390.0</v>
      </c>
      <c r="B388" s="3" t="str">
        <f>IFERROR(__xludf.DUMMYFUNCTION("GOOGLETRANSLATE(C388, ""ZH-CN"", ""EN"")"),"Jiangxi Province")</f>
        <v>Jiangxi Province</v>
      </c>
      <c r="C388" s="3" t="s">
        <v>549</v>
      </c>
      <c r="D388" s="1" t="s">
        <v>550</v>
      </c>
      <c r="E388" s="6">
        <v>360000.0</v>
      </c>
      <c r="F388" s="1" t="s">
        <v>572</v>
      </c>
      <c r="G388" s="5" t="str">
        <f>IFERROR(__xludf.DUMMYFUNCTION("GOOGLETRANSLATE(H388, ""ZH-CN"", ""EN"")"),"Yichun City")</f>
        <v>Yichun City</v>
      </c>
      <c r="H388" s="5" t="s">
        <v>573</v>
      </c>
      <c r="I388" s="6">
        <v>360900.0</v>
      </c>
      <c r="J388" s="7" t="b">
        <v>0</v>
      </c>
      <c r="K388" s="1"/>
      <c r="L388" s="1"/>
      <c r="M388" s="1"/>
      <c r="N388" s="1"/>
      <c r="O388" s="1"/>
      <c r="P388" s="1"/>
      <c r="Q388" s="1"/>
      <c r="R388" s="1"/>
      <c r="S388" s="1"/>
    </row>
    <row r="389" ht="15.75" customHeight="1">
      <c r="A389" s="6">
        <v>391.0</v>
      </c>
      <c r="B389" s="3" t="str">
        <f>IFERROR(__xludf.DUMMYFUNCTION("GOOGLETRANSLATE(C389, ""ZH-CN"", ""EN"")"),"Jiangxi Province")</f>
        <v>Jiangxi Province</v>
      </c>
      <c r="C389" s="3" t="s">
        <v>549</v>
      </c>
      <c r="D389" s="1" t="s">
        <v>550</v>
      </c>
      <c r="E389" s="6">
        <v>360000.0</v>
      </c>
      <c r="F389" s="1" t="s">
        <v>574</v>
      </c>
      <c r="G389" s="5" t="str">
        <f>IFERROR(__xludf.DUMMYFUNCTION("GOOGLETRANSLATE(H389, ""ZH-CN"", ""EN"")"),"Abundant city")</f>
        <v>Abundant city</v>
      </c>
      <c r="H389" s="5" t="s">
        <v>575</v>
      </c>
      <c r="I389" s="6">
        <v>360981.0</v>
      </c>
      <c r="J389" s="7" t="b">
        <v>0</v>
      </c>
      <c r="K389" s="1"/>
      <c r="L389" s="1"/>
      <c r="M389" s="1"/>
      <c r="N389" s="1"/>
      <c r="O389" s="1"/>
      <c r="P389" s="1"/>
      <c r="Q389" s="1"/>
      <c r="R389" s="1"/>
      <c r="S389" s="1"/>
    </row>
    <row r="390" ht="15.75" customHeight="1">
      <c r="A390" s="6">
        <v>392.0</v>
      </c>
      <c r="B390" s="3" t="str">
        <f>IFERROR(__xludf.DUMMYFUNCTION("GOOGLETRANSLATE(C390, ""ZH-CN"", ""EN"")"),"Jiangxi Province")</f>
        <v>Jiangxi Province</v>
      </c>
      <c r="C390" s="3" t="s">
        <v>549</v>
      </c>
      <c r="D390" s="1" t="s">
        <v>550</v>
      </c>
      <c r="E390" s="6">
        <v>360000.0</v>
      </c>
      <c r="F390" s="1" t="s">
        <v>576</v>
      </c>
      <c r="G390" s="5" t="str">
        <f>IFERROR(__xludf.DUMMYFUNCTION("GOOGLETRANSLATE(H390, ""ZH-CN"", ""EN"")"),"Camphor")</f>
        <v>Camphor</v>
      </c>
      <c r="H390" s="5" t="s">
        <v>577</v>
      </c>
      <c r="I390" s="6">
        <v>360982.0</v>
      </c>
      <c r="J390" s="7" t="b">
        <v>0</v>
      </c>
      <c r="K390" s="1"/>
      <c r="L390" s="1"/>
      <c r="M390" s="1"/>
      <c r="N390" s="1"/>
      <c r="O390" s="1"/>
      <c r="P390" s="1"/>
      <c r="Q390" s="1"/>
      <c r="R390" s="1"/>
      <c r="S390" s="1"/>
    </row>
    <row r="391" ht="15.75" customHeight="1">
      <c r="A391" s="6">
        <v>393.0</v>
      </c>
      <c r="B391" s="3" t="str">
        <f>IFERROR(__xludf.DUMMYFUNCTION("GOOGLETRANSLATE(C391, ""ZH-CN"", ""EN"")"),"Jiangxi Province")</f>
        <v>Jiangxi Province</v>
      </c>
      <c r="C391" s="3" t="s">
        <v>549</v>
      </c>
      <c r="D391" s="1" t="s">
        <v>550</v>
      </c>
      <c r="E391" s="6">
        <v>360000.0</v>
      </c>
      <c r="F391" s="1" t="s">
        <v>578</v>
      </c>
      <c r="G391" s="5" t="str">
        <f>IFERROR(__xludf.DUMMYFUNCTION("GOOGLETRANSLATE(H391, ""ZH-CN"", ""EN"")"),"Ga'an City")</f>
        <v>Ga'an City</v>
      </c>
      <c r="H391" s="5" t="s">
        <v>579</v>
      </c>
      <c r="I391" s="6">
        <v>360983.0</v>
      </c>
      <c r="J391" s="7" t="b">
        <v>0</v>
      </c>
      <c r="K391" s="1"/>
      <c r="L391" s="1"/>
      <c r="M391" s="1"/>
      <c r="N391" s="1"/>
      <c r="O391" s="1"/>
      <c r="P391" s="1"/>
      <c r="Q391" s="1"/>
      <c r="R391" s="1"/>
      <c r="S391" s="1"/>
    </row>
    <row r="392" ht="15.75" customHeight="1">
      <c r="A392" s="6">
        <v>394.0</v>
      </c>
      <c r="B392" s="3" t="str">
        <f>IFERROR(__xludf.DUMMYFUNCTION("GOOGLETRANSLATE(C392, ""ZH-CN"", ""EN"")"),"Jiangxi Province")</f>
        <v>Jiangxi Province</v>
      </c>
      <c r="C392" s="3" t="s">
        <v>549</v>
      </c>
      <c r="D392" s="1" t="s">
        <v>550</v>
      </c>
      <c r="E392" s="6">
        <v>360000.0</v>
      </c>
      <c r="F392" s="1" t="s">
        <v>580</v>
      </c>
      <c r="G392" s="5" t="str">
        <f>IFERROR(__xludf.DUMMYFUNCTION("GOOGLETRANSLATE(H392, ""ZH-CN"", ""EN"")"),"Shangrao City")</f>
        <v>Shangrao City</v>
      </c>
      <c r="H392" s="5" t="s">
        <v>581</v>
      </c>
      <c r="I392" s="6">
        <v>361100.0</v>
      </c>
      <c r="J392" s="7" t="b">
        <v>0</v>
      </c>
      <c r="K392" s="1"/>
      <c r="L392" s="1"/>
      <c r="M392" s="1"/>
      <c r="N392" s="1"/>
      <c r="O392" s="1"/>
      <c r="P392" s="1"/>
      <c r="Q392" s="1"/>
      <c r="R392" s="1"/>
      <c r="S392" s="1"/>
    </row>
    <row r="393" ht="15.75" customHeight="1">
      <c r="A393" s="6">
        <v>395.0</v>
      </c>
      <c r="B393" s="3" t="str">
        <f>IFERROR(__xludf.DUMMYFUNCTION("GOOGLETRANSLATE(C393, ""ZH-CN"", ""EN"")"),"Jiangxi Province")</f>
        <v>Jiangxi Province</v>
      </c>
      <c r="C393" s="3" t="s">
        <v>549</v>
      </c>
      <c r="D393" s="1" t="s">
        <v>550</v>
      </c>
      <c r="E393" s="6">
        <v>360000.0</v>
      </c>
      <c r="F393" s="1" t="s">
        <v>582</v>
      </c>
      <c r="G393" s="5" t="str">
        <f>IFERROR(__xludf.DUMMYFUNCTION("GOOGLETRANSLATE(H393, ""ZH-CN"", ""EN"")"),"Dexing City")</f>
        <v>Dexing City</v>
      </c>
      <c r="H393" s="5" t="s">
        <v>583</v>
      </c>
      <c r="I393" s="6">
        <v>361181.0</v>
      </c>
      <c r="J393" s="7" t="b">
        <v>0</v>
      </c>
      <c r="K393" s="1"/>
      <c r="L393" s="1"/>
      <c r="M393" s="1"/>
      <c r="N393" s="1"/>
      <c r="O393" s="1"/>
      <c r="P393" s="1"/>
      <c r="Q393" s="1"/>
      <c r="R393" s="1"/>
      <c r="S393" s="1"/>
    </row>
    <row r="394" ht="15.75" customHeight="1">
      <c r="A394" s="6">
        <v>396.0</v>
      </c>
      <c r="B394" s="3" t="str">
        <f>IFERROR(__xludf.DUMMYFUNCTION("GOOGLETRANSLATE(C394, ""ZH-CN"", ""EN"")"),"Jiangxi Province")</f>
        <v>Jiangxi Province</v>
      </c>
      <c r="C394" s="3" t="s">
        <v>549</v>
      </c>
      <c r="D394" s="1" t="s">
        <v>550</v>
      </c>
      <c r="E394" s="6">
        <v>360000.0</v>
      </c>
      <c r="F394" s="1" t="s">
        <v>584</v>
      </c>
      <c r="G394" s="5" t="str">
        <f>IFERROR(__xludf.DUMMYFUNCTION("GOOGLETRANSLATE(H394, ""ZH-CN"", ""EN"")"),"Ji'an City")</f>
        <v>Ji'an City</v>
      </c>
      <c r="H394" s="5" t="s">
        <v>585</v>
      </c>
      <c r="I394" s="6">
        <v>360800.0</v>
      </c>
      <c r="J394" s="7" t="b">
        <v>0</v>
      </c>
      <c r="K394" s="1"/>
      <c r="L394" s="1"/>
      <c r="M394" s="1"/>
      <c r="N394" s="1"/>
      <c r="O394" s="1"/>
      <c r="P394" s="1"/>
      <c r="Q394" s="1"/>
      <c r="R394" s="1"/>
      <c r="S394" s="1"/>
    </row>
    <row r="395" ht="15.75" customHeight="1">
      <c r="A395" s="6">
        <v>397.0</v>
      </c>
      <c r="B395" s="3" t="str">
        <f>IFERROR(__xludf.DUMMYFUNCTION("GOOGLETRANSLATE(C395, ""ZH-CN"", ""EN"")"),"Jiangxi Province")</f>
        <v>Jiangxi Province</v>
      </c>
      <c r="C395" s="3" t="s">
        <v>549</v>
      </c>
      <c r="D395" s="1" t="s">
        <v>550</v>
      </c>
      <c r="E395" s="6">
        <v>360000.0</v>
      </c>
      <c r="F395" s="1" t="s">
        <v>586</v>
      </c>
      <c r="G395" s="5" t="str">
        <f>IFERROR(__xludf.DUMMYFUNCTION("GOOGLETRANSLATE(H395, ""ZH-CN"", ""EN"")"),"Jinggangshan City")</f>
        <v>Jinggangshan City</v>
      </c>
      <c r="H395" s="5" t="s">
        <v>587</v>
      </c>
      <c r="I395" s="6">
        <v>360881.0</v>
      </c>
      <c r="J395" s="7" t="b">
        <v>0</v>
      </c>
      <c r="K395" s="1"/>
      <c r="L395" s="1"/>
      <c r="M395" s="1"/>
      <c r="N395" s="1"/>
      <c r="O395" s="1"/>
      <c r="P395" s="1"/>
      <c r="Q395" s="1"/>
      <c r="R395" s="1"/>
      <c r="S395" s="1"/>
    </row>
    <row r="396" ht="15.75" customHeight="1">
      <c r="A396" s="6">
        <v>398.0</v>
      </c>
      <c r="B396" s="3" t="str">
        <f>IFERROR(__xludf.DUMMYFUNCTION("GOOGLETRANSLATE(C396, ""ZH-CN"", ""EN"")"),"Jiangxi Province")</f>
        <v>Jiangxi Province</v>
      </c>
      <c r="C396" s="3" t="s">
        <v>549</v>
      </c>
      <c r="D396" s="1" t="s">
        <v>550</v>
      </c>
      <c r="E396" s="6">
        <v>360000.0</v>
      </c>
      <c r="F396" s="1" t="s">
        <v>588</v>
      </c>
      <c r="G396" s="5" t="str">
        <f>IFERROR(__xludf.DUMMYFUNCTION("GOOGLETRANSLATE(H396, ""ZH-CN"", ""EN"")"),"Fuzhou")</f>
        <v>Fuzhou</v>
      </c>
      <c r="H396" s="5" t="s">
        <v>589</v>
      </c>
      <c r="I396" s="6">
        <v>361000.0</v>
      </c>
      <c r="J396" s="7" t="b">
        <v>0</v>
      </c>
      <c r="K396" s="1"/>
      <c r="L396" s="1"/>
      <c r="M396" s="1"/>
      <c r="N396" s="1"/>
      <c r="O396" s="1"/>
      <c r="P396" s="1"/>
      <c r="Q396" s="1"/>
      <c r="R396" s="1"/>
      <c r="S396" s="1"/>
    </row>
    <row r="397" ht="15.75" customHeight="1">
      <c r="A397" s="6">
        <v>399.0</v>
      </c>
      <c r="B397" s="3" t="str">
        <f>IFERROR(__xludf.DUMMYFUNCTION("GOOGLETRANSLATE(C397, ""ZH-CN"", ""EN"")"),"Jiangxi Province")</f>
        <v>Jiangxi Province</v>
      </c>
      <c r="C397" s="3" t="s">
        <v>549</v>
      </c>
      <c r="D397" s="1" t="s">
        <v>550</v>
      </c>
      <c r="E397" s="6">
        <v>360000.0</v>
      </c>
      <c r="F397" s="1" t="s">
        <v>590</v>
      </c>
      <c r="G397" s="5" t="str">
        <f>IFERROR(__xludf.DUMMYFUNCTION("GOOGLETRANSLATE(H397, ""ZH-CN"", ""EN"")"),"Ruichang City")</f>
        <v>Ruichang City</v>
      </c>
      <c r="H397" s="5" t="s">
        <v>591</v>
      </c>
      <c r="I397" s="6">
        <v>360481.0</v>
      </c>
      <c r="J397" s="7" t="b">
        <v>0</v>
      </c>
      <c r="K397" s="1"/>
      <c r="L397" s="1"/>
      <c r="M397" s="1"/>
      <c r="N397" s="1"/>
      <c r="O397" s="1"/>
      <c r="P397" s="1"/>
      <c r="Q397" s="1"/>
      <c r="R397" s="1"/>
      <c r="S397" s="1"/>
    </row>
    <row r="398" ht="15.75" customHeight="1">
      <c r="A398" s="6">
        <v>400.0</v>
      </c>
      <c r="B398" s="3" t="str">
        <f>IFERROR(__xludf.DUMMYFUNCTION("GOOGLETRANSLATE(C398, ""ZH-CN"", ""EN"")"),"Jiangxi Province")</f>
        <v>Jiangxi Province</v>
      </c>
      <c r="C398" s="3" t="s">
        <v>549</v>
      </c>
      <c r="D398" s="1" t="s">
        <v>550</v>
      </c>
      <c r="E398" s="6">
        <v>360000.0</v>
      </c>
      <c r="F398" s="1" t="s">
        <v>592</v>
      </c>
      <c r="G398" s="5" t="str">
        <f>IFERROR(__xludf.DUMMYFUNCTION("GOOGLETRANSLATE(H398, ""ZH-CN"", ""EN"")"),"Leping City")</f>
        <v>Leping City</v>
      </c>
      <c r="H398" s="5" t="s">
        <v>593</v>
      </c>
      <c r="I398" s="6">
        <v>360281.0</v>
      </c>
      <c r="J398" s="7" t="b">
        <v>0</v>
      </c>
      <c r="K398" s="1"/>
      <c r="L398" s="1"/>
      <c r="M398" s="1"/>
      <c r="N398" s="1"/>
      <c r="O398" s="1"/>
      <c r="P398" s="1"/>
      <c r="Q398" s="1"/>
      <c r="R398" s="1"/>
      <c r="S398" s="1"/>
    </row>
    <row r="399" ht="15.75" customHeight="1">
      <c r="A399" s="6">
        <v>401.0</v>
      </c>
      <c r="B399" s="3" t="str">
        <f>IFERROR(__xludf.DUMMYFUNCTION("GOOGLETRANSLATE(C399, ""ZH-CN"", ""EN"")"),"Tibet Autonomous Region")</f>
        <v>Tibet Autonomous Region</v>
      </c>
      <c r="C399" s="3" t="s">
        <v>594</v>
      </c>
      <c r="D399" s="1" t="s">
        <v>595</v>
      </c>
      <c r="E399" s="6">
        <v>540000.0</v>
      </c>
      <c r="F399" s="1" t="s">
        <v>596</v>
      </c>
      <c r="G399" s="5" t="str">
        <f>IFERROR(__xludf.DUMMYFUNCTION("GOOGLETRANSLATE(H399, ""ZH-CN"", ""EN"")"),"Lhasa")</f>
        <v>Lhasa</v>
      </c>
      <c r="H399" s="5" t="s">
        <v>597</v>
      </c>
      <c r="I399" s="6">
        <v>540100.0</v>
      </c>
      <c r="J399" s="7" t="b">
        <v>0</v>
      </c>
      <c r="K399" s="1"/>
      <c r="L399" s="1"/>
      <c r="M399" s="1"/>
      <c r="N399" s="1"/>
      <c r="O399" s="1"/>
      <c r="P399" s="1"/>
      <c r="Q399" s="1"/>
      <c r="R399" s="1"/>
      <c r="S399" s="1"/>
    </row>
    <row r="400" ht="15.75" customHeight="1">
      <c r="A400" s="6">
        <v>402.0</v>
      </c>
      <c r="B400" s="3" t="str">
        <f>IFERROR(__xludf.DUMMYFUNCTION("GOOGLETRANSLATE(C400, ""ZH-CN"", ""EN"")"),"Tibet Autonomous Region")</f>
        <v>Tibet Autonomous Region</v>
      </c>
      <c r="C400" s="3" t="s">
        <v>594</v>
      </c>
      <c r="D400" s="1" t="s">
        <v>595</v>
      </c>
      <c r="E400" s="6">
        <v>540000.0</v>
      </c>
      <c r="F400" s="1" t="s">
        <v>598</v>
      </c>
      <c r="G400" s="5" t="str">
        <f>IFERROR(__xludf.DUMMYFUNCTION("GOOGLETRANSLATE(H400, ""ZH-CN"", ""EN"")"),"Qamdo")</f>
        <v>Qamdo</v>
      </c>
      <c r="H400" s="5" t="s">
        <v>599</v>
      </c>
      <c r="I400" s="6">
        <v>540300.0</v>
      </c>
      <c r="J400" s="7" t="b">
        <v>0</v>
      </c>
      <c r="K400" s="1"/>
      <c r="L400" s="1"/>
      <c r="M400" s="1"/>
      <c r="N400" s="1"/>
      <c r="O400" s="1"/>
      <c r="P400" s="1"/>
      <c r="Q400" s="1"/>
      <c r="R400" s="1"/>
      <c r="S400" s="1"/>
    </row>
    <row r="401" ht="15.75" customHeight="1">
      <c r="A401" s="6">
        <v>403.0</v>
      </c>
      <c r="B401" s="3" t="str">
        <f>IFERROR(__xludf.DUMMYFUNCTION("GOOGLETRANSLATE(C401, ""ZH-CN"", ""EN"")"),"Tibet Autonomous Region")</f>
        <v>Tibet Autonomous Region</v>
      </c>
      <c r="C401" s="3" t="s">
        <v>594</v>
      </c>
      <c r="D401" s="1" t="s">
        <v>595</v>
      </c>
      <c r="E401" s="6">
        <v>540000.0</v>
      </c>
      <c r="F401" s="1" t="s">
        <v>600</v>
      </c>
      <c r="G401" s="5" t="str">
        <f>IFERROR(__xludf.DUMMYFUNCTION("GOOGLETRANSLATE(H401, ""ZH-CN"", ""EN"")"),"Shannan City")</f>
        <v>Shannan City</v>
      </c>
      <c r="H401" s="5" t="s">
        <v>601</v>
      </c>
      <c r="I401" s="6">
        <v>540500.0</v>
      </c>
      <c r="J401" s="7" t="b">
        <v>0</v>
      </c>
      <c r="K401" s="1"/>
      <c r="L401" s="1"/>
      <c r="M401" s="1"/>
      <c r="N401" s="1"/>
      <c r="O401" s="1"/>
      <c r="P401" s="1"/>
      <c r="Q401" s="1"/>
      <c r="R401" s="1"/>
      <c r="S401" s="1"/>
    </row>
    <row r="402" ht="15.75" customHeight="1">
      <c r="A402" s="6">
        <v>404.0</v>
      </c>
      <c r="B402" s="3" t="str">
        <f>IFERROR(__xludf.DUMMYFUNCTION("GOOGLETRANSLATE(C402, ""ZH-CN"", ""EN"")"),"Tibet Autonomous Region")</f>
        <v>Tibet Autonomous Region</v>
      </c>
      <c r="C402" s="3" t="s">
        <v>594</v>
      </c>
      <c r="D402" s="1" t="s">
        <v>595</v>
      </c>
      <c r="E402" s="6">
        <v>540000.0</v>
      </c>
      <c r="F402" s="1" t="s">
        <v>602</v>
      </c>
      <c r="G402" s="5" t="str">
        <f>IFERROR(__xludf.DUMMYFUNCTION("GOOGLETRANSLATE(H402, ""ZH-CN"", ""EN"")"),"Shigatse City")</f>
        <v>Shigatse City</v>
      </c>
      <c r="H402" s="5" t="s">
        <v>603</v>
      </c>
      <c r="I402" s="6">
        <v>540200.0</v>
      </c>
      <c r="J402" s="7" t="b">
        <v>0</v>
      </c>
      <c r="K402" s="1"/>
      <c r="L402" s="1"/>
      <c r="M402" s="1"/>
      <c r="N402" s="1"/>
      <c r="O402" s="1"/>
      <c r="P402" s="1"/>
      <c r="Q402" s="1"/>
      <c r="R402" s="1"/>
      <c r="S402" s="1"/>
    </row>
    <row r="403" ht="15.75" customHeight="1">
      <c r="A403" s="6">
        <v>405.0</v>
      </c>
      <c r="B403" s="3" t="str">
        <f>IFERROR(__xludf.DUMMYFUNCTION("GOOGLETRANSLATE(C403, ""ZH-CN"", ""EN"")"),"Tibet Autonomous Region")</f>
        <v>Tibet Autonomous Region</v>
      </c>
      <c r="C403" s="3" t="s">
        <v>594</v>
      </c>
      <c r="D403" s="1" t="s">
        <v>595</v>
      </c>
      <c r="E403" s="6">
        <v>540000.0</v>
      </c>
      <c r="F403" s="1" t="s">
        <v>604</v>
      </c>
      <c r="G403" s="5" t="str">
        <f>IFERROR(__xludf.DUMMYFUNCTION("GOOGLETRANSLATE(H403, ""ZH-CN"", ""EN"")"),"Naqu City")</f>
        <v>Naqu City</v>
      </c>
      <c r="H403" s="5" t="s">
        <v>605</v>
      </c>
      <c r="I403" s="6">
        <v>540600.0</v>
      </c>
      <c r="J403" s="7" t="b">
        <v>0</v>
      </c>
      <c r="K403" s="1"/>
      <c r="L403" s="1"/>
      <c r="M403" s="1"/>
      <c r="N403" s="1"/>
      <c r="O403" s="1"/>
      <c r="P403" s="1"/>
      <c r="Q403" s="1"/>
      <c r="R403" s="1"/>
      <c r="S403" s="1"/>
    </row>
    <row r="404" ht="15.75" customHeight="1">
      <c r="A404" s="6">
        <v>406.0</v>
      </c>
      <c r="B404" s="3" t="str">
        <f>IFERROR(__xludf.DUMMYFUNCTION("GOOGLETRANSLATE(C404, ""ZH-CN"", ""EN"")"),"Tibet Autonomous Region")</f>
        <v>Tibet Autonomous Region</v>
      </c>
      <c r="C404" s="3" t="s">
        <v>594</v>
      </c>
      <c r="D404" s="1" t="s">
        <v>595</v>
      </c>
      <c r="E404" s="6">
        <v>540000.0</v>
      </c>
      <c r="F404" s="1" t="s">
        <v>606</v>
      </c>
      <c r="G404" s="5" t="str">
        <f>IFERROR(__xludf.DUMMYFUNCTION("GOOGLETRANSLATE(H404, ""ZH-CN"", ""EN"")"),"Ali area")</f>
        <v>Ali area</v>
      </c>
      <c r="H404" s="5" t="s">
        <v>607</v>
      </c>
      <c r="I404" s="6">
        <v>542500.0</v>
      </c>
      <c r="J404" s="7" t="b">
        <v>0</v>
      </c>
      <c r="K404" s="1"/>
      <c r="L404" s="1"/>
      <c r="M404" s="1"/>
      <c r="N404" s="1"/>
      <c r="O404" s="1"/>
      <c r="P404" s="1"/>
      <c r="Q404" s="1"/>
      <c r="R404" s="1"/>
      <c r="S404" s="1"/>
    </row>
    <row r="405" ht="15.75" customHeight="1">
      <c r="A405" s="6">
        <v>407.0</v>
      </c>
      <c r="B405" s="3" t="str">
        <f>IFERROR(__xludf.DUMMYFUNCTION("GOOGLETRANSLATE(C405, ""ZH-CN"", ""EN"")"),"Tibet Autonomous Region")</f>
        <v>Tibet Autonomous Region</v>
      </c>
      <c r="C405" s="3" t="s">
        <v>594</v>
      </c>
      <c r="D405" s="1" t="s">
        <v>595</v>
      </c>
      <c r="E405" s="6">
        <v>540000.0</v>
      </c>
      <c r="F405" s="1" t="s">
        <v>608</v>
      </c>
      <c r="G405" s="5" t="str">
        <f>IFERROR(__xludf.DUMMYFUNCTION("GOOGLETRANSLATE(H405, ""ZH-CN"", ""EN"")"),"Nyingchi City")</f>
        <v>Nyingchi City</v>
      </c>
      <c r="H405" s="5" t="s">
        <v>609</v>
      </c>
      <c r="I405" s="6">
        <v>540400.0</v>
      </c>
      <c r="J405" s="7" t="b">
        <v>0</v>
      </c>
      <c r="K405" s="1"/>
      <c r="L405" s="1"/>
      <c r="M405" s="1"/>
      <c r="N405" s="1"/>
      <c r="O405" s="1"/>
      <c r="P405" s="1"/>
      <c r="Q405" s="1"/>
      <c r="R405" s="1"/>
      <c r="S405" s="1"/>
    </row>
    <row r="406" ht="15.75" customHeight="1">
      <c r="A406" s="6">
        <v>408.0</v>
      </c>
      <c r="B406" s="3" t="str">
        <f>IFERROR(__xludf.DUMMYFUNCTION("GOOGLETRANSLATE(C406, ""ZH-CN"", ""EN"")"),"Sichuan Province")</f>
        <v>Sichuan Province</v>
      </c>
      <c r="C406" s="3" t="s">
        <v>610</v>
      </c>
      <c r="D406" s="1" t="s">
        <v>611</v>
      </c>
      <c r="E406" s="6">
        <v>510000.0</v>
      </c>
      <c r="F406" s="1" t="s">
        <v>612</v>
      </c>
      <c r="G406" s="5" t="str">
        <f>IFERROR(__xludf.DUMMYFUNCTION("GOOGLETRANSLATE(H406, ""ZH-CN"", ""EN"")"),"Chengdu")</f>
        <v>Chengdu</v>
      </c>
      <c r="H406" s="5" t="s">
        <v>613</v>
      </c>
      <c r="I406" s="6">
        <v>510100.0</v>
      </c>
      <c r="J406" s="7" t="b">
        <v>0</v>
      </c>
      <c r="K406" s="1"/>
      <c r="L406" s="1"/>
      <c r="M406" s="1"/>
      <c r="N406" s="1"/>
      <c r="O406" s="1"/>
      <c r="P406" s="1"/>
      <c r="Q406" s="1"/>
      <c r="R406" s="1"/>
      <c r="S406" s="1"/>
    </row>
    <row r="407" ht="15.75" customHeight="1">
      <c r="A407" s="6">
        <v>409.0</v>
      </c>
      <c r="B407" s="3" t="str">
        <f>IFERROR(__xludf.DUMMYFUNCTION("GOOGLETRANSLATE(C407, ""ZH-CN"", ""EN"")"),"Sichuan Province")</f>
        <v>Sichuan Province</v>
      </c>
      <c r="C407" s="3" t="s">
        <v>610</v>
      </c>
      <c r="D407" s="1" t="s">
        <v>611</v>
      </c>
      <c r="E407" s="6">
        <v>510000.0</v>
      </c>
      <c r="F407" s="1" t="s">
        <v>614</v>
      </c>
      <c r="G407" s="5" t="str">
        <f>IFERROR(__xludf.DUMMYFUNCTION("GOOGLETRANSLATE(H407, ""ZH-CN"", ""EN"")"),"Chongqing")</f>
        <v>Chongqing</v>
      </c>
      <c r="H407" s="5" t="s">
        <v>615</v>
      </c>
      <c r="I407" s="8">
        <v>500000.0</v>
      </c>
      <c r="J407" s="7" t="b">
        <v>0</v>
      </c>
      <c r="K407" s="1"/>
      <c r="L407" s="1"/>
      <c r="M407" s="1"/>
      <c r="N407" s="1"/>
      <c r="O407" s="1"/>
      <c r="P407" s="1"/>
      <c r="Q407" s="1"/>
      <c r="R407" s="1"/>
      <c r="S407" s="1"/>
    </row>
    <row r="408" ht="15.75" customHeight="1">
      <c r="A408" s="6">
        <v>410.0</v>
      </c>
      <c r="B408" s="3" t="str">
        <f>IFERROR(__xludf.DUMMYFUNCTION("GOOGLETRANSLATE(C408, ""ZH-CN"", ""EN"")"),"Sichuan Province")</f>
        <v>Sichuan Province</v>
      </c>
      <c r="C408" s="3" t="s">
        <v>610</v>
      </c>
      <c r="D408" s="1" t="s">
        <v>611</v>
      </c>
      <c r="E408" s="6">
        <v>510000.0</v>
      </c>
      <c r="F408" s="1" t="s">
        <v>616</v>
      </c>
      <c r="G408" s="5" t="str">
        <f>IFERROR(__xludf.DUMMYFUNCTION("GOOGLETRANSLATE(H408, ""ZH-CN"", ""EN"")"),"Zigong City")</f>
        <v>Zigong City</v>
      </c>
      <c r="H408" s="5" t="s">
        <v>617</v>
      </c>
      <c r="I408" s="6">
        <v>510300.0</v>
      </c>
      <c r="J408" s="7" t="b">
        <v>0</v>
      </c>
      <c r="K408" s="1"/>
      <c r="L408" s="1"/>
      <c r="M408" s="1"/>
      <c r="N408" s="1"/>
      <c r="O408" s="1"/>
      <c r="P408" s="1"/>
      <c r="Q408" s="1"/>
      <c r="R408" s="1"/>
      <c r="S408" s="1"/>
    </row>
    <row r="409" ht="15.75" customHeight="1">
      <c r="A409" s="6">
        <v>411.0</v>
      </c>
      <c r="B409" s="3" t="str">
        <f>IFERROR(__xludf.DUMMYFUNCTION("GOOGLETRANSLATE(C409, ""ZH-CN"", ""EN"")"),"Sichuan Province")</f>
        <v>Sichuan Province</v>
      </c>
      <c r="C409" s="3" t="s">
        <v>610</v>
      </c>
      <c r="D409" s="1" t="s">
        <v>611</v>
      </c>
      <c r="E409" s="6">
        <v>510000.0</v>
      </c>
      <c r="F409" s="1" t="s">
        <v>618</v>
      </c>
      <c r="G409" s="5" t="str">
        <f>IFERROR(__xludf.DUMMYFUNCTION("GOOGLETRANSLATE(H409, ""ZH-CN"", ""EN"")"),"Panzhihua City")</f>
        <v>Panzhihua City</v>
      </c>
      <c r="H409" s="5" t="s">
        <v>619</v>
      </c>
      <c r="I409" s="6">
        <v>510400.0</v>
      </c>
      <c r="J409" s="7" t="b">
        <v>0</v>
      </c>
      <c r="K409" s="1"/>
      <c r="L409" s="1"/>
      <c r="M409" s="1"/>
      <c r="N409" s="1"/>
      <c r="O409" s="1"/>
      <c r="P409" s="1"/>
      <c r="Q409" s="1"/>
      <c r="R409" s="1"/>
      <c r="S409" s="1"/>
    </row>
    <row r="410" ht="15.75" customHeight="1">
      <c r="A410" s="6">
        <v>412.0</v>
      </c>
      <c r="B410" s="3" t="str">
        <f>IFERROR(__xludf.DUMMYFUNCTION("GOOGLETRANSLATE(C410, ""ZH-CN"", ""EN"")"),"Sichuan Province")</f>
        <v>Sichuan Province</v>
      </c>
      <c r="C410" s="3" t="s">
        <v>610</v>
      </c>
      <c r="D410" s="1" t="s">
        <v>611</v>
      </c>
      <c r="E410" s="6">
        <v>510000.0</v>
      </c>
      <c r="F410" s="1" t="s">
        <v>620</v>
      </c>
      <c r="G410" s="5" t="str">
        <f>IFERROR(__xludf.DUMMYFUNCTION("GOOGLETRANSLATE(H410, ""ZH-CN"", ""EN"")"),"Panzhihua City")</f>
        <v>Panzhihua City</v>
      </c>
      <c r="H410" s="5" t="s">
        <v>619</v>
      </c>
      <c r="I410" s="6">
        <v>510400.0</v>
      </c>
      <c r="J410" s="7" t="b">
        <v>0</v>
      </c>
      <c r="K410" s="1"/>
      <c r="L410" s="1"/>
      <c r="M410" s="1"/>
      <c r="N410" s="1"/>
      <c r="O410" s="1"/>
      <c r="P410" s="1"/>
      <c r="Q410" s="1"/>
      <c r="R410" s="1"/>
      <c r="S410" s="1"/>
    </row>
    <row r="411" ht="15.75" customHeight="1">
      <c r="A411" s="6">
        <v>413.0</v>
      </c>
      <c r="B411" s="3" t="str">
        <f>IFERROR(__xludf.DUMMYFUNCTION("GOOGLETRANSLATE(C411, ""ZH-CN"", ""EN"")"),"Sichuan Province")</f>
        <v>Sichuan Province</v>
      </c>
      <c r="C411" s="3" t="s">
        <v>610</v>
      </c>
      <c r="D411" s="1" t="s">
        <v>611</v>
      </c>
      <c r="E411" s="6">
        <v>510000.0</v>
      </c>
      <c r="F411" s="1" t="s">
        <v>621</v>
      </c>
      <c r="G411" s="5" t="str">
        <f>IFERROR(__xludf.DUMMYFUNCTION("GOOGLETRANSLATE(H411, ""ZH-CN"", ""EN"")"),"Luzhou")</f>
        <v>Luzhou</v>
      </c>
      <c r="H411" s="5" t="s">
        <v>622</v>
      </c>
      <c r="I411" s="6">
        <v>510500.0</v>
      </c>
      <c r="J411" s="7" t="b">
        <v>0</v>
      </c>
      <c r="K411" s="1"/>
      <c r="L411" s="1"/>
      <c r="M411" s="1"/>
      <c r="N411" s="1"/>
      <c r="O411" s="1"/>
      <c r="P411" s="1"/>
      <c r="Q411" s="1"/>
      <c r="R411" s="1"/>
      <c r="S411" s="1"/>
    </row>
    <row r="412" ht="15.75" customHeight="1">
      <c r="A412" s="6">
        <v>414.0</v>
      </c>
      <c r="B412" s="3" t="str">
        <f>IFERROR(__xludf.DUMMYFUNCTION("GOOGLETRANSLATE(C412, ""ZH-CN"", ""EN"")"),"Sichuan Province")</f>
        <v>Sichuan Province</v>
      </c>
      <c r="C412" s="3" t="s">
        <v>610</v>
      </c>
      <c r="D412" s="1" t="s">
        <v>611</v>
      </c>
      <c r="E412" s="6">
        <v>510000.0</v>
      </c>
      <c r="F412" s="1" t="s">
        <v>623</v>
      </c>
      <c r="G412" s="5" t="str">
        <f>IFERROR(__xludf.DUMMYFUNCTION("GOOGLETRANSLATE(H412, ""ZH-CN"", ""EN"")"),"Deyang City")</f>
        <v>Deyang City</v>
      </c>
      <c r="H412" s="5" t="s">
        <v>624</v>
      </c>
      <c r="I412" s="6">
        <v>510600.0</v>
      </c>
      <c r="J412" s="7" t="b">
        <v>0</v>
      </c>
      <c r="K412" s="1"/>
      <c r="L412" s="1"/>
      <c r="M412" s="1"/>
      <c r="N412" s="1"/>
      <c r="O412" s="1"/>
      <c r="P412" s="1"/>
      <c r="Q412" s="1"/>
      <c r="R412" s="1"/>
      <c r="S412" s="1"/>
    </row>
    <row r="413" ht="15.75" customHeight="1">
      <c r="A413" s="6">
        <v>415.0</v>
      </c>
      <c r="B413" s="3" t="str">
        <f>IFERROR(__xludf.DUMMYFUNCTION("GOOGLETRANSLATE(C413, ""ZH-CN"", ""EN"")"),"Sichuan Province")</f>
        <v>Sichuan Province</v>
      </c>
      <c r="C413" s="3" t="s">
        <v>610</v>
      </c>
      <c r="D413" s="1" t="s">
        <v>611</v>
      </c>
      <c r="E413" s="6">
        <v>510000.0</v>
      </c>
      <c r="F413" s="1" t="s">
        <v>625</v>
      </c>
      <c r="G413" s="5" t="str">
        <f>IFERROR(__xludf.DUMMYFUNCTION("GOOGLETRANSLATE(H413, ""ZH-CN"", ""EN"")"),"Mianyang City")</f>
        <v>Mianyang City</v>
      </c>
      <c r="H413" s="5" t="s">
        <v>626</v>
      </c>
      <c r="I413" s="6">
        <v>510700.0</v>
      </c>
      <c r="J413" s="7" t="b">
        <v>0</v>
      </c>
      <c r="K413" s="1"/>
      <c r="L413" s="1"/>
      <c r="M413" s="1"/>
      <c r="N413" s="1"/>
      <c r="O413" s="1"/>
      <c r="P413" s="1"/>
      <c r="Q413" s="1"/>
      <c r="R413" s="1"/>
      <c r="S413" s="1"/>
    </row>
    <row r="414" ht="15.75" customHeight="1">
      <c r="A414" s="6">
        <v>416.0</v>
      </c>
      <c r="B414" s="3" t="str">
        <f>IFERROR(__xludf.DUMMYFUNCTION("GOOGLETRANSLATE(C414, ""ZH-CN"", ""EN"")"),"Sichuan Province")</f>
        <v>Sichuan Province</v>
      </c>
      <c r="C414" s="3" t="s">
        <v>610</v>
      </c>
      <c r="D414" s="1" t="s">
        <v>611</v>
      </c>
      <c r="E414" s="6">
        <v>510000.0</v>
      </c>
      <c r="F414" s="1" t="s">
        <v>627</v>
      </c>
      <c r="G414" s="5" t="str">
        <f>IFERROR(__xludf.DUMMYFUNCTION("GOOGLETRANSLATE(H414, ""ZH-CN"", ""EN"")"),"Guangyuan City")</f>
        <v>Guangyuan City</v>
      </c>
      <c r="H414" s="5" t="s">
        <v>628</v>
      </c>
      <c r="I414" s="6">
        <v>510800.0</v>
      </c>
      <c r="J414" s="7" t="b">
        <v>0</v>
      </c>
      <c r="K414" s="1"/>
      <c r="L414" s="1"/>
      <c r="M414" s="1"/>
      <c r="N414" s="1"/>
      <c r="O414" s="1"/>
      <c r="P414" s="1"/>
      <c r="Q414" s="1"/>
      <c r="R414" s="1"/>
      <c r="S414" s="1"/>
    </row>
    <row r="415" ht="15.75" customHeight="1">
      <c r="A415" s="6">
        <v>417.0</v>
      </c>
      <c r="B415" s="3" t="str">
        <f>IFERROR(__xludf.DUMMYFUNCTION("GOOGLETRANSLATE(C415, ""ZH-CN"", ""EN"")"),"Sichuan Province")</f>
        <v>Sichuan Province</v>
      </c>
      <c r="C415" s="3" t="s">
        <v>610</v>
      </c>
      <c r="D415" s="1" t="s">
        <v>611</v>
      </c>
      <c r="E415" s="6">
        <v>510000.0</v>
      </c>
      <c r="F415" s="1" t="s">
        <v>629</v>
      </c>
      <c r="G415" s="5" t="str">
        <f>IFERROR(__xludf.DUMMYFUNCTION("GOOGLETRANSLATE(H415, ""ZH-CN"", ""EN"")"),"Suining")</f>
        <v>Suining</v>
      </c>
      <c r="H415" s="5" t="s">
        <v>630</v>
      </c>
      <c r="I415" s="6">
        <v>510900.0</v>
      </c>
      <c r="J415" s="7" t="b">
        <v>0</v>
      </c>
      <c r="K415" s="1"/>
      <c r="L415" s="1"/>
      <c r="M415" s="1"/>
      <c r="N415" s="1"/>
      <c r="O415" s="1"/>
      <c r="P415" s="1"/>
      <c r="Q415" s="1"/>
      <c r="R415" s="1"/>
      <c r="S415" s="1"/>
    </row>
    <row r="416" ht="15.75" customHeight="1">
      <c r="A416" s="6">
        <v>418.0</v>
      </c>
      <c r="B416" s="3" t="str">
        <f>IFERROR(__xludf.DUMMYFUNCTION("GOOGLETRANSLATE(C416, ""ZH-CN"", ""EN"")"),"Sichuan Province")</f>
        <v>Sichuan Province</v>
      </c>
      <c r="C416" s="3" t="s">
        <v>610</v>
      </c>
      <c r="D416" s="1" t="s">
        <v>611</v>
      </c>
      <c r="E416" s="6">
        <v>510000.0</v>
      </c>
      <c r="F416" s="1" t="s">
        <v>631</v>
      </c>
      <c r="G416" s="5" t="str">
        <f>IFERROR(__xludf.DUMMYFUNCTION("GOOGLETRANSLATE(H416, ""ZH-CN"", ""EN"")"),"Neijiang City")</f>
        <v>Neijiang City</v>
      </c>
      <c r="H416" s="5" t="s">
        <v>632</v>
      </c>
      <c r="I416" s="6">
        <v>511000.0</v>
      </c>
      <c r="J416" s="7" t="b">
        <v>0</v>
      </c>
      <c r="K416" s="1"/>
      <c r="L416" s="1"/>
      <c r="M416" s="1"/>
      <c r="N416" s="1"/>
      <c r="O416" s="1"/>
      <c r="P416" s="1"/>
      <c r="Q416" s="1"/>
      <c r="R416" s="1"/>
      <c r="S416" s="1"/>
    </row>
    <row r="417" ht="15.75" customHeight="1">
      <c r="A417" s="6">
        <v>419.0</v>
      </c>
      <c r="B417" s="3" t="str">
        <f>IFERROR(__xludf.DUMMYFUNCTION("GOOGLETRANSLATE(C417, ""ZH-CN"", ""EN"")"),"Sichuan Province")</f>
        <v>Sichuan Province</v>
      </c>
      <c r="C417" s="3" t="s">
        <v>610</v>
      </c>
      <c r="D417" s="1" t="s">
        <v>611</v>
      </c>
      <c r="E417" s="6">
        <v>510000.0</v>
      </c>
      <c r="F417" s="1" t="s">
        <v>633</v>
      </c>
      <c r="G417" s="5" t="str">
        <f>IFERROR(__xludf.DUMMYFUNCTION("GOOGLETRANSLATE(H417, ""ZH-CN"", ""EN"")"),"Leshan")</f>
        <v>Leshan</v>
      </c>
      <c r="H417" s="5" t="s">
        <v>634</v>
      </c>
      <c r="I417" s="6">
        <v>511100.0</v>
      </c>
      <c r="J417" s="7" t="b">
        <v>0</v>
      </c>
      <c r="K417" s="1"/>
      <c r="L417" s="1"/>
      <c r="M417" s="1"/>
      <c r="N417" s="1"/>
      <c r="O417" s="1"/>
      <c r="P417" s="1"/>
      <c r="Q417" s="1"/>
      <c r="R417" s="1"/>
      <c r="S417" s="1"/>
    </row>
    <row r="418" ht="15.75" customHeight="1">
      <c r="A418" s="6">
        <v>420.0</v>
      </c>
      <c r="B418" s="3" t="str">
        <f>IFERROR(__xludf.DUMMYFUNCTION("GOOGLETRANSLATE(C418, ""ZH-CN"", ""EN"")"),"Sichuan Province")</f>
        <v>Sichuan Province</v>
      </c>
      <c r="C418" s="3" t="s">
        <v>610</v>
      </c>
      <c r="D418" s="1" t="s">
        <v>611</v>
      </c>
      <c r="E418" s="6">
        <v>510000.0</v>
      </c>
      <c r="F418" s="1" t="s">
        <v>635</v>
      </c>
      <c r="G418" s="5" t="str">
        <f>IFERROR(__xludf.DUMMYFUNCTION("GOOGLETRANSLATE(H418, ""ZH-CN"", ""EN"")"),"Nanchong City")</f>
        <v>Nanchong City</v>
      </c>
      <c r="H418" s="5" t="s">
        <v>636</v>
      </c>
      <c r="I418" s="6">
        <v>511300.0</v>
      </c>
      <c r="J418" s="7" t="b">
        <v>0</v>
      </c>
      <c r="K418" s="1"/>
      <c r="L418" s="1"/>
      <c r="M418" s="1"/>
      <c r="N418" s="1"/>
      <c r="O418" s="1"/>
      <c r="P418" s="1"/>
      <c r="Q418" s="1"/>
      <c r="R418" s="1"/>
      <c r="S418" s="1"/>
    </row>
    <row r="419" ht="15.75" customHeight="1">
      <c r="A419" s="6">
        <v>421.0</v>
      </c>
      <c r="B419" s="3" t="str">
        <f>IFERROR(__xludf.DUMMYFUNCTION("GOOGLETRANSLATE(C419, ""ZH-CN"", ""EN"")"),"Sichuan Province")</f>
        <v>Sichuan Province</v>
      </c>
      <c r="C419" s="3" t="s">
        <v>610</v>
      </c>
      <c r="D419" s="1" t="s">
        <v>611</v>
      </c>
      <c r="E419" s="6">
        <v>510000.0</v>
      </c>
      <c r="F419" s="1" t="s">
        <v>637</v>
      </c>
      <c r="G419" s="5" t="str">
        <f>IFERROR(__xludf.DUMMYFUNCTION("GOOGLETRANSLATE(H419, ""ZH-CN"", ""EN"")"),"Yibin City")</f>
        <v>Yibin City</v>
      </c>
      <c r="H419" s="5" t="s">
        <v>638</v>
      </c>
      <c r="I419" s="6">
        <v>511500.0</v>
      </c>
      <c r="J419" s="7" t="b">
        <v>0</v>
      </c>
      <c r="K419" s="1"/>
      <c r="L419" s="1"/>
      <c r="M419" s="1"/>
      <c r="N419" s="1"/>
      <c r="O419" s="1"/>
      <c r="P419" s="1"/>
      <c r="Q419" s="1"/>
      <c r="R419" s="1"/>
      <c r="S419" s="1"/>
    </row>
    <row r="420" ht="15.75" customHeight="1">
      <c r="A420" s="6">
        <v>422.0</v>
      </c>
      <c r="B420" s="3" t="str">
        <f>IFERROR(__xludf.DUMMYFUNCTION("GOOGLETRANSLATE(C420, ""ZH-CN"", ""EN"")"),"Sichuan Province")</f>
        <v>Sichuan Province</v>
      </c>
      <c r="C420" s="3" t="s">
        <v>610</v>
      </c>
      <c r="D420" s="1" t="s">
        <v>611</v>
      </c>
      <c r="E420" s="6">
        <v>510000.0</v>
      </c>
      <c r="F420" s="1" t="s">
        <v>639</v>
      </c>
      <c r="G420" s="5" t="str">
        <f>IFERROR(__xludf.DUMMYFUNCTION("GOOGLETRANSLATE(H420, ""ZH-CN"", ""EN"")"),"Dazhou")</f>
        <v>Dazhou</v>
      </c>
      <c r="H420" s="5" t="s">
        <v>640</v>
      </c>
      <c r="I420" s="6">
        <v>511700.0</v>
      </c>
      <c r="J420" s="7" t="b">
        <v>0</v>
      </c>
      <c r="K420" s="1"/>
      <c r="L420" s="1"/>
      <c r="M420" s="1"/>
      <c r="N420" s="1"/>
      <c r="O420" s="1"/>
      <c r="P420" s="1"/>
      <c r="Q420" s="1"/>
      <c r="R420" s="1"/>
      <c r="S420" s="1"/>
    </row>
    <row r="421" ht="15.75" customHeight="1">
      <c r="A421" s="6">
        <v>423.0</v>
      </c>
      <c r="B421" s="3" t="str">
        <f>IFERROR(__xludf.DUMMYFUNCTION("GOOGLETRANSLATE(C421, ""ZH-CN"", ""EN"")"),"Sichuan Province")</f>
        <v>Sichuan Province</v>
      </c>
      <c r="C421" s="3" t="s">
        <v>610</v>
      </c>
      <c r="D421" s="1" t="s">
        <v>611</v>
      </c>
      <c r="E421" s="6">
        <v>510000.0</v>
      </c>
      <c r="F421" s="1" t="s">
        <v>641</v>
      </c>
      <c r="G421" s="5" t="str">
        <f>IFERROR(__xludf.DUMMYFUNCTION("GOOGLETRANSLATE(H421, ""ZH-CN"", ""EN"")"),"Dazhou")</f>
        <v>Dazhou</v>
      </c>
      <c r="H421" s="5" t="s">
        <v>640</v>
      </c>
      <c r="I421" s="6">
        <v>511700.0</v>
      </c>
      <c r="J421" s="7" t="b">
        <v>0</v>
      </c>
      <c r="K421" s="1"/>
      <c r="L421" s="1"/>
      <c r="M421" s="1"/>
      <c r="N421" s="1"/>
      <c r="O421" s="1"/>
      <c r="P421" s="1"/>
      <c r="Q421" s="1"/>
      <c r="R421" s="1"/>
      <c r="S421" s="1"/>
    </row>
    <row r="422" ht="15.75" customHeight="1">
      <c r="A422" s="6">
        <v>424.0</v>
      </c>
      <c r="B422" s="3" t="str">
        <f>IFERROR(__xludf.DUMMYFUNCTION("GOOGLETRANSLATE(C422, ""ZH-CN"", ""EN"")"),"Sichuan Province")</f>
        <v>Sichuan Province</v>
      </c>
      <c r="C422" s="3" t="s">
        <v>610</v>
      </c>
      <c r="D422" s="1" t="s">
        <v>611</v>
      </c>
      <c r="E422" s="6">
        <v>510000.0</v>
      </c>
      <c r="F422" s="1" t="s">
        <v>642</v>
      </c>
      <c r="G422" s="5" t="str">
        <f>IFERROR(__xludf.DUMMYFUNCTION("GOOGLETRANSLATE(H422, ""ZH-CN"", ""EN"")"),"Dazhou")</f>
        <v>Dazhou</v>
      </c>
      <c r="H422" s="5" t="s">
        <v>640</v>
      </c>
      <c r="I422" s="6">
        <v>511700.0</v>
      </c>
      <c r="J422" s="7" t="b">
        <v>0</v>
      </c>
      <c r="K422" s="1"/>
      <c r="L422" s="1"/>
      <c r="M422" s="1"/>
      <c r="N422" s="1"/>
      <c r="O422" s="1"/>
      <c r="P422" s="1"/>
      <c r="Q422" s="1"/>
      <c r="R422" s="1"/>
      <c r="S422" s="1"/>
    </row>
    <row r="423" ht="15.75" customHeight="1">
      <c r="A423" s="6">
        <v>425.0</v>
      </c>
      <c r="B423" s="3" t="str">
        <f>IFERROR(__xludf.DUMMYFUNCTION("GOOGLETRANSLATE(C423, ""ZH-CN"", ""EN"")"),"Sichuan Province")</f>
        <v>Sichuan Province</v>
      </c>
      <c r="C423" s="3" t="s">
        <v>610</v>
      </c>
      <c r="D423" s="1" t="s">
        <v>611</v>
      </c>
      <c r="E423" s="6">
        <v>510000.0</v>
      </c>
      <c r="F423" s="1" t="s">
        <v>643</v>
      </c>
      <c r="G423" s="5" t="str">
        <f>IFERROR(__xludf.DUMMYFUNCTION("GOOGLETRANSLATE(H423, ""ZH-CN"", ""EN"")"),"Ya'an city")</f>
        <v>Ya'an city</v>
      </c>
      <c r="H423" s="5" t="s">
        <v>644</v>
      </c>
      <c r="I423" s="6">
        <v>511800.0</v>
      </c>
      <c r="J423" s="7" t="b">
        <v>0</v>
      </c>
      <c r="K423" s="1"/>
      <c r="L423" s="1"/>
      <c r="M423" s="1"/>
      <c r="N423" s="1"/>
      <c r="O423" s="1"/>
      <c r="P423" s="1"/>
      <c r="Q423" s="1"/>
      <c r="R423" s="1"/>
      <c r="S423" s="1"/>
    </row>
    <row r="424" ht="15.75" customHeight="1">
      <c r="A424" s="6">
        <v>426.0</v>
      </c>
      <c r="B424" s="3" t="str">
        <f>IFERROR(__xludf.DUMMYFUNCTION("GOOGLETRANSLATE(C424, ""ZH-CN"", ""EN"")"),"Sichuan Province")</f>
        <v>Sichuan Province</v>
      </c>
      <c r="C424" s="3" t="s">
        <v>610</v>
      </c>
      <c r="D424" s="1" t="s">
        <v>611</v>
      </c>
      <c r="E424" s="6">
        <v>510000.0</v>
      </c>
      <c r="F424" s="1" t="s">
        <v>645</v>
      </c>
      <c r="G424" s="5" t="str">
        <f>IFERROR(__xludf.DUMMYFUNCTION("GOOGLETRANSLATE(H424, ""ZH-CN"", ""EN"")"),"Aba Tibetan Qiang Autonomous Prefecture")</f>
        <v>Aba Tibetan Qiang Autonomous Prefecture</v>
      </c>
      <c r="H424" s="5" t="s">
        <v>646</v>
      </c>
      <c r="I424" s="6">
        <v>513200.0</v>
      </c>
      <c r="J424" s="7" t="b">
        <v>0</v>
      </c>
      <c r="K424" s="1"/>
      <c r="L424" s="1"/>
      <c r="M424" s="1"/>
      <c r="N424" s="1"/>
      <c r="O424" s="1"/>
      <c r="P424" s="1"/>
      <c r="Q424" s="1"/>
      <c r="R424" s="1"/>
      <c r="S424" s="1"/>
    </row>
    <row r="425" ht="15.75" customHeight="1">
      <c r="A425" s="6">
        <v>427.0</v>
      </c>
      <c r="B425" s="3" t="str">
        <f>IFERROR(__xludf.DUMMYFUNCTION("GOOGLETRANSLATE(C425, ""ZH-CN"", ""EN"")"),"Sichuan Province")</f>
        <v>Sichuan Province</v>
      </c>
      <c r="C425" s="3" t="s">
        <v>610</v>
      </c>
      <c r="D425" s="1" t="s">
        <v>611</v>
      </c>
      <c r="E425" s="6">
        <v>510000.0</v>
      </c>
      <c r="F425" s="1" t="s">
        <v>647</v>
      </c>
      <c r="G425" s="5" t="str">
        <f>IFERROR(__xludf.DUMMYFUNCTION("GOOGLETRANSLATE(H425, ""ZH-CN"", ""EN"")"),"Ganzi Tibetan Autonomous Prefecture")</f>
        <v>Ganzi Tibetan Autonomous Prefecture</v>
      </c>
      <c r="H425" s="5" t="s">
        <v>648</v>
      </c>
      <c r="I425" s="6">
        <v>513300.0</v>
      </c>
      <c r="J425" s="7" t="b">
        <v>0</v>
      </c>
      <c r="K425" s="1"/>
      <c r="L425" s="1"/>
      <c r="M425" s="1"/>
      <c r="N425" s="1"/>
      <c r="O425" s="1"/>
      <c r="P425" s="1"/>
      <c r="Q425" s="1"/>
      <c r="R425" s="1"/>
      <c r="S425" s="1"/>
    </row>
    <row r="426" ht="15.75" customHeight="1">
      <c r="A426" s="6">
        <v>428.0</v>
      </c>
      <c r="B426" s="3" t="str">
        <f>IFERROR(__xludf.DUMMYFUNCTION("GOOGLETRANSLATE(C426, ""ZH-CN"", ""EN"")"),"Sichuan Province")</f>
        <v>Sichuan Province</v>
      </c>
      <c r="C426" s="3" t="s">
        <v>610</v>
      </c>
      <c r="D426" s="1" t="s">
        <v>611</v>
      </c>
      <c r="E426" s="6">
        <v>510000.0</v>
      </c>
      <c r="F426" s="1" t="s">
        <v>649</v>
      </c>
      <c r="G426" s="5" t="str">
        <f>IFERROR(__xludf.DUMMYFUNCTION("GOOGLETRANSLATE(H426, ""ZH-CN"", ""EN"")"),"Liangshan Yi Autonomous Prefecture")</f>
        <v>Liangshan Yi Autonomous Prefecture</v>
      </c>
      <c r="H426" s="5" t="s">
        <v>650</v>
      </c>
      <c r="I426" s="6">
        <v>513400.0</v>
      </c>
      <c r="J426" s="7" t="b">
        <v>0</v>
      </c>
      <c r="K426" s="1"/>
      <c r="L426" s="1"/>
      <c r="M426" s="1"/>
      <c r="N426" s="1"/>
      <c r="O426" s="1"/>
      <c r="P426" s="1"/>
      <c r="Q426" s="1"/>
      <c r="R426" s="1"/>
      <c r="S426" s="1"/>
    </row>
    <row r="427" ht="15.75" customHeight="1">
      <c r="A427" s="6">
        <v>429.0</v>
      </c>
      <c r="B427" s="3" t="str">
        <f>IFERROR(__xludf.DUMMYFUNCTION("GOOGLETRANSLATE(C427, ""ZH-CN"", ""EN"")"),"Sichuan Province")</f>
        <v>Sichuan Province</v>
      </c>
      <c r="C427" s="3" t="s">
        <v>610</v>
      </c>
      <c r="D427" s="1" t="s">
        <v>611</v>
      </c>
      <c r="E427" s="6">
        <v>510000.0</v>
      </c>
      <c r="F427" s="1" t="s">
        <v>651</v>
      </c>
      <c r="G427" s="5" t="str">
        <f>IFERROR(__xludf.DUMMYFUNCTION("GOOGLETRANSLATE(H427, ""ZH-CN"", ""EN"")"),"Wanzhou District")</f>
        <v>Wanzhou District</v>
      </c>
      <c r="H427" s="5" t="s">
        <v>652</v>
      </c>
      <c r="I427" s="6">
        <v>500101.0</v>
      </c>
      <c r="J427" s="7" t="b">
        <v>0</v>
      </c>
      <c r="K427" s="1"/>
      <c r="L427" s="1"/>
      <c r="M427" s="1"/>
      <c r="N427" s="1"/>
      <c r="O427" s="1"/>
      <c r="P427" s="1"/>
      <c r="Q427" s="1"/>
      <c r="R427" s="1"/>
      <c r="S427" s="1"/>
    </row>
    <row r="428" ht="15.75" customHeight="1">
      <c r="A428" s="6">
        <v>430.0</v>
      </c>
      <c r="B428" s="3" t="str">
        <f>IFERROR(__xludf.DUMMYFUNCTION("GOOGLETRANSLATE(C428, ""ZH-CN"", ""EN"")"),"Sichuan Province")</f>
        <v>Sichuan Province</v>
      </c>
      <c r="C428" s="3" t="s">
        <v>610</v>
      </c>
      <c r="D428" s="1" t="s">
        <v>611</v>
      </c>
      <c r="E428" s="6">
        <v>510000.0</v>
      </c>
      <c r="F428" s="1" t="s">
        <v>653</v>
      </c>
      <c r="G428" s="5" t="str">
        <f>IFERROR(__xludf.DUMMYFUNCTION("GOOGLETRANSLATE(H428, ""ZH-CN"", ""EN"")"),"Wanzhou District")</f>
        <v>Wanzhou District</v>
      </c>
      <c r="H428" s="5" t="s">
        <v>652</v>
      </c>
      <c r="I428" s="6">
        <v>500101.0</v>
      </c>
      <c r="J428" s="7" t="b">
        <v>0</v>
      </c>
      <c r="K428" s="1"/>
      <c r="L428" s="1"/>
      <c r="M428" s="1"/>
      <c r="N428" s="1"/>
      <c r="O428" s="1"/>
      <c r="P428" s="1"/>
      <c r="Q428" s="1"/>
      <c r="R428" s="1"/>
      <c r="S428" s="1"/>
    </row>
    <row r="429" ht="15.75" customHeight="1">
      <c r="A429" s="6">
        <v>431.0</v>
      </c>
      <c r="B429" s="3" t="str">
        <f>IFERROR(__xludf.DUMMYFUNCTION("GOOGLETRANSLATE(C429, ""ZH-CN"", ""EN"")"),"Sichuan Province")</f>
        <v>Sichuan Province</v>
      </c>
      <c r="C429" s="3" t="s">
        <v>610</v>
      </c>
      <c r="D429" s="1" t="s">
        <v>611</v>
      </c>
      <c r="E429" s="6">
        <v>510000.0</v>
      </c>
      <c r="F429" s="1" t="s">
        <v>654</v>
      </c>
      <c r="G429" s="5" t="str">
        <f>IFERROR(__xludf.DUMMYFUNCTION("GOOGLETRANSLATE(H429, ""ZH-CN"", ""EN"")"),"Fuling District")</f>
        <v>Fuling District</v>
      </c>
      <c r="H429" s="5" t="s">
        <v>655</v>
      </c>
      <c r="I429" s="6">
        <v>500102.0</v>
      </c>
      <c r="J429" s="7" t="b">
        <v>0</v>
      </c>
      <c r="K429" s="1"/>
      <c r="L429" s="1"/>
      <c r="M429" s="1"/>
      <c r="N429" s="1"/>
      <c r="O429" s="1"/>
      <c r="P429" s="1"/>
      <c r="Q429" s="1"/>
      <c r="R429" s="1"/>
      <c r="S429" s="1"/>
    </row>
    <row r="430" ht="15.75" customHeight="1">
      <c r="A430" s="6">
        <v>432.0</v>
      </c>
      <c r="B430" s="3" t="str">
        <f>IFERROR(__xludf.DUMMYFUNCTION("GOOGLETRANSLATE(C430, ""ZH-CN"", ""EN"")"),"Sichuan Province")</f>
        <v>Sichuan Province</v>
      </c>
      <c r="C430" s="3" t="s">
        <v>610</v>
      </c>
      <c r="D430" s="1" t="s">
        <v>611</v>
      </c>
      <c r="E430" s="6">
        <v>510000.0</v>
      </c>
      <c r="F430" s="1" t="s">
        <v>656</v>
      </c>
      <c r="G430" s="5" t="str">
        <f>IFERROR(__xludf.DUMMYFUNCTION("GOOGLETRANSLATE(H430, ""ZH-CN"", ""EN"")"),"Deyang City")</f>
        <v>Deyang City</v>
      </c>
      <c r="H430" s="5" t="s">
        <v>624</v>
      </c>
      <c r="I430" s="6">
        <v>510600.0</v>
      </c>
      <c r="J430" s="7" t="b">
        <v>0</v>
      </c>
      <c r="K430" s="1"/>
      <c r="L430" s="1"/>
      <c r="M430" s="1"/>
      <c r="N430" s="1"/>
      <c r="O430" s="1"/>
      <c r="P430" s="1"/>
      <c r="Q430" s="1"/>
      <c r="R430" s="1"/>
      <c r="S430" s="1"/>
    </row>
    <row r="431" ht="15.75" customHeight="1">
      <c r="A431" s="6">
        <v>433.0</v>
      </c>
      <c r="B431" s="3" t="str">
        <f>IFERROR(__xludf.DUMMYFUNCTION("GOOGLETRANSLATE(C431, ""ZH-CN"", ""EN"")"),"Sichuan Province")</f>
        <v>Sichuan Province</v>
      </c>
      <c r="C431" s="3" t="s">
        <v>610</v>
      </c>
      <c r="D431" s="1" t="s">
        <v>611</v>
      </c>
      <c r="E431" s="6">
        <v>510000.0</v>
      </c>
      <c r="F431" s="1" t="s">
        <v>657</v>
      </c>
      <c r="G431" s="5" t="str">
        <f>IFERROR(__xludf.DUMMYFUNCTION("GOOGLETRANSLATE(H431, ""ZH-CN"", ""EN"")"),"Mianyang City")</f>
        <v>Mianyang City</v>
      </c>
      <c r="H431" s="5" t="s">
        <v>626</v>
      </c>
      <c r="I431" s="6">
        <v>510700.0</v>
      </c>
      <c r="J431" s="7" t="b">
        <v>0</v>
      </c>
      <c r="K431" s="1"/>
      <c r="L431" s="1"/>
      <c r="M431" s="1"/>
      <c r="N431" s="1"/>
      <c r="O431" s="1"/>
      <c r="P431" s="1"/>
      <c r="Q431" s="1"/>
      <c r="R431" s="1"/>
      <c r="S431" s="1"/>
    </row>
    <row r="432" ht="15.75" customHeight="1">
      <c r="A432" s="6">
        <v>434.0</v>
      </c>
      <c r="B432" s="3" t="str">
        <f>IFERROR(__xludf.DUMMYFUNCTION("GOOGLETRANSLATE(C432, ""ZH-CN"", ""EN"")"),"Sichuan Province")</f>
        <v>Sichuan Province</v>
      </c>
      <c r="C432" s="3" t="s">
        <v>610</v>
      </c>
      <c r="D432" s="1" t="s">
        <v>611</v>
      </c>
      <c r="E432" s="6">
        <v>510000.0</v>
      </c>
      <c r="F432" s="1" t="s">
        <v>658</v>
      </c>
      <c r="G432" s="5" t="str">
        <f>IFERROR(__xludf.DUMMYFUNCTION("GOOGLETRANSLATE(H432, ""ZH-CN"", ""EN"")"),"Chengdu")</f>
        <v>Chengdu</v>
      </c>
      <c r="H432" s="5" t="s">
        <v>613</v>
      </c>
      <c r="I432" s="6">
        <v>510100.0</v>
      </c>
      <c r="J432" s="7" t="b">
        <v>0</v>
      </c>
      <c r="K432" s="1"/>
      <c r="L432" s="1"/>
      <c r="M432" s="1"/>
      <c r="N432" s="1"/>
      <c r="O432" s="1"/>
      <c r="P432" s="1"/>
      <c r="Q432" s="1"/>
      <c r="R432" s="1"/>
      <c r="S432" s="1"/>
    </row>
    <row r="433" ht="15.75" customHeight="1">
      <c r="A433" s="6">
        <v>435.0</v>
      </c>
      <c r="B433" s="3" t="str">
        <f>IFERROR(__xludf.DUMMYFUNCTION("GOOGLETRANSLATE(C433, ""ZH-CN"", ""EN"")"),"Sichuan Province")</f>
        <v>Sichuan Province</v>
      </c>
      <c r="C433" s="3" t="s">
        <v>610</v>
      </c>
      <c r="D433" s="1" t="s">
        <v>611</v>
      </c>
      <c r="E433" s="6">
        <v>510000.0</v>
      </c>
      <c r="F433" s="1" t="s">
        <v>659</v>
      </c>
      <c r="G433" s="5" t="str">
        <f>IFERROR(__xludf.DUMMYFUNCTION("GOOGLETRANSLATE(H433, ""ZH-CN"", ""EN"")"),"Chengdu")</f>
        <v>Chengdu</v>
      </c>
      <c r="H433" s="5" t="s">
        <v>613</v>
      </c>
      <c r="I433" s="6">
        <v>510100.0</v>
      </c>
      <c r="J433" s="7" t="b">
        <v>0</v>
      </c>
      <c r="K433" s="1"/>
      <c r="L433" s="1"/>
      <c r="M433" s="1"/>
      <c r="N433" s="1"/>
      <c r="O433" s="1"/>
      <c r="P433" s="1"/>
      <c r="Q433" s="1"/>
      <c r="R433" s="1"/>
      <c r="S433" s="1"/>
    </row>
    <row r="434" ht="15.75" customHeight="1">
      <c r="A434" s="6">
        <v>436.0</v>
      </c>
      <c r="B434" s="3" t="str">
        <f>IFERROR(__xludf.DUMMYFUNCTION("GOOGLETRANSLATE(C434, ""ZH-CN"", ""EN"")"),"Sichuan Province")</f>
        <v>Sichuan Province</v>
      </c>
      <c r="C434" s="3" t="s">
        <v>610</v>
      </c>
      <c r="D434" s="1" t="s">
        <v>611</v>
      </c>
      <c r="E434" s="6">
        <v>510000.0</v>
      </c>
      <c r="F434" s="1" t="s">
        <v>660</v>
      </c>
      <c r="G434" s="5" t="str">
        <f>IFERROR(__xludf.DUMMYFUNCTION("GOOGLETRANSLATE(H434, ""ZH-CN"", ""EN"")"),"Leshan")</f>
        <v>Leshan</v>
      </c>
      <c r="H434" s="5" t="s">
        <v>634</v>
      </c>
      <c r="I434" s="6">
        <v>511100.0</v>
      </c>
      <c r="J434" s="7" t="b">
        <v>0</v>
      </c>
      <c r="K434" s="1"/>
      <c r="L434" s="1"/>
      <c r="M434" s="1"/>
      <c r="N434" s="1"/>
      <c r="O434" s="1"/>
      <c r="P434" s="1"/>
      <c r="Q434" s="1"/>
      <c r="R434" s="1"/>
      <c r="S434" s="1"/>
    </row>
    <row r="435" ht="15.75" customHeight="1">
      <c r="A435" s="6">
        <v>437.0</v>
      </c>
      <c r="B435" s="3" t="str">
        <f>IFERROR(__xludf.DUMMYFUNCTION("GOOGLETRANSLATE(C435, ""ZH-CN"", ""EN"")"),"Sichuan Province")</f>
        <v>Sichuan Province</v>
      </c>
      <c r="C435" s="3" t="s">
        <v>610</v>
      </c>
      <c r="D435" s="1" t="s">
        <v>611</v>
      </c>
      <c r="E435" s="6">
        <v>510000.0</v>
      </c>
      <c r="F435" s="1" t="s">
        <v>661</v>
      </c>
      <c r="G435" s="5" t="str">
        <f>IFERROR(__xludf.DUMMYFUNCTION("GOOGLETRANSLATE(H435, ""ZH-CN"", ""EN"")"),"Leshan")</f>
        <v>Leshan</v>
      </c>
      <c r="H435" s="5" t="s">
        <v>634</v>
      </c>
      <c r="I435" s="6">
        <v>511100.0</v>
      </c>
      <c r="J435" s="7" t="b">
        <v>0</v>
      </c>
      <c r="K435" s="1"/>
      <c r="L435" s="1"/>
      <c r="M435" s="1"/>
      <c r="N435" s="1"/>
      <c r="O435" s="1"/>
      <c r="P435" s="1"/>
      <c r="Q435" s="1"/>
      <c r="R435" s="1"/>
      <c r="S435" s="1"/>
    </row>
    <row r="436" ht="15.75" customHeight="1">
      <c r="A436" s="6">
        <v>438.0</v>
      </c>
      <c r="B436" s="3" t="str">
        <f>IFERROR(__xludf.DUMMYFUNCTION("GOOGLETRANSLATE(C436, ""ZH-CN"", ""EN"")"),"Sichuan Province")</f>
        <v>Sichuan Province</v>
      </c>
      <c r="C436" s="3" t="s">
        <v>610</v>
      </c>
      <c r="D436" s="1" t="s">
        <v>611</v>
      </c>
      <c r="E436" s="6">
        <v>510000.0</v>
      </c>
      <c r="F436" s="1" t="s">
        <v>662</v>
      </c>
      <c r="G436" s="5" t="str">
        <f>IFERROR(__xludf.DUMMYFUNCTION("GOOGLETRANSLATE(H436, ""ZH-CN"", ""EN"")"),"Yongchuan District")</f>
        <v>Yongchuan District</v>
      </c>
      <c r="H436" s="5" t="s">
        <v>663</v>
      </c>
      <c r="I436" s="6">
        <v>500118.0</v>
      </c>
      <c r="J436" s="7" t="b">
        <v>0</v>
      </c>
      <c r="K436" s="1"/>
      <c r="L436" s="1"/>
      <c r="M436" s="1"/>
      <c r="N436" s="1"/>
      <c r="O436" s="1"/>
      <c r="P436" s="1"/>
      <c r="Q436" s="1"/>
      <c r="R436" s="1"/>
      <c r="S436" s="1"/>
    </row>
    <row r="437" ht="15.75" customHeight="1">
      <c r="A437" s="6">
        <v>439.0</v>
      </c>
      <c r="B437" s="3" t="str">
        <f>IFERROR(__xludf.DUMMYFUNCTION("GOOGLETRANSLATE(C437, ""ZH-CN"", ""EN"")"),"Sichuan Province")</f>
        <v>Sichuan Province</v>
      </c>
      <c r="C437" s="3" t="s">
        <v>610</v>
      </c>
      <c r="D437" s="1" t="s">
        <v>611</v>
      </c>
      <c r="E437" s="6">
        <v>510000.0</v>
      </c>
      <c r="F437" s="1" t="s">
        <v>664</v>
      </c>
      <c r="G437" s="5" t="str">
        <f>IFERROR(__xludf.DUMMYFUNCTION("GOOGLETRANSLATE(H437, ""ZH-CN"", ""EN"")"),"Hechuan District")</f>
        <v>Hechuan District</v>
      </c>
      <c r="H437" s="5" t="s">
        <v>665</v>
      </c>
      <c r="I437" s="6">
        <v>500117.0</v>
      </c>
      <c r="J437" s="7" t="b">
        <v>0</v>
      </c>
      <c r="K437" s="1"/>
      <c r="L437" s="1"/>
      <c r="M437" s="1"/>
      <c r="N437" s="1"/>
      <c r="O437" s="1"/>
      <c r="P437" s="1"/>
      <c r="Q437" s="1"/>
      <c r="R437" s="1"/>
      <c r="S437" s="1"/>
    </row>
    <row r="438" ht="15.75" customHeight="1">
      <c r="A438" s="6">
        <v>440.0</v>
      </c>
      <c r="B438" s="3" t="str">
        <f>IFERROR(__xludf.DUMMYFUNCTION("GOOGLETRANSLATE(C438, ""ZH-CN"", ""EN"")"),"Sichuan Province")</f>
        <v>Sichuan Province</v>
      </c>
      <c r="C438" s="3" t="s">
        <v>610</v>
      </c>
      <c r="D438" s="1" t="s">
        <v>611</v>
      </c>
      <c r="E438" s="6">
        <v>510000.0</v>
      </c>
      <c r="F438" s="1" t="s">
        <v>666</v>
      </c>
      <c r="G438" s="5" t="str">
        <f>IFERROR(__xludf.DUMMYFUNCTION("GOOGLETRANSLATE(H438, ""ZH-CN"", ""EN"")"),"Jiangjin District")</f>
        <v>Jiangjin District</v>
      </c>
      <c r="H438" s="5" t="s">
        <v>667</v>
      </c>
      <c r="I438" s="6">
        <v>500116.0</v>
      </c>
      <c r="J438" s="7" t="b">
        <v>0</v>
      </c>
      <c r="K438" s="1"/>
      <c r="L438" s="1"/>
      <c r="M438" s="1"/>
      <c r="N438" s="1"/>
      <c r="O438" s="1"/>
      <c r="P438" s="1"/>
      <c r="Q438" s="1"/>
      <c r="R438" s="1"/>
      <c r="S438" s="1"/>
    </row>
    <row r="439" ht="15.75" customHeight="1">
      <c r="A439" s="6">
        <v>441.0</v>
      </c>
      <c r="B439" s="3" t="str">
        <f>IFERROR(__xludf.DUMMYFUNCTION("GOOGLETRANSLATE(C439, ""ZH-CN"", ""EN"")"),"Sichuan Province")</f>
        <v>Sichuan Province</v>
      </c>
      <c r="C439" s="3" t="s">
        <v>610</v>
      </c>
      <c r="D439" s="1" t="s">
        <v>611</v>
      </c>
      <c r="E439" s="6">
        <v>510000.0</v>
      </c>
      <c r="F439" s="1" t="s">
        <v>668</v>
      </c>
      <c r="G439" s="5" t="str">
        <f>IFERROR(__xludf.DUMMYFUNCTION("GOOGLETRANSLATE(H439, ""ZH-CN"", ""EN"")"),"Nanchuan District")</f>
        <v>Nanchuan District</v>
      </c>
      <c r="H439" s="5" t="s">
        <v>669</v>
      </c>
      <c r="I439" s="6">
        <v>500119.0</v>
      </c>
      <c r="J439" s="7" t="b">
        <v>0</v>
      </c>
      <c r="K439" s="1"/>
      <c r="L439" s="1"/>
      <c r="M439" s="1"/>
      <c r="N439" s="1"/>
      <c r="O439" s="1"/>
      <c r="P439" s="1"/>
      <c r="Q439" s="1"/>
      <c r="R439" s="1"/>
      <c r="S439" s="1"/>
    </row>
    <row r="440" ht="15.75" customHeight="1">
      <c r="A440" s="6">
        <v>442.0</v>
      </c>
      <c r="B440" s="3" t="str">
        <f>IFERROR(__xludf.DUMMYFUNCTION("GOOGLETRANSLATE(C440, ""ZH-CN"", ""EN"")"),"Sichuan Province")</f>
        <v>Sichuan Province</v>
      </c>
      <c r="C440" s="3" t="s">
        <v>610</v>
      </c>
      <c r="D440" s="1" t="s">
        <v>611</v>
      </c>
      <c r="E440" s="6">
        <v>510000.0</v>
      </c>
      <c r="F440" s="1" t="s">
        <v>670</v>
      </c>
      <c r="G440" s="5" t="str">
        <f>IFERROR(__xludf.DUMMYFUNCTION("GOOGLETRANSLATE(H440, ""ZH-CN"", ""EN"")"),"Nanchong City")</f>
        <v>Nanchong City</v>
      </c>
      <c r="H440" s="5" t="s">
        <v>636</v>
      </c>
      <c r="I440" s="6">
        <v>511300.0</v>
      </c>
      <c r="J440" s="7" t="b">
        <v>0</v>
      </c>
      <c r="K440" s="1"/>
      <c r="L440" s="1"/>
      <c r="M440" s="1"/>
      <c r="N440" s="1"/>
      <c r="O440" s="1"/>
      <c r="P440" s="1"/>
      <c r="Q440" s="1"/>
      <c r="R440" s="1"/>
      <c r="S440" s="1"/>
    </row>
    <row r="441" ht="15.75" customHeight="1">
      <c r="A441" s="6">
        <v>443.0</v>
      </c>
      <c r="B441" s="3" t="str">
        <f>IFERROR(__xludf.DUMMYFUNCTION("GOOGLETRANSLATE(C441, ""ZH-CN"", ""EN"")"),"Sichuan Province")</f>
        <v>Sichuan Province</v>
      </c>
      <c r="C441" s="3" t="s">
        <v>610</v>
      </c>
      <c r="D441" s="1" t="s">
        <v>611</v>
      </c>
      <c r="E441" s="6">
        <v>510000.0</v>
      </c>
      <c r="F441" s="1" t="s">
        <v>671</v>
      </c>
      <c r="G441" s="5" t="str">
        <f>IFERROR(__xludf.DUMMYFUNCTION("GOOGLETRANSLATE(H441, ""ZH-CN"", ""EN"")"),"Ziyang City")</f>
        <v>Ziyang City</v>
      </c>
      <c r="H441" s="5" t="s">
        <v>672</v>
      </c>
      <c r="I441" s="6">
        <v>512000.0</v>
      </c>
      <c r="J441" s="7" t="b">
        <v>0</v>
      </c>
      <c r="K441" s="1"/>
      <c r="L441" s="1"/>
      <c r="M441" s="1"/>
      <c r="N441" s="1"/>
      <c r="O441" s="1"/>
      <c r="P441" s="1"/>
      <c r="Q441" s="1"/>
      <c r="R441" s="1"/>
      <c r="S441" s="1"/>
    </row>
    <row r="442" ht="15.75" customHeight="1">
      <c r="A442" s="6">
        <v>444.0</v>
      </c>
      <c r="B442" s="3" t="str">
        <f>IFERROR(__xludf.DUMMYFUNCTION("GOOGLETRANSLATE(C442, ""ZH-CN"", ""EN"")"),"Sichuan Province")</f>
        <v>Sichuan Province</v>
      </c>
      <c r="C442" s="3" t="s">
        <v>610</v>
      </c>
      <c r="D442" s="1" t="s">
        <v>611</v>
      </c>
      <c r="E442" s="6">
        <v>510000.0</v>
      </c>
      <c r="F442" s="1" t="s">
        <v>673</v>
      </c>
      <c r="G442" s="5" t="str">
        <f>IFERROR(__xludf.DUMMYFUNCTION("GOOGLETRANSLATE(H442, ""ZH-CN"", ""EN"")"),"Ziyang City")</f>
        <v>Ziyang City</v>
      </c>
      <c r="H442" s="5" t="s">
        <v>672</v>
      </c>
      <c r="I442" s="6">
        <v>512000.0</v>
      </c>
      <c r="J442" s="7" t="b">
        <v>0</v>
      </c>
      <c r="K442" s="1"/>
      <c r="L442" s="1"/>
      <c r="M442" s="1"/>
      <c r="N442" s="1"/>
      <c r="O442" s="1"/>
      <c r="P442" s="1"/>
      <c r="Q442" s="1"/>
      <c r="R442" s="1"/>
      <c r="S442" s="1"/>
    </row>
    <row r="443" ht="15.75" customHeight="1">
      <c r="A443" s="6">
        <v>445.0</v>
      </c>
      <c r="B443" s="3" t="str">
        <f>IFERROR(__xludf.DUMMYFUNCTION("GOOGLETRANSLATE(C443, ""ZH-CN"", ""EN"")"),"Sichuan Province")</f>
        <v>Sichuan Province</v>
      </c>
      <c r="C443" s="3" t="s">
        <v>610</v>
      </c>
      <c r="D443" s="1" t="s">
        <v>611</v>
      </c>
      <c r="E443" s="6">
        <v>510000.0</v>
      </c>
      <c r="F443" s="1" t="s">
        <v>674</v>
      </c>
      <c r="G443" s="5" t="str">
        <f>IFERROR(__xludf.DUMMYFUNCTION("GOOGLETRANSLATE(H443, ""ZH-CN"", ""EN"")"),"Ziyang City")</f>
        <v>Ziyang City</v>
      </c>
      <c r="H443" s="5" t="s">
        <v>672</v>
      </c>
      <c r="I443" s="6">
        <v>512000.0</v>
      </c>
      <c r="J443" s="7" t="b">
        <v>0</v>
      </c>
      <c r="K443" s="1"/>
      <c r="L443" s="1"/>
      <c r="M443" s="1"/>
      <c r="N443" s="1"/>
      <c r="O443" s="1"/>
      <c r="P443" s="1"/>
      <c r="Q443" s="1"/>
      <c r="R443" s="1"/>
      <c r="S443" s="1"/>
    </row>
    <row r="444" ht="15.75" customHeight="1">
      <c r="A444" s="6">
        <v>446.0</v>
      </c>
      <c r="B444" s="3" t="str">
        <f>IFERROR(__xludf.DUMMYFUNCTION("GOOGLETRANSLATE(C444, ""ZH-CN"", ""EN"")"),"Sichuan Province")</f>
        <v>Sichuan Province</v>
      </c>
      <c r="C444" s="3" t="s">
        <v>610</v>
      </c>
      <c r="D444" s="1" t="s">
        <v>611</v>
      </c>
      <c r="E444" s="6">
        <v>510000.0</v>
      </c>
      <c r="F444" s="1" t="s">
        <v>675</v>
      </c>
      <c r="G444" s="5" t="str">
        <f>IFERROR(__xludf.DUMMYFUNCTION("GOOGLETRANSLATE(H444, ""ZH-CN"", ""EN"")"),"Chengdu")</f>
        <v>Chengdu</v>
      </c>
      <c r="H444" s="5" t="s">
        <v>613</v>
      </c>
      <c r="I444" s="6">
        <v>510100.0</v>
      </c>
      <c r="J444" s="7" t="b">
        <v>0</v>
      </c>
      <c r="K444" s="1"/>
      <c r="L444" s="1"/>
      <c r="M444" s="1"/>
      <c r="N444" s="1"/>
      <c r="O444" s="1"/>
      <c r="P444" s="1"/>
      <c r="Q444" s="1"/>
      <c r="R444" s="1"/>
      <c r="S444" s="1"/>
    </row>
    <row r="445" ht="15.75" customHeight="1">
      <c r="A445" s="6">
        <v>447.0</v>
      </c>
      <c r="B445" s="3" t="str">
        <f>IFERROR(__xludf.DUMMYFUNCTION("GOOGLETRANSLATE(C445, ""ZH-CN"", ""EN"")"),"Sichuan Province")</f>
        <v>Sichuan Province</v>
      </c>
      <c r="C445" s="3" t="s">
        <v>610</v>
      </c>
      <c r="D445" s="1" t="s">
        <v>611</v>
      </c>
      <c r="E445" s="6">
        <v>510000.0</v>
      </c>
      <c r="F445" s="1" t="s">
        <v>676</v>
      </c>
      <c r="G445" s="5" t="str">
        <f>IFERROR(__xludf.DUMMYFUNCTION("GOOGLETRANSLATE(H445, ""ZH-CN"", ""EN"")"),"Chengdu")</f>
        <v>Chengdu</v>
      </c>
      <c r="H445" s="5" t="s">
        <v>613</v>
      </c>
      <c r="I445" s="6">
        <v>510100.0</v>
      </c>
      <c r="J445" s="7" t="b">
        <v>0</v>
      </c>
      <c r="K445" s="1"/>
      <c r="L445" s="1"/>
      <c r="M445" s="1"/>
      <c r="N445" s="1"/>
      <c r="O445" s="1"/>
      <c r="P445" s="1"/>
      <c r="Q445" s="1"/>
      <c r="R445" s="1"/>
      <c r="S445" s="1"/>
    </row>
    <row r="446" ht="15.75" customHeight="1">
      <c r="A446" s="6">
        <v>448.0</v>
      </c>
      <c r="B446" s="3" t="str">
        <f>IFERROR(__xludf.DUMMYFUNCTION("GOOGLETRANSLATE(C446, ""ZH-CN"", ""EN"")"),"Sichuan Province")</f>
        <v>Sichuan Province</v>
      </c>
      <c r="C446" s="3" t="s">
        <v>610</v>
      </c>
      <c r="D446" s="1" t="s">
        <v>611</v>
      </c>
      <c r="E446" s="6">
        <v>510000.0</v>
      </c>
      <c r="F446" s="1" t="s">
        <v>677</v>
      </c>
      <c r="G446" s="5" t="str">
        <f>IFERROR(__xludf.DUMMYFUNCTION("GOOGLETRANSLATE(H446, ""ZH-CN"", ""EN"")"),"Chengdu")</f>
        <v>Chengdu</v>
      </c>
      <c r="H446" s="5" t="s">
        <v>613</v>
      </c>
      <c r="I446" s="6">
        <v>510100.0</v>
      </c>
      <c r="J446" s="7" t="b">
        <v>0</v>
      </c>
      <c r="K446" s="1"/>
      <c r="L446" s="1"/>
      <c r="M446" s="1"/>
      <c r="N446" s="1"/>
      <c r="O446" s="1"/>
      <c r="P446" s="1"/>
      <c r="Q446" s="1"/>
      <c r="R446" s="1"/>
      <c r="S446" s="1"/>
    </row>
    <row r="447" ht="15.75" customHeight="1">
      <c r="A447" s="6">
        <v>449.0</v>
      </c>
      <c r="B447" s="3" t="str">
        <f>IFERROR(__xludf.DUMMYFUNCTION("GOOGLETRANSLATE(C447, ""ZH-CN"", ""EN"")"),"Sichuan Province")</f>
        <v>Sichuan Province</v>
      </c>
      <c r="C447" s="3" t="s">
        <v>610</v>
      </c>
      <c r="D447" s="1" t="s">
        <v>611</v>
      </c>
      <c r="E447" s="6">
        <v>510000.0</v>
      </c>
      <c r="F447" s="1" t="s">
        <v>678</v>
      </c>
      <c r="G447" s="5" t="str">
        <f>IFERROR(__xludf.DUMMYFUNCTION("GOOGLETRANSLATE(H447, ""ZH-CN"", ""EN"")"),"Chengdu")</f>
        <v>Chengdu</v>
      </c>
      <c r="H447" s="5" t="s">
        <v>613</v>
      </c>
      <c r="I447" s="6">
        <v>510100.0</v>
      </c>
      <c r="J447" s="7" t="b">
        <v>0</v>
      </c>
      <c r="K447" s="1"/>
      <c r="L447" s="1"/>
      <c r="M447" s="1"/>
      <c r="N447" s="1"/>
      <c r="O447" s="1"/>
      <c r="P447" s="1"/>
      <c r="Q447" s="1"/>
      <c r="R447" s="1"/>
      <c r="S447" s="1"/>
    </row>
    <row r="448" ht="15.75" customHeight="1">
      <c r="A448" s="6">
        <v>450.0</v>
      </c>
      <c r="B448" s="3" t="str">
        <f>IFERROR(__xludf.DUMMYFUNCTION("GOOGLETRANSLATE(C448, ""ZH-CN"", ""EN"")"),"Sichuan Province")</f>
        <v>Sichuan Province</v>
      </c>
      <c r="C448" s="3" t="s">
        <v>610</v>
      </c>
      <c r="D448" s="1" t="s">
        <v>611</v>
      </c>
      <c r="E448" s="6">
        <v>510000.0</v>
      </c>
      <c r="F448" s="1" t="s">
        <v>679</v>
      </c>
      <c r="G448" s="5" t="str">
        <f>IFERROR(__xludf.DUMMYFUNCTION("GOOGLETRANSLATE(H448, ""ZH-CN"", ""EN"")"),"Chengdu")</f>
        <v>Chengdu</v>
      </c>
      <c r="H448" s="5" t="s">
        <v>613</v>
      </c>
      <c r="I448" s="6">
        <v>510100.0</v>
      </c>
      <c r="J448" s="7" t="b">
        <v>0</v>
      </c>
      <c r="K448" s="1"/>
      <c r="L448" s="1"/>
      <c r="M448" s="1"/>
      <c r="N448" s="1"/>
      <c r="O448" s="1"/>
      <c r="P448" s="1"/>
      <c r="Q448" s="1"/>
      <c r="R448" s="1"/>
      <c r="S448" s="1"/>
    </row>
    <row r="449" ht="15.75" customHeight="1">
      <c r="A449" s="6">
        <v>451.0</v>
      </c>
      <c r="B449" s="3" t="str">
        <f>IFERROR(__xludf.DUMMYFUNCTION("GOOGLETRANSLATE(C449, ""ZH-CN"", ""EN"")"),"Sichuan Province")</f>
        <v>Sichuan Province</v>
      </c>
      <c r="C449" s="3" t="s">
        <v>610</v>
      </c>
      <c r="D449" s="1" t="s">
        <v>611</v>
      </c>
      <c r="E449" s="6">
        <v>510000.0</v>
      </c>
      <c r="F449" s="1" t="s">
        <v>680</v>
      </c>
      <c r="G449" s="5" t="str">
        <f>IFERROR(__xludf.DUMMYFUNCTION("GOOGLETRANSLATE(H449, ""ZH-CN"", ""EN"")"),"Chengdu")</f>
        <v>Chengdu</v>
      </c>
      <c r="H449" s="5" t="s">
        <v>613</v>
      </c>
      <c r="I449" s="6">
        <v>510100.0</v>
      </c>
      <c r="J449" s="7" t="b">
        <v>0</v>
      </c>
      <c r="K449" s="1"/>
      <c r="L449" s="1"/>
      <c r="M449" s="1"/>
      <c r="N449" s="1"/>
      <c r="O449" s="1"/>
      <c r="P449" s="1"/>
      <c r="Q449" s="1"/>
      <c r="R449" s="1"/>
      <c r="S449" s="1"/>
    </row>
    <row r="450" ht="15.75" customHeight="1">
      <c r="A450" s="6">
        <v>452.0</v>
      </c>
      <c r="B450" s="3" t="str">
        <f>IFERROR(__xludf.DUMMYFUNCTION("GOOGLETRANSLATE(C450, ""ZH-CN"", ""EN"")"),"Sichuan Province")</f>
        <v>Sichuan Province</v>
      </c>
      <c r="C450" s="3" t="s">
        <v>610</v>
      </c>
      <c r="D450" s="1" t="s">
        <v>611</v>
      </c>
      <c r="E450" s="6">
        <v>510000.0</v>
      </c>
      <c r="F450" s="1" t="s">
        <v>681</v>
      </c>
      <c r="G450" s="5" t="str">
        <f>IFERROR(__xludf.DUMMYFUNCTION("GOOGLETRANSLATE(H450, ""ZH-CN"", ""EN"")"),"Wanyuan City")</f>
        <v>Wanyuan City</v>
      </c>
      <c r="H450" s="5" t="s">
        <v>682</v>
      </c>
      <c r="I450" s="6">
        <v>511781.0</v>
      </c>
      <c r="J450" s="7" t="b">
        <v>0</v>
      </c>
      <c r="K450" s="1"/>
      <c r="L450" s="1"/>
      <c r="M450" s="1"/>
      <c r="N450" s="1"/>
      <c r="O450" s="1"/>
      <c r="P450" s="1"/>
      <c r="Q450" s="1"/>
      <c r="R450" s="1"/>
      <c r="S450" s="1"/>
    </row>
    <row r="451" ht="15.75" customHeight="1">
      <c r="A451" s="6">
        <v>453.0</v>
      </c>
      <c r="B451" s="3" t="str">
        <f>IFERROR(__xludf.DUMMYFUNCTION("GOOGLETRANSLATE(C451, ""ZH-CN"", ""EN"")"),"Sichuan Province")</f>
        <v>Sichuan Province</v>
      </c>
      <c r="C451" s="3" t="s">
        <v>610</v>
      </c>
      <c r="D451" s="1" t="s">
        <v>611</v>
      </c>
      <c r="E451" s="6">
        <v>510000.0</v>
      </c>
      <c r="F451" s="1" t="s">
        <v>683</v>
      </c>
      <c r="G451" s="5" t="str">
        <f>IFERROR(__xludf.DUMMYFUNCTION("GOOGLETRANSLATE(H451, ""ZH-CN"", ""EN"")"),"Meishan City")</f>
        <v>Meishan City</v>
      </c>
      <c r="H451" s="5" t="s">
        <v>684</v>
      </c>
      <c r="I451" s="6">
        <v>511400.0</v>
      </c>
      <c r="J451" s="7" t="b">
        <v>0</v>
      </c>
      <c r="K451" s="1"/>
      <c r="L451" s="1"/>
      <c r="M451" s="1"/>
      <c r="N451" s="1"/>
      <c r="O451" s="1"/>
      <c r="P451" s="1"/>
      <c r="Q451" s="1"/>
      <c r="R451" s="1"/>
      <c r="S451" s="1"/>
    </row>
    <row r="452" ht="15.75" customHeight="1">
      <c r="A452" s="6">
        <v>454.0</v>
      </c>
      <c r="B452" s="3" t="str">
        <f>IFERROR(__xludf.DUMMYFUNCTION("GOOGLETRANSLATE(C452, ""ZH-CN"", ""EN"")"),"Sichuan Province")</f>
        <v>Sichuan Province</v>
      </c>
      <c r="C452" s="3" t="s">
        <v>610</v>
      </c>
      <c r="D452" s="1" t="s">
        <v>611</v>
      </c>
      <c r="E452" s="6">
        <v>510000.0</v>
      </c>
      <c r="F452" s="1" t="s">
        <v>685</v>
      </c>
      <c r="G452" s="5" t="str">
        <f>IFERROR(__xludf.DUMMYFUNCTION("GOOGLETRANSLATE(H452, ""ZH-CN"", ""EN"")"),"Meishan City")</f>
        <v>Meishan City</v>
      </c>
      <c r="H452" s="5" t="s">
        <v>684</v>
      </c>
      <c r="I452" s="6">
        <v>511400.0</v>
      </c>
      <c r="J452" s="7" t="b">
        <v>0</v>
      </c>
      <c r="K452" s="1"/>
      <c r="L452" s="1"/>
      <c r="M452" s="1"/>
      <c r="N452" s="1"/>
      <c r="O452" s="1"/>
      <c r="P452" s="1"/>
      <c r="Q452" s="1"/>
      <c r="R452" s="1"/>
      <c r="S452" s="1"/>
    </row>
    <row r="453" ht="15.75" customHeight="1">
      <c r="A453" s="6">
        <v>455.0</v>
      </c>
      <c r="B453" s="3" t="str">
        <f>IFERROR(__xludf.DUMMYFUNCTION("GOOGLETRANSLATE(C453, ""ZH-CN"", ""EN"")"),"Sichuan Province")</f>
        <v>Sichuan Province</v>
      </c>
      <c r="C453" s="3" t="s">
        <v>610</v>
      </c>
      <c r="D453" s="1" t="s">
        <v>611</v>
      </c>
      <c r="E453" s="6">
        <v>510000.0</v>
      </c>
      <c r="F453" s="1" t="s">
        <v>686</v>
      </c>
      <c r="G453" s="5" t="str">
        <f>IFERROR(__xludf.DUMMYFUNCTION("GOOGLETRANSLATE(H453, ""ZH-CN"", ""EN"")"),"Meishan City")</f>
        <v>Meishan City</v>
      </c>
      <c r="H453" s="5" t="s">
        <v>684</v>
      </c>
      <c r="I453" s="6">
        <v>511400.0</v>
      </c>
      <c r="J453" s="7" t="b">
        <v>0</v>
      </c>
      <c r="K453" s="1"/>
      <c r="L453" s="1"/>
      <c r="M453" s="1"/>
      <c r="N453" s="1"/>
      <c r="O453" s="1"/>
      <c r="P453" s="1"/>
      <c r="Q453" s="1"/>
      <c r="R453" s="1"/>
      <c r="S453" s="1"/>
    </row>
    <row r="454" ht="15.75" customHeight="1">
      <c r="A454" s="6">
        <v>456.0</v>
      </c>
      <c r="B454" s="3" t="str">
        <f>IFERROR(__xludf.DUMMYFUNCTION("GOOGLETRANSLATE(C454, ""ZH-CN"", ""EN"")"),"Sichuan Province")</f>
        <v>Sichuan Province</v>
      </c>
      <c r="C454" s="3" t="s">
        <v>610</v>
      </c>
      <c r="D454" s="1" t="s">
        <v>611</v>
      </c>
      <c r="E454" s="6">
        <v>510000.0</v>
      </c>
      <c r="F454" s="1" t="s">
        <v>687</v>
      </c>
      <c r="G454" s="5" t="str">
        <f>IFERROR(__xludf.DUMMYFUNCTION("GOOGLETRANSLATE(H454, ""ZH-CN"", ""EN"")"),"Meishan City")</f>
        <v>Meishan City</v>
      </c>
      <c r="H454" s="5" t="s">
        <v>684</v>
      </c>
      <c r="I454" s="6">
        <v>511400.0</v>
      </c>
      <c r="J454" s="7" t="b">
        <v>0</v>
      </c>
      <c r="K454" s="1"/>
      <c r="L454" s="1"/>
      <c r="M454" s="1"/>
      <c r="N454" s="1"/>
      <c r="O454" s="1"/>
      <c r="P454" s="1"/>
      <c r="Q454" s="1"/>
      <c r="R454" s="1"/>
      <c r="S454" s="1"/>
    </row>
    <row r="455" ht="15.75" customHeight="1">
      <c r="A455" s="6">
        <v>457.0</v>
      </c>
      <c r="B455" s="3" t="str">
        <f>IFERROR(__xludf.DUMMYFUNCTION("GOOGLETRANSLATE(C455, ""ZH-CN"", ""EN"")"),"Sichuan Province")</f>
        <v>Sichuan Province</v>
      </c>
      <c r="C455" s="3" t="s">
        <v>610</v>
      </c>
      <c r="D455" s="1" t="s">
        <v>611</v>
      </c>
      <c r="E455" s="6">
        <v>510000.0</v>
      </c>
      <c r="F455" s="1" t="s">
        <v>688</v>
      </c>
      <c r="G455" s="5" t="str">
        <f>IFERROR(__xludf.DUMMYFUNCTION("GOOGLETRANSLATE(H455, ""ZH-CN"", ""EN"")"),"Meishan City")</f>
        <v>Meishan City</v>
      </c>
      <c r="H455" s="5" t="s">
        <v>684</v>
      </c>
      <c r="I455" s="6">
        <v>511400.0</v>
      </c>
      <c r="J455" s="7" t="b">
        <v>0</v>
      </c>
      <c r="K455" s="1"/>
      <c r="L455" s="1"/>
      <c r="M455" s="1"/>
      <c r="N455" s="1"/>
      <c r="O455" s="1"/>
      <c r="P455" s="1"/>
      <c r="Q455" s="1"/>
      <c r="R455" s="1"/>
      <c r="S455" s="1"/>
    </row>
    <row r="456" ht="15.75" customHeight="1">
      <c r="A456" s="6">
        <v>458.0</v>
      </c>
      <c r="B456" s="3" t="str">
        <f>IFERROR(__xludf.DUMMYFUNCTION("GOOGLETRANSLATE(C456, ""ZH-CN"", ""EN"")"),"Sichuan Province")</f>
        <v>Sichuan Province</v>
      </c>
      <c r="C456" s="3" t="s">
        <v>610</v>
      </c>
      <c r="D456" s="1" t="s">
        <v>611</v>
      </c>
      <c r="E456" s="6">
        <v>510000.0</v>
      </c>
      <c r="F456" s="1" t="s">
        <v>689</v>
      </c>
      <c r="G456" s="5" t="str">
        <f>IFERROR(__xludf.DUMMYFUNCTION("GOOGLETRANSLATE(H456, ""ZH-CN"", ""EN"")"),"Guang'an City")</f>
        <v>Guang'an City</v>
      </c>
      <c r="H456" s="5" t="s">
        <v>690</v>
      </c>
      <c r="I456" s="6">
        <v>511600.0</v>
      </c>
      <c r="J456" s="7" t="b">
        <v>0</v>
      </c>
      <c r="K456" s="1"/>
      <c r="L456" s="1"/>
      <c r="M456" s="1"/>
      <c r="N456" s="1"/>
      <c r="O456" s="1"/>
      <c r="P456" s="1"/>
      <c r="Q456" s="1"/>
      <c r="R456" s="1"/>
      <c r="S456" s="1"/>
    </row>
    <row r="457" ht="15.75" customHeight="1">
      <c r="A457" s="6">
        <v>459.0</v>
      </c>
      <c r="B457" s="3" t="str">
        <f>IFERROR(__xludf.DUMMYFUNCTION("GOOGLETRANSLATE(C457, ""ZH-CN"", ""EN"")"),"Sichuan Province")</f>
        <v>Sichuan Province</v>
      </c>
      <c r="C457" s="3" t="s">
        <v>610</v>
      </c>
      <c r="D457" s="1" t="s">
        <v>611</v>
      </c>
      <c r="E457" s="6">
        <v>510000.0</v>
      </c>
      <c r="F457" s="1" t="s">
        <v>691</v>
      </c>
      <c r="G457" s="5" t="str">
        <f>IFERROR(__xludf.DUMMYFUNCTION("GOOGLETRANSLATE(H457, ""ZH-CN"", ""EN"")"),"Huayu City")</f>
        <v>Huayu City</v>
      </c>
      <c r="H457" s="5" t="s">
        <v>692</v>
      </c>
      <c r="I457" s="6">
        <v>511681.0</v>
      </c>
      <c r="J457" s="7" t="b">
        <v>0</v>
      </c>
      <c r="K457" s="1"/>
      <c r="L457" s="1"/>
      <c r="M457" s="1"/>
      <c r="N457" s="1"/>
      <c r="O457" s="1"/>
      <c r="P457" s="1"/>
      <c r="Q457" s="1"/>
      <c r="R457" s="1"/>
      <c r="S457" s="1"/>
    </row>
    <row r="458" ht="15.75" customHeight="1">
      <c r="A458" s="6">
        <v>460.0</v>
      </c>
      <c r="B458" s="3" t="str">
        <f>IFERROR(__xludf.DUMMYFUNCTION("GOOGLETRANSLATE(C458, ""ZH-CN"", ""EN"")"),"Sichuan Province")</f>
        <v>Sichuan Province</v>
      </c>
      <c r="C458" s="3" t="s">
        <v>610</v>
      </c>
      <c r="D458" s="1" t="s">
        <v>611</v>
      </c>
      <c r="E458" s="6">
        <v>510000.0</v>
      </c>
      <c r="F458" s="1" t="s">
        <v>693</v>
      </c>
      <c r="G458" s="5" t="str">
        <f>IFERROR(__xludf.DUMMYFUNCTION("GOOGLETRANSLATE(H458, ""ZH-CN"", ""EN"")"),"Guang'an City")</f>
        <v>Guang'an City</v>
      </c>
      <c r="H458" s="5" t="s">
        <v>690</v>
      </c>
      <c r="I458" s="6">
        <v>511600.0</v>
      </c>
      <c r="J458" s="7" t="b">
        <v>0</v>
      </c>
      <c r="K458" s="1"/>
      <c r="L458" s="1"/>
      <c r="M458" s="1"/>
      <c r="N458" s="1"/>
      <c r="O458" s="1"/>
      <c r="P458" s="1"/>
      <c r="Q458" s="1"/>
      <c r="R458" s="1"/>
      <c r="S458" s="1"/>
    </row>
    <row r="459" ht="15.75" customHeight="1">
      <c r="A459" s="6">
        <v>461.0</v>
      </c>
      <c r="B459" s="3" t="str">
        <f>IFERROR(__xludf.DUMMYFUNCTION("GOOGLETRANSLATE(C459, ""ZH-CN"", ""EN"")"),"Sichuan Province")</f>
        <v>Sichuan Province</v>
      </c>
      <c r="C459" s="3" t="s">
        <v>610</v>
      </c>
      <c r="D459" s="1" t="s">
        <v>611</v>
      </c>
      <c r="E459" s="6">
        <v>510000.0</v>
      </c>
      <c r="F459" s="1" t="s">
        <v>694</v>
      </c>
      <c r="G459" s="5" t="str">
        <f>IFERROR(__xludf.DUMMYFUNCTION("GOOGLETRANSLATE(H459, ""ZH-CN"", ""EN"")"),"Guang'an City")</f>
        <v>Guang'an City</v>
      </c>
      <c r="H459" s="5" t="s">
        <v>690</v>
      </c>
      <c r="I459" s="6">
        <v>511600.0</v>
      </c>
      <c r="J459" s="7" t="b">
        <v>0</v>
      </c>
      <c r="K459" s="1"/>
      <c r="L459" s="1"/>
      <c r="M459" s="1"/>
      <c r="N459" s="1"/>
      <c r="O459" s="1"/>
      <c r="P459" s="1"/>
      <c r="Q459" s="1"/>
      <c r="R459" s="1"/>
      <c r="S459" s="1"/>
    </row>
    <row r="460" ht="15.75" customHeight="1">
      <c r="A460" s="6">
        <v>462.0</v>
      </c>
      <c r="B460" s="3" t="str">
        <f>IFERROR(__xludf.DUMMYFUNCTION("GOOGLETRANSLATE(C460, ""ZH-CN"", ""EN"")"),"Sichuan Province")</f>
        <v>Sichuan Province</v>
      </c>
      <c r="C460" s="3" t="s">
        <v>610</v>
      </c>
      <c r="D460" s="1" t="s">
        <v>611</v>
      </c>
      <c r="E460" s="6">
        <v>510000.0</v>
      </c>
      <c r="F460" s="1" t="s">
        <v>695</v>
      </c>
      <c r="G460" s="5" t="str">
        <f>IFERROR(__xludf.DUMMYFUNCTION("GOOGLETRANSLATE(H460, ""ZH-CN"", ""EN"")"),"Guang'an City")</f>
        <v>Guang'an City</v>
      </c>
      <c r="H460" s="5" t="s">
        <v>690</v>
      </c>
      <c r="I460" s="6">
        <v>511600.0</v>
      </c>
      <c r="J460" s="7" t="b">
        <v>0</v>
      </c>
      <c r="K460" s="1"/>
      <c r="L460" s="1"/>
      <c r="M460" s="1"/>
      <c r="N460" s="1"/>
      <c r="O460" s="1"/>
      <c r="P460" s="1"/>
      <c r="Q460" s="1"/>
      <c r="R460" s="1"/>
      <c r="S460" s="1"/>
    </row>
    <row r="461" ht="15.75" customHeight="1">
      <c r="A461" s="6">
        <v>463.0</v>
      </c>
      <c r="B461" s="3" t="str">
        <f>IFERROR(__xludf.DUMMYFUNCTION("GOOGLETRANSLATE(C461, ""ZH-CN"", ""EN"")"),"Sichuan Province")</f>
        <v>Sichuan Province</v>
      </c>
      <c r="C461" s="3" t="s">
        <v>610</v>
      </c>
      <c r="D461" s="1" t="s">
        <v>611</v>
      </c>
      <c r="E461" s="6">
        <v>510000.0</v>
      </c>
      <c r="F461" s="1" t="s">
        <v>696</v>
      </c>
      <c r="G461" s="5" t="str">
        <f>IFERROR(__xludf.DUMMYFUNCTION("GOOGLETRANSLATE(H461, ""ZH-CN"", ""EN"")"),"Bazhong City")</f>
        <v>Bazhong City</v>
      </c>
      <c r="H461" s="5" t="s">
        <v>697</v>
      </c>
      <c r="I461" s="6">
        <v>511900.0</v>
      </c>
      <c r="J461" s="7" t="b">
        <v>0</v>
      </c>
      <c r="K461" s="1"/>
      <c r="L461" s="1"/>
      <c r="M461" s="1"/>
      <c r="N461" s="1"/>
      <c r="O461" s="1"/>
      <c r="P461" s="1"/>
      <c r="Q461" s="1"/>
      <c r="R461" s="1"/>
      <c r="S461" s="1"/>
    </row>
    <row r="462" ht="15.75" customHeight="1">
      <c r="A462" s="6">
        <v>464.0</v>
      </c>
      <c r="B462" s="3" t="str">
        <f>IFERROR(__xludf.DUMMYFUNCTION("GOOGLETRANSLATE(C462, ""ZH-CN"", ""EN"")"),"Sichuan Province")</f>
        <v>Sichuan Province</v>
      </c>
      <c r="C462" s="3" t="s">
        <v>610</v>
      </c>
      <c r="D462" s="1" t="s">
        <v>611</v>
      </c>
      <c r="E462" s="6">
        <v>510000.0</v>
      </c>
      <c r="F462" s="1" t="s">
        <v>698</v>
      </c>
      <c r="G462" s="5" t="str">
        <f>IFERROR(__xludf.DUMMYFUNCTION("GOOGLETRANSLATE(H462, ""ZH-CN"", ""EN"")"),"Bazhong City")</f>
        <v>Bazhong City</v>
      </c>
      <c r="H462" s="5" t="s">
        <v>697</v>
      </c>
      <c r="I462" s="6">
        <v>511900.0</v>
      </c>
      <c r="J462" s="7" t="b">
        <v>0</v>
      </c>
      <c r="K462" s="1"/>
      <c r="L462" s="1"/>
      <c r="M462" s="1"/>
      <c r="N462" s="1"/>
      <c r="O462" s="1"/>
      <c r="P462" s="1"/>
      <c r="Q462" s="1"/>
      <c r="R462" s="1"/>
      <c r="S462" s="1"/>
    </row>
    <row r="463" ht="15.75" customHeight="1">
      <c r="A463" s="6">
        <v>465.0</v>
      </c>
      <c r="B463" s="3" t="str">
        <f>IFERROR(__xludf.DUMMYFUNCTION("GOOGLETRANSLATE(C463, ""ZH-CN"", ""EN"")"),"Sichuan Province")</f>
        <v>Sichuan Province</v>
      </c>
      <c r="C463" s="3" t="s">
        <v>610</v>
      </c>
      <c r="D463" s="1" t="s">
        <v>611</v>
      </c>
      <c r="E463" s="6">
        <v>510000.0</v>
      </c>
      <c r="F463" s="1" t="s">
        <v>699</v>
      </c>
      <c r="G463" s="5" t="str">
        <f>IFERROR(__xludf.DUMMYFUNCTION("GOOGLETRANSLATE(H463, ""ZH-CN"", ""EN"")"),"Bazhong City")</f>
        <v>Bazhong City</v>
      </c>
      <c r="H463" s="5" t="s">
        <v>697</v>
      </c>
      <c r="I463" s="6">
        <v>511900.0</v>
      </c>
      <c r="J463" s="7" t="b">
        <v>0</v>
      </c>
      <c r="K463" s="1"/>
      <c r="L463" s="1"/>
      <c r="M463" s="1"/>
      <c r="N463" s="1"/>
      <c r="O463" s="1"/>
      <c r="P463" s="1"/>
      <c r="Q463" s="1"/>
      <c r="R463" s="1"/>
      <c r="S463" s="1"/>
    </row>
    <row r="464" ht="15.75" customHeight="1">
      <c r="A464" s="6">
        <v>466.0</v>
      </c>
      <c r="B464" s="3" t="str">
        <f>IFERROR(__xludf.DUMMYFUNCTION("GOOGLETRANSLATE(C464, ""ZH-CN"", ""EN"")"),"Sichuan Province")</f>
        <v>Sichuan Province</v>
      </c>
      <c r="C464" s="3" t="s">
        <v>610</v>
      </c>
      <c r="D464" s="1" t="s">
        <v>611</v>
      </c>
      <c r="E464" s="6">
        <v>510000.0</v>
      </c>
      <c r="F464" s="1" t="s">
        <v>700</v>
      </c>
      <c r="G464" s="5" t="str">
        <f>IFERROR(__xludf.DUMMYFUNCTION("GOOGLETRANSLATE(H464, ""ZH-CN"", ""EN"")"),"Bazhong City")</f>
        <v>Bazhong City</v>
      </c>
      <c r="H464" s="5" t="s">
        <v>697</v>
      </c>
      <c r="I464" s="6">
        <v>511900.0</v>
      </c>
      <c r="J464" s="7" t="b">
        <v>0</v>
      </c>
      <c r="K464" s="1"/>
      <c r="L464" s="1"/>
      <c r="M464" s="1"/>
      <c r="N464" s="1"/>
      <c r="O464" s="1"/>
      <c r="P464" s="1"/>
      <c r="Q464" s="1"/>
      <c r="R464" s="1"/>
      <c r="S464" s="1"/>
    </row>
    <row r="465" ht="15.75" customHeight="1">
      <c r="A465" s="6">
        <v>467.0</v>
      </c>
      <c r="B465" s="3" t="str">
        <f>IFERROR(__xludf.DUMMYFUNCTION("GOOGLETRANSLATE(C465, ""ZH-CN"", ""EN"")"),"Sichuan Province")</f>
        <v>Sichuan Province</v>
      </c>
      <c r="C465" s="3" t="s">
        <v>610</v>
      </c>
      <c r="D465" s="1" t="s">
        <v>611</v>
      </c>
      <c r="E465" s="6">
        <v>510000.0</v>
      </c>
      <c r="F465" s="1" t="s">
        <v>701</v>
      </c>
      <c r="G465" s="5" t="str">
        <f>IFERROR(__xludf.DUMMYFUNCTION("GOOGLETRANSLATE(H465, ""ZH-CN"", ""EN"")"),"Qianjiang District")</f>
        <v>Qianjiang District</v>
      </c>
      <c r="H465" s="5" t="s">
        <v>702</v>
      </c>
      <c r="I465" s="6">
        <v>500114.0</v>
      </c>
      <c r="J465" s="7" t="b">
        <v>0</v>
      </c>
      <c r="K465" s="1"/>
      <c r="L465" s="1"/>
      <c r="M465" s="1"/>
      <c r="N465" s="1"/>
      <c r="O465" s="1"/>
      <c r="P465" s="1"/>
      <c r="Q465" s="1"/>
      <c r="R465" s="1"/>
      <c r="S465" s="1"/>
    </row>
    <row r="466" ht="15.75" customHeight="1">
      <c r="A466" s="6">
        <v>468.0</v>
      </c>
      <c r="B466" s="3" t="str">
        <f>IFERROR(__xludf.DUMMYFUNCTION("GOOGLETRANSLATE(C466, ""ZH-CN"", ""EN"")"),"Sichuan Province")</f>
        <v>Sichuan Province</v>
      </c>
      <c r="C466" s="3" t="s">
        <v>610</v>
      </c>
      <c r="D466" s="1" t="s">
        <v>611</v>
      </c>
      <c r="E466" s="6">
        <v>510000.0</v>
      </c>
      <c r="F466" s="1" t="s">
        <v>703</v>
      </c>
      <c r="G466" s="5" t="str">
        <f>IFERROR(__xludf.DUMMYFUNCTION("GOOGLETRANSLATE(H466, ""ZH-CN"", ""EN"")"),"Shizhu Tujia Autonomous County")</f>
        <v>Shizhu Tujia Autonomous County</v>
      </c>
      <c r="H466" s="5" t="s">
        <v>704</v>
      </c>
      <c r="I466" s="6">
        <v>500240.0</v>
      </c>
      <c r="J466" s="7" t="b">
        <v>0</v>
      </c>
      <c r="K466" s="1"/>
      <c r="L466" s="1"/>
      <c r="M466" s="1"/>
      <c r="N466" s="1"/>
      <c r="O466" s="1"/>
      <c r="P466" s="1"/>
      <c r="Q466" s="1"/>
      <c r="R466" s="1"/>
      <c r="S466" s="1"/>
    </row>
    <row r="467" ht="15.75" customHeight="1">
      <c r="A467" s="6">
        <v>469.0</v>
      </c>
      <c r="B467" s="3" t="str">
        <f>IFERROR(__xludf.DUMMYFUNCTION("GOOGLETRANSLATE(C467, ""ZH-CN"", ""EN"")"),"Sichuan Province")</f>
        <v>Sichuan Province</v>
      </c>
      <c r="C467" s="3" t="s">
        <v>610</v>
      </c>
      <c r="D467" s="1" t="s">
        <v>611</v>
      </c>
      <c r="E467" s="6">
        <v>510000.0</v>
      </c>
      <c r="F467" s="1" t="s">
        <v>705</v>
      </c>
      <c r="G467" s="5" t="str">
        <f>IFERROR(__xludf.DUMMYFUNCTION("GOOGLETRANSLATE(H467, ""ZH-CN"", ""EN"")"),"Xiushan Tujia Miao Autonomous County")</f>
        <v>Xiushan Tujia Miao Autonomous County</v>
      </c>
      <c r="H467" s="5" t="s">
        <v>706</v>
      </c>
      <c r="I467" s="6">
        <v>500241.0</v>
      </c>
      <c r="J467" s="7" t="b">
        <v>0</v>
      </c>
      <c r="K467" s="1"/>
      <c r="L467" s="1"/>
      <c r="M467" s="1"/>
      <c r="N467" s="1"/>
      <c r="O467" s="1"/>
      <c r="P467" s="1"/>
      <c r="Q467" s="1"/>
      <c r="R467" s="1"/>
      <c r="S467" s="1"/>
    </row>
    <row r="468" ht="15.75" customHeight="1">
      <c r="A468" s="6">
        <v>470.0</v>
      </c>
      <c r="B468" s="3" t="str">
        <f>IFERROR(__xludf.DUMMYFUNCTION("GOOGLETRANSLATE(C468, ""ZH-CN"", ""EN"")"),"Sichuan Province")</f>
        <v>Sichuan Province</v>
      </c>
      <c r="C468" s="3" t="s">
        <v>610</v>
      </c>
      <c r="D468" s="1" t="s">
        <v>611</v>
      </c>
      <c r="E468" s="6">
        <v>510000.0</v>
      </c>
      <c r="F468" s="1" t="s">
        <v>707</v>
      </c>
      <c r="G468" s="5" t="str">
        <f>IFERROR(__xludf.DUMMYFUNCTION("GOOGLETRANSLATE(H468, ""ZH-CN"", ""EN"")"),"Puyang Tujia Miao Autonomous County")</f>
        <v>Puyang Tujia Miao Autonomous County</v>
      </c>
      <c r="H468" s="5" t="s">
        <v>708</v>
      </c>
      <c r="I468" s="6">
        <v>500242.0</v>
      </c>
      <c r="J468" s="7" t="b">
        <v>0</v>
      </c>
      <c r="K468" s="1"/>
      <c r="L468" s="1"/>
      <c r="M468" s="1"/>
      <c r="N468" s="1"/>
      <c r="O468" s="1"/>
      <c r="P468" s="1"/>
      <c r="Q468" s="1"/>
      <c r="R468" s="1"/>
      <c r="S468" s="1"/>
    </row>
    <row r="469" ht="15.75" customHeight="1">
      <c r="A469" s="6">
        <v>471.0</v>
      </c>
      <c r="B469" s="3" t="str">
        <f>IFERROR(__xludf.DUMMYFUNCTION("GOOGLETRANSLATE(C469, ""ZH-CN"", ""EN"")"),"Sichuan Province")</f>
        <v>Sichuan Province</v>
      </c>
      <c r="C469" s="3" t="s">
        <v>610</v>
      </c>
      <c r="D469" s="1" t="s">
        <v>611</v>
      </c>
      <c r="E469" s="6">
        <v>510000.0</v>
      </c>
      <c r="F469" s="1" t="s">
        <v>709</v>
      </c>
      <c r="G469" s="5" t="str">
        <f>IFERROR(__xludf.DUMMYFUNCTION("GOOGLETRANSLATE(H469, ""ZH-CN"", ""EN"")"),"Pengshui Miao Tujia Autonomous County")</f>
        <v>Pengshui Miao Tujia Autonomous County</v>
      </c>
      <c r="H469" s="5" t="s">
        <v>710</v>
      </c>
      <c r="I469" s="6">
        <v>500243.0</v>
      </c>
      <c r="J469" s="7" t="b">
        <v>0</v>
      </c>
      <c r="K469" s="1"/>
      <c r="L469" s="1"/>
      <c r="M469" s="1"/>
      <c r="N469" s="1"/>
      <c r="O469" s="1"/>
      <c r="P469" s="1"/>
      <c r="Q469" s="1"/>
      <c r="R469" s="1"/>
      <c r="S469" s="1"/>
    </row>
    <row r="470" ht="15.75" customHeight="1">
      <c r="A470" s="6">
        <v>472.0</v>
      </c>
      <c r="B470" s="3" t="str">
        <f>IFERROR(__xludf.DUMMYFUNCTION("GOOGLETRANSLATE(C470, ""ZH-CN"", ""EN"")"),"Chongqing")</f>
        <v>Chongqing</v>
      </c>
      <c r="C470" s="3" t="s">
        <v>615</v>
      </c>
      <c r="D470" s="1" t="s">
        <v>614</v>
      </c>
      <c r="E470" s="8">
        <v>500000.0</v>
      </c>
      <c r="F470" s="1" t="s">
        <v>651</v>
      </c>
      <c r="G470" s="5" t="str">
        <f>IFERROR(__xludf.DUMMYFUNCTION("GOOGLETRANSLATE(H470, ""ZH-CN"", ""EN"")"),"Wanzhou District")</f>
        <v>Wanzhou District</v>
      </c>
      <c r="H470" s="5" t="s">
        <v>652</v>
      </c>
      <c r="I470" s="6">
        <v>500101.0</v>
      </c>
      <c r="J470" s="7" t="b">
        <v>1</v>
      </c>
      <c r="K470" s="1"/>
      <c r="L470" s="1"/>
      <c r="M470" s="1"/>
      <c r="N470" s="1"/>
      <c r="O470" s="1"/>
      <c r="P470" s="1"/>
      <c r="Q470" s="1"/>
      <c r="R470" s="1"/>
      <c r="S470" s="1"/>
    </row>
    <row r="471" ht="15.75" customHeight="1">
      <c r="A471" s="6">
        <v>473.0</v>
      </c>
      <c r="B471" s="3" t="str">
        <f>IFERROR(__xludf.DUMMYFUNCTION("GOOGLETRANSLATE(C471, ""ZH-CN"", ""EN"")"),"Chongqing")</f>
        <v>Chongqing</v>
      </c>
      <c r="C471" s="3" t="s">
        <v>615</v>
      </c>
      <c r="D471" s="1" t="s">
        <v>614</v>
      </c>
      <c r="E471" s="8">
        <v>500000.0</v>
      </c>
      <c r="F471" s="1" t="s">
        <v>653</v>
      </c>
      <c r="G471" s="5" t="str">
        <f>IFERROR(__xludf.DUMMYFUNCTION("GOOGLETRANSLATE(H471, ""ZH-CN"", ""EN"")"),"Wanzhou District")</f>
        <v>Wanzhou District</v>
      </c>
      <c r="H471" s="5" t="s">
        <v>652</v>
      </c>
      <c r="I471" s="6">
        <v>500101.0</v>
      </c>
      <c r="J471" s="7" t="b">
        <v>1</v>
      </c>
      <c r="K471" s="1"/>
      <c r="L471" s="1"/>
      <c r="M471" s="1"/>
      <c r="N471" s="1"/>
      <c r="O471" s="1"/>
      <c r="P471" s="1"/>
      <c r="Q471" s="1"/>
      <c r="R471" s="1"/>
      <c r="S471" s="1"/>
    </row>
    <row r="472" ht="15.75" customHeight="1">
      <c r="A472" s="6">
        <v>474.0</v>
      </c>
      <c r="B472" s="3" t="str">
        <f>IFERROR(__xludf.DUMMYFUNCTION("GOOGLETRANSLATE(C472, ""ZH-CN"", ""EN"")"),"Chongqing")</f>
        <v>Chongqing</v>
      </c>
      <c r="C472" s="3" t="s">
        <v>615</v>
      </c>
      <c r="D472" s="1" t="s">
        <v>614</v>
      </c>
      <c r="E472" s="8">
        <v>500000.0</v>
      </c>
      <c r="F472" s="1" t="s">
        <v>654</v>
      </c>
      <c r="G472" s="5" t="str">
        <f>IFERROR(__xludf.DUMMYFUNCTION("GOOGLETRANSLATE(H472, ""ZH-CN"", ""EN"")"),"Fuling District")</f>
        <v>Fuling District</v>
      </c>
      <c r="H472" s="5" t="s">
        <v>655</v>
      </c>
      <c r="I472" s="6">
        <v>500102.0</v>
      </c>
      <c r="J472" s="7" t="b">
        <v>1</v>
      </c>
      <c r="K472" s="1"/>
      <c r="L472" s="1"/>
      <c r="M472" s="1"/>
      <c r="N472" s="1"/>
      <c r="O472" s="1"/>
      <c r="P472" s="1"/>
      <c r="Q472" s="1"/>
      <c r="R472" s="1"/>
      <c r="S472" s="1"/>
    </row>
    <row r="473" ht="15.75" customHeight="1">
      <c r="A473" s="6">
        <v>475.0</v>
      </c>
      <c r="B473" s="3" t="str">
        <f>IFERROR(__xludf.DUMMYFUNCTION("GOOGLETRANSLATE(C473, ""ZH-CN"", ""EN"")"),"Chongqing")</f>
        <v>Chongqing</v>
      </c>
      <c r="C473" s="3" t="s">
        <v>615</v>
      </c>
      <c r="D473" s="1" t="s">
        <v>614</v>
      </c>
      <c r="E473" s="8">
        <v>500000.0</v>
      </c>
      <c r="F473" s="1" t="s">
        <v>711</v>
      </c>
      <c r="G473" s="5" t="str">
        <f>IFERROR(__xludf.DUMMYFUNCTION("GOOGLETRANSLATE(H473, ""ZH-CN"", ""EN"")"),"Yuzhong District")</f>
        <v>Yuzhong District</v>
      </c>
      <c r="H473" s="5" t="s">
        <v>712</v>
      </c>
      <c r="I473" s="6">
        <v>500103.0</v>
      </c>
      <c r="J473" s="7" t="b">
        <v>1</v>
      </c>
      <c r="K473" s="1"/>
      <c r="L473" s="1"/>
      <c r="M473" s="1"/>
      <c r="N473" s="1"/>
      <c r="O473" s="1"/>
      <c r="P473" s="1"/>
      <c r="Q473" s="1"/>
      <c r="R473" s="1"/>
      <c r="S473" s="1"/>
    </row>
    <row r="474" ht="15.75" customHeight="1">
      <c r="A474" s="6">
        <v>476.0</v>
      </c>
      <c r="B474" s="3" t="str">
        <f>IFERROR(__xludf.DUMMYFUNCTION("GOOGLETRANSLATE(C474, ""ZH-CN"", ""EN"")"),"Chongqing")</f>
        <v>Chongqing</v>
      </c>
      <c r="C474" s="3" t="s">
        <v>615</v>
      </c>
      <c r="D474" s="1" t="s">
        <v>614</v>
      </c>
      <c r="E474" s="8">
        <v>500000.0</v>
      </c>
      <c r="F474" s="1" t="s">
        <v>713</v>
      </c>
      <c r="G474" s="5" t="str">
        <f>IFERROR(__xludf.DUMMYFUNCTION("GOOGLETRANSLATE(H474, ""ZH-CN"", ""EN"")"),"Yuzhong District")</f>
        <v>Yuzhong District</v>
      </c>
      <c r="H474" s="5" t="s">
        <v>712</v>
      </c>
      <c r="I474" s="6">
        <v>500103.0</v>
      </c>
      <c r="J474" s="7" t="b">
        <v>1</v>
      </c>
      <c r="K474" s="1"/>
      <c r="L474" s="1"/>
      <c r="M474" s="1"/>
      <c r="N474" s="1"/>
      <c r="O474" s="1"/>
      <c r="P474" s="1"/>
      <c r="Q474" s="1"/>
      <c r="R474" s="1"/>
      <c r="S474" s="1"/>
    </row>
    <row r="475" ht="15.75" customHeight="1">
      <c r="A475" s="6">
        <v>477.0</v>
      </c>
      <c r="B475" s="3" t="str">
        <f>IFERROR(__xludf.DUMMYFUNCTION("GOOGLETRANSLATE(C475, ""ZH-CN"", ""EN"")"),"Chongqing")</f>
        <v>Chongqing</v>
      </c>
      <c r="C475" s="3" t="s">
        <v>615</v>
      </c>
      <c r="D475" s="1" t="s">
        <v>614</v>
      </c>
      <c r="E475" s="8">
        <v>500000.0</v>
      </c>
      <c r="F475" s="1" t="s">
        <v>714</v>
      </c>
      <c r="G475" s="5" t="str">
        <f>IFERROR(__xludf.DUMMYFUNCTION("GOOGLETRANSLATE(H475, ""ZH-CN"", ""EN"")"),"Dadukou District")</f>
        <v>Dadukou District</v>
      </c>
      <c r="H475" s="5" t="s">
        <v>715</v>
      </c>
      <c r="I475" s="6">
        <v>500104.0</v>
      </c>
      <c r="J475" s="7" t="b">
        <v>1</v>
      </c>
      <c r="K475" s="1"/>
      <c r="L475" s="1"/>
      <c r="M475" s="1"/>
      <c r="N475" s="1"/>
      <c r="O475" s="1"/>
      <c r="P475" s="1"/>
      <c r="Q475" s="1"/>
      <c r="R475" s="1"/>
      <c r="S475" s="1"/>
    </row>
    <row r="476" ht="15.75" customHeight="1">
      <c r="A476" s="6">
        <v>478.0</v>
      </c>
      <c r="B476" s="3" t="str">
        <f>IFERROR(__xludf.DUMMYFUNCTION("GOOGLETRANSLATE(C476, ""ZH-CN"", ""EN"")"),"Chongqing")</f>
        <v>Chongqing</v>
      </c>
      <c r="C476" s="3" t="s">
        <v>615</v>
      </c>
      <c r="D476" s="1" t="s">
        <v>614</v>
      </c>
      <c r="E476" s="8">
        <v>500000.0</v>
      </c>
      <c r="F476" s="1" t="s">
        <v>716</v>
      </c>
      <c r="G476" s="5" t="str">
        <f>IFERROR(__xludf.DUMMYFUNCTION("GOOGLETRANSLATE(H476, ""ZH-CN"", ""EN"")"),"Jiangbei District")</f>
        <v>Jiangbei District</v>
      </c>
      <c r="H476" s="5" t="s">
        <v>717</v>
      </c>
      <c r="I476" s="6">
        <v>500105.0</v>
      </c>
      <c r="J476" s="7" t="b">
        <v>1</v>
      </c>
      <c r="K476" s="1"/>
      <c r="L476" s="1"/>
      <c r="M476" s="1"/>
      <c r="N476" s="1"/>
      <c r="O476" s="1"/>
      <c r="P476" s="1"/>
      <c r="Q476" s="1"/>
      <c r="R476" s="1"/>
      <c r="S476" s="1"/>
    </row>
    <row r="477" ht="15.75" customHeight="1">
      <c r="A477" s="6">
        <v>479.0</v>
      </c>
      <c r="B477" s="3" t="str">
        <f>IFERROR(__xludf.DUMMYFUNCTION("GOOGLETRANSLATE(C477, ""ZH-CN"", ""EN"")"),"Chongqing")</f>
        <v>Chongqing</v>
      </c>
      <c r="C477" s="3" t="s">
        <v>615</v>
      </c>
      <c r="D477" s="1" t="s">
        <v>614</v>
      </c>
      <c r="E477" s="8">
        <v>500000.0</v>
      </c>
      <c r="F477" s="1" t="s">
        <v>718</v>
      </c>
      <c r="G477" s="5" t="str">
        <f>IFERROR(__xludf.DUMMYFUNCTION("GOOGLETRANSLATE(H477, ""ZH-CN"", ""EN"")"),"Shapingba District")</f>
        <v>Shapingba District</v>
      </c>
      <c r="H477" s="5" t="s">
        <v>719</v>
      </c>
      <c r="I477" s="6">
        <v>500106.0</v>
      </c>
      <c r="J477" s="7" t="b">
        <v>1</v>
      </c>
      <c r="K477" s="1"/>
      <c r="L477" s="1"/>
      <c r="M477" s="1"/>
      <c r="N477" s="1"/>
      <c r="O477" s="1"/>
      <c r="P477" s="1"/>
      <c r="Q477" s="1"/>
      <c r="R477" s="1"/>
      <c r="S477" s="1"/>
    </row>
    <row r="478" ht="15.75" customHeight="1">
      <c r="A478" s="6">
        <v>480.0</v>
      </c>
      <c r="B478" s="3" t="str">
        <f>IFERROR(__xludf.DUMMYFUNCTION("GOOGLETRANSLATE(C478, ""ZH-CN"", ""EN"")"),"Chongqing")</f>
        <v>Chongqing</v>
      </c>
      <c r="C478" s="3" t="s">
        <v>615</v>
      </c>
      <c r="D478" s="1" t="s">
        <v>614</v>
      </c>
      <c r="E478" s="8">
        <v>500000.0</v>
      </c>
      <c r="F478" s="1" t="s">
        <v>720</v>
      </c>
      <c r="G478" s="5" t="str">
        <f>IFERROR(__xludf.DUMMYFUNCTION("GOOGLETRANSLATE(H478, ""ZH-CN"", ""EN"")"),"Jiulongpo District")</f>
        <v>Jiulongpo District</v>
      </c>
      <c r="H478" s="5" t="s">
        <v>721</v>
      </c>
      <c r="I478" s="6">
        <v>500107.0</v>
      </c>
      <c r="J478" s="7" t="b">
        <v>1</v>
      </c>
      <c r="K478" s="1"/>
      <c r="L478" s="1"/>
      <c r="M478" s="1"/>
      <c r="N478" s="1"/>
      <c r="O478" s="1"/>
      <c r="P478" s="1"/>
      <c r="Q478" s="1"/>
      <c r="R478" s="1"/>
      <c r="S478" s="1"/>
    </row>
    <row r="479" ht="15.75" customHeight="1">
      <c r="A479" s="6">
        <v>481.0</v>
      </c>
      <c r="B479" s="3" t="str">
        <f>IFERROR(__xludf.DUMMYFUNCTION("GOOGLETRANSLATE(C479, ""ZH-CN"", ""EN"")"),"Chongqing")</f>
        <v>Chongqing</v>
      </c>
      <c r="C479" s="3" t="s">
        <v>615</v>
      </c>
      <c r="D479" s="1" t="s">
        <v>614</v>
      </c>
      <c r="E479" s="8">
        <v>500000.0</v>
      </c>
      <c r="F479" s="1" t="s">
        <v>722</v>
      </c>
      <c r="G479" s="5" t="str">
        <f>IFERROR(__xludf.DUMMYFUNCTION("GOOGLETRANSLATE(H479, ""ZH-CN"", ""EN"")"),"South Bank area")</f>
        <v>South Bank area</v>
      </c>
      <c r="H479" s="5" t="s">
        <v>723</v>
      </c>
      <c r="I479" s="6">
        <v>500108.0</v>
      </c>
      <c r="J479" s="7" t="b">
        <v>1</v>
      </c>
      <c r="K479" s="1"/>
      <c r="L479" s="1"/>
      <c r="M479" s="1"/>
      <c r="N479" s="1"/>
      <c r="O479" s="1"/>
      <c r="P479" s="1"/>
      <c r="Q479" s="1"/>
      <c r="R479" s="1"/>
      <c r="S479" s="1"/>
    </row>
    <row r="480" ht="15.75" customHeight="1">
      <c r="A480" s="6">
        <v>482.0</v>
      </c>
      <c r="B480" s="3" t="str">
        <f>IFERROR(__xludf.DUMMYFUNCTION("GOOGLETRANSLATE(C480, ""ZH-CN"", ""EN"")"),"Chongqing")</f>
        <v>Chongqing</v>
      </c>
      <c r="C480" s="3" t="s">
        <v>615</v>
      </c>
      <c r="D480" s="1" t="s">
        <v>614</v>
      </c>
      <c r="E480" s="8">
        <v>500000.0</v>
      </c>
      <c r="F480" s="1" t="s">
        <v>724</v>
      </c>
      <c r="G480" s="5" t="str">
        <f>IFERROR(__xludf.DUMMYFUNCTION("GOOGLETRANSLATE(H480, ""ZH-CN"", ""EN"")"),"Beibei District")</f>
        <v>Beibei District</v>
      </c>
      <c r="H480" s="5" t="s">
        <v>725</v>
      </c>
      <c r="I480" s="6">
        <v>500109.0</v>
      </c>
      <c r="J480" s="7" t="b">
        <v>1</v>
      </c>
      <c r="K480" s="1"/>
      <c r="L480" s="1"/>
      <c r="M480" s="1"/>
      <c r="N480" s="1"/>
      <c r="O480" s="1"/>
      <c r="P480" s="1"/>
      <c r="Q480" s="1"/>
      <c r="R480" s="1"/>
      <c r="S480" s="1"/>
    </row>
    <row r="481" ht="15.75" customHeight="1">
      <c r="A481" s="6">
        <v>483.0</v>
      </c>
      <c r="B481" s="3" t="str">
        <f>IFERROR(__xludf.DUMMYFUNCTION("GOOGLETRANSLATE(C481, ""ZH-CN"", ""EN"")"),"Chongqing")</f>
        <v>Chongqing</v>
      </c>
      <c r="C481" s="3" t="s">
        <v>615</v>
      </c>
      <c r="D481" s="1" t="s">
        <v>614</v>
      </c>
      <c r="E481" s="8">
        <v>500000.0</v>
      </c>
      <c r="F481" s="1" t="s">
        <v>726</v>
      </c>
      <c r="G481" s="5" t="str">
        <f>IFERROR(__xludf.DUMMYFUNCTION("GOOGLETRANSLATE(H481, ""ZH-CN"", ""EN"")"),"Yijiang District")</f>
        <v>Yijiang District</v>
      </c>
      <c r="H481" s="5" t="s">
        <v>727</v>
      </c>
      <c r="I481" s="6">
        <v>500110.0</v>
      </c>
      <c r="J481" s="7" t="b">
        <v>1</v>
      </c>
      <c r="K481" s="1"/>
      <c r="L481" s="1"/>
      <c r="M481" s="1"/>
      <c r="N481" s="1"/>
      <c r="O481" s="1"/>
      <c r="P481" s="1"/>
      <c r="Q481" s="1"/>
      <c r="R481" s="1"/>
      <c r="S481" s="1"/>
    </row>
    <row r="482" ht="15.75" customHeight="1">
      <c r="A482" s="6">
        <v>484.0</v>
      </c>
      <c r="B482" s="3" t="str">
        <f>IFERROR(__xludf.DUMMYFUNCTION("GOOGLETRANSLATE(C482, ""ZH-CN"", ""EN"")"),"Chongqing")</f>
        <v>Chongqing</v>
      </c>
      <c r="C482" s="3" t="s">
        <v>615</v>
      </c>
      <c r="D482" s="1" t="s">
        <v>614</v>
      </c>
      <c r="E482" s="8">
        <v>500000.0</v>
      </c>
      <c r="F482" s="1" t="s">
        <v>728</v>
      </c>
      <c r="G482" s="5" t="str">
        <f>IFERROR(__xludf.DUMMYFUNCTION("GOOGLETRANSLATE(H482, ""ZH-CN"", ""EN"")"),"Yijiang District")</f>
        <v>Yijiang District</v>
      </c>
      <c r="H482" s="5" t="s">
        <v>727</v>
      </c>
      <c r="I482" s="6">
        <v>500110.0</v>
      </c>
      <c r="J482" s="7" t="b">
        <v>1</v>
      </c>
      <c r="K482" s="1"/>
      <c r="L482" s="1"/>
      <c r="M482" s="1"/>
      <c r="N482" s="1"/>
      <c r="O482" s="1"/>
      <c r="P482" s="1"/>
      <c r="Q482" s="1"/>
      <c r="R482" s="1"/>
      <c r="S482" s="1"/>
    </row>
    <row r="483" ht="15.75" customHeight="1">
      <c r="A483" s="6">
        <v>485.0</v>
      </c>
      <c r="B483" s="3" t="str">
        <f>IFERROR(__xludf.DUMMYFUNCTION("GOOGLETRANSLATE(C483, ""ZH-CN"", ""EN"")"),"Chongqing")</f>
        <v>Chongqing</v>
      </c>
      <c r="C483" s="3" t="s">
        <v>615</v>
      </c>
      <c r="D483" s="1" t="s">
        <v>614</v>
      </c>
      <c r="E483" s="8">
        <v>500000.0</v>
      </c>
      <c r="F483" s="1" t="s">
        <v>729</v>
      </c>
      <c r="G483" s="4" t="s">
        <v>730</v>
      </c>
      <c r="H483" s="5" t="s">
        <v>731</v>
      </c>
      <c r="I483" s="6">
        <v>500111.0</v>
      </c>
      <c r="J483" s="7" t="b">
        <v>1</v>
      </c>
      <c r="K483" s="1"/>
      <c r="L483" s="1"/>
      <c r="M483" s="1"/>
      <c r="N483" s="1"/>
      <c r="O483" s="1"/>
      <c r="P483" s="1"/>
      <c r="Q483" s="1"/>
      <c r="R483" s="1"/>
      <c r="S483" s="1"/>
    </row>
    <row r="484" ht="15.75" customHeight="1">
      <c r="A484" s="6">
        <v>486.0</v>
      </c>
      <c r="B484" s="3" t="str">
        <f>IFERROR(__xludf.DUMMYFUNCTION("GOOGLETRANSLATE(C484, ""ZH-CN"", ""EN"")"),"Chongqing")</f>
        <v>Chongqing</v>
      </c>
      <c r="C484" s="3" t="s">
        <v>615</v>
      </c>
      <c r="D484" s="1" t="s">
        <v>614</v>
      </c>
      <c r="E484" s="8">
        <v>500000.0</v>
      </c>
      <c r="F484" s="1" t="s">
        <v>732</v>
      </c>
      <c r="G484" s="5" t="str">
        <f>IFERROR(__xludf.DUMMYFUNCTION("GOOGLETRANSLATE(H484, ""ZH-CN"", ""EN"")"),"Yu Bei District")</f>
        <v>Yu Bei District</v>
      </c>
      <c r="H484" s="5" t="s">
        <v>733</v>
      </c>
      <c r="I484" s="6">
        <v>500112.0</v>
      </c>
      <c r="J484" s="7" t="b">
        <v>1</v>
      </c>
      <c r="K484" s="1"/>
      <c r="L484" s="1"/>
      <c r="M484" s="1"/>
      <c r="N484" s="1"/>
      <c r="O484" s="1"/>
      <c r="P484" s="1"/>
      <c r="Q484" s="1"/>
      <c r="R484" s="1"/>
      <c r="S484" s="1"/>
    </row>
    <row r="485" ht="15.75" customHeight="1">
      <c r="A485" s="6">
        <v>487.0</v>
      </c>
      <c r="B485" s="3" t="str">
        <f>IFERROR(__xludf.DUMMYFUNCTION("GOOGLETRANSLATE(C485, ""ZH-CN"", ""EN"")"),"Chongqing")</f>
        <v>Chongqing</v>
      </c>
      <c r="C485" s="3" t="s">
        <v>615</v>
      </c>
      <c r="D485" s="1" t="s">
        <v>614</v>
      </c>
      <c r="E485" s="8">
        <v>500000.0</v>
      </c>
      <c r="F485" s="1" t="s">
        <v>716</v>
      </c>
      <c r="G485" s="5" t="str">
        <f>IFERROR(__xludf.DUMMYFUNCTION("GOOGLETRANSLATE(H485, ""ZH-CN"", ""EN"")"),"Yu Bei District")</f>
        <v>Yu Bei District</v>
      </c>
      <c r="H485" s="5" t="s">
        <v>733</v>
      </c>
      <c r="I485" s="6">
        <v>500112.0</v>
      </c>
      <c r="J485" s="7" t="b">
        <v>1</v>
      </c>
      <c r="K485" s="1"/>
      <c r="L485" s="1"/>
      <c r="M485" s="1"/>
      <c r="N485" s="1"/>
      <c r="O485" s="1"/>
      <c r="P485" s="1"/>
      <c r="Q485" s="1"/>
      <c r="R485" s="1"/>
      <c r="S485" s="1"/>
    </row>
    <row r="486" ht="15.75" customHeight="1">
      <c r="A486" s="6">
        <v>488.0</v>
      </c>
      <c r="B486" s="3" t="str">
        <f>IFERROR(__xludf.DUMMYFUNCTION("GOOGLETRANSLATE(C486, ""ZH-CN"", ""EN"")"),"Chongqing")</f>
        <v>Chongqing</v>
      </c>
      <c r="C486" s="3" t="s">
        <v>615</v>
      </c>
      <c r="D486" s="1" t="s">
        <v>614</v>
      </c>
      <c r="E486" s="8">
        <v>500000.0</v>
      </c>
      <c r="F486" s="1" t="s">
        <v>734</v>
      </c>
      <c r="G486" s="5" t="str">
        <f>IFERROR(__xludf.DUMMYFUNCTION("GOOGLETRANSLATE(H486, ""ZH-CN"", ""EN"")"),"Banan")</f>
        <v>Banan</v>
      </c>
      <c r="H486" s="5" t="s">
        <v>735</v>
      </c>
      <c r="I486" s="6">
        <v>500113.0</v>
      </c>
      <c r="J486" s="7" t="b">
        <v>1</v>
      </c>
      <c r="K486" s="1"/>
      <c r="L486" s="1"/>
      <c r="M486" s="1"/>
      <c r="N486" s="1"/>
      <c r="O486" s="1"/>
      <c r="P486" s="1"/>
      <c r="Q486" s="1"/>
      <c r="R486" s="1"/>
      <c r="S486" s="1"/>
    </row>
    <row r="487" ht="15.75" customHeight="1">
      <c r="A487" s="6">
        <v>489.0</v>
      </c>
      <c r="B487" s="3" t="str">
        <f>IFERROR(__xludf.DUMMYFUNCTION("GOOGLETRANSLATE(C487, ""ZH-CN"", ""EN"")"),"Chongqing")</f>
        <v>Chongqing</v>
      </c>
      <c r="C487" s="3" t="s">
        <v>615</v>
      </c>
      <c r="D487" s="1" t="s">
        <v>614</v>
      </c>
      <c r="E487" s="8">
        <v>500000.0</v>
      </c>
      <c r="F487" s="1" t="s">
        <v>736</v>
      </c>
      <c r="G487" s="5" t="str">
        <f>IFERROR(__xludf.DUMMYFUNCTION("GOOGLETRANSLATE(H487, ""ZH-CN"", ""EN"")"),"Banan")</f>
        <v>Banan</v>
      </c>
      <c r="H487" s="5" t="s">
        <v>735</v>
      </c>
      <c r="I487" s="6">
        <v>500113.0</v>
      </c>
      <c r="J487" s="7" t="b">
        <v>1</v>
      </c>
      <c r="K487" s="1"/>
      <c r="L487" s="1"/>
      <c r="M487" s="1"/>
      <c r="N487" s="1"/>
      <c r="O487" s="1"/>
      <c r="P487" s="1"/>
      <c r="Q487" s="1"/>
      <c r="R487" s="1"/>
      <c r="S487" s="1"/>
    </row>
    <row r="488" ht="15.75" customHeight="1">
      <c r="A488" s="6">
        <v>490.0</v>
      </c>
      <c r="B488" s="3" t="str">
        <f>IFERROR(__xludf.DUMMYFUNCTION("GOOGLETRANSLATE(C488, ""ZH-CN"", ""EN"")"),"Chongqing")</f>
        <v>Chongqing</v>
      </c>
      <c r="C488" s="3" t="s">
        <v>615</v>
      </c>
      <c r="D488" s="1" t="s">
        <v>614</v>
      </c>
      <c r="E488" s="8">
        <v>500000.0</v>
      </c>
      <c r="F488" s="1" t="s">
        <v>737</v>
      </c>
      <c r="G488" s="5" t="str">
        <f>IFERROR(__xludf.DUMMYFUNCTION("GOOGLETRANSLATE(H488, ""ZH-CN"", ""EN"")"),"Longevity")</f>
        <v>Longevity</v>
      </c>
      <c r="H488" s="5" t="s">
        <v>738</v>
      </c>
      <c r="I488" s="6">
        <v>500115.0</v>
      </c>
      <c r="J488" s="7" t="b">
        <v>1</v>
      </c>
      <c r="K488" s="1"/>
      <c r="L488" s="1"/>
      <c r="M488" s="1"/>
      <c r="N488" s="1"/>
      <c r="O488" s="1"/>
      <c r="P488" s="1"/>
      <c r="Q488" s="1"/>
      <c r="R488" s="1"/>
      <c r="S488" s="1"/>
    </row>
    <row r="489" ht="15.75" customHeight="1">
      <c r="A489" s="6">
        <v>491.0</v>
      </c>
      <c r="B489" s="3" t="str">
        <f>IFERROR(__xludf.DUMMYFUNCTION("GOOGLETRANSLATE(C489, ""ZH-CN"", ""EN"")"),"Chongqing")</f>
        <v>Chongqing</v>
      </c>
      <c r="C489" s="3" t="s">
        <v>615</v>
      </c>
      <c r="D489" s="1" t="s">
        <v>614</v>
      </c>
      <c r="E489" s="8">
        <v>500000.0</v>
      </c>
      <c r="F489" s="1" t="s">
        <v>739</v>
      </c>
      <c r="G489" s="5" t="str">
        <f>IFERROR(__xludf.DUMMYFUNCTION("GOOGLETRANSLATE(H489, ""ZH-CN"", ""EN"")"),"Yijiang District")</f>
        <v>Yijiang District</v>
      </c>
      <c r="H489" s="5" t="s">
        <v>727</v>
      </c>
      <c r="I489" s="6">
        <v>500110.0</v>
      </c>
      <c r="J489" s="7" t="b">
        <v>1</v>
      </c>
      <c r="K489" s="1"/>
      <c r="L489" s="1"/>
      <c r="M489" s="1"/>
      <c r="N489" s="1"/>
      <c r="O489" s="1"/>
      <c r="P489" s="1"/>
      <c r="Q489" s="1"/>
      <c r="R489" s="1"/>
      <c r="S489" s="1"/>
    </row>
    <row r="490" ht="15.75" customHeight="1">
      <c r="A490" s="6">
        <v>492.0</v>
      </c>
      <c r="B490" s="3" t="str">
        <f>IFERROR(__xludf.DUMMYFUNCTION("GOOGLETRANSLATE(C490, ""ZH-CN"", ""EN"")"),"Chongqing")</f>
        <v>Chongqing</v>
      </c>
      <c r="C490" s="3" t="s">
        <v>615</v>
      </c>
      <c r="D490" s="1" t="s">
        <v>614</v>
      </c>
      <c r="E490" s="8">
        <v>500000.0</v>
      </c>
      <c r="F490" s="1" t="s">
        <v>740</v>
      </c>
      <c r="G490" s="5" t="str">
        <f>IFERROR(__xludf.DUMMYFUNCTION("GOOGLETRANSLATE(H490, ""ZH-CN"", ""EN"")"),"Tongnan County")</f>
        <v>Tongnan County</v>
      </c>
      <c r="H490" s="5" t="s">
        <v>741</v>
      </c>
      <c r="I490" s="6">
        <v>500152.0</v>
      </c>
      <c r="J490" s="7" t="b">
        <v>1</v>
      </c>
      <c r="K490" s="1"/>
      <c r="L490" s="1"/>
      <c r="M490" s="1"/>
      <c r="N490" s="1"/>
      <c r="O490" s="1"/>
      <c r="P490" s="1"/>
      <c r="Q490" s="1"/>
      <c r="R490" s="1"/>
      <c r="S490" s="1"/>
    </row>
    <row r="491" ht="15.75" customHeight="1">
      <c r="A491" s="6">
        <v>493.0</v>
      </c>
      <c r="B491" s="3" t="str">
        <f>IFERROR(__xludf.DUMMYFUNCTION("GOOGLETRANSLATE(C491, ""ZH-CN"", ""EN"")"),"Chongqing")</f>
        <v>Chongqing</v>
      </c>
      <c r="C491" s="3" t="s">
        <v>615</v>
      </c>
      <c r="D491" s="1" t="s">
        <v>614</v>
      </c>
      <c r="E491" s="8">
        <v>500000.0</v>
      </c>
      <c r="F491" s="1" t="s">
        <v>742</v>
      </c>
      <c r="G491" s="5" t="str">
        <f>IFERROR(__xludf.DUMMYFUNCTION("GOOGLETRANSLATE(H491, ""ZH-CN"", ""EN"")"),"Tongliang County")</f>
        <v>Tongliang County</v>
      </c>
      <c r="H491" s="5" t="s">
        <v>743</v>
      </c>
      <c r="I491" s="6">
        <v>500151.0</v>
      </c>
      <c r="J491" s="7" t="b">
        <v>1</v>
      </c>
      <c r="K491" s="1"/>
      <c r="L491" s="1"/>
      <c r="M491" s="1"/>
      <c r="N491" s="1"/>
      <c r="O491" s="1"/>
      <c r="P491" s="1"/>
      <c r="Q491" s="1"/>
      <c r="R491" s="1"/>
      <c r="S491" s="1"/>
    </row>
    <row r="492" ht="15.75" customHeight="1">
      <c r="A492" s="6">
        <v>494.0</v>
      </c>
      <c r="B492" s="3" t="str">
        <f>IFERROR(__xludf.DUMMYFUNCTION("GOOGLETRANSLATE(C492, ""ZH-CN"", ""EN"")"),"Chongqing")</f>
        <v>Chongqing</v>
      </c>
      <c r="C492" s="3" t="s">
        <v>615</v>
      </c>
      <c r="D492" s="1" t="s">
        <v>614</v>
      </c>
      <c r="E492" s="8">
        <v>500000.0</v>
      </c>
      <c r="F492" s="1" t="s">
        <v>744</v>
      </c>
      <c r="G492" s="4" t="s">
        <v>730</v>
      </c>
      <c r="H492" s="5" t="s">
        <v>731</v>
      </c>
      <c r="I492" s="6">
        <v>500111.0</v>
      </c>
      <c r="J492" s="7" t="b">
        <v>1</v>
      </c>
      <c r="K492" s="1"/>
      <c r="L492" s="1"/>
      <c r="M492" s="1"/>
      <c r="N492" s="1"/>
      <c r="O492" s="1"/>
      <c r="P492" s="1"/>
      <c r="Q492" s="1"/>
      <c r="R492" s="1"/>
      <c r="S492" s="1"/>
    </row>
    <row r="493" ht="15.75" customHeight="1">
      <c r="A493" s="6">
        <v>495.0</v>
      </c>
      <c r="B493" s="3" t="str">
        <f>IFERROR(__xludf.DUMMYFUNCTION("GOOGLETRANSLATE(C493, ""ZH-CN"", ""EN"")"),"Chongqing")</f>
        <v>Chongqing</v>
      </c>
      <c r="C493" s="3" t="s">
        <v>615</v>
      </c>
      <c r="D493" s="1" t="s">
        <v>614</v>
      </c>
      <c r="E493" s="8">
        <v>500000.0</v>
      </c>
      <c r="F493" s="1" t="s">
        <v>745</v>
      </c>
      <c r="G493" s="5" t="str">
        <f>IFERROR(__xludf.DUMMYFUNCTION("GOOGLETRANSLATE(H493, ""ZH-CN"", ""EN"")"),"Rongchang County")</f>
        <v>Rongchang County</v>
      </c>
      <c r="H493" s="5" t="s">
        <v>746</v>
      </c>
      <c r="I493" s="6">
        <v>500153.0</v>
      </c>
      <c r="J493" s="7" t="b">
        <v>1</v>
      </c>
      <c r="K493" s="1"/>
      <c r="L493" s="1"/>
      <c r="M493" s="1"/>
      <c r="N493" s="1"/>
      <c r="O493" s="1"/>
      <c r="P493" s="1"/>
      <c r="Q493" s="1"/>
      <c r="R493" s="1"/>
      <c r="S493" s="1"/>
    </row>
    <row r="494" ht="15.75" customHeight="1">
      <c r="A494" s="6">
        <v>496.0</v>
      </c>
      <c r="B494" s="3" t="str">
        <f>IFERROR(__xludf.DUMMYFUNCTION("GOOGLETRANSLATE(C494, ""ZH-CN"", ""EN"")"),"Chongqing")</f>
        <v>Chongqing</v>
      </c>
      <c r="C494" s="3" t="s">
        <v>615</v>
      </c>
      <c r="D494" s="1" t="s">
        <v>614</v>
      </c>
      <c r="E494" s="8">
        <v>500000.0</v>
      </c>
      <c r="F494" s="1" t="s">
        <v>747</v>
      </c>
      <c r="G494" s="5" t="str">
        <f>IFERROR(__xludf.DUMMYFUNCTION("GOOGLETRANSLATE(H494, ""ZH-CN"", ""EN"")"),"Laoshan County")</f>
        <v>Laoshan County</v>
      </c>
      <c r="H494" s="5" t="s">
        <v>748</v>
      </c>
      <c r="I494" s="6">
        <v>500120.0</v>
      </c>
      <c r="J494" s="7" t="b">
        <v>1</v>
      </c>
      <c r="K494" s="1"/>
      <c r="L494" s="1"/>
      <c r="M494" s="1"/>
      <c r="N494" s="1"/>
      <c r="O494" s="1"/>
      <c r="P494" s="1"/>
      <c r="Q494" s="1"/>
      <c r="R494" s="1"/>
      <c r="S494" s="1"/>
    </row>
    <row r="495" ht="15.75" customHeight="1">
      <c r="A495" s="6">
        <v>497.0</v>
      </c>
      <c r="B495" s="3" t="str">
        <f>IFERROR(__xludf.DUMMYFUNCTION("GOOGLETRANSLATE(C495, ""ZH-CN"", ""EN"")"),"Chongqing")</f>
        <v>Chongqing</v>
      </c>
      <c r="C495" s="3" t="s">
        <v>615</v>
      </c>
      <c r="D495" s="1" t="s">
        <v>614</v>
      </c>
      <c r="E495" s="8">
        <v>500000.0</v>
      </c>
      <c r="F495" s="1" t="s">
        <v>749</v>
      </c>
      <c r="G495" s="5" t="str">
        <f>IFERROR(__xludf.DUMMYFUNCTION("GOOGLETRANSLATE(H495, ""ZH-CN"", ""EN"")"),"Liangping County")</f>
        <v>Liangping County</v>
      </c>
      <c r="H495" s="5" t="s">
        <v>750</v>
      </c>
      <c r="I495" s="6">
        <v>500154.0</v>
      </c>
      <c r="J495" s="7" t="b">
        <v>1</v>
      </c>
      <c r="K495" s="1"/>
      <c r="L495" s="1"/>
      <c r="M495" s="1"/>
      <c r="N495" s="1"/>
      <c r="O495" s="1"/>
      <c r="P495" s="1"/>
      <c r="Q495" s="1"/>
      <c r="R495" s="1"/>
      <c r="S495" s="1"/>
    </row>
    <row r="496" ht="15.75" customHeight="1">
      <c r="A496" s="6">
        <v>498.0</v>
      </c>
      <c r="B496" s="3" t="str">
        <f>IFERROR(__xludf.DUMMYFUNCTION("GOOGLETRANSLATE(C496, ""ZH-CN"", ""EN"")"),"Chongqing")</f>
        <v>Chongqing</v>
      </c>
      <c r="C496" s="3" t="s">
        <v>615</v>
      </c>
      <c r="D496" s="1" t="s">
        <v>614</v>
      </c>
      <c r="E496" s="8">
        <v>500000.0</v>
      </c>
      <c r="F496" s="1" t="s">
        <v>751</v>
      </c>
      <c r="G496" s="5" t="str">
        <f>IFERROR(__xludf.DUMMYFUNCTION("GOOGLETRANSLATE(H496, ""ZH-CN"", ""EN"")"),"Chengkou County")</f>
        <v>Chengkou County</v>
      </c>
      <c r="H496" s="5" t="s">
        <v>752</v>
      </c>
      <c r="I496" s="6">
        <v>500155.0</v>
      </c>
      <c r="J496" s="7" t="b">
        <v>1</v>
      </c>
      <c r="K496" s="1"/>
      <c r="L496" s="1"/>
      <c r="M496" s="1"/>
      <c r="N496" s="1"/>
      <c r="O496" s="1"/>
      <c r="P496" s="1"/>
      <c r="Q496" s="1"/>
      <c r="R496" s="1"/>
      <c r="S496" s="1"/>
    </row>
    <row r="497" ht="15.75" customHeight="1">
      <c r="A497" s="6">
        <v>499.0</v>
      </c>
      <c r="B497" s="3" t="str">
        <f>IFERROR(__xludf.DUMMYFUNCTION("GOOGLETRANSLATE(C497, ""ZH-CN"", ""EN"")"),"Chongqing")</f>
        <v>Chongqing</v>
      </c>
      <c r="C497" s="3" t="s">
        <v>615</v>
      </c>
      <c r="D497" s="1" t="s">
        <v>614</v>
      </c>
      <c r="E497" s="8">
        <v>500000.0</v>
      </c>
      <c r="F497" s="1" t="s">
        <v>753</v>
      </c>
      <c r="G497" s="5" t="str">
        <f>IFERROR(__xludf.DUMMYFUNCTION("GOOGLETRANSLATE(H497, ""ZH-CN"", ""EN"")"),"Fengdu County")</f>
        <v>Fengdu County</v>
      </c>
      <c r="H497" s="5" t="s">
        <v>754</v>
      </c>
      <c r="I497" s="6">
        <v>500156.0</v>
      </c>
      <c r="J497" s="7" t="b">
        <v>1</v>
      </c>
      <c r="K497" s="1"/>
      <c r="L497" s="1"/>
      <c r="M497" s="1"/>
      <c r="N497" s="1"/>
      <c r="O497" s="1"/>
      <c r="P497" s="1"/>
      <c r="Q497" s="1"/>
      <c r="R497" s="1"/>
      <c r="S497" s="1"/>
    </row>
    <row r="498" ht="15.75" customHeight="1">
      <c r="A498" s="6">
        <v>500.0</v>
      </c>
      <c r="B498" s="3" t="str">
        <f>IFERROR(__xludf.DUMMYFUNCTION("GOOGLETRANSLATE(C498, ""ZH-CN"", ""EN"")"),"Chongqing")</f>
        <v>Chongqing</v>
      </c>
      <c r="C498" s="3" t="s">
        <v>615</v>
      </c>
      <c r="D498" s="1" t="s">
        <v>614</v>
      </c>
      <c r="E498" s="8">
        <v>500000.0</v>
      </c>
      <c r="F498" s="1" t="s">
        <v>755</v>
      </c>
      <c r="G498" s="4" t="s">
        <v>756</v>
      </c>
      <c r="H498" s="5" t="s">
        <v>757</v>
      </c>
      <c r="I498" s="6">
        <v>500229.0</v>
      </c>
      <c r="J498" s="7" t="b">
        <v>1</v>
      </c>
      <c r="K498" s="1"/>
      <c r="L498" s="1"/>
      <c r="M498" s="1"/>
      <c r="N498" s="1"/>
      <c r="O498" s="1"/>
      <c r="P498" s="1"/>
      <c r="Q498" s="1"/>
      <c r="R498" s="1"/>
      <c r="S498" s="1"/>
    </row>
    <row r="499" ht="15.75" customHeight="1">
      <c r="A499" s="6">
        <v>501.0</v>
      </c>
      <c r="B499" s="3" t="str">
        <f>IFERROR(__xludf.DUMMYFUNCTION("GOOGLETRANSLATE(C499, ""ZH-CN"", ""EN"")"),"Chongqing")</f>
        <v>Chongqing</v>
      </c>
      <c r="C499" s="3" t="s">
        <v>615</v>
      </c>
      <c r="D499" s="1" t="s">
        <v>614</v>
      </c>
      <c r="E499" s="8">
        <v>500000.0</v>
      </c>
      <c r="F499" s="1" t="s">
        <v>758</v>
      </c>
      <c r="G499" s="5" t="str">
        <f>IFERROR(__xludf.DUMMYFUNCTION("GOOGLETRANSLATE(H499, ""ZH-CN"", ""EN"")"),"Wulong County")</f>
        <v>Wulong County</v>
      </c>
      <c r="H499" s="5" t="s">
        <v>759</v>
      </c>
      <c r="I499" s="6">
        <v>500230.0</v>
      </c>
      <c r="J499" s="7" t="b">
        <v>1</v>
      </c>
      <c r="K499" s="1"/>
      <c r="L499" s="1"/>
      <c r="M499" s="1"/>
      <c r="N499" s="1"/>
      <c r="O499" s="1"/>
      <c r="P499" s="1"/>
      <c r="Q499" s="1"/>
      <c r="R499" s="1"/>
      <c r="S499" s="1"/>
    </row>
    <row r="500" ht="15.75" customHeight="1">
      <c r="A500" s="6">
        <v>502.0</v>
      </c>
      <c r="B500" s="3" t="str">
        <f>IFERROR(__xludf.DUMMYFUNCTION("GOOGLETRANSLATE(C500, ""ZH-CN"", ""EN"")"),"Chongqing")</f>
        <v>Chongqing</v>
      </c>
      <c r="C500" s="3" t="s">
        <v>615</v>
      </c>
      <c r="D500" s="1" t="s">
        <v>614</v>
      </c>
      <c r="E500" s="8">
        <v>500000.0</v>
      </c>
      <c r="F500" s="1" t="s">
        <v>760</v>
      </c>
      <c r="G500" s="5" t="str">
        <f>IFERROR(__xludf.DUMMYFUNCTION("GOOGLETRANSLATE(H500, ""ZH-CN"", ""EN"")"),"Zhongxian County")</f>
        <v>Zhongxian County</v>
      </c>
      <c r="H500" s="5" t="s">
        <v>760</v>
      </c>
      <c r="I500" s="6">
        <v>500231.0</v>
      </c>
      <c r="J500" s="7" t="b">
        <v>1</v>
      </c>
      <c r="K500" s="1"/>
      <c r="L500" s="1"/>
      <c r="M500" s="1"/>
      <c r="N500" s="1"/>
      <c r="O500" s="1"/>
      <c r="P500" s="1"/>
      <c r="Q500" s="1"/>
      <c r="R500" s="1"/>
      <c r="S500" s="1"/>
    </row>
    <row r="501" ht="15.75" customHeight="1">
      <c r="A501" s="6">
        <v>503.0</v>
      </c>
      <c r="B501" s="3" t="str">
        <f>IFERROR(__xludf.DUMMYFUNCTION("GOOGLETRANSLATE(C501, ""ZH-CN"", ""EN"")"),"Chongqing")</f>
        <v>Chongqing</v>
      </c>
      <c r="C501" s="3" t="s">
        <v>615</v>
      </c>
      <c r="D501" s="1" t="s">
        <v>614</v>
      </c>
      <c r="E501" s="8">
        <v>500000.0</v>
      </c>
      <c r="F501" s="1" t="s">
        <v>761</v>
      </c>
      <c r="G501" s="4" t="s">
        <v>762</v>
      </c>
      <c r="H501" s="5" t="s">
        <v>761</v>
      </c>
      <c r="I501" s="6">
        <v>500233.0</v>
      </c>
      <c r="J501" s="7" t="b">
        <v>1</v>
      </c>
      <c r="K501" s="1"/>
      <c r="L501" s="1"/>
      <c r="M501" s="1"/>
      <c r="N501" s="1"/>
      <c r="O501" s="1"/>
      <c r="P501" s="1"/>
      <c r="Q501" s="1"/>
      <c r="R501" s="1"/>
      <c r="S501" s="1"/>
    </row>
    <row r="502" ht="15.75" customHeight="1">
      <c r="A502" s="6">
        <v>504.0</v>
      </c>
      <c r="B502" s="3" t="str">
        <f>IFERROR(__xludf.DUMMYFUNCTION("GOOGLETRANSLATE(C502, ""ZH-CN"", ""EN"")"),"Chongqing")</f>
        <v>Chongqing</v>
      </c>
      <c r="C502" s="3" t="s">
        <v>615</v>
      </c>
      <c r="D502" s="1" t="s">
        <v>614</v>
      </c>
      <c r="E502" s="8">
        <v>500000.0</v>
      </c>
      <c r="F502" s="1" t="s">
        <v>763</v>
      </c>
      <c r="G502" s="5" t="str">
        <f>IFERROR(__xludf.DUMMYFUNCTION("GOOGLETRANSLATE(H502, ""ZH-CN"", ""EN"")"),"Yunyang County")</f>
        <v>Yunyang County</v>
      </c>
      <c r="H502" s="5" t="s">
        <v>764</v>
      </c>
      <c r="I502" s="6">
        <v>500235.0</v>
      </c>
      <c r="J502" s="7" t="b">
        <v>1</v>
      </c>
      <c r="K502" s="1"/>
      <c r="L502" s="1"/>
      <c r="M502" s="1"/>
      <c r="N502" s="1"/>
      <c r="O502" s="1"/>
      <c r="P502" s="1"/>
      <c r="Q502" s="1"/>
      <c r="R502" s="1"/>
      <c r="S502" s="1"/>
    </row>
    <row r="503" ht="15.75" customHeight="1">
      <c r="A503" s="6">
        <v>505.0</v>
      </c>
      <c r="B503" s="3" t="str">
        <f>IFERROR(__xludf.DUMMYFUNCTION("GOOGLETRANSLATE(C503, ""ZH-CN"", ""EN"")"),"Chongqing")</f>
        <v>Chongqing</v>
      </c>
      <c r="C503" s="3" t="s">
        <v>615</v>
      </c>
      <c r="D503" s="1" t="s">
        <v>614</v>
      </c>
      <c r="E503" s="8">
        <v>500000.0</v>
      </c>
      <c r="F503" s="1" t="s">
        <v>765</v>
      </c>
      <c r="G503" s="5" t="str">
        <f>IFERROR(__xludf.DUMMYFUNCTION("GOOGLETRANSLATE(H503, ""ZH-CN"", ""EN"")"),"Fengjie County")</f>
        <v>Fengjie County</v>
      </c>
      <c r="H503" s="5" t="s">
        <v>766</v>
      </c>
      <c r="I503" s="6">
        <v>500236.0</v>
      </c>
      <c r="J503" s="7" t="b">
        <v>1</v>
      </c>
      <c r="K503" s="1"/>
      <c r="L503" s="1"/>
      <c r="M503" s="1"/>
      <c r="N503" s="1"/>
      <c r="O503" s="1"/>
      <c r="P503" s="1"/>
      <c r="Q503" s="1"/>
      <c r="R503" s="1"/>
      <c r="S503" s="1"/>
    </row>
    <row r="504" ht="15.75" customHeight="1">
      <c r="A504" s="6">
        <v>506.0</v>
      </c>
      <c r="B504" s="3" t="str">
        <f>IFERROR(__xludf.DUMMYFUNCTION("GOOGLETRANSLATE(C504, ""ZH-CN"", ""EN"")"),"Chongqing")</f>
        <v>Chongqing</v>
      </c>
      <c r="C504" s="3" t="s">
        <v>615</v>
      </c>
      <c r="D504" s="1" t="s">
        <v>614</v>
      </c>
      <c r="E504" s="8">
        <v>500000.0</v>
      </c>
      <c r="F504" s="1" t="s">
        <v>767</v>
      </c>
      <c r="G504" s="5" t="str">
        <f>IFERROR(__xludf.DUMMYFUNCTION("GOOGLETRANSLATE(H504, ""ZH-CN"", ""EN"")"),"Wushan County")</f>
        <v>Wushan County</v>
      </c>
      <c r="H504" s="5" t="s">
        <v>768</v>
      </c>
      <c r="I504" s="6">
        <v>500237.0</v>
      </c>
      <c r="J504" s="7" t="b">
        <v>1</v>
      </c>
      <c r="K504" s="1"/>
      <c r="L504" s="1"/>
      <c r="M504" s="1"/>
      <c r="N504" s="1"/>
      <c r="O504" s="1"/>
      <c r="P504" s="1"/>
      <c r="Q504" s="1"/>
      <c r="R504" s="1"/>
      <c r="S504" s="1"/>
    </row>
    <row r="505" ht="15.75" customHeight="1">
      <c r="A505" s="6">
        <v>507.0</v>
      </c>
      <c r="B505" s="3" t="str">
        <f>IFERROR(__xludf.DUMMYFUNCTION("GOOGLETRANSLATE(C505, ""ZH-CN"", ""EN"")"),"Chongqing")</f>
        <v>Chongqing</v>
      </c>
      <c r="C505" s="3" t="s">
        <v>615</v>
      </c>
      <c r="D505" s="1" t="s">
        <v>614</v>
      </c>
      <c r="E505" s="8">
        <v>500000.0</v>
      </c>
      <c r="F505" s="1" t="s">
        <v>769</v>
      </c>
      <c r="G505" s="5" t="str">
        <f>IFERROR(__xludf.DUMMYFUNCTION("GOOGLETRANSLATE(H505, ""ZH-CN"", ""EN"")"),"Wuxi County")</f>
        <v>Wuxi County</v>
      </c>
      <c r="H505" s="5" t="s">
        <v>770</v>
      </c>
      <c r="I505" s="6">
        <v>500238.0</v>
      </c>
      <c r="J505" s="7" t="b">
        <v>1</v>
      </c>
      <c r="K505" s="1"/>
      <c r="L505" s="1"/>
      <c r="M505" s="1"/>
      <c r="N505" s="1"/>
      <c r="O505" s="1"/>
      <c r="P505" s="1"/>
      <c r="Q505" s="1"/>
      <c r="R505" s="1"/>
      <c r="S505" s="1"/>
    </row>
    <row r="506" ht="15.75" customHeight="1">
      <c r="A506" s="6">
        <v>508.0</v>
      </c>
      <c r="B506" s="3" t="str">
        <f>IFERROR(__xludf.DUMMYFUNCTION("GOOGLETRANSLATE(C506, ""ZH-CN"", ""EN"")"),"Chongqing")</f>
        <v>Chongqing</v>
      </c>
      <c r="C506" s="3" t="s">
        <v>615</v>
      </c>
      <c r="D506" s="1" t="s">
        <v>614</v>
      </c>
      <c r="E506" s="8">
        <v>500000.0</v>
      </c>
      <c r="F506" s="1" t="s">
        <v>701</v>
      </c>
      <c r="G506" s="5" t="str">
        <f>IFERROR(__xludf.DUMMYFUNCTION("GOOGLETRANSLATE(H506, ""ZH-CN"", ""EN"")"),"Qianjiang District")</f>
        <v>Qianjiang District</v>
      </c>
      <c r="H506" s="5" t="s">
        <v>702</v>
      </c>
      <c r="I506" s="6">
        <v>500114.0</v>
      </c>
      <c r="J506" s="7" t="b">
        <v>1</v>
      </c>
      <c r="K506" s="1"/>
      <c r="L506" s="1"/>
      <c r="M506" s="1"/>
      <c r="N506" s="1"/>
      <c r="O506" s="1"/>
      <c r="P506" s="1"/>
      <c r="Q506" s="1"/>
      <c r="R506" s="1"/>
      <c r="S506" s="1"/>
    </row>
    <row r="507" ht="15.75" customHeight="1">
      <c r="A507" s="6">
        <v>509.0</v>
      </c>
      <c r="B507" s="3" t="str">
        <f>IFERROR(__xludf.DUMMYFUNCTION("GOOGLETRANSLATE(C507, ""ZH-CN"", ""EN"")"),"Chongqing")</f>
        <v>Chongqing</v>
      </c>
      <c r="C507" s="3" t="s">
        <v>615</v>
      </c>
      <c r="D507" s="1" t="s">
        <v>614</v>
      </c>
      <c r="E507" s="8">
        <v>500000.0</v>
      </c>
      <c r="F507" s="1" t="s">
        <v>703</v>
      </c>
      <c r="G507" s="5" t="str">
        <f>IFERROR(__xludf.DUMMYFUNCTION("GOOGLETRANSLATE(H507, ""ZH-CN"", ""EN"")"),"Shizhu Tujia Autonomous County")</f>
        <v>Shizhu Tujia Autonomous County</v>
      </c>
      <c r="H507" s="5" t="s">
        <v>704</v>
      </c>
      <c r="I507" s="6">
        <v>500240.0</v>
      </c>
      <c r="J507" s="7" t="b">
        <v>1</v>
      </c>
      <c r="K507" s="1"/>
      <c r="L507" s="1"/>
      <c r="M507" s="1"/>
      <c r="N507" s="1"/>
      <c r="O507" s="1"/>
      <c r="P507" s="1"/>
      <c r="Q507" s="1"/>
      <c r="R507" s="1"/>
      <c r="S507" s="1"/>
    </row>
    <row r="508" ht="15.75" customHeight="1">
      <c r="A508" s="6">
        <v>510.0</v>
      </c>
      <c r="B508" s="3" t="str">
        <f>IFERROR(__xludf.DUMMYFUNCTION("GOOGLETRANSLATE(C508, ""ZH-CN"", ""EN"")"),"Chongqing")</f>
        <v>Chongqing</v>
      </c>
      <c r="C508" s="3" t="s">
        <v>615</v>
      </c>
      <c r="D508" s="1" t="s">
        <v>614</v>
      </c>
      <c r="E508" s="8">
        <v>500000.0</v>
      </c>
      <c r="F508" s="1" t="s">
        <v>705</v>
      </c>
      <c r="G508" s="5" t="str">
        <f>IFERROR(__xludf.DUMMYFUNCTION("GOOGLETRANSLATE(H508, ""ZH-CN"", ""EN"")"),"Xiushan Tujia Miao Autonomous County")</f>
        <v>Xiushan Tujia Miao Autonomous County</v>
      </c>
      <c r="H508" s="5" t="s">
        <v>706</v>
      </c>
      <c r="I508" s="6">
        <v>500241.0</v>
      </c>
      <c r="J508" s="7" t="b">
        <v>1</v>
      </c>
      <c r="K508" s="1"/>
      <c r="L508" s="1"/>
      <c r="M508" s="1"/>
      <c r="N508" s="1"/>
      <c r="O508" s="1"/>
      <c r="P508" s="1"/>
      <c r="Q508" s="1"/>
      <c r="R508" s="1"/>
      <c r="S508" s="1"/>
    </row>
    <row r="509" ht="15.75" customHeight="1">
      <c r="A509" s="6">
        <v>511.0</v>
      </c>
      <c r="B509" s="3" t="str">
        <f>IFERROR(__xludf.DUMMYFUNCTION("GOOGLETRANSLATE(C509, ""ZH-CN"", ""EN"")"),"Chongqing")</f>
        <v>Chongqing</v>
      </c>
      <c r="C509" s="3" t="s">
        <v>615</v>
      </c>
      <c r="D509" s="1" t="s">
        <v>614</v>
      </c>
      <c r="E509" s="8">
        <v>500000.0</v>
      </c>
      <c r="F509" s="1" t="s">
        <v>707</v>
      </c>
      <c r="G509" s="5" t="str">
        <f>IFERROR(__xludf.DUMMYFUNCTION("GOOGLETRANSLATE(H509, ""ZH-CN"", ""EN"")"),"Puyang Tujia Miao Autonomous County")</f>
        <v>Puyang Tujia Miao Autonomous County</v>
      </c>
      <c r="H509" s="5" t="s">
        <v>708</v>
      </c>
      <c r="I509" s="6">
        <v>500242.0</v>
      </c>
      <c r="J509" s="7" t="b">
        <v>1</v>
      </c>
      <c r="K509" s="1"/>
      <c r="L509" s="1"/>
      <c r="M509" s="1"/>
      <c r="N509" s="1"/>
      <c r="O509" s="1"/>
      <c r="P509" s="1"/>
      <c r="Q509" s="1"/>
      <c r="R509" s="1"/>
      <c r="S509" s="1"/>
    </row>
    <row r="510" ht="15.75" customHeight="1">
      <c r="A510" s="6">
        <v>512.0</v>
      </c>
      <c r="B510" s="3" t="str">
        <f>IFERROR(__xludf.DUMMYFUNCTION("GOOGLETRANSLATE(C510, ""ZH-CN"", ""EN"")"),"Chongqing")</f>
        <v>Chongqing</v>
      </c>
      <c r="C510" s="3" t="s">
        <v>615</v>
      </c>
      <c r="D510" s="1" t="s">
        <v>614</v>
      </c>
      <c r="E510" s="8">
        <v>500000.0</v>
      </c>
      <c r="F510" s="1" t="s">
        <v>709</v>
      </c>
      <c r="G510" s="5" t="str">
        <f>IFERROR(__xludf.DUMMYFUNCTION("GOOGLETRANSLATE(H510, ""ZH-CN"", ""EN"")"),"Pengshui Miao Tujia Autonomous County")</f>
        <v>Pengshui Miao Tujia Autonomous County</v>
      </c>
      <c r="H510" s="5" t="s">
        <v>710</v>
      </c>
      <c r="I510" s="6">
        <v>500243.0</v>
      </c>
      <c r="J510" s="7" t="b">
        <v>1</v>
      </c>
      <c r="K510" s="1"/>
      <c r="L510" s="1"/>
      <c r="M510" s="1"/>
      <c r="N510" s="1"/>
      <c r="O510" s="1"/>
      <c r="P510" s="1"/>
      <c r="Q510" s="1"/>
      <c r="R510" s="1"/>
      <c r="S510" s="1"/>
    </row>
    <row r="511" ht="15.75" customHeight="1">
      <c r="A511" s="6">
        <v>513.0</v>
      </c>
      <c r="B511" s="3" t="str">
        <f>IFERROR(__xludf.DUMMYFUNCTION("GOOGLETRANSLATE(C511, ""ZH-CN"", ""EN"")"),"Chongqing")</f>
        <v>Chongqing</v>
      </c>
      <c r="C511" s="3" t="s">
        <v>615</v>
      </c>
      <c r="D511" s="1" t="s">
        <v>614</v>
      </c>
      <c r="E511" s="8">
        <v>500000.0</v>
      </c>
      <c r="F511" s="1" t="s">
        <v>666</v>
      </c>
      <c r="G511" s="5" t="str">
        <f>IFERROR(__xludf.DUMMYFUNCTION("GOOGLETRANSLATE(H511, ""ZH-CN"", ""EN"")"),"Jiangjin District")</f>
        <v>Jiangjin District</v>
      </c>
      <c r="H511" s="5" t="s">
        <v>667</v>
      </c>
      <c r="I511" s="6">
        <v>500116.0</v>
      </c>
      <c r="J511" s="7" t="b">
        <v>1</v>
      </c>
      <c r="K511" s="1"/>
      <c r="L511" s="1"/>
      <c r="M511" s="1"/>
      <c r="N511" s="1"/>
      <c r="O511" s="1"/>
      <c r="P511" s="1"/>
      <c r="Q511" s="1"/>
      <c r="R511" s="1"/>
      <c r="S511" s="1"/>
    </row>
    <row r="512" ht="15.75" customHeight="1">
      <c r="A512" s="6">
        <v>514.0</v>
      </c>
      <c r="B512" s="3" t="str">
        <f>IFERROR(__xludf.DUMMYFUNCTION("GOOGLETRANSLATE(C512, ""ZH-CN"", ""EN"")"),"Chongqing")</f>
        <v>Chongqing</v>
      </c>
      <c r="C512" s="3" t="s">
        <v>615</v>
      </c>
      <c r="D512" s="1" t="s">
        <v>614</v>
      </c>
      <c r="E512" s="8">
        <v>500000.0</v>
      </c>
      <c r="F512" s="1" t="s">
        <v>664</v>
      </c>
      <c r="G512" s="5" t="str">
        <f>IFERROR(__xludf.DUMMYFUNCTION("GOOGLETRANSLATE(H512, ""ZH-CN"", ""EN"")"),"Hechuan District")</f>
        <v>Hechuan District</v>
      </c>
      <c r="H512" s="5" t="s">
        <v>665</v>
      </c>
      <c r="I512" s="6">
        <v>500117.0</v>
      </c>
      <c r="J512" s="7" t="b">
        <v>1</v>
      </c>
      <c r="K512" s="1"/>
      <c r="L512" s="1"/>
      <c r="M512" s="1"/>
      <c r="N512" s="1"/>
      <c r="O512" s="1"/>
      <c r="P512" s="1"/>
      <c r="Q512" s="1"/>
      <c r="R512" s="1"/>
      <c r="S512" s="1"/>
    </row>
    <row r="513" ht="15.75" customHeight="1">
      <c r="A513" s="6">
        <v>515.0</v>
      </c>
      <c r="B513" s="3" t="str">
        <f>IFERROR(__xludf.DUMMYFUNCTION("GOOGLETRANSLATE(C513, ""ZH-CN"", ""EN"")"),"Chongqing")</f>
        <v>Chongqing</v>
      </c>
      <c r="C513" s="3" t="s">
        <v>615</v>
      </c>
      <c r="D513" s="1" t="s">
        <v>614</v>
      </c>
      <c r="E513" s="8">
        <v>500000.0</v>
      </c>
      <c r="F513" s="1" t="s">
        <v>662</v>
      </c>
      <c r="G513" s="5" t="str">
        <f>IFERROR(__xludf.DUMMYFUNCTION("GOOGLETRANSLATE(H513, ""ZH-CN"", ""EN"")"),"Yongchuan District")</f>
        <v>Yongchuan District</v>
      </c>
      <c r="H513" s="5" t="s">
        <v>663</v>
      </c>
      <c r="I513" s="6">
        <v>500118.0</v>
      </c>
      <c r="J513" s="7" t="b">
        <v>1</v>
      </c>
      <c r="K513" s="1"/>
      <c r="L513" s="1"/>
      <c r="M513" s="1"/>
      <c r="N513" s="1"/>
      <c r="O513" s="1"/>
      <c r="P513" s="1"/>
      <c r="Q513" s="1"/>
      <c r="R513" s="1"/>
      <c r="S513" s="1"/>
    </row>
    <row r="514" ht="15.75" customHeight="1">
      <c r="A514" s="6">
        <v>516.0</v>
      </c>
      <c r="B514" s="3" t="str">
        <f>IFERROR(__xludf.DUMMYFUNCTION("GOOGLETRANSLATE(C514, ""ZH-CN"", ""EN"")"),"Chongqing")</f>
        <v>Chongqing</v>
      </c>
      <c r="C514" s="3" t="s">
        <v>615</v>
      </c>
      <c r="D514" s="1" t="s">
        <v>614</v>
      </c>
      <c r="E514" s="8">
        <v>500000.0</v>
      </c>
      <c r="F514" s="1" t="s">
        <v>668</v>
      </c>
      <c r="G514" s="5" t="str">
        <f>IFERROR(__xludf.DUMMYFUNCTION("GOOGLETRANSLATE(H514, ""ZH-CN"", ""EN"")"),"Nanchuan District")</f>
        <v>Nanchuan District</v>
      </c>
      <c r="H514" s="5" t="s">
        <v>669</v>
      </c>
      <c r="I514" s="6">
        <v>500119.0</v>
      </c>
      <c r="J514" s="7" t="b">
        <v>1</v>
      </c>
      <c r="K514" s="1"/>
      <c r="L514" s="1"/>
      <c r="M514" s="1"/>
      <c r="N514" s="1"/>
      <c r="O514" s="1"/>
      <c r="P514" s="1"/>
      <c r="Q514" s="1"/>
      <c r="R514" s="1"/>
      <c r="S514" s="1"/>
    </row>
    <row r="515" ht="15.75" customHeight="1">
      <c r="A515" s="6">
        <v>518.0</v>
      </c>
      <c r="B515" s="3" t="str">
        <f>IFERROR(__xludf.DUMMYFUNCTION("GOOGLETRANSLATE(C515, ""ZH-CN"", ""EN"")"),"Jiangsu Province")</f>
        <v>Jiangsu Province</v>
      </c>
      <c r="C515" s="3" t="s">
        <v>771</v>
      </c>
      <c r="D515" s="1" t="s">
        <v>772</v>
      </c>
      <c r="E515" s="6">
        <v>320000.0</v>
      </c>
      <c r="F515" s="1" t="s">
        <v>773</v>
      </c>
      <c r="G515" s="5" t="str">
        <f>IFERROR(__xludf.DUMMYFUNCTION("GOOGLETRANSLATE(H515, ""ZH-CN"", ""EN"")"),"Nanjing")</f>
        <v>Nanjing</v>
      </c>
      <c r="H515" s="5" t="s">
        <v>774</v>
      </c>
      <c r="I515" s="6">
        <v>320100.0</v>
      </c>
      <c r="J515" s="7" t="b">
        <v>0</v>
      </c>
      <c r="K515" s="1"/>
      <c r="L515" s="1"/>
      <c r="M515" s="1"/>
      <c r="N515" s="1"/>
      <c r="O515" s="1"/>
      <c r="P515" s="1"/>
      <c r="Q515" s="1"/>
      <c r="R515" s="1"/>
      <c r="S515" s="1"/>
    </row>
    <row r="516" ht="15.75" customHeight="1">
      <c r="A516" s="6">
        <v>519.0</v>
      </c>
      <c r="B516" s="3" t="str">
        <f>IFERROR(__xludf.DUMMYFUNCTION("GOOGLETRANSLATE(C516, ""ZH-CN"", ""EN"")"),"Jiangsu Province")</f>
        <v>Jiangsu Province</v>
      </c>
      <c r="C516" s="3" t="s">
        <v>771</v>
      </c>
      <c r="D516" s="1" t="s">
        <v>772</v>
      </c>
      <c r="E516" s="6">
        <v>320000.0</v>
      </c>
      <c r="F516" s="1" t="s">
        <v>775</v>
      </c>
      <c r="G516" s="5" t="str">
        <f>IFERROR(__xludf.DUMMYFUNCTION("GOOGLETRANSLATE(H516, ""ZH-CN"", ""EN"")"),"Wuxi City")</f>
        <v>Wuxi City</v>
      </c>
      <c r="H516" s="5" t="s">
        <v>776</v>
      </c>
      <c r="I516" s="6">
        <v>320200.0</v>
      </c>
      <c r="J516" s="7" t="b">
        <v>0</v>
      </c>
      <c r="K516" s="1"/>
      <c r="L516" s="1"/>
      <c r="M516" s="1"/>
      <c r="N516" s="1"/>
      <c r="O516" s="1"/>
      <c r="P516" s="1"/>
      <c r="Q516" s="1"/>
      <c r="R516" s="1"/>
      <c r="S516" s="1"/>
    </row>
    <row r="517" ht="15.75" customHeight="1">
      <c r="A517" s="6">
        <v>520.0</v>
      </c>
      <c r="B517" s="3" t="str">
        <f>IFERROR(__xludf.DUMMYFUNCTION("GOOGLETRANSLATE(C517, ""ZH-CN"", ""EN"")"),"Jiangsu Province")</f>
        <v>Jiangsu Province</v>
      </c>
      <c r="C517" s="3" t="s">
        <v>771</v>
      </c>
      <c r="D517" s="1" t="s">
        <v>772</v>
      </c>
      <c r="E517" s="6">
        <v>320000.0</v>
      </c>
      <c r="F517" s="1" t="s">
        <v>777</v>
      </c>
      <c r="G517" s="5" t="str">
        <f>IFERROR(__xludf.DUMMYFUNCTION("GOOGLETRANSLATE(H517, ""ZH-CN"", ""EN"")"),"Xuzhou")</f>
        <v>Xuzhou</v>
      </c>
      <c r="H517" s="5" t="s">
        <v>778</v>
      </c>
      <c r="I517" s="6">
        <v>320300.0</v>
      </c>
      <c r="J517" s="7" t="b">
        <v>0</v>
      </c>
      <c r="K517" s="1"/>
      <c r="L517" s="1"/>
      <c r="M517" s="1"/>
      <c r="N517" s="1"/>
      <c r="O517" s="1"/>
      <c r="P517" s="1"/>
      <c r="Q517" s="1"/>
      <c r="R517" s="1"/>
      <c r="S517" s="1"/>
    </row>
    <row r="518" ht="15.75" customHeight="1">
      <c r="A518" s="6">
        <v>521.0</v>
      </c>
      <c r="B518" s="3" t="str">
        <f>IFERROR(__xludf.DUMMYFUNCTION("GOOGLETRANSLATE(C518, ""ZH-CN"", ""EN"")"),"Jiangsu Province")</f>
        <v>Jiangsu Province</v>
      </c>
      <c r="C518" s="3" t="s">
        <v>771</v>
      </c>
      <c r="D518" s="1" t="s">
        <v>772</v>
      </c>
      <c r="E518" s="6">
        <v>320000.0</v>
      </c>
      <c r="F518" s="1" t="s">
        <v>779</v>
      </c>
      <c r="G518" s="5" t="str">
        <f>IFERROR(__xludf.DUMMYFUNCTION("GOOGLETRANSLATE(H518, ""ZH-CN"", ""EN"")"),"Changzhou City")</f>
        <v>Changzhou City</v>
      </c>
      <c r="H518" s="5" t="s">
        <v>780</v>
      </c>
      <c r="I518" s="6">
        <v>320400.0</v>
      </c>
      <c r="J518" s="7" t="b">
        <v>0</v>
      </c>
      <c r="K518" s="1"/>
      <c r="L518" s="1"/>
      <c r="M518" s="1"/>
      <c r="N518" s="1"/>
      <c r="O518" s="1"/>
      <c r="P518" s="1"/>
      <c r="Q518" s="1"/>
      <c r="R518" s="1"/>
      <c r="S518" s="1"/>
    </row>
    <row r="519" ht="15.75" customHeight="1">
      <c r="A519" s="6">
        <v>522.0</v>
      </c>
      <c r="B519" s="3" t="str">
        <f>IFERROR(__xludf.DUMMYFUNCTION("GOOGLETRANSLATE(C519, ""ZH-CN"", ""EN"")"),"Jiangsu Province")</f>
        <v>Jiangsu Province</v>
      </c>
      <c r="C519" s="3" t="s">
        <v>771</v>
      </c>
      <c r="D519" s="1" t="s">
        <v>772</v>
      </c>
      <c r="E519" s="6">
        <v>320000.0</v>
      </c>
      <c r="F519" s="1" t="s">
        <v>781</v>
      </c>
      <c r="G519" s="5" t="str">
        <f>IFERROR(__xludf.DUMMYFUNCTION("GOOGLETRANSLATE(H519, ""ZH-CN"", ""EN"")"),"Suzhou City")</f>
        <v>Suzhou City</v>
      </c>
      <c r="H519" s="5" t="s">
        <v>782</v>
      </c>
      <c r="I519" s="6">
        <v>320500.0</v>
      </c>
      <c r="J519" s="7" t="b">
        <v>0</v>
      </c>
      <c r="K519" s="1"/>
      <c r="L519" s="1"/>
      <c r="M519" s="1"/>
      <c r="N519" s="1"/>
      <c r="O519" s="1"/>
      <c r="P519" s="1"/>
      <c r="Q519" s="1"/>
      <c r="R519" s="1"/>
      <c r="S519" s="1"/>
    </row>
    <row r="520" ht="15.75" customHeight="1">
      <c r="A520" s="6">
        <v>523.0</v>
      </c>
      <c r="B520" s="3" t="str">
        <f>IFERROR(__xludf.DUMMYFUNCTION("GOOGLETRANSLATE(C520, ""ZH-CN"", ""EN"")"),"Jiangsu Province")</f>
        <v>Jiangsu Province</v>
      </c>
      <c r="C520" s="3" t="s">
        <v>771</v>
      </c>
      <c r="D520" s="1" t="s">
        <v>772</v>
      </c>
      <c r="E520" s="6">
        <v>320000.0</v>
      </c>
      <c r="F520" s="1" t="s">
        <v>783</v>
      </c>
      <c r="G520" s="5" t="str">
        <f>IFERROR(__xludf.DUMMYFUNCTION("GOOGLETRANSLATE(H520, ""ZH-CN"", ""EN"")"),"Nantong city")</f>
        <v>Nantong city</v>
      </c>
      <c r="H520" s="5" t="s">
        <v>784</v>
      </c>
      <c r="I520" s="6">
        <v>320600.0</v>
      </c>
      <c r="J520" s="7" t="b">
        <v>0</v>
      </c>
      <c r="K520" s="1"/>
      <c r="L520" s="1"/>
      <c r="M520" s="1"/>
      <c r="N520" s="1"/>
      <c r="O520" s="1"/>
      <c r="P520" s="1"/>
      <c r="Q520" s="1"/>
      <c r="R520" s="1"/>
      <c r="S520" s="1"/>
    </row>
    <row r="521" ht="15.75" customHeight="1">
      <c r="A521" s="6">
        <v>524.0</v>
      </c>
      <c r="B521" s="3" t="str">
        <f>IFERROR(__xludf.DUMMYFUNCTION("GOOGLETRANSLATE(C521, ""ZH-CN"", ""EN"")"),"Jiangsu Province")</f>
        <v>Jiangsu Province</v>
      </c>
      <c r="C521" s="3" t="s">
        <v>771</v>
      </c>
      <c r="D521" s="1" t="s">
        <v>772</v>
      </c>
      <c r="E521" s="6">
        <v>320000.0</v>
      </c>
      <c r="F521" s="1" t="s">
        <v>785</v>
      </c>
      <c r="G521" s="5" t="str">
        <f>IFERROR(__xludf.DUMMYFUNCTION("GOOGLETRANSLATE(H521, ""ZH-CN"", ""EN"")"),"Lianyungang City")</f>
        <v>Lianyungang City</v>
      </c>
      <c r="H521" s="5" t="s">
        <v>786</v>
      </c>
      <c r="I521" s="6">
        <v>320700.0</v>
      </c>
      <c r="J521" s="7" t="b">
        <v>0</v>
      </c>
      <c r="K521" s="1"/>
      <c r="L521" s="1"/>
      <c r="M521" s="1"/>
      <c r="N521" s="1"/>
      <c r="O521" s="1"/>
      <c r="P521" s="1"/>
      <c r="Q521" s="1"/>
      <c r="R521" s="1"/>
      <c r="S521" s="1"/>
    </row>
    <row r="522" ht="15.75" customHeight="1">
      <c r="A522" s="6">
        <v>525.0</v>
      </c>
      <c r="B522" s="3" t="str">
        <f>IFERROR(__xludf.DUMMYFUNCTION("GOOGLETRANSLATE(C522, ""ZH-CN"", ""EN"")"),"Jiangsu Province")</f>
        <v>Jiangsu Province</v>
      </c>
      <c r="C522" s="3" t="s">
        <v>771</v>
      </c>
      <c r="D522" s="1" t="s">
        <v>772</v>
      </c>
      <c r="E522" s="6">
        <v>320000.0</v>
      </c>
      <c r="F522" s="1" t="s">
        <v>787</v>
      </c>
      <c r="G522" s="5" t="str">
        <f>IFERROR(__xludf.DUMMYFUNCTION("GOOGLETRANSLATE(H522, ""ZH-CN"", ""EN"")"),"Huaiyin City")</f>
        <v>Huaiyin City</v>
      </c>
      <c r="H522" s="5" t="s">
        <v>788</v>
      </c>
      <c r="I522" s="6">
        <v>320800.0</v>
      </c>
      <c r="J522" s="7" t="b">
        <v>0</v>
      </c>
      <c r="K522" s="1"/>
      <c r="L522" s="1"/>
      <c r="M522" s="1"/>
      <c r="N522" s="1"/>
      <c r="O522" s="1"/>
      <c r="P522" s="1"/>
      <c r="Q522" s="1"/>
      <c r="R522" s="1"/>
      <c r="S522" s="1"/>
    </row>
    <row r="523" ht="15.75" customHeight="1">
      <c r="A523" s="6">
        <v>526.0</v>
      </c>
      <c r="B523" s="3" t="str">
        <f>IFERROR(__xludf.DUMMYFUNCTION("GOOGLETRANSLATE(C523, ""ZH-CN"", ""EN"")"),"Jiangsu Province")</f>
        <v>Jiangsu Province</v>
      </c>
      <c r="C523" s="3" t="s">
        <v>771</v>
      </c>
      <c r="D523" s="1" t="s">
        <v>772</v>
      </c>
      <c r="E523" s="6">
        <v>320000.0</v>
      </c>
      <c r="F523" s="1" t="s">
        <v>789</v>
      </c>
      <c r="G523" s="4" t="s">
        <v>790</v>
      </c>
      <c r="H523" s="5" t="s">
        <v>791</v>
      </c>
      <c r="I523" s="6">
        <v>320900.0</v>
      </c>
      <c r="J523" s="7" t="b">
        <v>0</v>
      </c>
      <c r="K523" s="1"/>
      <c r="L523" s="1"/>
      <c r="M523" s="1"/>
      <c r="N523" s="1"/>
      <c r="O523" s="1"/>
      <c r="P523" s="1"/>
      <c r="Q523" s="1"/>
      <c r="R523" s="1"/>
      <c r="S523" s="1"/>
    </row>
    <row r="524" ht="15.75" customHeight="1">
      <c r="A524" s="6">
        <v>527.0</v>
      </c>
      <c r="B524" s="3" t="str">
        <f>IFERROR(__xludf.DUMMYFUNCTION("GOOGLETRANSLATE(C524, ""ZH-CN"", ""EN"")"),"Jiangsu Province")</f>
        <v>Jiangsu Province</v>
      </c>
      <c r="C524" s="3" t="s">
        <v>771</v>
      </c>
      <c r="D524" s="1" t="s">
        <v>772</v>
      </c>
      <c r="E524" s="6">
        <v>320000.0</v>
      </c>
      <c r="F524" s="1" t="s">
        <v>792</v>
      </c>
      <c r="G524" s="5" t="str">
        <f>IFERROR(__xludf.DUMMYFUNCTION("GOOGLETRANSLATE(H524, ""ZH-CN"", ""EN"")"),"Yangzhou")</f>
        <v>Yangzhou</v>
      </c>
      <c r="H524" s="5" t="s">
        <v>793</v>
      </c>
      <c r="I524" s="6">
        <v>321000.0</v>
      </c>
      <c r="J524" s="7" t="b">
        <v>0</v>
      </c>
      <c r="K524" s="1"/>
      <c r="L524" s="1"/>
      <c r="M524" s="1"/>
      <c r="N524" s="1"/>
      <c r="O524" s="1"/>
      <c r="P524" s="1"/>
      <c r="Q524" s="1"/>
      <c r="R524" s="1"/>
      <c r="S524" s="1"/>
    </row>
    <row r="525" ht="15.75" customHeight="1">
      <c r="A525" s="6">
        <v>528.0</v>
      </c>
      <c r="B525" s="3" t="str">
        <f>IFERROR(__xludf.DUMMYFUNCTION("GOOGLETRANSLATE(C525, ""ZH-CN"", ""EN"")"),"Jiangsu Province")</f>
        <v>Jiangsu Province</v>
      </c>
      <c r="C525" s="3" t="s">
        <v>771</v>
      </c>
      <c r="D525" s="1" t="s">
        <v>772</v>
      </c>
      <c r="E525" s="6">
        <v>320000.0</v>
      </c>
      <c r="F525" s="1" t="s">
        <v>794</v>
      </c>
      <c r="G525" s="5" t="str">
        <f>IFERROR(__xludf.DUMMYFUNCTION("GOOGLETRANSLATE(H525, ""ZH-CN"", ""EN"")"),"Zhenjiang")</f>
        <v>Zhenjiang</v>
      </c>
      <c r="H525" s="5" t="s">
        <v>795</v>
      </c>
      <c r="I525" s="6">
        <v>321100.0</v>
      </c>
      <c r="J525" s="7" t="b">
        <v>0</v>
      </c>
      <c r="K525" s="1"/>
      <c r="L525" s="1"/>
      <c r="M525" s="1"/>
      <c r="N525" s="1"/>
      <c r="O525" s="1"/>
      <c r="P525" s="1"/>
      <c r="Q525" s="1"/>
      <c r="R525" s="1"/>
      <c r="S525" s="1"/>
    </row>
    <row r="526" ht="15.75" customHeight="1">
      <c r="A526" s="6">
        <v>529.0</v>
      </c>
      <c r="B526" s="3" t="str">
        <f>IFERROR(__xludf.DUMMYFUNCTION("GOOGLETRANSLATE(C526, ""ZH-CN"", ""EN"")"),"Jiangsu Province")</f>
        <v>Jiangsu Province</v>
      </c>
      <c r="C526" s="3" t="s">
        <v>771</v>
      </c>
      <c r="D526" s="1" t="s">
        <v>772</v>
      </c>
      <c r="E526" s="6">
        <v>320000.0</v>
      </c>
      <c r="F526" s="1" t="s">
        <v>796</v>
      </c>
      <c r="G526" s="5" t="str">
        <f>IFERROR(__xludf.DUMMYFUNCTION("GOOGLETRANSLATE(H526, ""ZH-CN"", ""EN"")"),"Taizhou")</f>
        <v>Taizhou</v>
      </c>
      <c r="H526" s="5" t="s">
        <v>797</v>
      </c>
      <c r="I526" s="6">
        <v>321200.0</v>
      </c>
      <c r="J526" s="7" t="b">
        <v>0</v>
      </c>
      <c r="K526" s="1"/>
      <c r="L526" s="1"/>
      <c r="M526" s="1"/>
      <c r="N526" s="1"/>
      <c r="O526" s="1"/>
      <c r="P526" s="1"/>
      <c r="Q526" s="1"/>
      <c r="R526" s="1"/>
      <c r="S526" s="1"/>
    </row>
    <row r="527" ht="15.75" customHeight="1">
      <c r="A527" s="6">
        <v>530.0</v>
      </c>
      <c r="B527" s="3" t="str">
        <f>IFERROR(__xludf.DUMMYFUNCTION("GOOGLETRANSLATE(C527, ""ZH-CN"", ""EN"")"),"Jiangsu Province")</f>
        <v>Jiangsu Province</v>
      </c>
      <c r="C527" s="3" t="s">
        <v>771</v>
      </c>
      <c r="D527" s="1" t="s">
        <v>772</v>
      </c>
      <c r="E527" s="6">
        <v>320000.0</v>
      </c>
      <c r="F527" s="1" t="s">
        <v>798</v>
      </c>
      <c r="G527" s="5" t="str">
        <f>IFERROR(__xludf.DUMMYFUNCTION("GOOGLETRANSLATE(H527, ""ZH-CN"", ""EN"")"),"Suqian City")</f>
        <v>Suqian City</v>
      </c>
      <c r="H527" s="5" t="s">
        <v>799</v>
      </c>
      <c r="I527" s="6">
        <v>321300.0</v>
      </c>
      <c r="J527" s="7" t="b">
        <v>0</v>
      </c>
      <c r="K527" s="1"/>
      <c r="L527" s="1"/>
      <c r="M527" s="1"/>
      <c r="N527" s="1"/>
      <c r="O527" s="1"/>
      <c r="P527" s="1"/>
      <c r="Q527" s="1"/>
      <c r="R527" s="1"/>
      <c r="S527" s="1"/>
    </row>
    <row r="528" ht="15.75" customHeight="1">
      <c r="A528" s="6">
        <v>531.0</v>
      </c>
      <c r="B528" s="3" t="str">
        <f>IFERROR(__xludf.DUMMYFUNCTION("GOOGLETRANSLATE(C528, ""ZH-CN"", ""EN"")"),"Zhejiang Province")</f>
        <v>Zhejiang Province</v>
      </c>
      <c r="C528" s="3" t="s">
        <v>800</v>
      </c>
      <c r="D528" s="1" t="s">
        <v>801</v>
      </c>
      <c r="E528" s="6">
        <v>330000.0</v>
      </c>
      <c r="F528" s="1" t="s">
        <v>802</v>
      </c>
      <c r="G528" s="5" t="str">
        <f>IFERROR(__xludf.DUMMYFUNCTION("GOOGLETRANSLATE(H528, ""ZH-CN"", ""EN"")"),"Hangzhou")</f>
        <v>Hangzhou</v>
      </c>
      <c r="H528" s="5" t="s">
        <v>803</v>
      </c>
      <c r="I528" s="6">
        <v>330100.0</v>
      </c>
      <c r="J528" s="7" t="b">
        <v>0</v>
      </c>
      <c r="K528" s="1"/>
      <c r="L528" s="1"/>
      <c r="M528" s="1"/>
      <c r="N528" s="1"/>
      <c r="O528" s="1"/>
      <c r="P528" s="1"/>
      <c r="Q528" s="1"/>
      <c r="R528" s="1"/>
      <c r="S528" s="1"/>
    </row>
    <row r="529" ht="15.75" customHeight="1">
      <c r="A529" s="6">
        <v>532.0</v>
      </c>
      <c r="B529" s="3" t="str">
        <f>IFERROR(__xludf.DUMMYFUNCTION("GOOGLETRANSLATE(C529, ""ZH-CN"", ""EN"")"),"Zhejiang Province")</f>
        <v>Zhejiang Province</v>
      </c>
      <c r="C529" s="3" t="s">
        <v>800</v>
      </c>
      <c r="D529" s="1" t="s">
        <v>801</v>
      </c>
      <c r="E529" s="6">
        <v>330000.0</v>
      </c>
      <c r="F529" s="1" t="s">
        <v>804</v>
      </c>
      <c r="G529" s="5" t="str">
        <f>IFERROR(__xludf.DUMMYFUNCTION("GOOGLETRANSLATE(H529, ""ZH-CN"", ""EN"")"),"Ningbo City")</f>
        <v>Ningbo City</v>
      </c>
      <c r="H529" s="5" t="s">
        <v>805</v>
      </c>
      <c r="I529" s="6">
        <v>330200.0</v>
      </c>
      <c r="J529" s="7" t="b">
        <v>0</v>
      </c>
      <c r="K529" s="1"/>
      <c r="L529" s="1"/>
      <c r="M529" s="1"/>
      <c r="N529" s="1"/>
      <c r="O529" s="1"/>
      <c r="P529" s="1"/>
      <c r="Q529" s="1"/>
      <c r="R529" s="1"/>
      <c r="S529" s="1"/>
    </row>
    <row r="530" ht="15.75" customHeight="1">
      <c r="A530" s="6">
        <v>533.0</v>
      </c>
      <c r="B530" s="3" t="str">
        <f>IFERROR(__xludf.DUMMYFUNCTION("GOOGLETRANSLATE(C530, ""ZH-CN"", ""EN"")"),"Zhejiang Province")</f>
        <v>Zhejiang Province</v>
      </c>
      <c r="C530" s="3" t="s">
        <v>800</v>
      </c>
      <c r="D530" s="1" t="s">
        <v>801</v>
      </c>
      <c r="E530" s="6">
        <v>330000.0</v>
      </c>
      <c r="F530" s="1" t="s">
        <v>806</v>
      </c>
      <c r="G530" s="5" t="str">
        <f>IFERROR(__xludf.DUMMYFUNCTION("GOOGLETRANSLATE(H530, ""ZH-CN"", ""EN"")"),"Wenzhou city")</f>
        <v>Wenzhou city</v>
      </c>
      <c r="H530" s="5" t="s">
        <v>807</v>
      </c>
      <c r="I530" s="6">
        <v>330300.0</v>
      </c>
      <c r="J530" s="7" t="b">
        <v>0</v>
      </c>
      <c r="K530" s="1"/>
      <c r="L530" s="1"/>
      <c r="M530" s="1"/>
      <c r="N530" s="1"/>
      <c r="O530" s="1"/>
      <c r="P530" s="1"/>
      <c r="Q530" s="1"/>
      <c r="R530" s="1"/>
      <c r="S530" s="1"/>
    </row>
    <row r="531" ht="15.75" customHeight="1">
      <c r="A531" s="6">
        <v>534.0</v>
      </c>
      <c r="B531" s="3" t="str">
        <f>IFERROR(__xludf.DUMMYFUNCTION("GOOGLETRANSLATE(C531, ""ZH-CN"", ""EN"")"),"Zhejiang Province")</f>
        <v>Zhejiang Province</v>
      </c>
      <c r="C531" s="3" t="s">
        <v>800</v>
      </c>
      <c r="D531" s="1" t="s">
        <v>801</v>
      </c>
      <c r="E531" s="6">
        <v>330000.0</v>
      </c>
      <c r="F531" s="1" t="s">
        <v>808</v>
      </c>
      <c r="G531" s="5" t="str">
        <f>IFERROR(__xludf.DUMMYFUNCTION("GOOGLETRANSLATE(H531, ""ZH-CN"", ""EN"")"),"Jiaxing City")</f>
        <v>Jiaxing City</v>
      </c>
      <c r="H531" s="5" t="s">
        <v>809</v>
      </c>
      <c r="I531" s="6">
        <v>330400.0</v>
      </c>
      <c r="J531" s="7" t="b">
        <v>0</v>
      </c>
      <c r="K531" s="1"/>
      <c r="L531" s="1"/>
      <c r="M531" s="1"/>
      <c r="N531" s="1"/>
      <c r="O531" s="1"/>
      <c r="P531" s="1"/>
      <c r="Q531" s="1"/>
      <c r="R531" s="1"/>
      <c r="S531" s="1"/>
    </row>
    <row r="532" ht="15.75" customHeight="1">
      <c r="A532" s="6">
        <v>535.0</v>
      </c>
      <c r="B532" s="3" t="str">
        <f>IFERROR(__xludf.DUMMYFUNCTION("GOOGLETRANSLATE(C532, ""ZH-CN"", ""EN"")"),"Zhejiang Province")</f>
        <v>Zhejiang Province</v>
      </c>
      <c r="C532" s="3" t="s">
        <v>800</v>
      </c>
      <c r="D532" s="1" t="s">
        <v>801</v>
      </c>
      <c r="E532" s="6">
        <v>330000.0</v>
      </c>
      <c r="F532" s="1" t="s">
        <v>810</v>
      </c>
      <c r="G532" s="5" t="str">
        <f>IFERROR(__xludf.DUMMYFUNCTION("GOOGLETRANSLATE(H532, ""ZH-CN"", ""EN"")"),"Huzhou")</f>
        <v>Huzhou</v>
      </c>
      <c r="H532" s="5" t="s">
        <v>811</v>
      </c>
      <c r="I532" s="6">
        <v>330500.0</v>
      </c>
      <c r="J532" s="7" t="b">
        <v>0</v>
      </c>
      <c r="K532" s="1"/>
      <c r="L532" s="1"/>
      <c r="M532" s="1"/>
      <c r="N532" s="1"/>
      <c r="O532" s="1"/>
      <c r="P532" s="1"/>
      <c r="Q532" s="1"/>
      <c r="R532" s="1"/>
      <c r="S532" s="1"/>
    </row>
    <row r="533" ht="15.75" customHeight="1">
      <c r="A533" s="6">
        <v>536.0</v>
      </c>
      <c r="B533" s="3" t="str">
        <f>IFERROR(__xludf.DUMMYFUNCTION("GOOGLETRANSLATE(C533, ""ZH-CN"", ""EN"")"),"Zhejiang Province")</f>
        <v>Zhejiang Province</v>
      </c>
      <c r="C533" s="3" t="s">
        <v>800</v>
      </c>
      <c r="D533" s="1" t="s">
        <v>801</v>
      </c>
      <c r="E533" s="6">
        <v>330000.0</v>
      </c>
      <c r="F533" s="1" t="s">
        <v>812</v>
      </c>
      <c r="G533" s="5" t="str">
        <f>IFERROR(__xludf.DUMMYFUNCTION("GOOGLETRANSLATE(H533, ""ZH-CN"", ""EN"")"),"Shaoxing City")</f>
        <v>Shaoxing City</v>
      </c>
      <c r="H533" s="5" t="s">
        <v>813</v>
      </c>
      <c r="I533" s="6">
        <v>330600.0</v>
      </c>
      <c r="J533" s="7" t="b">
        <v>0</v>
      </c>
      <c r="K533" s="1"/>
      <c r="L533" s="1"/>
      <c r="M533" s="1"/>
      <c r="N533" s="1"/>
      <c r="O533" s="1"/>
      <c r="P533" s="1"/>
      <c r="Q533" s="1"/>
      <c r="R533" s="1"/>
      <c r="S533" s="1"/>
    </row>
    <row r="534" ht="15.75" customHeight="1">
      <c r="A534" s="6">
        <v>537.0</v>
      </c>
      <c r="B534" s="3" t="str">
        <f>IFERROR(__xludf.DUMMYFUNCTION("GOOGLETRANSLATE(C534, ""ZH-CN"", ""EN"")"),"Zhejiang Province")</f>
        <v>Zhejiang Province</v>
      </c>
      <c r="C534" s="3" t="s">
        <v>800</v>
      </c>
      <c r="D534" s="1" t="s">
        <v>801</v>
      </c>
      <c r="E534" s="6">
        <v>330000.0</v>
      </c>
      <c r="F534" s="1" t="s">
        <v>814</v>
      </c>
      <c r="G534" s="5" t="str">
        <f>IFERROR(__xludf.DUMMYFUNCTION("GOOGLETRANSLATE(H534, ""ZH-CN"", ""EN"")"),"Jinhua City")</f>
        <v>Jinhua City</v>
      </c>
      <c r="H534" s="5" t="s">
        <v>815</v>
      </c>
      <c r="I534" s="6">
        <v>330700.0</v>
      </c>
      <c r="J534" s="7" t="b">
        <v>0</v>
      </c>
      <c r="K534" s="1"/>
      <c r="L534" s="1"/>
      <c r="M534" s="1"/>
      <c r="N534" s="1"/>
      <c r="O534" s="1"/>
      <c r="P534" s="1"/>
      <c r="Q534" s="1"/>
      <c r="R534" s="1"/>
      <c r="S534" s="1"/>
    </row>
    <row r="535" ht="15.75" customHeight="1">
      <c r="A535" s="6">
        <v>538.0</v>
      </c>
      <c r="B535" s="3" t="str">
        <f>IFERROR(__xludf.DUMMYFUNCTION("GOOGLETRANSLATE(C535, ""ZH-CN"", ""EN"")"),"Zhejiang Province")</f>
        <v>Zhejiang Province</v>
      </c>
      <c r="C535" s="3" t="s">
        <v>800</v>
      </c>
      <c r="D535" s="1" t="s">
        <v>801</v>
      </c>
      <c r="E535" s="6">
        <v>330000.0</v>
      </c>
      <c r="F535" s="1" t="s">
        <v>816</v>
      </c>
      <c r="G535" s="5" t="str">
        <f>IFERROR(__xludf.DUMMYFUNCTION("GOOGLETRANSLATE(H535, ""ZH-CN"", ""EN"")"),"Luzhou")</f>
        <v>Luzhou</v>
      </c>
      <c r="H535" s="5" t="s">
        <v>817</v>
      </c>
      <c r="I535" s="6">
        <v>330800.0</v>
      </c>
      <c r="J535" s="7" t="b">
        <v>0</v>
      </c>
      <c r="K535" s="1"/>
      <c r="L535" s="1"/>
      <c r="M535" s="1"/>
      <c r="N535" s="1"/>
      <c r="O535" s="1"/>
      <c r="P535" s="1"/>
      <c r="Q535" s="1"/>
      <c r="R535" s="1"/>
      <c r="S535" s="1"/>
    </row>
    <row r="536" ht="15.75" customHeight="1">
      <c r="A536" s="6">
        <v>539.0</v>
      </c>
      <c r="B536" s="3" t="str">
        <f>IFERROR(__xludf.DUMMYFUNCTION("GOOGLETRANSLATE(C536, ""ZH-CN"", ""EN"")"),"Zhejiang Province")</f>
        <v>Zhejiang Province</v>
      </c>
      <c r="C536" s="3" t="s">
        <v>800</v>
      </c>
      <c r="D536" s="1" t="s">
        <v>801</v>
      </c>
      <c r="E536" s="6">
        <v>330000.0</v>
      </c>
      <c r="F536" s="1" t="s">
        <v>818</v>
      </c>
      <c r="G536" s="5" t="str">
        <f>IFERROR(__xludf.DUMMYFUNCTION("GOOGLETRANSLATE(H536, ""ZH-CN"", ""EN"")"),"Lishui City")</f>
        <v>Lishui City</v>
      </c>
      <c r="H536" s="5" t="s">
        <v>819</v>
      </c>
      <c r="I536" s="6">
        <v>331100.0</v>
      </c>
      <c r="J536" s="7" t="b">
        <v>0</v>
      </c>
      <c r="K536" s="1"/>
      <c r="L536" s="1"/>
      <c r="M536" s="1"/>
      <c r="N536" s="1"/>
      <c r="O536" s="1"/>
      <c r="P536" s="1"/>
      <c r="Q536" s="1"/>
      <c r="R536" s="1"/>
      <c r="S536" s="1"/>
    </row>
    <row r="537" ht="15.75" customHeight="1">
      <c r="A537" s="6">
        <v>540.0</v>
      </c>
      <c r="B537" s="3" t="str">
        <f>IFERROR(__xludf.DUMMYFUNCTION("GOOGLETRANSLATE(C537, ""ZH-CN"", ""EN"")"),"Zhejiang Province")</f>
        <v>Zhejiang Province</v>
      </c>
      <c r="C537" s="3" t="s">
        <v>800</v>
      </c>
      <c r="D537" s="1" t="s">
        <v>801</v>
      </c>
      <c r="E537" s="6">
        <v>330000.0</v>
      </c>
      <c r="F537" s="1" t="s">
        <v>820</v>
      </c>
      <c r="G537" s="5" t="str">
        <f>IFERROR(__xludf.DUMMYFUNCTION("GOOGLETRANSLATE(H537, ""ZH-CN"", ""EN"")"),"Taizhou")</f>
        <v>Taizhou</v>
      </c>
      <c r="H537" s="5" t="s">
        <v>821</v>
      </c>
      <c r="I537" s="6">
        <v>331000.0</v>
      </c>
      <c r="J537" s="7" t="b">
        <v>0</v>
      </c>
      <c r="K537" s="1"/>
      <c r="L537" s="1"/>
      <c r="M537" s="1"/>
      <c r="N537" s="1"/>
      <c r="O537" s="1"/>
      <c r="P537" s="1"/>
      <c r="Q537" s="1"/>
      <c r="R537" s="1"/>
      <c r="S537" s="1"/>
    </row>
    <row r="538" ht="15.75" customHeight="1">
      <c r="A538" s="6">
        <v>541.0</v>
      </c>
      <c r="B538" s="3" t="str">
        <f>IFERROR(__xludf.DUMMYFUNCTION("GOOGLETRANSLATE(C538, ""ZH-CN"", ""EN"")"),"Zhejiang Province")</f>
        <v>Zhejiang Province</v>
      </c>
      <c r="C538" s="3" t="s">
        <v>800</v>
      </c>
      <c r="D538" s="1" t="s">
        <v>801</v>
      </c>
      <c r="E538" s="6">
        <v>330000.0</v>
      </c>
      <c r="F538" s="1" t="s">
        <v>822</v>
      </c>
      <c r="G538" s="5" t="str">
        <f>IFERROR(__xludf.DUMMYFUNCTION("GOOGLETRANSLATE(H538, ""ZH-CN"", ""EN"")"),"Zhoushan City")</f>
        <v>Zhoushan City</v>
      </c>
      <c r="H538" s="5" t="s">
        <v>823</v>
      </c>
      <c r="I538" s="6">
        <v>330900.0</v>
      </c>
      <c r="J538" s="7" t="b">
        <v>0</v>
      </c>
      <c r="K538" s="1"/>
      <c r="L538" s="1"/>
      <c r="M538" s="1"/>
      <c r="N538" s="1"/>
      <c r="O538" s="1"/>
      <c r="P538" s="1"/>
      <c r="Q538" s="1"/>
      <c r="R538" s="1"/>
      <c r="S538" s="1"/>
    </row>
    <row r="539" ht="15.75" customHeight="1">
      <c r="A539" s="6">
        <v>542.0</v>
      </c>
      <c r="B539" s="3" t="str">
        <f>IFERROR(__xludf.DUMMYFUNCTION("GOOGLETRANSLATE(C539, ""ZH-CN"", ""EN"")"),"Shandong Province")</f>
        <v>Shandong Province</v>
      </c>
      <c r="C539" s="3" t="s">
        <v>824</v>
      </c>
      <c r="D539" s="1" t="s">
        <v>825</v>
      </c>
      <c r="E539" s="6">
        <v>370000.0</v>
      </c>
      <c r="F539" s="1" t="s">
        <v>826</v>
      </c>
      <c r="G539" s="5" t="str">
        <f>IFERROR(__xludf.DUMMYFUNCTION("GOOGLETRANSLATE(H539, ""ZH-CN"", ""EN"")"),"Jinan City")</f>
        <v>Jinan City</v>
      </c>
      <c r="H539" s="5" t="s">
        <v>827</v>
      </c>
      <c r="I539" s="6">
        <v>370100.0</v>
      </c>
      <c r="J539" s="7" t="b">
        <v>0</v>
      </c>
      <c r="K539" s="1"/>
      <c r="L539" s="1"/>
      <c r="M539" s="1"/>
      <c r="N539" s="1"/>
      <c r="O539" s="1"/>
      <c r="P539" s="1"/>
      <c r="Q539" s="1"/>
      <c r="R539" s="1"/>
      <c r="S539" s="1"/>
    </row>
    <row r="540" ht="15.75" customHeight="1">
      <c r="A540" s="6">
        <v>543.0</v>
      </c>
      <c r="B540" s="3" t="str">
        <f>IFERROR(__xludf.DUMMYFUNCTION("GOOGLETRANSLATE(C540, ""ZH-CN"", ""EN"")"),"Shandong Province")</f>
        <v>Shandong Province</v>
      </c>
      <c r="C540" s="3" t="s">
        <v>824</v>
      </c>
      <c r="D540" s="1" t="s">
        <v>825</v>
      </c>
      <c r="E540" s="6">
        <v>370000.0</v>
      </c>
      <c r="F540" s="1" t="s">
        <v>828</v>
      </c>
      <c r="G540" s="5" t="str">
        <f>IFERROR(__xludf.DUMMYFUNCTION("GOOGLETRANSLATE(H540, ""ZH-CN"", ""EN"")"),"Qingdao")</f>
        <v>Qingdao</v>
      </c>
      <c r="H540" s="5" t="s">
        <v>829</v>
      </c>
      <c r="I540" s="6">
        <v>370200.0</v>
      </c>
      <c r="J540" s="7" t="b">
        <v>0</v>
      </c>
      <c r="K540" s="1"/>
      <c r="L540" s="1"/>
      <c r="M540" s="1"/>
      <c r="N540" s="1"/>
      <c r="O540" s="1"/>
      <c r="P540" s="1"/>
      <c r="Q540" s="1"/>
      <c r="R540" s="1"/>
      <c r="S540" s="1"/>
    </row>
    <row r="541" ht="15.75" customHeight="1">
      <c r="A541" s="6">
        <v>544.0</v>
      </c>
      <c r="B541" s="3" t="str">
        <f>IFERROR(__xludf.DUMMYFUNCTION("GOOGLETRANSLATE(C541, ""ZH-CN"", ""EN"")"),"Shandong Province")</f>
        <v>Shandong Province</v>
      </c>
      <c r="C541" s="3" t="s">
        <v>824</v>
      </c>
      <c r="D541" s="1" t="s">
        <v>825</v>
      </c>
      <c r="E541" s="6">
        <v>370000.0</v>
      </c>
      <c r="F541" s="1" t="s">
        <v>830</v>
      </c>
      <c r="G541" s="5" t="str">
        <f>IFERROR(__xludf.DUMMYFUNCTION("GOOGLETRANSLATE(H541, ""ZH-CN"", ""EN"")"),"Zibo")</f>
        <v>Zibo</v>
      </c>
      <c r="H541" s="5" t="s">
        <v>831</v>
      </c>
      <c r="I541" s="6">
        <v>370300.0</v>
      </c>
      <c r="J541" s="7" t="b">
        <v>0</v>
      </c>
      <c r="K541" s="1"/>
      <c r="L541" s="1"/>
      <c r="M541" s="1"/>
      <c r="N541" s="1"/>
      <c r="O541" s="1"/>
      <c r="P541" s="1"/>
      <c r="Q541" s="1"/>
      <c r="R541" s="1"/>
      <c r="S541" s="1"/>
    </row>
    <row r="542" ht="15.75" customHeight="1">
      <c r="A542" s="6">
        <v>545.0</v>
      </c>
      <c r="B542" s="3" t="str">
        <f>IFERROR(__xludf.DUMMYFUNCTION("GOOGLETRANSLATE(C542, ""ZH-CN"", ""EN"")"),"Shandong Province")</f>
        <v>Shandong Province</v>
      </c>
      <c r="C542" s="3" t="s">
        <v>824</v>
      </c>
      <c r="D542" s="1" t="s">
        <v>825</v>
      </c>
      <c r="E542" s="6">
        <v>370000.0</v>
      </c>
      <c r="F542" s="1" t="s">
        <v>832</v>
      </c>
      <c r="G542" s="5" t="str">
        <f>IFERROR(__xludf.DUMMYFUNCTION("GOOGLETRANSLATE(H542, ""ZH-CN"", ""EN"")"),"Zaozhuang City")</f>
        <v>Zaozhuang City</v>
      </c>
      <c r="H542" s="5" t="s">
        <v>833</v>
      </c>
      <c r="I542" s="6">
        <v>370400.0</v>
      </c>
      <c r="J542" s="7" t="b">
        <v>0</v>
      </c>
      <c r="K542" s="1"/>
      <c r="L542" s="1"/>
      <c r="M542" s="1"/>
      <c r="N542" s="1"/>
      <c r="O542" s="1"/>
      <c r="P542" s="1"/>
      <c r="Q542" s="1"/>
      <c r="R542" s="1"/>
      <c r="S542" s="1"/>
    </row>
    <row r="543" ht="15.75" customHeight="1">
      <c r="A543" s="6">
        <v>546.0</v>
      </c>
      <c r="B543" s="3" t="str">
        <f>IFERROR(__xludf.DUMMYFUNCTION("GOOGLETRANSLATE(C543, ""ZH-CN"", ""EN"")"),"Shandong Province")</f>
        <v>Shandong Province</v>
      </c>
      <c r="C543" s="3" t="s">
        <v>824</v>
      </c>
      <c r="D543" s="1" t="s">
        <v>825</v>
      </c>
      <c r="E543" s="6">
        <v>370000.0</v>
      </c>
      <c r="F543" s="1" t="s">
        <v>834</v>
      </c>
      <c r="G543" s="5" t="str">
        <f>IFERROR(__xludf.DUMMYFUNCTION("GOOGLETRANSLATE(H543, ""ZH-CN"", ""EN"")"),"Dongying City")</f>
        <v>Dongying City</v>
      </c>
      <c r="H543" s="5" t="s">
        <v>835</v>
      </c>
      <c r="I543" s="6">
        <v>370500.0</v>
      </c>
      <c r="J543" s="7" t="b">
        <v>0</v>
      </c>
      <c r="K543" s="1"/>
      <c r="L543" s="1"/>
      <c r="M543" s="1"/>
      <c r="N543" s="1"/>
      <c r="O543" s="1"/>
      <c r="P543" s="1"/>
      <c r="Q543" s="1"/>
      <c r="R543" s="1"/>
      <c r="S543" s="1"/>
    </row>
    <row r="544" ht="15.75" customHeight="1">
      <c r="A544" s="6">
        <v>547.0</v>
      </c>
      <c r="B544" s="3" t="str">
        <f>IFERROR(__xludf.DUMMYFUNCTION("GOOGLETRANSLATE(C544, ""ZH-CN"", ""EN"")"),"Shandong Province")</f>
        <v>Shandong Province</v>
      </c>
      <c r="C544" s="3" t="s">
        <v>824</v>
      </c>
      <c r="D544" s="1" t="s">
        <v>825</v>
      </c>
      <c r="E544" s="6">
        <v>370000.0</v>
      </c>
      <c r="F544" s="1" t="s">
        <v>836</v>
      </c>
      <c r="G544" s="5" t="str">
        <f>IFERROR(__xludf.DUMMYFUNCTION("GOOGLETRANSLATE(H544, ""ZH-CN"", ""EN"")"),"City of Yantai")</f>
        <v>City of Yantai</v>
      </c>
      <c r="H544" s="5" t="s">
        <v>837</v>
      </c>
      <c r="I544" s="6">
        <v>370600.0</v>
      </c>
      <c r="J544" s="7" t="b">
        <v>0</v>
      </c>
      <c r="K544" s="1"/>
      <c r="L544" s="1"/>
      <c r="M544" s="1"/>
      <c r="N544" s="1"/>
      <c r="O544" s="1"/>
      <c r="P544" s="1"/>
      <c r="Q544" s="1"/>
      <c r="R544" s="1"/>
      <c r="S544" s="1"/>
    </row>
    <row r="545" ht="15.75" customHeight="1">
      <c r="A545" s="6">
        <v>548.0</v>
      </c>
      <c r="B545" s="3" t="str">
        <f>IFERROR(__xludf.DUMMYFUNCTION("GOOGLETRANSLATE(C545, ""ZH-CN"", ""EN"")"),"Shandong Province")</f>
        <v>Shandong Province</v>
      </c>
      <c r="C545" s="3" t="s">
        <v>824</v>
      </c>
      <c r="D545" s="1" t="s">
        <v>825</v>
      </c>
      <c r="E545" s="6">
        <v>370000.0</v>
      </c>
      <c r="F545" s="1" t="s">
        <v>838</v>
      </c>
      <c r="G545" s="5" t="str">
        <f>IFERROR(__xludf.DUMMYFUNCTION("GOOGLETRANSLATE(H545, ""ZH-CN"", ""EN"")"),"Weifang")</f>
        <v>Weifang</v>
      </c>
      <c r="H545" s="5" t="s">
        <v>839</v>
      </c>
      <c r="I545" s="6">
        <v>370700.0</v>
      </c>
      <c r="J545" s="7" t="b">
        <v>0</v>
      </c>
      <c r="K545" s="1"/>
      <c r="L545" s="1"/>
      <c r="M545" s="1"/>
      <c r="N545" s="1"/>
      <c r="O545" s="1"/>
      <c r="P545" s="1"/>
      <c r="Q545" s="1"/>
      <c r="R545" s="1"/>
      <c r="S545" s="1"/>
    </row>
    <row r="546" ht="15.75" customHeight="1">
      <c r="A546" s="6">
        <v>549.0</v>
      </c>
      <c r="B546" s="3" t="str">
        <f>IFERROR(__xludf.DUMMYFUNCTION("GOOGLETRANSLATE(C546, ""ZH-CN"", ""EN"")"),"Shandong Province")</f>
        <v>Shandong Province</v>
      </c>
      <c r="C546" s="3" t="s">
        <v>824</v>
      </c>
      <c r="D546" s="1" t="s">
        <v>825</v>
      </c>
      <c r="E546" s="6">
        <v>370000.0</v>
      </c>
      <c r="F546" s="1" t="s">
        <v>840</v>
      </c>
      <c r="G546" s="5" t="str">
        <f>IFERROR(__xludf.DUMMYFUNCTION("GOOGLETRANSLATE(H546, ""ZH-CN"", ""EN"")"),"Jining City")</f>
        <v>Jining City</v>
      </c>
      <c r="H546" s="5" t="s">
        <v>841</v>
      </c>
      <c r="I546" s="6">
        <v>370800.0</v>
      </c>
      <c r="J546" s="7" t="b">
        <v>0</v>
      </c>
      <c r="K546" s="1"/>
      <c r="L546" s="1"/>
      <c r="M546" s="1"/>
      <c r="N546" s="1"/>
      <c r="O546" s="1"/>
      <c r="P546" s="1"/>
      <c r="Q546" s="1"/>
      <c r="R546" s="1"/>
      <c r="S546" s="1"/>
    </row>
    <row r="547" ht="15.75" customHeight="1">
      <c r="A547" s="6">
        <v>550.0</v>
      </c>
      <c r="B547" s="3" t="str">
        <f>IFERROR(__xludf.DUMMYFUNCTION("GOOGLETRANSLATE(C547, ""ZH-CN"", ""EN"")"),"Shandong Province")</f>
        <v>Shandong Province</v>
      </c>
      <c r="C547" s="3" t="s">
        <v>824</v>
      </c>
      <c r="D547" s="1" t="s">
        <v>825</v>
      </c>
      <c r="E547" s="6">
        <v>370000.0</v>
      </c>
      <c r="F547" s="1" t="s">
        <v>842</v>
      </c>
      <c r="G547" s="5" t="str">
        <f>IFERROR(__xludf.DUMMYFUNCTION("GOOGLETRANSLATE(H547, ""ZH-CN"", ""EN"")"),"Tai'an City")</f>
        <v>Tai'an City</v>
      </c>
      <c r="H547" s="5" t="s">
        <v>843</v>
      </c>
      <c r="I547" s="6">
        <v>370900.0</v>
      </c>
      <c r="J547" s="7" t="b">
        <v>0</v>
      </c>
      <c r="K547" s="1"/>
      <c r="L547" s="1"/>
      <c r="M547" s="1"/>
      <c r="N547" s="1"/>
      <c r="O547" s="1"/>
      <c r="P547" s="1"/>
      <c r="Q547" s="1"/>
      <c r="R547" s="1"/>
      <c r="S547" s="1"/>
    </row>
    <row r="548" ht="15.75" customHeight="1">
      <c r="A548" s="6">
        <v>551.0</v>
      </c>
      <c r="B548" s="3" t="str">
        <f>IFERROR(__xludf.DUMMYFUNCTION("GOOGLETRANSLATE(C548, ""ZH-CN"", ""EN"")"),"Shandong Province")</f>
        <v>Shandong Province</v>
      </c>
      <c r="C548" s="3" t="s">
        <v>824</v>
      </c>
      <c r="D548" s="1" t="s">
        <v>825</v>
      </c>
      <c r="E548" s="6">
        <v>370000.0</v>
      </c>
      <c r="F548" s="1" t="s">
        <v>844</v>
      </c>
      <c r="G548" s="5" t="str">
        <f>IFERROR(__xludf.DUMMYFUNCTION("GOOGLETRANSLATE(H548, ""ZH-CN"", ""EN"")"),"Weihai")</f>
        <v>Weihai</v>
      </c>
      <c r="H548" s="5" t="s">
        <v>845</v>
      </c>
      <c r="I548" s="6">
        <v>371000.0</v>
      </c>
      <c r="J548" s="7" t="b">
        <v>0</v>
      </c>
      <c r="K548" s="1"/>
      <c r="L548" s="1"/>
      <c r="M548" s="1"/>
      <c r="N548" s="1"/>
      <c r="O548" s="1"/>
      <c r="P548" s="1"/>
      <c r="Q548" s="1"/>
      <c r="R548" s="1"/>
      <c r="S548" s="1"/>
    </row>
    <row r="549" ht="15.75" customHeight="1">
      <c r="A549" s="6">
        <v>552.0</v>
      </c>
      <c r="B549" s="3" t="str">
        <f>IFERROR(__xludf.DUMMYFUNCTION("GOOGLETRANSLATE(C549, ""ZH-CN"", ""EN"")"),"Shandong Province")</f>
        <v>Shandong Province</v>
      </c>
      <c r="C549" s="3" t="s">
        <v>824</v>
      </c>
      <c r="D549" s="1" t="s">
        <v>825</v>
      </c>
      <c r="E549" s="6">
        <v>370000.0</v>
      </c>
      <c r="F549" s="1" t="s">
        <v>846</v>
      </c>
      <c r="G549" s="5" t="str">
        <f>IFERROR(__xludf.DUMMYFUNCTION("GOOGLETRANSLATE(H549, ""ZH-CN"", ""EN"")"),"Binzhou City")</f>
        <v>Binzhou City</v>
      </c>
      <c r="H549" s="5" t="s">
        <v>847</v>
      </c>
      <c r="I549" s="6">
        <v>371600.0</v>
      </c>
      <c r="J549" s="7" t="b">
        <v>0</v>
      </c>
      <c r="K549" s="1"/>
      <c r="L549" s="1"/>
      <c r="M549" s="1"/>
      <c r="N549" s="1"/>
      <c r="O549" s="1"/>
      <c r="P549" s="1"/>
      <c r="Q549" s="1"/>
      <c r="R549" s="1"/>
      <c r="S549" s="1"/>
    </row>
    <row r="550" ht="15.75" customHeight="1">
      <c r="A550" s="6">
        <v>553.0</v>
      </c>
      <c r="B550" s="3" t="str">
        <f>IFERROR(__xludf.DUMMYFUNCTION("GOOGLETRANSLATE(C550, ""ZH-CN"", ""EN"")"),"Shandong Province")</f>
        <v>Shandong Province</v>
      </c>
      <c r="C550" s="3" t="s">
        <v>824</v>
      </c>
      <c r="D550" s="1" t="s">
        <v>825</v>
      </c>
      <c r="E550" s="6">
        <v>370000.0</v>
      </c>
      <c r="F550" s="1" t="s">
        <v>848</v>
      </c>
      <c r="G550" s="5" t="str">
        <f>IFERROR(__xludf.DUMMYFUNCTION("GOOGLETRANSLATE(H550, ""ZH-CN"", ""EN"")"),"Binzhou City")</f>
        <v>Binzhou City</v>
      </c>
      <c r="H550" s="5" t="s">
        <v>847</v>
      </c>
      <c r="I550" s="6">
        <v>371600.0</v>
      </c>
      <c r="J550" s="7" t="b">
        <v>0</v>
      </c>
      <c r="K550" s="1"/>
      <c r="L550" s="1"/>
      <c r="M550" s="1"/>
      <c r="N550" s="1"/>
      <c r="O550" s="1"/>
      <c r="P550" s="1"/>
      <c r="Q550" s="1"/>
      <c r="R550" s="1"/>
      <c r="S550" s="1"/>
    </row>
    <row r="551" ht="15.75" customHeight="1">
      <c r="A551" s="6">
        <v>554.0</v>
      </c>
      <c r="B551" s="3" t="str">
        <f>IFERROR(__xludf.DUMMYFUNCTION("GOOGLETRANSLATE(C551, ""ZH-CN"", ""EN"")"),"Shandong Province")</f>
        <v>Shandong Province</v>
      </c>
      <c r="C551" s="3" t="s">
        <v>824</v>
      </c>
      <c r="D551" s="1" t="s">
        <v>825</v>
      </c>
      <c r="E551" s="6">
        <v>370000.0</v>
      </c>
      <c r="F551" s="1" t="s">
        <v>849</v>
      </c>
      <c r="G551" s="4" t="s">
        <v>850</v>
      </c>
      <c r="H551" s="5" t="s">
        <v>851</v>
      </c>
      <c r="I551" s="6">
        <v>371400.0</v>
      </c>
      <c r="J551" s="7" t="b">
        <v>0</v>
      </c>
      <c r="K551" s="1"/>
      <c r="L551" s="1"/>
      <c r="M551" s="1"/>
      <c r="N551" s="1"/>
      <c r="O551" s="1"/>
      <c r="P551" s="1"/>
      <c r="Q551" s="1"/>
      <c r="R551" s="1"/>
      <c r="S551" s="1"/>
    </row>
    <row r="552" ht="15.75" customHeight="1">
      <c r="A552" s="6">
        <v>555.0</v>
      </c>
      <c r="B552" s="3" t="str">
        <f>IFERROR(__xludf.DUMMYFUNCTION("GOOGLETRANSLATE(C552, ""ZH-CN"", ""EN"")"),"Shandong Province")</f>
        <v>Shandong Province</v>
      </c>
      <c r="C552" s="3" t="s">
        <v>824</v>
      </c>
      <c r="D552" s="1" t="s">
        <v>825</v>
      </c>
      <c r="E552" s="6">
        <v>370000.0</v>
      </c>
      <c r="F552" s="1" t="s">
        <v>852</v>
      </c>
      <c r="G552" s="4" t="s">
        <v>853</v>
      </c>
      <c r="H552" s="5" t="s">
        <v>854</v>
      </c>
      <c r="I552" s="6">
        <v>371500.0</v>
      </c>
      <c r="J552" s="7" t="b">
        <v>0</v>
      </c>
      <c r="K552" s="1"/>
      <c r="L552" s="1"/>
      <c r="M552" s="1"/>
      <c r="N552" s="1"/>
      <c r="O552" s="1"/>
      <c r="P552" s="1"/>
      <c r="Q552" s="1"/>
      <c r="R552" s="1"/>
      <c r="S552" s="1"/>
    </row>
    <row r="553" ht="15.75" customHeight="1">
      <c r="A553" s="6">
        <v>556.0</v>
      </c>
      <c r="B553" s="3" t="str">
        <f>IFERROR(__xludf.DUMMYFUNCTION("GOOGLETRANSLATE(C553, ""ZH-CN"", ""EN"")"),"Shandong Province")</f>
        <v>Shandong Province</v>
      </c>
      <c r="C553" s="3" t="s">
        <v>824</v>
      </c>
      <c r="D553" s="1" t="s">
        <v>825</v>
      </c>
      <c r="E553" s="6">
        <v>370000.0</v>
      </c>
      <c r="F553" s="1" t="s">
        <v>855</v>
      </c>
      <c r="G553" s="5" t="str">
        <f>IFERROR(__xludf.DUMMYFUNCTION("GOOGLETRANSLATE(H553, ""ZH-CN"", ""EN"")"),"Linyi City")</f>
        <v>Linyi City</v>
      </c>
      <c r="H553" s="5" t="s">
        <v>856</v>
      </c>
      <c r="I553" s="6">
        <v>371300.0</v>
      </c>
      <c r="J553" s="7" t="b">
        <v>0</v>
      </c>
      <c r="K553" s="1"/>
      <c r="L553" s="1"/>
      <c r="M553" s="1"/>
      <c r="N553" s="1"/>
      <c r="O553" s="1"/>
      <c r="P553" s="1"/>
      <c r="Q553" s="1"/>
      <c r="R553" s="1"/>
      <c r="S553" s="1"/>
    </row>
    <row r="554" ht="15.75" customHeight="1">
      <c r="A554" s="6">
        <v>557.0</v>
      </c>
      <c r="B554" s="3" t="str">
        <f>IFERROR(__xludf.DUMMYFUNCTION("GOOGLETRANSLATE(C554, ""ZH-CN"", ""EN"")"),"Shandong Province")</f>
        <v>Shandong Province</v>
      </c>
      <c r="C554" s="3" t="s">
        <v>824</v>
      </c>
      <c r="D554" s="1" t="s">
        <v>825</v>
      </c>
      <c r="E554" s="6">
        <v>370000.0</v>
      </c>
      <c r="F554" s="1" t="s">
        <v>857</v>
      </c>
      <c r="G554" s="5" t="str">
        <f>IFERROR(__xludf.DUMMYFUNCTION("GOOGLETRANSLATE(H554, ""ZH-CN"", ""EN"")"),"Heze City")</f>
        <v>Heze City</v>
      </c>
      <c r="H554" s="5" t="s">
        <v>858</v>
      </c>
      <c r="I554" s="6">
        <v>371700.0</v>
      </c>
      <c r="J554" s="7" t="b">
        <v>0</v>
      </c>
      <c r="K554" s="1"/>
      <c r="L554" s="1"/>
      <c r="M554" s="1"/>
      <c r="N554" s="1"/>
      <c r="O554" s="1"/>
      <c r="P554" s="1"/>
      <c r="Q554" s="1"/>
      <c r="R554" s="1"/>
      <c r="S554" s="1"/>
    </row>
    <row r="555" ht="15.75" customHeight="1">
      <c r="A555" s="6">
        <v>558.0</v>
      </c>
      <c r="B555" s="3" t="str">
        <f>IFERROR(__xludf.DUMMYFUNCTION("GOOGLETRANSLATE(C555, ""ZH-CN"", ""EN"")"),"Shandong Province")</f>
        <v>Shandong Province</v>
      </c>
      <c r="C555" s="3" t="s">
        <v>824</v>
      </c>
      <c r="D555" s="1" t="s">
        <v>825</v>
      </c>
      <c r="E555" s="6">
        <v>370000.0</v>
      </c>
      <c r="F555" s="1" t="s">
        <v>859</v>
      </c>
      <c r="G555" s="5" t="str">
        <f>IFERROR(__xludf.DUMMYFUNCTION("GOOGLETRANSLATE(H555, ""ZH-CN"", ""EN"")"),"Rizhao City")</f>
        <v>Rizhao City</v>
      </c>
      <c r="H555" s="5" t="s">
        <v>860</v>
      </c>
      <c r="I555" s="6">
        <v>371100.0</v>
      </c>
      <c r="J555" s="7" t="b">
        <v>0</v>
      </c>
      <c r="K555" s="1"/>
      <c r="L555" s="1"/>
      <c r="M555" s="1"/>
      <c r="N555" s="1"/>
      <c r="O555" s="1"/>
      <c r="P555" s="1"/>
      <c r="Q555" s="1"/>
      <c r="R555" s="1"/>
      <c r="S555" s="1"/>
    </row>
    <row r="556" ht="15.75" customHeight="1">
      <c r="A556" s="6">
        <v>559.0</v>
      </c>
      <c r="B556" s="3" t="str">
        <f>IFERROR(__xludf.DUMMYFUNCTION("GOOGLETRANSLATE(C556, ""ZH-CN"", ""EN"")"),"Shandong Province")</f>
        <v>Shandong Province</v>
      </c>
      <c r="C556" s="3" t="s">
        <v>824</v>
      </c>
      <c r="D556" s="1" t="s">
        <v>825</v>
      </c>
      <c r="E556" s="6">
        <v>370000.0</v>
      </c>
      <c r="F556" s="1" t="s">
        <v>861</v>
      </c>
      <c r="G556" s="5" t="str">
        <f>IFERROR(__xludf.DUMMYFUNCTION("GOOGLETRANSLATE(H556, ""ZH-CN"", ""EN"")"),"Laiwu District")</f>
        <v>Laiwu District</v>
      </c>
      <c r="H556" s="5" t="s">
        <v>862</v>
      </c>
      <c r="I556" s="6">
        <v>370116.0</v>
      </c>
      <c r="J556" s="7" t="b">
        <v>0</v>
      </c>
      <c r="K556" s="1"/>
      <c r="L556" s="1"/>
      <c r="M556" s="1"/>
      <c r="N556" s="1"/>
      <c r="O556" s="1"/>
      <c r="P556" s="1"/>
      <c r="Q556" s="1"/>
      <c r="R556" s="1"/>
      <c r="S556" s="1"/>
    </row>
    <row r="557" ht="15.75" customHeight="1">
      <c r="A557" s="6">
        <v>560.0</v>
      </c>
      <c r="B557" s="3" t="str">
        <f>IFERROR(__xludf.DUMMYFUNCTION("GOOGLETRANSLATE(C557, ""ZH-CN"", ""EN"")"),"Shanxi Province")</f>
        <v>Shanxi Province</v>
      </c>
      <c r="C557" s="3" t="s">
        <v>863</v>
      </c>
      <c r="D557" s="1" t="s">
        <v>864</v>
      </c>
      <c r="E557" s="6">
        <v>140000.0</v>
      </c>
      <c r="F557" s="1" t="s">
        <v>865</v>
      </c>
      <c r="G557" s="5" t="str">
        <f>IFERROR(__xludf.DUMMYFUNCTION("GOOGLETRANSLATE(H557, ""ZH-CN"", ""EN"")"),"Taiyuan City")</f>
        <v>Taiyuan City</v>
      </c>
      <c r="H557" s="5" t="s">
        <v>866</v>
      </c>
      <c r="I557" s="6">
        <v>140100.0</v>
      </c>
      <c r="J557" s="7" t="b">
        <v>0</v>
      </c>
      <c r="K557" s="1"/>
      <c r="L557" s="1"/>
      <c r="M557" s="1"/>
      <c r="N557" s="1"/>
      <c r="O557" s="1"/>
      <c r="P557" s="1"/>
      <c r="Q557" s="1"/>
      <c r="R557" s="1"/>
      <c r="S557" s="1"/>
    </row>
    <row r="558" ht="15.75" customHeight="1">
      <c r="A558" s="6">
        <v>561.0</v>
      </c>
      <c r="B558" s="3" t="str">
        <f>IFERROR(__xludf.DUMMYFUNCTION("GOOGLETRANSLATE(C558, ""ZH-CN"", ""EN"")"),"Shanxi Province")</f>
        <v>Shanxi Province</v>
      </c>
      <c r="C558" s="3" t="s">
        <v>863</v>
      </c>
      <c r="D558" s="1" t="s">
        <v>864</v>
      </c>
      <c r="E558" s="6">
        <v>140000.0</v>
      </c>
      <c r="F558" s="1" t="s">
        <v>867</v>
      </c>
      <c r="G558" s="5" t="str">
        <f>IFERROR(__xludf.DUMMYFUNCTION("GOOGLETRANSLATE(H558, ""ZH-CN"", ""EN"")"),"Datong City")</f>
        <v>Datong City</v>
      </c>
      <c r="H558" s="5" t="s">
        <v>868</v>
      </c>
      <c r="I558" s="6">
        <v>140200.0</v>
      </c>
      <c r="J558" s="7" t="b">
        <v>0</v>
      </c>
      <c r="K558" s="1"/>
      <c r="L558" s="1"/>
      <c r="M558" s="1"/>
      <c r="N558" s="1"/>
      <c r="O558" s="1"/>
      <c r="P558" s="1"/>
      <c r="Q558" s="1"/>
      <c r="R558" s="1"/>
      <c r="S558" s="1"/>
    </row>
    <row r="559" ht="15.75" customHeight="1">
      <c r="A559" s="6">
        <v>562.0</v>
      </c>
      <c r="B559" s="3" t="str">
        <f>IFERROR(__xludf.DUMMYFUNCTION("GOOGLETRANSLATE(C559, ""ZH-CN"", ""EN"")"),"Shanxi Province")</f>
        <v>Shanxi Province</v>
      </c>
      <c r="C559" s="3" t="s">
        <v>863</v>
      </c>
      <c r="D559" s="1" t="s">
        <v>864</v>
      </c>
      <c r="E559" s="6">
        <v>140000.0</v>
      </c>
      <c r="F559" s="1" t="s">
        <v>869</v>
      </c>
      <c r="G559" s="5" t="str">
        <f>IFERROR(__xludf.DUMMYFUNCTION("GOOGLETRANSLATE(H559, ""ZH-CN"", ""EN"")"),"Yangquan City")</f>
        <v>Yangquan City</v>
      </c>
      <c r="H559" s="5" t="s">
        <v>870</v>
      </c>
      <c r="I559" s="6">
        <v>140300.0</v>
      </c>
      <c r="J559" s="7" t="b">
        <v>0</v>
      </c>
      <c r="K559" s="1"/>
      <c r="L559" s="1"/>
      <c r="M559" s="1"/>
      <c r="N559" s="1"/>
      <c r="O559" s="1"/>
      <c r="P559" s="1"/>
      <c r="Q559" s="1"/>
      <c r="R559" s="1"/>
      <c r="S559" s="1"/>
    </row>
    <row r="560" ht="15.75" customHeight="1">
      <c r="A560" s="6">
        <v>563.0</v>
      </c>
      <c r="B560" s="3" t="str">
        <f>IFERROR(__xludf.DUMMYFUNCTION("GOOGLETRANSLATE(C560, ""ZH-CN"", ""EN"")"),"Shanxi Province")</f>
        <v>Shanxi Province</v>
      </c>
      <c r="C560" s="3" t="s">
        <v>863</v>
      </c>
      <c r="D560" s="1" t="s">
        <v>864</v>
      </c>
      <c r="E560" s="6">
        <v>140000.0</v>
      </c>
      <c r="F560" s="1" t="s">
        <v>871</v>
      </c>
      <c r="G560" s="5" t="str">
        <f>IFERROR(__xludf.DUMMYFUNCTION("GOOGLETRANSLATE(H560, ""ZH-CN"", ""EN"")"),"Changzhi City")</f>
        <v>Changzhi City</v>
      </c>
      <c r="H560" s="5" t="s">
        <v>872</v>
      </c>
      <c r="I560" s="6">
        <v>140400.0</v>
      </c>
      <c r="J560" s="7" t="b">
        <v>0</v>
      </c>
      <c r="K560" s="1"/>
      <c r="L560" s="1"/>
      <c r="M560" s="1"/>
      <c r="N560" s="1"/>
      <c r="O560" s="1"/>
      <c r="P560" s="1"/>
      <c r="Q560" s="1"/>
      <c r="R560" s="1"/>
      <c r="S560" s="1"/>
    </row>
    <row r="561" ht="15.75" customHeight="1">
      <c r="A561" s="6">
        <v>564.0</v>
      </c>
      <c r="B561" s="3" t="str">
        <f>IFERROR(__xludf.DUMMYFUNCTION("GOOGLETRANSLATE(C561, ""ZH-CN"", ""EN"")"),"Shanxi Province")</f>
        <v>Shanxi Province</v>
      </c>
      <c r="C561" s="3" t="s">
        <v>863</v>
      </c>
      <c r="D561" s="1" t="s">
        <v>864</v>
      </c>
      <c r="E561" s="6">
        <v>140000.0</v>
      </c>
      <c r="F561" s="1" t="s">
        <v>873</v>
      </c>
      <c r="G561" s="5" t="str">
        <f>IFERROR(__xludf.DUMMYFUNCTION("GOOGLETRANSLATE(H561, ""ZH-CN"", ""EN"")"),"Jincheng")</f>
        <v>Jincheng</v>
      </c>
      <c r="H561" s="5" t="s">
        <v>874</v>
      </c>
      <c r="I561" s="6">
        <v>140500.0</v>
      </c>
      <c r="J561" s="7" t="b">
        <v>0</v>
      </c>
      <c r="K561" s="1"/>
      <c r="L561" s="1"/>
      <c r="M561" s="1"/>
      <c r="N561" s="1"/>
      <c r="O561" s="1"/>
      <c r="P561" s="1"/>
      <c r="Q561" s="1"/>
      <c r="R561" s="1"/>
      <c r="S561" s="1"/>
    </row>
    <row r="562" ht="15.75" customHeight="1">
      <c r="A562" s="6">
        <v>565.0</v>
      </c>
      <c r="B562" s="3" t="str">
        <f>IFERROR(__xludf.DUMMYFUNCTION("GOOGLETRANSLATE(C562, ""ZH-CN"", ""EN"")"),"Shanxi Province")</f>
        <v>Shanxi Province</v>
      </c>
      <c r="C562" s="3" t="s">
        <v>863</v>
      </c>
      <c r="D562" s="1" t="s">
        <v>864</v>
      </c>
      <c r="E562" s="6">
        <v>140000.0</v>
      </c>
      <c r="F562" s="1" t="s">
        <v>867</v>
      </c>
      <c r="G562" s="5" t="str">
        <f>IFERROR(__xludf.DUMMYFUNCTION("GOOGLETRANSLATE(H562, ""ZH-CN"", ""EN"")"),"Datong City")</f>
        <v>Datong City</v>
      </c>
      <c r="H562" s="5" t="s">
        <v>868</v>
      </c>
      <c r="I562" s="6">
        <v>140200.0</v>
      </c>
      <c r="J562" s="7" t="b">
        <v>0</v>
      </c>
      <c r="K562" s="1"/>
      <c r="L562" s="1"/>
      <c r="M562" s="1"/>
      <c r="N562" s="1"/>
      <c r="O562" s="1"/>
      <c r="P562" s="1"/>
      <c r="Q562" s="1"/>
      <c r="R562" s="1"/>
      <c r="S562" s="1"/>
    </row>
    <row r="563" ht="15.75" customHeight="1">
      <c r="A563" s="6">
        <v>566.0</v>
      </c>
      <c r="B563" s="3" t="str">
        <f>IFERROR(__xludf.DUMMYFUNCTION("GOOGLETRANSLATE(C563, ""ZH-CN"", ""EN"")"),"Shanxi Province")</f>
        <v>Shanxi Province</v>
      </c>
      <c r="C563" s="3" t="s">
        <v>863</v>
      </c>
      <c r="D563" s="1" t="s">
        <v>864</v>
      </c>
      <c r="E563" s="6">
        <v>140000.0</v>
      </c>
      <c r="F563" s="1" t="s">
        <v>867</v>
      </c>
      <c r="G563" s="5" t="str">
        <f>IFERROR(__xludf.DUMMYFUNCTION("GOOGLETRANSLATE(H563, ""ZH-CN"", ""EN"")"),"Datong City")</f>
        <v>Datong City</v>
      </c>
      <c r="H563" s="5" t="s">
        <v>868</v>
      </c>
      <c r="I563" s="6">
        <v>140200.0</v>
      </c>
      <c r="J563" s="7" t="b">
        <v>0</v>
      </c>
      <c r="K563" s="1"/>
      <c r="L563" s="1"/>
      <c r="M563" s="1"/>
      <c r="N563" s="1"/>
      <c r="O563" s="1"/>
      <c r="P563" s="1"/>
      <c r="Q563" s="1"/>
      <c r="R563" s="1"/>
      <c r="S563" s="1"/>
    </row>
    <row r="564" ht="15.75" customHeight="1">
      <c r="A564" s="6">
        <v>567.0</v>
      </c>
      <c r="B564" s="3" t="str">
        <f>IFERROR(__xludf.DUMMYFUNCTION("GOOGLETRANSLATE(C564, ""ZH-CN"", ""EN"")"),"Shanxi Province")</f>
        <v>Shanxi Province</v>
      </c>
      <c r="C564" s="3" t="s">
        <v>863</v>
      </c>
      <c r="D564" s="1" t="s">
        <v>864</v>
      </c>
      <c r="E564" s="6">
        <v>140000.0</v>
      </c>
      <c r="F564" s="9" t="s">
        <v>875</v>
      </c>
      <c r="G564" s="5" t="str">
        <f>IFERROR(__xludf.DUMMYFUNCTION("GOOGLETRANSLATE(H564, ""ZH-CN"", ""EN"")"),"Xinzhou")</f>
        <v>Xinzhou</v>
      </c>
      <c r="H564" s="10" t="s">
        <v>876</v>
      </c>
      <c r="I564" s="11">
        <v>140900.0</v>
      </c>
      <c r="J564" s="12" t="b">
        <v>0</v>
      </c>
      <c r="K564" s="9"/>
      <c r="L564" s="13"/>
      <c r="M564" s="14"/>
      <c r="N564" s="1"/>
      <c r="O564" s="1"/>
      <c r="P564" s="13"/>
      <c r="Q564" s="13"/>
      <c r="R564" s="14"/>
      <c r="S564" s="13"/>
    </row>
    <row r="565" ht="15.75" customHeight="1">
      <c r="A565" s="6">
        <v>568.0</v>
      </c>
      <c r="B565" s="3" t="str">
        <f>IFERROR(__xludf.DUMMYFUNCTION("GOOGLETRANSLATE(C565, ""ZH-CN"", ""EN"")"),"Shanxi Province")</f>
        <v>Shanxi Province</v>
      </c>
      <c r="C565" s="3" t="s">
        <v>863</v>
      </c>
      <c r="D565" s="1" t="s">
        <v>864</v>
      </c>
      <c r="E565" s="6">
        <v>140000.0</v>
      </c>
      <c r="F565" s="9" t="s">
        <v>877</v>
      </c>
      <c r="G565" s="5" t="str">
        <f>IFERROR(__xludf.DUMMYFUNCTION("GOOGLETRANSLATE(H565, ""ZH-CN"", ""EN"")"),"Luliang City")</f>
        <v>Luliang City</v>
      </c>
      <c r="H565" s="10" t="s">
        <v>878</v>
      </c>
      <c r="I565" s="11">
        <v>141100.0</v>
      </c>
      <c r="J565" s="12" t="b">
        <v>0</v>
      </c>
      <c r="K565" s="1"/>
      <c r="L565" s="1"/>
      <c r="M565" s="1"/>
      <c r="N565" s="1"/>
      <c r="O565" s="1"/>
      <c r="P565" s="13"/>
      <c r="Q565" s="13"/>
      <c r="R565" s="14"/>
      <c r="S565" s="13"/>
    </row>
    <row r="566" ht="15.75" customHeight="1">
      <c r="A566" s="6">
        <v>569.0</v>
      </c>
      <c r="B566" s="3" t="str">
        <f>IFERROR(__xludf.DUMMYFUNCTION("GOOGLETRANSLATE(C566, ""ZH-CN"", ""EN"")"),"Shanxi Province")</f>
        <v>Shanxi Province</v>
      </c>
      <c r="C566" s="3" t="s">
        <v>863</v>
      </c>
      <c r="D566" s="1" t="s">
        <v>864</v>
      </c>
      <c r="E566" s="6">
        <v>140000.0</v>
      </c>
      <c r="F566" s="9" t="s">
        <v>879</v>
      </c>
      <c r="G566" s="5" t="str">
        <f>IFERROR(__xludf.DUMMYFUNCTION("GOOGLETRANSLATE(H566, ""ZH-CN"", ""EN"")"),"Jinzhong City")</f>
        <v>Jinzhong City</v>
      </c>
      <c r="H566" s="10" t="s">
        <v>880</v>
      </c>
      <c r="I566" s="11">
        <v>140700.0</v>
      </c>
      <c r="J566" s="12" t="b">
        <v>0</v>
      </c>
      <c r="K566" s="1"/>
      <c r="L566" s="1"/>
      <c r="M566" s="1"/>
      <c r="N566" s="1"/>
      <c r="O566" s="1"/>
      <c r="P566" s="13"/>
      <c r="Q566" s="13"/>
      <c r="R566" s="14"/>
      <c r="S566" s="13"/>
    </row>
    <row r="567" ht="15.75" customHeight="1">
      <c r="A567" s="6">
        <v>570.0</v>
      </c>
      <c r="B567" s="3" t="str">
        <f>IFERROR(__xludf.DUMMYFUNCTION("GOOGLETRANSLATE(C567, ""ZH-CN"", ""EN"")"),"Shanxi Province")</f>
        <v>Shanxi Province</v>
      </c>
      <c r="C567" s="3" t="s">
        <v>863</v>
      </c>
      <c r="D567" s="1" t="s">
        <v>864</v>
      </c>
      <c r="E567" s="6">
        <v>140000.0</v>
      </c>
      <c r="F567" s="9" t="s">
        <v>881</v>
      </c>
      <c r="G567" s="5" t="str">
        <f>IFERROR(__xludf.DUMMYFUNCTION("GOOGLETRANSLATE(H567, ""ZH-CN"", ""EN"")"),"Linfen City")</f>
        <v>Linfen City</v>
      </c>
      <c r="H567" s="10" t="s">
        <v>882</v>
      </c>
      <c r="I567" s="11">
        <v>141000.0</v>
      </c>
      <c r="J567" s="12" t="b">
        <v>0</v>
      </c>
      <c r="K567" s="1"/>
      <c r="L567" s="13"/>
      <c r="M567" s="13"/>
      <c r="N567" s="14"/>
      <c r="O567" s="1"/>
      <c r="P567" s="13"/>
      <c r="Q567" s="13"/>
      <c r="R567" s="14"/>
      <c r="S567" s="13"/>
    </row>
    <row r="568" ht="15.75" customHeight="1">
      <c r="A568" s="6">
        <v>571.0</v>
      </c>
      <c r="B568" s="3" t="str">
        <f>IFERROR(__xludf.DUMMYFUNCTION("GOOGLETRANSLATE(C568, ""ZH-CN"", ""EN"")"),"Shanxi Province")</f>
        <v>Shanxi Province</v>
      </c>
      <c r="C568" s="3" t="s">
        <v>863</v>
      </c>
      <c r="D568" s="1" t="s">
        <v>864</v>
      </c>
      <c r="E568" s="6">
        <v>140000.0</v>
      </c>
      <c r="F568" s="9" t="s">
        <v>883</v>
      </c>
      <c r="G568" s="4" t="s">
        <v>884</v>
      </c>
      <c r="H568" s="10" t="s">
        <v>885</v>
      </c>
      <c r="I568" s="11">
        <v>140800.0</v>
      </c>
      <c r="J568" s="12" t="b">
        <v>0</v>
      </c>
      <c r="K568" s="1"/>
      <c r="L568" s="1"/>
      <c r="M568" s="1"/>
      <c r="N568" s="1"/>
      <c r="O568" s="1"/>
      <c r="P568" s="13"/>
      <c r="Q568" s="13"/>
      <c r="R568" s="14"/>
      <c r="S568" s="13"/>
    </row>
    <row r="569" ht="15.75" customHeight="1">
      <c r="A569" s="6">
        <v>572.0</v>
      </c>
      <c r="B569" s="3" t="str">
        <f>IFERROR(__xludf.DUMMYFUNCTION("GOOGLETRANSLATE(C569, ""ZH-CN"", ""EN"")"),"Shanxi Province")</f>
        <v>Shanxi Province</v>
      </c>
      <c r="C569" s="3" t="s">
        <v>863</v>
      </c>
      <c r="D569" s="1" t="s">
        <v>864</v>
      </c>
      <c r="E569" s="6">
        <v>140000.0</v>
      </c>
      <c r="F569" s="9" t="s">
        <v>886</v>
      </c>
      <c r="G569" s="5" t="str">
        <f>IFERROR(__xludf.DUMMYFUNCTION("GOOGLETRANSLATE(H569, ""ZH-CN"", ""EN"")"),"Shuozhou")</f>
        <v>Shuozhou</v>
      </c>
      <c r="H569" s="10" t="s">
        <v>887</v>
      </c>
      <c r="I569" s="11">
        <v>140600.0</v>
      </c>
      <c r="J569" s="15" t="b">
        <v>0</v>
      </c>
      <c r="K569" s="1"/>
      <c r="L569" s="1"/>
      <c r="M569" s="1"/>
      <c r="N569" s="1"/>
      <c r="O569" s="1"/>
      <c r="P569" s="13"/>
      <c r="Q569" s="13"/>
      <c r="R569" s="14"/>
      <c r="S569" s="16"/>
    </row>
    <row r="570" ht="15.75" customHeight="1">
      <c r="A570" s="6">
        <v>573.0</v>
      </c>
      <c r="B570" s="3" t="str">
        <f>IFERROR(__xludf.DUMMYFUNCTION("GOOGLETRANSLATE(C570, ""ZH-CN"", ""EN"")"),"Gansu province")</f>
        <v>Gansu province</v>
      </c>
      <c r="C570" s="3" t="s">
        <v>888</v>
      </c>
      <c r="D570" s="1" t="s">
        <v>889</v>
      </c>
      <c r="E570" s="6">
        <v>620000.0</v>
      </c>
      <c r="F570" s="1" t="s">
        <v>890</v>
      </c>
      <c r="G570" s="5" t="str">
        <f>IFERROR(__xludf.DUMMYFUNCTION("GOOGLETRANSLATE(H570, ""ZH-CN"", ""EN"")"),"Lan'Zhou City")</f>
        <v>Lan'Zhou City</v>
      </c>
      <c r="H570" s="5" t="s">
        <v>891</v>
      </c>
      <c r="I570" s="6">
        <v>620100.0</v>
      </c>
      <c r="J570" s="7" t="b">
        <v>0</v>
      </c>
      <c r="K570" s="1"/>
      <c r="L570" s="1"/>
      <c r="M570" s="1"/>
      <c r="N570" s="1"/>
      <c r="O570" s="1"/>
      <c r="P570" s="1"/>
      <c r="Q570" s="1"/>
      <c r="R570" s="1"/>
      <c r="S570" s="1"/>
    </row>
    <row r="571" ht="15.75" customHeight="1">
      <c r="A571" s="6">
        <v>574.0</v>
      </c>
      <c r="B571" s="3" t="str">
        <f>IFERROR(__xludf.DUMMYFUNCTION("GOOGLETRANSLATE(C571, ""ZH-CN"", ""EN"")"),"Gansu province")</f>
        <v>Gansu province</v>
      </c>
      <c r="C571" s="3" t="s">
        <v>888</v>
      </c>
      <c r="D571" s="1" t="s">
        <v>889</v>
      </c>
      <c r="E571" s="6">
        <v>620000.0</v>
      </c>
      <c r="F571" s="1" t="s">
        <v>892</v>
      </c>
      <c r="G571" s="5" t="str">
        <f>IFERROR(__xludf.DUMMYFUNCTION("GOOGLETRANSLATE(H571, ""ZH-CN"", ""EN"")"),"Jiayuguan City")</f>
        <v>Jiayuguan City</v>
      </c>
      <c r="H571" s="5" t="s">
        <v>893</v>
      </c>
      <c r="I571" s="6">
        <v>620200.0</v>
      </c>
      <c r="J571" s="7" t="b">
        <v>0</v>
      </c>
      <c r="K571" s="1"/>
      <c r="L571" s="1"/>
      <c r="M571" s="1"/>
      <c r="N571" s="1"/>
      <c r="O571" s="1"/>
      <c r="P571" s="1"/>
      <c r="Q571" s="1"/>
      <c r="R571" s="1"/>
      <c r="S571" s="1"/>
    </row>
    <row r="572" ht="15.75" customHeight="1">
      <c r="A572" s="6">
        <v>575.0</v>
      </c>
      <c r="B572" s="3" t="str">
        <f>IFERROR(__xludf.DUMMYFUNCTION("GOOGLETRANSLATE(C572, ""ZH-CN"", ""EN"")"),"Gansu province")</f>
        <v>Gansu province</v>
      </c>
      <c r="C572" s="3" t="s">
        <v>888</v>
      </c>
      <c r="D572" s="1" t="s">
        <v>889</v>
      </c>
      <c r="E572" s="6">
        <v>620000.0</v>
      </c>
      <c r="F572" s="1" t="s">
        <v>894</v>
      </c>
      <c r="G572" s="5" t="str">
        <f>IFERROR(__xludf.DUMMYFUNCTION("GOOGLETRANSLATE(H572, ""ZH-CN"", ""EN"")"),"Jinchang")</f>
        <v>Jinchang</v>
      </c>
      <c r="H572" s="5" t="s">
        <v>895</v>
      </c>
      <c r="I572" s="6">
        <v>620300.0</v>
      </c>
      <c r="J572" s="7" t="b">
        <v>0</v>
      </c>
      <c r="K572" s="1"/>
      <c r="L572" s="1"/>
      <c r="M572" s="1"/>
      <c r="N572" s="1"/>
      <c r="O572" s="1"/>
      <c r="P572" s="1"/>
      <c r="Q572" s="1"/>
      <c r="R572" s="1"/>
      <c r="S572" s="1"/>
    </row>
    <row r="573" ht="15.75" customHeight="1">
      <c r="A573" s="6">
        <v>576.0</v>
      </c>
      <c r="B573" s="3" t="str">
        <f>IFERROR(__xludf.DUMMYFUNCTION("GOOGLETRANSLATE(C573, ""ZH-CN"", ""EN"")"),"Gansu province")</f>
        <v>Gansu province</v>
      </c>
      <c r="C573" s="3" t="s">
        <v>888</v>
      </c>
      <c r="D573" s="1" t="s">
        <v>889</v>
      </c>
      <c r="E573" s="6">
        <v>620000.0</v>
      </c>
      <c r="F573" s="1" t="s">
        <v>896</v>
      </c>
      <c r="G573" s="4" t="s">
        <v>897</v>
      </c>
      <c r="H573" s="5" t="s">
        <v>898</v>
      </c>
      <c r="I573" s="6">
        <v>620400.0</v>
      </c>
      <c r="J573" s="7" t="b">
        <v>0</v>
      </c>
      <c r="K573" s="1"/>
      <c r="L573" s="1"/>
      <c r="M573" s="1"/>
      <c r="N573" s="1"/>
      <c r="O573" s="1"/>
      <c r="P573" s="1"/>
      <c r="Q573" s="1"/>
      <c r="R573" s="1"/>
      <c r="S573" s="1"/>
    </row>
    <row r="574" ht="15.75" customHeight="1">
      <c r="A574" s="6">
        <v>577.0</v>
      </c>
      <c r="B574" s="3" t="str">
        <f>IFERROR(__xludf.DUMMYFUNCTION("GOOGLETRANSLATE(C574, ""ZH-CN"", ""EN"")"),"Gansu province")</f>
        <v>Gansu province</v>
      </c>
      <c r="C574" s="3" t="s">
        <v>888</v>
      </c>
      <c r="D574" s="1" t="s">
        <v>889</v>
      </c>
      <c r="E574" s="6">
        <v>620000.0</v>
      </c>
      <c r="F574" s="1" t="s">
        <v>899</v>
      </c>
      <c r="G574" s="5" t="str">
        <f>IFERROR(__xludf.DUMMYFUNCTION("GOOGLETRANSLATE(H574, ""ZH-CN"", ""EN"")"),"Tianshui")</f>
        <v>Tianshui</v>
      </c>
      <c r="H574" s="5" t="s">
        <v>900</v>
      </c>
      <c r="I574" s="6">
        <v>620500.0</v>
      </c>
      <c r="J574" s="7" t="b">
        <v>0</v>
      </c>
      <c r="K574" s="1"/>
      <c r="L574" s="1"/>
      <c r="M574" s="1"/>
      <c r="N574" s="1"/>
      <c r="O574" s="1"/>
      <c r="P574" s="1"/>
      <c r="Q574" s="1"/>
      <c r="R574" s="1"/>
      <c r="S574" s="1"/>
    </row>
    <row r="575" ht="15.75" customHeight="1">
      <c r="A575" s="6">
        <v>578.0</v>
      </c>
      <c r="B575" s="3" t="str">
        <f>IFERROR(__xludf.DUMMYFUNCTION("GOOGLETRANSLATE(C575, ""ZH-CN"", ""EN"")"),"Gansu province")</f>
        <v>Gansu province</v>
      </c>
      <c r="C575" s="3" t="s">
        <v>888</v>
      </c>
      <c r="D575" s="1" t="s">
        <v>889</v>
      </c>
      <c r="E575" s="6">
        <v>620000.0</v>
      </c>
      <c r="F575" s="1" t="s">
        <v>901</v>
      </c>
      <c r="G575" s="5" t="str">
        <f>IFERROR(__xludf.DUMMYFUNCTION("GOOGLETRANSLATE(H575, ""ZH-CN"", ""EN"")"),"Jiuquan City")</f>
        <v>Jiuquan City</v>
      </c>
      <c r="H575" s="5" t="s">
        <v>902</v>
      </c>
      <c r="I575" s="6">
        <v>620900.0</v>
      </c>
      <c r="J575" s="7" t="b">
        <v>0</v>
      </c>
      <c r="K575" s="1"/>
      <c r="L575" s="1"/>
      <c r="M575" s="1"/>
      <c r="N575" s="1"/>
      <c r="O575" s="1"/>
      <c r="P575" s="1"/>
      <c r="Q575" s="1"/>
      <c r="R575" s="1"/>
      <c r="S575" s="1"/>
    </row>
    <row r="576" ht="15.75" customHeight="1">
      <c r="A576" s="6">
        <v>579.0</v>
      </c>
      <c r="B576" s="3" t="str">
        <f>IFERROR(__xludf.DUMMYFUNCTION("GOOGLETRANSLATE(C576, ""ZH-CN"", ""EN"")"),"Gansu province")</f>
        <v>Gansu province</v>
      </c>
      <c r="C576" s="3" t="s">
        <v>888</v>
      </c>
      <c r="D576" s="1" t="s">
        <v>889</v>
      </c>
      <c r="E576" s="6">
        <v>620000.0</v>
      </c>
      <c r="F576" s="1" t="s">
        <v>903</v>
      </c>
      <c r="G576" s="5" t="str">
        <f>IFERROR(__xludf.DUMMYFUNCTION("GOOGLETRANSLATE(H576, ""ZH-CN"", ""EN"")"),"Zhangye City")</f>
        <v>Zhangye City</v>
      </c>
      <c r="H576" s="5" t="s">
        <v>904</v>
      </c>
      <c r="I576" s="6">
        <v>620700.0</v>
      </c>
      <c r="J576" s="7" t="b">
        <v>0</v>
      </c>
      <c r="K576" s="1"/>
      <c r="L576" s="1"/>
      <c r="M576" s="1"/>
      <c r="N576" s="1"/>
      <c r="O576" s="1"/>
      <c r="P576" s="1"/>
      <c r="Q576" s="1"/>
      <c r="R576" s="1"/>
      <c r="S576" s="1"/>
    </row>
    <row r="577" ht="15.75" customHeight="1">
      <c r="A577" s="6">
        <v>580.0</v>
      </c>
      <c r="B577" s="3" t="str">
        <f>IFERROR(__xludf.DUMMYFUNCTION("GOOGLETRANSLATE(C577, ""ZH-CN"", ""EN"")"),"Gansu province")</f>
        <v>Gansu province</v>
      </c>
      <c r="C577" s="3" t="s">
        <v>888</v>
      </c>
      <c r="D577" s="1" t="s">
        <v>889</v>
      </c>
      <c r="E577" s="6">
        <v>620000.0</v>
      </c>
      <c r="F577" s="1" t="s">
        <v>905</v>
      </c>
      <c r="G577" s="5" t="str">
        <f>IFERROR(__xludf.DUMMYFUNCTION("GOOGLETRANSLATE(H577, ""ZH-CN"", ""EN"")"),"Wuwei City")</f>
        <v>Wuwei City</v>
      </c>
      <c r="H577" s="5" t="s">
        <v>906</v>
      </c>
      <c r="I577" s="6">
        <v>620600.0</v>
      </c>
      <c r="J577" s="7" t="b">
        <v>0</v>
      </c>
      <c r="K577" s="1"/>
      <c r="L577" s="1"/>
      <c r="M577" s="1"/>
      <c r="N577" s="1"/>
      <c r="O577" s="1"/>
      <c r="P577" s="1"/>
      <c r="Q577" s="1"/>
      <c r="R577" s="1"/>
      <c r="S577" s="1"/>
    </row>
    <row r="578" ht="15.75" customHeight="1">
      <c r="A578" s="6">
        <v>581.0</v>
      </c>
      <c r="B578" s="3" t="str">
        <f>IFERROR(__xludf.DUMMYFUNCTION("GOOGLETRANSLATE(C578, ""ZH-CN"", ""EN"")"),"Gansu province")</f>
        <v>Gansu province</v>
      </c>
      <c r="C578" s="3" t="s">
        <v>888</v>
      </c>
      <c r="D578" s="1" t="s">
        <v>889</v>
      </c>
      <c r="E578" s="6">
        <v>620000.0</v>
      </c>
      <c r="F578" s="1" t="s">
        <v>907</v>
      </c>
      <c r="G578" s="5" t="str">
        <f>IFERROR(__xludf.DUMMYFUNCTION("GOOGLETRANSLATE(H578, ""ZH-CN"", ""EN"")"),"Dingxi City")</f>
        <v>Dingxi City</v>
      </c>
      <c r="H578" s="5" t="s">
        <v>908</v>
      </c>
      <c r="I578" s="6">
        <v>621100.0</v>
      </c>
      <c r="J578" s="7" t="b">
        <v>0</v>
      </c>
      <c r="K578" s="1"/>
      <c r="L578" s="1"/>
      <c r="M578" s="1"/>
      <c r="N578" s="1"/>
      <c r="O578" s="1"/>
      <c r="P578" s="1"/>
      <c r="Q578" s="1"/>
      <c r="R578" s="1"/>
      <c r="S578" s="1"/>
    </row>
    <row r="579" ht="15.75" customHeight="1">
      <c r="A579" s="6">
        <v>582.0</v>
      </c>
      <c r="B579" s="3" t="str">
        <f>IFERROR(__xludf.DUMMYFUNCTION("GOOGLETRANSLATE(C579, ""ZH-CN"", ""EN"")"),"Gansu province")</f>
        <v>Gansu province</v>
      </c>
      <c r="C579" s="3" t="s">
        <v>888</v>
      </c>
      <c r="D579" s="1" t="s">
        <v>889</v>
      </c>
      <c r="E579" s="6">
        <v>620000.0</v>
      </c>
      <c r="F579" s="1" t="s">
        <v>909</v>
      </c>
      <c r="G579" s="5" t="str">
        <f>IFERROR(__xludf.DUMMYFUNCTION("GOOGLETRANSLATE(H579, ""ZH-CN"", ""EN"")"),"Longnan City")</f>
        <v>Longnan City</v>
      </c>
      <c r="H579" s="5" t="s">
        <v>910</v>
      </c>
      <c r="I579" s="6">
        <v>621200.0</v>
      </c>
      <c r="J579" s="7" t="b">
        <v>0</v>
      </c>
      <c r="K579" s="1"/>
      <c r="L579" s="1"/>
      <c r="M579" s="1"/>
      <c r="N579" s="1"/>
      <c r="O579" s="1"/>
      <c r="P579" s="1"/>
      <c r="Q579" s="1"/>
      <c r="R579" s="1"/>
      <c r="S579" s="1"/>
    </row>
    <row r="580" ht="15.75" customHeight="1">
      <c r="A580" s="6">
        <v>583.0</v>
      </c>
      <c r="B580" s="3" t="str">
        <f>IFERROR(__xludf.DUMMYFUNCTION("GOOGLETRANSLATE(C580, ""ZH-CN"", ""EN"")"),"Gansu province")</f>
        <v>Gansu province</v>
      </c>
      <c r="C580" s="3" t="s">
        <v>888</v>
      </c>
      <c r="D580" s="1" t="s">
        <v>889</v>
      </c>
      <c r="E580" s="6">
        <v>620000.0</v>
      </c>
      <c r="F580" s="1" t="s">
        <v>911</v>
      </c>
      <c r="G580" s="5" t="str">
        <f>IFERROR(__xludf.DUMMYFUNCTION("GOOGLETRANSLATE(H580, ""ZH-CN"", ""EN"")"),"Pingliang City")</f>
        <v>Pingliang City</v>
      </c>
      <c r="H580" s="5" t="s">
        <v>912</v>
      </c>
      <c r="I580" s="6">
        <v>620800.0</v>
      </c>
      <c r="J580" s="7" t="b">
        <v>0</v>
      </c>
      <c r="K580" s="1"/>
      <c r="L580" s="1"/>
      <c r="M580" s="1"/>
      <c r="N580" s="1"/>
      <c r="O580" s="1"/>
      <c r="P580" s="1"/>
      <c r="Q580" s="1"/>
      <c r="R580" s="1"/>
      <c r="S580" s="1"/>
    </row>
    <row r="581" ht="15.75" customHeight="1">
      <c r="A581" s="6">
        <v>584.0</v>
      </c>
      <c r="B581" s="3" t="str">
        <f>IFERROR(__xludf.DUMMYFUNCTION("GOOGLETRANSLATE(C581, ""ZH-CN"", ""EN"")"),"Gansu province")</f>
        <v>Gansu province</v>
      </c>
      <c r="C581" s="3" t="s">
        <v>888</v>
      </c>
      <c r="D581" s="1" t="s">
        <v>889</v>
      </c>
      <c r="E581" s="6">
        <v>620000.0</v>
      </c>
      <c r="F581" s="1" t="s">
        <v>913</v>
      </c>
      <c r="G581" s="5" t="str">
        <f>IFERROR(__xludf.DUMMYFUNCTION("GOOGLETRANSLATE(H581, ""ZH-CN"", ""EN"")"),"Qingyang City")</f>
        <v>Qingyang City</v>
      </c>
      <c r="H581" s="5" t="s">
        <v>914</v>
      </c>
      <c r="I581" s="6">
        <v>621000.0</v>
      </c>
      <c r="J581" s="7" t="b">
        <v>0</v>
      </c>
      <c r="K581" s="1"/>
      <c r="L581" s="1"/>
      <c r="M581" s="1"/>
      <c r="N581" s="1"/>
      <c r="O581" s="1"/>
      <c r="P581" s="1"/>
      <c r="Q581" s="1"/>
      <c r="R581" s="1"/>
      <c r="S581" s="1"/>
    </row>
    <row r="582" ht="15.75" customHeight="1">
      <c r="A582" s="6">
        <v>585.0</v>
      </c>
      <c r="B582" s="3" t="str">
        <f>IFERROR(__xludf.DUMMYFUNCTION("GOOGLETRANSLATE(C582, ""ZH-CN"", ""EN"")"),"Gansu province")</f>
        <v>Gansu province</v>
      </c>
      <c r="C582" s="3" t="s">
        <v>888</v>
      </c>
      <c r="D582" s="1" t="s">
        <v>889</v>
      </c>
      <c r="E582" s="6">
        <v>620000.0</v>
      </c>
      <c r="F582" s="1" t="s">
        <v>915</v>
      </c>
      <c r="G582" s="5" t="str">
        <f>IFERROR(__xludf.DUMMYFUNCTION("GOOGLETRANSLATE(H582, ""ZH-CN"", ""EN"")"),"Linxia Hui Autonomous Prefecture")</f>
        <v>Linxia Hui Autonomous Prefecture</v>
      </c>
      <c r="H582" s="5" t="s">
        <v>916</v>
      </c>
      <c r="I582" s="6">
        <v>622900.0</v>
      </c>
      <c r="J582" s="7" t="b">
        <v>0</v>
      </c>
      <c r="K582" s="1"/>
      <c r="L582" s="1"/>
      <c r="M582" s="1"/>
      <c r="N582" s="1"/>
      <c r="O582" s="1"/>
      <c r="P582" s="1"/>
      <c r="Q582" s="1"/>
      <c r="R582" s="1"/>
      <c r="S582" s="1"/>
    </row>
    <row r="583" ht="15.75" customHeight="1">
      <c r="A583" s="6">
        <v>586.0</v>
      </c>
      <c r="B583" s="3" t="str">
        <f>IFERROR(__xludf.DUMMYFUNCTION("GOOGLETRANSLATE(C583, ""ZH-CN"", ""EN"")"),"Gansu province")</f>
        <v>Gansu province</v>
      </c>
      <c r="C583" s="3" t="s">
        <v>888</v>
      </c>
      <c r="D583" s="1" t="s">
        <v>889</v>
      </c>
      <c r="E583" s="6">
        <v>620000.0</v>
      </c>
      <c r="F583" s="1" t="s">
        <v>917</v>
      </c>
      <c r="G583" s="5" t="str">
        <f>IFERROR(__xludf.DUMMYFUNCTION("GOOGLETRANSLATE(H583, ""ZH-CN"", ""EN"")"),"Gannan Tibetan Autonomous Prefecture")</f>
        <v>Gannan Tibetan Autonomous Prefecture</v>
      </c>
      <c r="H583" s="5" t="s">
        <v>918</v>
      </c>
      <c r="I583" s="6">
        <v>623000.0</v>
      </c>
      <c r="J583" s="7" t="b">
        <v>0</v>
      </c>
      <c r="K583" s="1"/>
      <c r="L583" s="1"/>
      <c r="M583" s="1"/>
      <c r="N583" s="1"/>
      <c r="O583" s="1"/>
      <c r="P583" s="1"/>
      <c r="Q583" s="1"/>
      <c r="R583" s="1"/>
      <c r="S583" s="1"/>
    </row>
    <row r="584" ht="15.75" customHeight="1">
      <c r="A584" s="6">
        <v>587.0</v>
      </c>
      <c r="B584" s="3" t="str">
        <f>IFERROR(__xludf.DUMMYFUNCTION("GOOGLETRANSLATE(C584, ""ZH-CN"", ""EN"")"),"Qinghai Province")</f>
        <v>Qinghai Province</v>
      </c>
      <c r="C584" s="3" t="s">
        <v>919</v>
      </c>
      <c r="D584" s="1" t="s">
        <v>920</v>
      </c>
      <c r="E584" s="6">
        <v>630000.0</v>
      </c>
      <c r="F584" s="1" t="s">
        <v>921</v>
      </c>
      <c r="G584" s="5" t="str">
        <f>IFERROR(__xludf.DUMMYFUNCTION("GOOGLETRANSLATE(H584, ""ZH-CN"", ""EN"")"),"Xining")</f>
        <v>Xining</v>
      </c>
      <c r="H584" s="5" t="s">
        <v>922</v>
      </c>
      <c r="I584" s="6">
        <v>630100.0</v>
      </c>
      <c r="J584" s="7" t="b">
        <v>0</v>
      </c>
      <c r="K584" s="1"/>
      <c r="L584" s="1"/>
      <c r="M584" s="1"/>
      <c r="N584" s="1"/>
      <c r="O584" s="1"/>
      <c r="P584" s="1"/>
      <c r="Q584" s="1"/>
      <c r="R584" s="1"/>
      <c r="S584" s="1"/>
    </row>
    <row r="585" ht="15.75" customHeight="1">
      <c r="A585" s="6">
        <v>588.0</v>
      </c>
      <c r="B585" s="3" t="str">
        <f>IFERROR(__xludf.DUMMYFUNCTION("GOOGLETRANSLATE(C585, ""ZH-CN"", ""EN"")"),"Qinghai Province")</f>
        <v>Qinghai Province</v>
      </c>
      <c r="C585" s="3" t="s">
        <v>919</v>
      </c>
      <c r="D585" s="1" t="s">
        <v>920</v>
      </c>
      <c r="E585" s="6">
        <v>630000.0</v>
      </c>
      <c r="F585" s="1" t="s">
        <v>923</v>
      </c>
      <c r="G585" s="5" t="str">
        <f>IFERROR(__xludf.DUMMYFUNCTION("GOOGLETRANSLATE(H585, ""ZH-CN"", ""EN"")"),"Haidong City")</f>
        <v>Haidong City</v>
      </c>
      <c r="H585" s="5" t="s">
        <v>924</v>
      </c>
      <c r="I585" s="6">
        <v>630200.0</v>
      </c>
      <c r="J585" s="7" t="b">
        <v>0</v>
      </c>
      <c r="K585" s="1"/>
      <c r="L585" s="1"/>
      <c r="M585" s="1"/>
      <c r="N585" s="1"/>
      <c r="O585" s="1"/>
      <c r="P585" s="1"/>
      <c r="Q585" s="1"/>
      <c r="R585" s="1"/>
      <c r="S585" s="1"/>
    </row>
    <row r="586" ht="15.75" customHeight="1">
      <c r="A586" s="6">
        <v>589.0</v>
      </c>
      <c r="B586" s="3" t="str">
        <f>IFERROR(__xludf.DUMMYFUNCTION("GOOGLETRANSLATE(C586, ""ZH-CN"", ""EN"")"),"Qinghai Province")</f>
        <v>Qinghai Province</v>
      </c>
      <c r="C586" s="3" t="s">
        <v>919</v>
      </c>
      <c r="D586" s="1" t="s">
        <v>920</v>
      </c>
      <c r="E586" s="6">
        <v>630000.0</v>
      </c>
      <c r="F586" s="1" t="s">
        <v>925</v>
      </c>
      <c r="G586" s="5" t="str">
        <f>IFERROR(__xludf.DUMMYFUNCTION("GOOGLETRANSLATE(H586, ""ZH-CN"", ""EN"")"),"Haibei Tibetan Autonomous Prefecture")</f>
        <v>Haibei Tibetan Autonomous Prefecture</v>
      </c>
      <c r="H586" s="5" t="s">
        <v>926</v>
      </c>
      <c r="I586" s="6">
        <v>632200.0</v>
      </c>
      <c r="J586" s="7" t="b">
        <v>0</v>
      </c>
      <c r="K586" s="1"/>
      <c r="L586" s="1"/>
      <c r="M586" s="1"/>
      <c r="N586" s="1"/>
      <c r="O586" s="1"/>
      <c r="P586" s="1"/>
      <c r="Q586" s="1"/>
      <c r="R586" s="1"/>
      <c r="S586" s="1"/>
    </row>
    <row r="587" ht="15.75" customHeight="1">
      <c r="A587" s="6">
        <v>590.0</v>
      </c>
      <c r="B587" s="3" t="str">
        <f>IFERROR(__xludf.DUMMYFUNCTION("GOOGLETRANSLATE(C587, ""ZH-CN"", ""EN"")"),"Qinghai Province")</f>
        <v>Qinghai Province</v>
      </c>
      <c r="C587" s="3" t="s">
        <v>919</v>
      </c>
      <c r="D587" s="1" t="s">
        <v>920</v>
      </c>
      <c r="E587" s="6">
        <v>630000.0</v>
      </c>
      <c r="F587" s="1" t="s">
        <v>927</v>
      </c>
      <c r="G587" s="5" t="str">
        <f>IFERROR(__xludf.DUMMYFUNCTION("GOOGLETRANSLATE(H587, ""ZH-CN"", ""EN"")"),"Huangnan Tibetan Autonomous Prefecture")</f>
        <v>Huangnan Tibetan Autonomous Prefecture</v>
      </c>
      <c r="H587" s="5" t="s">
        <v>928</v>
      </c>
      <c r="I587" s="6">
        <v>632300.0</v>
      </c>
      <c r="J587" s="7" t="b">
        <v>0</v>
      </c>
      <c r="K587" s="1"/>
      <c r="L587" s="1"/>
      <c r="M587" s="1"/>
      <c r="N587" s="1"/>
      <c r="O587" s="1"/>
      <c r="P587" s="1"/>
      <c r="Q587" s="1"/>
      <c r="R587" s="1"/>
      <c r="S587" s="1"/>
    </row>
    <row r="588" ht="15.75" customHeight="1">
      <c r="A588" s="6">
        <v>591.0</v>
      </c>
      <c r="B588" s="3" t="str">
        <f>IFERROR(__xludf.DUMMYFUNCTION("GOOGLETRANSLATE(C588, ""ZH-CN"", ""EN"")"),"Qinghai Province")</f>
        <v>Qinghai Province</v>
      </c>
      <c r="C588" s="3" t="s">
        <v>919</v>
      </c>
      <c r="D588" s="1" t="s">
        <v>920</v>
      </c>
      <c r="E588" s="6">
        <v>630000.0</v>
      </c>
      <c r="F588" s="1" t="s">
        <v>451</v>
      </c>
      <c r="G588" s="5" t="str">
        <f>IFERROR(__xludf.DUMMYFUNCTION("GOOGLETRANSLATE(H588, ""ZH-CN"", ""EN"")"),"Hainan Tibetan Autonomous Prefecture")</f>
        <v>Hainan Tibetan Autonomous Prefecture</v>
      </c>
      <c r="H588" s="5" t="s">
        <v>929</v>
      </c>
      <c r="I588" s="6">
        <v>632500.0</v>
      </c>
      <c r="J588" s="7" t="b">
        <v>0</v>
      </c>
      <c r="K588" s="1"/>
      <c r="L588" s="1"/>
      <c r="M588" s="1"/>
      <c r="N588" s="1"/>
      <c r="O588" s="1"/>
      <c r="P588" s="1"/>
      <c r="Q588" s="1"/>
      <c r="R588" s="1"/>
      <c r="S588" s="1"/>
    </row>
    <row r="589" ht="15.75" customHeight="1">
      <c r="A589" s="6">
        <v>592.0</v>
      </c>
      <c r="B589" s="3" t="str">
        <f>IFERROR(__xludf.DUMMYFUNCTION("GOOGLETRANSLATE(C589, ""ZH-CN"", ""EN"")"),"Qinghai Province")</f>
        <v>Qinghai Province</v>
      </c>
      <c r="C589" s="3" t="s">
        <v>919</v>
      </c>
      <c r="D589" s="1" t="s">
        <v>920</v>
      </c>
      <c r="E589" s="6">
        <v>630000.0</v>
      </c>
      <c r="F589" s="1" t="s">
        <v>930</v>
      </c>
      <c r="G589" s="5" t="str">
        <f>IFERROR(__xludf.DUMMYFUNCTION("GOOGLETRANSLATE(H589, ""ZH-CN"", ""EN"")"),"Guoluo Tibetan Autonomous Prefecture")</f>
        <v>Guoluo Tibetan Autonomous Prefecture</v>
      </c>
      <c r="H589" s="5" t="s">
        <v>931</v>
      </c>
      <c r="I589" s="6">
        <v>632600.0</v>
      </c>
      <c r="J589" s="7" t="b">
        <v>0</v>
      </c>
      <c r="K589" s="1"/>
      <c r="L589" s="1"/>
      <c r="M589" s="1"/>
      <c r="N589" s="1"/>
      <c r="O589" s="1"/>
      <c r="P589" s="1"/>
      <c r="Q589" s="1"/>
      <c r="R589" s="1"/>
      <c r="S589" s="1"/>
    </row>
    <row r="590" ht="15.75" customHeight="1">
      <c r="A590" s="6">
        <v>593.0</v>
      </c>
      <c r="B590" s="3" t="str">
        <f>IFERROR(__xludf.DUMMYFUNCTION("GOOGLETRANSLATE(C590, ""ZH-CN"", ""EN"")"),"Qinghai Province")</f>
        <v>Qinghai Province</v>
      </c>
      <c r="C590" s="3" t="s">
        <v>919</v>
      </c>
      <c r="D590" s="1" t="s">
        <v>920</v>
      </c>
      <c r="E590" s="6">
        <v>630000.0</v>
      </c>
      <c r="F590" s="1" t="s">
        <v>932</v>
      </c>
      <c r="G590" s="5" t="str">
        <f>IFERROR(__xludf.DUMMYFUNCTION("GOOGLETRANSLATE(H590, ""ZH-CN"", ""EN"")"),"Yushu Tibetan Autonomous Prefecture")</f>
        <v>Yushu Tibetan Autonomous Prefecture</v>
      </c>
      <c r="H590" s="5" t="s">
        <v>933</v>
      </c>
      <c r="I590" s="6">
        <v>632700.0</v>
      </c>
      <c r="J590" s="7" t="b">
        <v>0</v>
      </c>
      <c r="K590" s="1"/>
      <c r="L590" s="1"/>
      <c r="M590" s="1"/>
      <c r="N590" s="1"/>
      <c r="O590" s="1"/>
      <c r="P590" s="1"/>
      <c r="Q590" s="1"/>
      <c r="R590" s="1"/>
      <c r="S590" s="1"/>
    </row>
    <row r="591" ht="15.75" customHeight="1">
      <c r="A591" s="6">
        <v>594.0</v>
      </c>
      <c r="B591" s="3" t="str">
        <f>IFERROR(__xludf.DUMMYFUNCTION("GOOGLETRANSLATE(C591, ""ZH-CN"", ""EN"")"),"Qinghai Province")</f>
        <v>Qinghai Province</v>
      </c>
      <c r="C591" s="3" t="s">
        <v>919</v>
      </c>
      <c r="D591" s="1" t="s">
        <v>920</v>
      </c>
      <c r="E591" s="6">
        <v>630000.0</v>
      </c>
      <c r="F591" s="1" t="s">
        <v>934</v>
      </c>
      <c r="G591" s="5" t="str">
        <f>IFERROR(__xludf.DUMMYFUNCTION("GOOGLETRANSLATE(H591, ""ZH-CN"", ""EN"")"),"Haixi Mongolian Tibetan Autonomous Prefecture")</f>
        <v>Haixi Mongolian Tibetan Autonomous Prefecture</v>
      </c>
      <c r="H591" s="5" t="s">
        <v>935</v>
      </c>
      <c r="I591" s="6">
        <v>632800.0</v>
      </c>
      <c r="J591" s="7" t="b">
        <v>0</v>
      </c>
      <c r="K591" s="1"/>
      <c r="L591" s="1"/>
      <c r="M591" s="1"/>
      <c r="N591" s="1"/>
      <c r="O591" s="1"/>
      <c r="P591" s="1"/>
      <c r="Q591" s="1"/>
      <c r="R591" s="1"/>
      <c r="S591" s="1"/>
    </row>
    <row r="592" ht="15.75" customHeight="1">
      <c r="A592" s="6">
        <v>595.0</v>
      </c>
      <c r="B592" s="3" t="str">
        <f>IFERROR(__xludf.DUMMYFUNCTION("GOOGLETRANSLATE(C592, ""ZH-CN"", ""EN"")"),"Shaanxi Province")</f>
        <v>Shaanxi Province</v>
      </c>
      <c r="C592" s="3" t="s">
        <v>936</v>
      </c>
      <c r="D592" s="1" t="s">
        <v>937</v>
      </c>
      <c r="E592" s="6">
        <v>610000.0</v>
      </c>
      <c r="F592" s="1" t="s">
        <v>938</v>
      </c>
      <c r="G592" s="5" t="str">
        <f>IFERROR(__xludf.DUMMYFUNCTION("GOOGLETRANSLATE(H592, ""ZH-CN"", ""EN"")"),"Xi'an")</f>
        <v>Xi'an</v>
      </c>
      <c r="H592" s="5" t="s">
        <v>939</v>
      </c>
      <c r="I592" s="6">
        <v>610100.0</v>
      </c>
      <c r="J592" s="7" t="b">
        <v>0</v>
      </c>
      <c r="K592" s="1"/>
      <c r="L592" s="1"/>
      <c r="M592" s="1"/>
      <c r="N592" s="1"/>
      <c r="O592" s="1"/>
      <c r="P592" s="1"/>
      <c r="Q592" s="1"/>
      <c r="R592" s="1"/>
      <c r="S592" s="1"/>
    </row>
    <row r="593" ht="15.75" customHeight="1">
      <c r="A593" s="6">
        <v>596.0</v>
      </c>
      <c r="B593" s="3" t="str">
        <f>IFERROR(__xludf.DUMMYFUNCTION("GOOGLETRANSLATE(C593, ""ZH-CN"", ""EN"")"),"Shaanxi Province")</f>
        <v>Shaanxi Province</v>
      </c>
      <c r="C593" s="3" t="s">
        <v>936</v>
      </c>
      <c r="D593" s="1" t="s">
        <v>937</v>
      </c>
      <c r="E593" s="6">
        <v>610000.0</v>
      </c>
      <c r="F593" s="1" t="s">
        <v>940</v>
      </c>
      <c r="G593" s="5" t="str">
        <f>IFERROR(__xludf.DUMMYFUNCTION("GOOGLETRANSLATE(H593, ""ZH-CN"", ""EN"")"),"Tongchuan City")</f>
        <v>Tongchuan City</v>
      </c>
      <c r="H593" s="5" t="s">
        <v>941</v>
      </c>
      <c r="I593" s="6">
        <v>610200.0</v>
      </c>
      <c r="J593" s="7" t="b">
        <v>0</v>
      </c>
      <c r="K593" s="1"/>
      <c r="L593" s="1"/>
      <c r="M593" s="1"/>
      <c r="N593" s="1"/>
      <c r="O593" s="1"/>
      <c r="P593" s="1"/>
      <c r="Q593" s="1"/>
      <c r="R593" s="1"/>
      <c r="S593" s="1"/>
    </row>
    <row r="594" ht="15.75" customHeight="1">
      <c r="A594" s="6">
        <v>597.0</v>
      </c>
      <c r="B594" s="3" t="str">
        <f>IFERROR(__xludf.DUMMYFUNCTION("GOOGLETRANSLATE(C594, ""ZH-CN"", ""EN"")"),"Shaanxi Province")</f>
        <v>Shaanxi Province</v>
      </c>
      <c r="C594" s="3" t="s">
        <v>936</v>
      </c>
      <c r="D594" s="1" t="s">
        <v>937</v>
      </c>
      <c r="E594" s="6">
        <v>610000.0</v>
      </c>
      <c r="F594" s="1" t="s">
        <v>942</v>
      </c>
      <c r="G594" s="5" t="str">
        <f>IFERROR(__xludf.DUMMYFUNCTION("GOOGLETRANSLATE(H594, ""ZH-CN"", ""EN"")"),"Baoji City")</f>
        <v>Baoji City</v>
      </c>
      <c r="H594" s="5" t="s">
        <v>943</v>
      </c>
      <c r="I594" s="6">
        <v>610300.0</v>
      </c>
      <c r="J594" s="7" t="b">
        <v>0</v>
      </c>
      <c r="K594" s="1"/>
      <c r="L594" s="1"/>
      <c r="M594" s="1"/>
      <c r="N594" s="1"/>
      <c r="O594" s="1"/>
      <c r="P594" s="1"/>
      <c r="Q594" s="1"/>
      <c r="R594" s="1"/>
      <c r="S594" s="1"/>
    </row>
    <row r="595" ht="15.75" customHeight="1">
      <c r="A595" s="6">
        <v>598.0</v>
      </c>
      <c r="B595" s="3" t="str">
        <f>IFERROR(__xludf.DUMMYFUNCTION("GOOGLETRANSLATE(C595, ""ZH-CN"", ""EN"")"),"Shaanxi Province")</f>
        <v>Shaanxi Province</v>
      </c>
      <c r="C595" s="3" t="s">
        <v>936</v>
      </c>
      <c r="D595" s="1" t="s">
        <v>937</v>
      </c>
      <c r="E595" s="6">
        <v>610000.0</v>
      </c>
      <c r="F595" s="1" t="s">
        <v>944</v>
      </c>
      <c r="G595" s="5" t="str">
        <f>IFERROR(__xludf.DUMMYFUNCTION("GOOGLETRANSLATE(H595, ""ZH-CN"", ""EN"")"),"Xianyang City")</f>
        <v>Xianyang City</v>
      </c>
      <c r="H595" s="5" t="s">
        <v>945</v>
      </c>
      <c r="I595" s="6">
        <v>610400.0</v>
      </c>
      <c r="J595" s="7" t="b">
        <v>0</v>
      </c>
      <c r="K595" s="1"/>
      <c r="L595" s="1"/>
      <c r="M595" s="1"/>
      <c r="N595" s="1"/>
      <c r="O595" s="1"/>
      <c r="P595" s="1"/>
      <c r="Q595" s="1"/>
      <c r="R595" s="1"/>
      <c r="S595" s="1"/>
    </row>
    <row r="596" ht="15.75" customHeight="1">
      <c r="A596" s="6">
        <v>599.0</v>
      </c>
      <c r="B596" s="3" t="str">
        <f>IFERROR(__xludf.DUMMYFUNCTION("GOOGLETRANSLATE(C596, ""ZH-CN"", ""EN"")"),"Shaanxi Province")</f>
        <v>Shaanxi Province</v>
      </c>
      <c r="C596" s="3" t="s">
        <v>936</v>
      </c>
      <c r="D596" s="1" t="s">
        <v>937</v>
      </c>
      <c r="E596" s="6">
        <v>610000.0</v>
      </c>
      <c r="F596" s="1" t="s">
        <v>946</v>
      </c>
      <c r="G596" s="5" t="str">
        <f>IFERROR(__xludf.DUMMYFUNCTION("GOOGLETRANSLATE(H596, ""ZH-CN"", ""EN"")"),"Weinan City")</f>
        <v>Weinan City</v>
      </c>
      <c r="H596" s="5" t="s">
        <v>947</v>
      </c>
      <c r="I596" s="6">
        <v>610500.0</v>
      </c>
      <c r="J596" s="7" t="b">
        <v>0</v>
      </c>
      <c r="K596" s="1"/>
      <c r="L596" s="1"/>
      <c r="M596" s="1"/>
      <c r="N596" s="1"/>
      <c r="O596" s="1"/>
      <c r="P596" s="1"/>
      <c r="Q596" s="1"/>
      <c r="R596" s="1"/>
      <c r="S596" s="1"/>
    </row>
    <row r="597" ht="15.75" customHeight="1">
      <c r="A597" s="6">
        <v>600.0</v>
      </c>
      <c r="B597" s="3" t="str">
        <f>IFERROR(__xludf.DUMMYFUNCTION("GOOGLETRANSLATE(C597, ""ZH-CN"", ""EN"")"),"Shaanxi Province")</f>
        <v>Shaanxi Province</v>
      </c>
      <c r="C597" s="3" t="s">
        <v>936</v>
      </c>
      <c r="D597" s="1" t="s">
        <v>937</v>
      </c>
      <c r="E597" s="6">
        <v>610000.0</v>
      </c>
      <c r="F597" s="1" t="s">
        <v>948</v>
      </c>
      <c r="G597" s="5" t="str">
        <f>IFERROR(__xludf.DUMMYFUNCTION("GOOGLETRANSLATE(H597, ""ZH-CN"", ""EN"")"),"Hanzhong City")</f>
        <v>Hanzhong City</v>
      </c>
      <c r="H597" s="5" t="s">
        <v>949</v>
      </c>
      <c r="I597" s="6">
        <v>610700.0</v>
      </c>
      <c r="J597" s="7" t="b">
        <v>0</v>
      </c>
      <c r="K597" s="1"/>
      <c r="L597" s="1"/>
      <c r="M597" s="1"/>
      <c r="N597" s="1"/>
      <c r="O597" s="1"/>
      <c r="P597" s="1"/>
      <c r="Q597" s="1"/>
      <c r="R597" s="1"/>
      <c r="S597" s="1"/>
    </row>
    <row r="598" ht="15.75" customHeight="1">
      <c r="A598" s="6">
        <v>601.0</v>
      </c>
      <c r="B598" s="3" t="str">
        <f>IFERROR(__xludf.DUMMYFUNCTION("GOOGLETRANSLATE(C598, ""ZH-CN"", ""EN"")"),"Shaanxi Province")</f>
        <v>Shaanxi Province</v>
      </c>
      <c r="C598" s="3" t="s">
        <v>936</v>
      </c>
      <c r="D598" s="1" t="s">
        <v>937</v>
      </c>
      <c r="E598" s="6">
        <v>610000.0</v>
      </c>
      <c r="F598" s="1" t="s">
        <v>950</v>
      </c>
      <c r="G598" s="5" t="str">
        <f>IFERROR(__xludf.DUMMYFUNCTION("GOOGLETRANSLATE(H598, ""ZH-CN"", ""EN"")"),"Ankang")</f>
        <v>Ankang</v>
      </c>
      <c r="H598" s="5" t="s">
        <v>951</v>
      </c>
      <c r="I598" s="6">
        <v>610900.0</v>
      </c>
      <c r="J598" s="7" t="b">
        <v>0</v>
      </c>
      <c r="K598" s="1"/>
      <c r="L598" s="1"/>
      <c r="M598" s="1"/>
      <c r="N598" s="1"/>
      <c r="O598" s="1"/>
      <c r="P598" s="1"/>
      <c r="Q598" s="1"/>
      <c r="R598" s="1"/>
      <c r="S598" s="1"/>
    </row>
    <row r="599" ht="15.75" customHeight="1">
      <c r="A599" s="6">
        <v>602.0</v>
      </c>
      <c r="B599" s="3" t="str">
        <f>IFERROR(__xludf.DUMMYFUNCTION("GOOGLETRANSLATE(C599, ""ZH-CN"", ""EN"")"),"Shaanxi Province")</f>
        <v>Shaanxi Province</v>
      </c>
      <c r="C599" s="3" t="s">
        <v>936</v>
      </c>
      <c r="D599" s="1" t="s">
        <v>937</v>
      </c>
      <c r="E599" s="6">
        <v>610000.0</v>
      </c>
      <c r="F599" s="1" t="s">
        <v>952</v>
      </c>
      <c r="G599" s="5" t="str">
        <f>IFERROR(__xludf.DUMMYFUNCTION("GOOGLETRANSLATE(H599, ""ZH-CN"", ""EN"")"),"Shangluo City")</f>
        <v>Shangluo City</v>
      </c>
      <c r="H599" s="5" t="s">
        <v>953</v>
      </c>
      <c r="I599" s="6">
        <v>611000.0</v>
      </c>
      <c r="J599" s="7" t="b">
        <v>0</v>
      </c>
      <c r="K599" s="1"/>
      <c r="L599" s="1"/>
      <c r="M599" s="1"/>
      <c r="N599" s="1"/>
      <c r="O599" s="1"/>
      <c r="P599" s="1"/>
      <c r="Q599" s="1"/>
      <c r="R599" s="1"/>
      <c r="S599" s="1"/>
    </row>
    <row r="600" ht="15.75" customHeight="1">
      <c r="A600" s="6">
        <v>603.0</v>
      </c>
      <c r="B600" s="3" t="str">
        <f>IFERROR(__xludf.DUMMYFUNCTION("GOOGLETRANSLATE(C600, ""ZH-CN"", ""EN"")"),"Shaanxi Province")</f>
        <v>Shaanxi Province</v>
      </c>
      <c r="C600" s="3" t="s">
        <v>936</v>
      </c>
      <c r="D600" s="1" t="s">
        <v>937</v>
      </c>
      <c r="E600" s="6">
        <v>610000.0</v>
      </c>
      <c r="F600" s="1" t="s">
        <v>954</v>
      </c>
      <c r="G600" s="5" t="str">
        <f>IFERROR(__xludf.DUMMYFUNCTION("GOOGLETRANSLATE(H600, ""ZH-CN"", ""EN"")"),"Yan'an City")</f>
        <v>Yan'an City</v>
      </c>
      <c r="H600" s="5" t="s">
        <v>955</v>
      </c>
      <c r="I600" s="6">
        <v>610600.0</v>
      </c>
      <c r="J600" s="7" t="b">
        <v>0</v>
      </c>
      <c r="K600" s="1"/>
      <c r="L600" s="1"/>
      <c r="M600" s="1"/>
      <c r="N600" s="1"/>
      <c r="O600" s="1"/>
      <c r="P600" s="1"/>
      <c r="Q600" s="1"/>
      <c r="R600" s="1"/>
      <c r="S600" s="1"/>
    </row>
    <row r="601" ht="15.75" customHeight="1">
      <c r="A601" s="6">
        <v>604.0</v>
      </c>
      <c r="B601" s="3" t="str">
        <f>IFERROR(__xludf.DUMMYFUNCTION("GOOGLETRANSLATE(C601, ""ZH-CN"", ""EN"")"),"Shaanxi Province")</f>
        <v>Shaanxi Province</v>
      </c>
      <c r="C601" s="3" t="s">
        <v>936</v>
      </c>
      <c r="D601" s="1" t="s">
        <v>937</v>
      </c>
      <c r="E601" s="6">
        <v>610000.0</v>
      </c>
      <c r="F601" s="1" t="s">
        <v>956</v>
      </c>
      <c r="G601" s="5" t="str">
        <f>IFERROR(__xludf.DUMMYFUNCTION("GOOGLETRANSLATE(H601, ""ZH-CN"", ""EN"")"),"Yulin City")</f>
        <v>Yulin City</v>
      </c>
      <c r="H601" s="5" t="s">
        <v>957</v>
      </c>
      <c r="I601" s="6">
        <v>610800.0</v>
      </c>
      <c r="J601" s="7" t="b">
        <v>0</v>
      </c>
      <c r="K601" s="1"/>
      <c r="L601" s="1"/>
      <c r="M601" s="1"/>
      <c r="N601" s="1"/>
      <c r="O601" s="1"/>
      <c r="P601" s="1"/>
      <c r="Q601" s="1"/>
      <c r="R601" s="1"/>
      <c r="S601" s="1"/>
    </row>
    <row r="602" ht="15.75" customHeight="1">
      <c r="A602" s="6">
        <v>605.0</v>
      </c>
      <c r="B602" s="3" t="str">
        <f>IFERROR(__xludf.DUMMYFUNCTION("GOOGLETRANSLATE(C602, ""ZH-CN"", ""EN"")"),"Xinjiang Uygur Autonomous Region")</f>
        <v>Xinjiang Uygur Autonomous Region</v>
      </c>
      <c r="C602" s="3" t="s">
        <v>958</v>
      </c>
      <c r="D602" s="1" t="s">
        <v>959</v>
      </c>
      <c r="E602" s="6">
        <v>650000.0</v>
      </c>
      <c r="F602" s="1" t="s">
        <v>960</v>
      </c>
      <c r="G602" s="5" t="str">
        <f>IFERROR(__xludf.DUMMYFUNCTION("GOOGLETRANSLATE(H602, ""ZH-CN"", ""EN"")"),"Urumqi")</f>
        <v>Urumqi</v>
      </c>
      <c r="H602" s="5" t="s">
        <v>961</v>
      </c>
      <c r="I602" s="6">
        <v>650100.0</v>
      </c>
      <c r="J602" s="7" t="b">
        <v>0</v>
      </c>
      <c r="K602" s="1"/>
      <c r="L602" s="1"/>
      <c r="M602" s="1"/>
      <c r="N602" s="1"/>
      <c r="O602" s="1"/>
      <c r="P602" s="1"/>
      <c r="Q602" s="1"/>
      <c r="R602" s="1"/>
      <c r="S602" s="1"/>
    </row>
    <row r="603" ht="15.75" customHeight="1">
      <c r="A603" s="6">
        <v>606.0</v>
      </c>
      <c r="B603" s="3" t="str">
        <f>IFERROR(__xludf.DUMMYFUNCTION("GOOGLETRANSLATE(C603, ""ZH-CN"", ""EN"")"),"Xinjiang Uygur Autonomous Region")</f>
        <v>Xinjiang Uygur Autonomous Region</v>
      </c>
      <c r="C603" s="3" t="s">
        <v>958</v>
      </c>
      <c r="D603" s="1" t="s">
        <v>959</v>
      </c>
      <c r="E603" s="6">
        <v>650000.0</v>
      </c>
      <c r="F603" s="1" t="s">
        <v>962</v>
      </c>
      <c r="G603" s="5" t="str">
        <f>IFERROR(__xludf.DUMMYFUNCTION("GOOGLETRANSLATE(H603, ""ZH-CN"", ""EN"")"),"Karamay")</f>
        <v>Karamay</v>
      </c>
      <c r="H603" s="5" t="s">
        <v>963</v>
      </c>
      <c r="I603" s="6">
        <v>650200.0</v>
      </c>
      <c r="J603" s="7" t="b">
        <v>0</v>
      </c>
      <c r="K603" s="1"/>
      <c r="L603" s="1"/>
      <c r="M603" s="1"/>
      <c r="N603" s="1"/>
      <c r="O603" s="1"/>
      <c r="P603" s="1"/>
      <c r="Q603" s="1"/>
      <c r="R603" s="1"/>
      <c r="S603" s="1"/>
    </row>
    <row r="604" ht="15.75" customHeight="1">
      <c r="A604" s="6">
        <v>607.0</v>
      </c>
      <c r="B604" s="3" t="str">
        <f>IFERROR(__xludf.DUMMYFUNCTION("GOOGLETRANSLATE(C604, ""ZH-CN"", ""EN"")"),"Xinjiang Uygur Autonomous Region")</f>
        <v>Xinjiang Uygur Autonomous Region</v>
      </c>
      <c r="C604" s="3" t="s">
        <v>958</v>
      </c>
      <c r="D604" s="1" t="s">
        <v>959</v>
      </c>
      <c r="E604" s="6">
        <v>650000.0</v>
      </c>
      <c r="F604" s="1" t="s">
        <v>964</v>
      </c>
      <c r="G604" s="5" t="str">
        <f>IFERROR(__xludf.DUMMYFUNCTION("GOOGLETRANSLATE(H604, ""ZH-CN"", ""EN"")"),"Turpan City")</f>
        <v>Turpan City</v>
      </c>
      <c r="H604" s="5" t="s">
        <v>965</v>
      </c>
      <c r="I604" s="6">
        <v>650400.0</v>
      </c>
      <c r="J604" s="7" t="b">
        <v>0</v>
      </c>
      <c r="K604" s="1"/>
      <c r="L604" s="1"/>
      <c r="M604" s="1"/>
      <c r="N604" s="1"/>
      <c r="O604" s="1"/>
      <c r="P604" s="1"/>
      <c r="Q604" s="1"/>
      <c r="R604" s="1"/>
      <c r="S604" s="1"/>
    </row>
    <row r="605" ht="15.75" customHeight="1">
      <c r="A605" s="6">
        <v>608.0</v>
      </c>
      <c r="B605" s="3" t="str">
        <f>IFERROR(__xludf.DUMMYFUNCTION("GOOGLETRANSLATE(C605, ""ZH-CN"", ""EN"")"),"Xinjiang Uygur Autonomous Region")</f>
        <v>Xinjiang Uygur Autonomous Region</v>
      </c>
      <c r="C605" s="3" t="s">
        <v>958</v>
      </c>
      <c r="D605" s="1" t="s">
        <v>959</v>
      </c>
      <c r="E605" s="6">
        <v>650000.0</v>
      </c>
      <c r="F605" s="1" t="s">
        <v>966</v>
      </c>
      <c r="G605" s="5" t="str">
        <f>IFERROR(__xludf.DUMMYFUNCTION("GOOGLETRANSLATE(H605, ""ZH-CN"", ""EN"")"),"Hami City")</f>
        <v>Hami City</v>
      </c>
      <c r="H605" s="5" t="s">
        <v>967</v>
      </c>
      <c r="I605" s="6">
        <v>650500.0</v>
      </c>
      <c r="J605" s="7" t="b">
        <v>0</v>
      </c>
      <c r="K605" s="1"/>
      <c r="L605" s="1"/>
      <c r="M605" s="1"/>
      <c r="N605" s="1"/>
      <c r="O605" s="1"/>
      <c r="P605" s="1"/>
      <c r="Q605" s="1"/>
      <c r="R605" s="1"/>
      <c r="S605" s="1"/>
    </row>
    <row r="606" ht="15.75" customHeight="1">
      <c r="A606" s="6">
        <v>609.0</v>
      </c>
      <c r="B606" s="3" t="str">
        <f>IFERROR(__xludf.DUMMYFUNCTION("GOOGLETRANSLATE(C606, ""ZH-CN"", ""EN"")"),"Xinjiang Uygur Autonomous Region")</f>
        <v>Xinjiang Uygur Autonomous Region</v>
      </c>
      <c r="C606" s="3" t="s">
        <v>958</v>
      </c>
      <c r="D606" s="1" t="s">
        <v>959</v>
      </c>
      <c r="E606" s="6">
        <v>650000.0</v>
      </c>
      <c r="F606" s="1" t="s">
        <v>968</v>
      </c>
      <c r="G606" s="5" t="str">
        <f>IFERROR(__xludf.DUMMYFUNCTION("GOOGLETRANSLATE(H606, ""ZH-CN"", ""EN"")"),"Changji Hui Autonomous Prefecture")</f>
        <v>Changji Hui Autonomous Prefecture</v>
      </c>
      <c r="H606" s="5" t="s">
        <v>969</v>
      </c>
      <c r="I606" s="6">
        <v>652300.0</v>
      </c>
      <c r="J606" s="7" t="b">
        <v>0</v>
      </c>
      <c r="K606" s="1"/>
      <c r="L606" s="1"/>
      <c r="M606" s="1"/>
      <c r="N606" s="1"/>
      <c r="O606" s="1"/>
      <c r="P606" s="1"/>
      <c r="Q606" s="1"/>
      <c r="R606" s="1"/>
      <c r="S606" s="1"/>
    </row>
    <row r="607" ht="15.75" customHeight="1">
      <c r="A607" s="6">
        <v>610.0</v>
      </c>
      <c r="B607" s="3" t="str">
        <f>IFERROR(__xludf.DUMMYFUNCTION("GOOGLETRANSLATE(C607, ""ZH-CN"", ""EN"")"),"Xinjiang Uygur Autonomous Region")</f>
        <v>Xinjiang Uygur Autonomous Region</v>
      </c>
      <c r="C607" s="3" t="s">
        <v>958</v>
      </c>
      <c r="D607" s="1" t="s">
        <v>959</v>
      </c>
      <c r="E607" s="6">
        <v>650000.0</v>
      </c>
      <c r="F607" s="1" t="s">
        <v>970</v>
      </c>
      <c r="G607" s="5" t="str">
        <f>IFERROR(__xludf.DUMMYFUNCTION("GOOGLETRANSLATE(H607, ""ZH-CN"", ""EN"")"),"Boltala Mongolia Autonomous Prefecture")</f>
        <v>Boltala Mongolia Autonomous Prefecture</v>
      </c>
      <c r="H607" s="5" t="s">
        <v>971</v>
      </c>
      <c r="I607" s="6">
        <v>652700.0</v>
      </c>
      <c r="J607" s="7" t="b">
        <v>0</v>
      </c>
      <c r="K607" s="1"/>
      <c r="L607" s="1"/>
      <c r="M607" s="1"/>
      <c r="N607" s="1"/>
      <c r="O607" s="1"/>
      <c r="P607" s="1"/>
      <c r="Q607" s="1"/>
      <c r="R607" s="1"/>
      <c r="S607" s="1"/>
    </row>
    <row r="608" ht="15.75" customHeight="1">
      <c r="A608" s="6">
        <v>611.0</v>
      </c>
      <c r="B608" s="3" t="str">
        <f>IFERROR(__xludf.DUMMYFUNCTION("GOOGLETRANSLATE(C608, ""ZH-CN"", ""EN"")"),"Xinjiang Uygur Autonomous Region")</f>
        <v>Xinjiang Uygur Autonomous Region</v>
      </c>
      <c r="C608" s="3" t="s">
        <v>958</v>
      </c>
      <c r="D608" s="1" t="s">
        <v>959</v>
      </c>
      <c r="E608" s="6">
        <v>650000.0</v>
      </c>
      <c r="F608" s="1" t="s">
        <v>972</v>
      </c>
      <c r="G608" s="5" t="str">
        <f>IFERROR(__xludf.DUMMYFUNCTION("GOOGLETRANSLATE(H608, ""ZH-CN"", ""EN"")"),"Bayin Guo Leng Mongolian Autonomous Prefecture")</f>
        <v>Bayin Guo Leng Mongolian Autonomous Prefecture</v>
      </c>
      <c r="H608" s="5" t="s">
        <v>973</v>
      </c>
      <c r="I608" s="6">
        <v>652800.0</v>
      </c>
      <c r="J608" s="7" t="b">
        <v>0</v>
      </c>
      <c r="K608" s="1"/>
      <c r="L608" s="1"/>
      <c r="M608" s="1"/>
      <c r="N608" s="1"/>
      <c r="O608" s="1"/>
      <c r="P608" s="1"/>
      <c r="Q608" s="1"/>
      <c r="R608" s="1"/>
      <c r="S608" s="1"/>
    </row>
    <row r="609" ht="15.75" customHeight="1">
      <c r="A609" s="6">
        <v>612.0</v>
      </c>
      <c r="B609" s="3" t="str">
        <f>IFERROR(__xludf.DUMMYFUNCTION("GOOGLETRANSLATE(C609, ""ZH-CN"", ""EN"")"),"Xinjiang Uygur Autonomous Region")</f>
        <v>Xinjiang Uygur Autonomous Region</v>
      </c>
      <c r="C609" s="3" t="s">
        <v>958</v>
      </c>
      <c r="D609" s="1" t="s">
        <v>959</v>
      </c>
      <c r="E609" s="6">
        <v>650000.0</v>
      </c>
      <c r="F609" s="1" t="s">
        <v>974</v>
      </c>
      <c r="G609" s="5" t="str">
        <f>IFERROR(__xludf.DUMMYFUNCTION("GOOGLETRANSLATE(H609, ""ZH-CN"", ""EN"")"),"Aksu area")</f>
        <v>Aksu area</v>
      </c>
      <c r="H609" s="5" t="s">
        <v>975</v>
      </c>
      <c r="I609" s="6">
        <v>652900.0</v>
      </c>
      <c r="J609" s="7" t="b">
        <v>0</v>
      </c>
      <c r="K609" s="1"/>
      <c r="L609" s="1"/>
      <c r="M609" s="1"/>
      <c r="N609" s="1"/>
      <c r="O609" s="1"/>
      <c r="P609" s="1"/>
      <c r="Q609" s="1"/>
      <c r="R609" s="1"/>
      <c r="S609" s="1"/>
    </row>
    <row r="610" ht="15.75" customHeight="1">
      <c r="A610" s="6">
        <v>613.0</v>
      </c>
      <c r="B610" s="3" t="str">
        <f>IFERROR(__xludf.DUMMYFUNCTION("GOOGLETRANSLATE(C610, ""ZH-CN"", ""EN"")"),"Xinjiang Uygur Autonomous Region")</f>
        <v>Xinjiang Uygur Autonomous Region</v>
      </c>
      <c r="C610" s="3" t="s">
        <v>958</v>
      </c>
      <c r="D610" s="1" t="s">
        <v>959</v>
      </c>
      <c r="E610" s="6">
        <v>650000.0</v>
      </c>
      <c r="F610" s="1" t="s">
        <v>976</v>
      </c>
      <c r="G610" s="5" t="str">
        <f>IFERROR(__xludf.DUMMYFUNCTION("GOOGLETRANSLATE(H610, ""ZH-CN"", ""EN"")"),"Kizilu Sukirkiz Autonomous Prefecture")</f>
        <v>Kizilu Sukirkiz Autonomous Prefecture</v>
      </c>
      <c r="H610" s="5" t="s">
        <v>977</v>
      </c>
      <c r="I610" s="6">
        <v>653000.0</v>
      </c>
      <c r="J610" s="7" t="b">
        <v>0</v>
      </c>
      <c r="K610" s="1"/>
      <c r="L610" s="1"/>
      <c r="M610" s="1"/>
      <c r="N610" s="1"/>
      <c r="O610" s="1"/>
      <c r="P610" s="1"/>
      <c r="Q610" s="1"/>
      <c r="R610" s="1"/>
      <c r="S610" s="1"/>
    </row>
    <row r="611" ht="15.75" customHeight="1">
      <c r="A611" s="6">
        <v>614.0</v>
      </c>
      <c r="B611" s="3" t="str">
        <f>IFERROR(__xludf.DUMMYFUNCTION("GOOGLETRANSLATE(C611, ""ZH-CN"", ""EN"")"),"Xinjiang Uygur Autonomous Region")</f>
        <v>Xinjiang Uygur Autonomous Region</v>
      </c>
      <c r="C611" s="3" t="s">
        <v>958</v>
      </c>
      <c r="D611" s="1" t="s">
        <v>959</v>
      </c>
      <c r="E611" s="6">
        <v>650000.0</v>
      </c>
      <c r="F611" s="1" t="s">
        <v>978</v>
      </c>
      <c r="G611" s="5" t="str">
        <f>IFERROR(__xludf.DUMMYFUNCTION("GOOGLETRANSLATE(H611, ""ZH-CN"", ""EN"")"),"Kashgar area")</f>
        <v>Kashgar area</v>
      </c>
      <c r="H611" s="5" t="s">
        <v>979</v>
      </c>
      <c r="I611" s="6">
        <v>653100.0</v>
      </c>
      <c r="J611" s="7" t="b">
        <v>0</v>
      </c>
      <c r="K611" s="1"/>
      <c r="L611" s="1"/>
      <c r="M611" s="1"/>
      <c r="N611" s="1"/>
      <c r="O611" s="1"/>
      <c r="P611" s="1"/>
      <c r="Q611" s="1"/>
      <c r="R611" s="1"/>
      <c r="S611" s="1"/>
    </row>
    <row r="612" ht="15.75" customHeight="1">
      <c r="A612" s="6">
        <v>615.0</v>
      </c>
      <c r="B612" s="3" t="str">
        <f>IFERROR(__xludf.DUMMYFUNCTION("GOOGLETRANSLATE(C612, ""ZH-CN"", ""EN"")"),"Xinjiang Uygur Autonomous Region")</f>
        <v>Xinjiang Uygur Autonomous Region</v>
      </c>
      <c r="C612" s="3" t="s">
        <v>958</v>
      </c>
      <c r="D612" s="1" t="s">
        <v>959</v>
      </c>
      <c r="E612" s="6">
        <v>650000.0</v>
      </c>
      <c r="F612" s="1" t="s">
        <v>980</v>
      </c>
      <c r="G612" s="5" t="str">
        <f>IFERROR(__xludf.DUMMYFUNCTION("GOOGLETRANSLATE(H612, ""ZH-CN"", ""EN"")"),"Hetian area")</f>
        <v>Hetian area</v>
      </c>
      <c r="H612" s="5" t="s">
        <v>981</v>
      </c>
      <c r="I612" s="6">
        <v>653200.0</v>
      </c>
      <c r="J612" s="7" t="b">
        <v>0</v>
      </c>
      <c r="K612" s="1"/>
      <c r="L612" s="1"/>
      <c r="M612" s="1"/>
      <c r="N612" s="1"/>
      <c r="O612" s="1"/>
      <c r="P612" s="1"/>
      <c r="Q612" s="1"/>
      <c r="R612" s="1"/>
      <c r="S612" s="1"/>
    </row>
    <row r="613" ht="15.75" customHeight="1">
      <c r="A613" s="6">
        <v>616.0</v>
      </c>
      <c r="B613" s="3" t="str">
        <f>IFERROR(__xludf.DUMMYFUNCTION("GOOGLETRANSLATE(C613, ""ZH-CN"", ""EN"")"),"Xinjiang Uygur Autonomous Region")</f>
        <v>Xinjiang Uygur Autonomous Region</v>
      </c>
      <c r="C613" s="3" t="s">
        <v>958</v>
      </c>
      <c r="D613" s="1" t="s">
        <v>959</v>
      </c>
      <c r="E613" s="6">
        <v>650000.0</v>
      </c>
      <c r="F613" s="1" t="s">
        <v>982</v>
      </c>
      <c r="G613" s="5" t="str">
        <f>IFERROR(__xludf.DUMMYFUNCTION("GOOGLETRANSLATE(H613, ""ZH-CN"", ""EN"")"),"Ili Kazakh Autonomous Prefecture")</f>
        <v>Ili Kazakh Autonomous Prefecture</v>
      </c>
      <c r="H613" s="5" t="s">
        <v>983</v>
      </c>
      <c r="I613" s="6">
        <v>654000.0</v>
      </c>
      <c r="J613" s="7" t="b">
        <v>0</v>
      </c>
      <c r="K613" s="1"/>
      <c r="L613" s="1"/>
      <c r="M613" s="1"/>
      <c r="N613" s="1"/>
      <c r="O613" s="1"/>
      <c r="P613" s="1"/>
      <c r="Q613" s="1"/>
      <c r="R613" s="1"/>
      <c r="S613" s="1"/>
    </row>
    <row r="614" ht="15.75" customHeight="1">
      <c r="A614" s="6">
        <v>617.0</v>
      </c>
      <c r="B614" s="3" t="str">
        <f>IFERROR(__xludf.DUMMYFUNCTION("GOOGLETRANSLATE(C614, ""ZH-CN"", ""EN"")"),"Xinjiang Uygur Autonomous Region")</f>
        <v>Xinjiang Uygur Autonomous Region</v>
      </c>
      <c r="C614" s="3" t="s">
        <v>958</v>
      </c>
      <c r="D614" s="1" t="s">
        <v>959</v>
      </c>
      <c r="E614" s="6">
        <v>650000.0</v>
      </c>
      <c r="F614" s="1" t="s">
        <v>984</v>
      </c>
      <c r="G614" s="5" t="str">
        <f>IFERROR(__xludf.DUMMYFUNCTION("GOOGLETRANSLATE(H614, ""ZH-CN"", ""EN"")"),"Ili Kazakh Autonomous Prefecture")</f>
        <v>Ili Kazakh Autonomous Prefecture</v>
      </c>
      <c r="H614" s="5" t="s">
        <v>983</v>
      </c>
      <c r="I614" s="6">
        <v>654000.0</v>
      </c>
      <c r="J614" s="7" t="b">
        <v>0</v>
      </c>
      <c r="K614" s="1"/>
      <c r="L614" s="1"/>
      <c r="M614" s="1"/>
      <c r="N614" s="1"/>
      <c r="O614" s="1"/>
      <c r="P614" s="1"/>
      <c r="Q614" s="1"/>
      <c r="R614" s="1"/>
      <c r="S614" s="1"/>
    </row>
    <row r="615" ht="15.75" customHeight="1">
      <c r="A615" s="6">
        <v>618.0</v>
      </c>
      <c r="B615" s="3" t="str">
        <f>IFERROR(__xludf.DUMMYFUNCTION("GOOGLETRANSLATE(C615, ""ZH-CN"", ""EN"")"),"Xinjiang Uygur Autonomous Region")</f>
        <v>Xinjiang Uygur Autonomous Region</v>
      </c>
      <c r="C615" s="3" t="s">
        <v>958</v>
      </c>
      <c r="D615" s="1" t="s">
        <v>959</v>
      </c>
      <c r="E615" s="6">
        <v>650000.0</v>
      </c>
      <c r="F615" s="1" t="s">
        <v>985</v>
      </c>
      <c r="G615" s="4" t="s">
        <v>986</v>
      </c>
      <c r="H615" s="5" t="s">
        <v>987</v>
      </c>
      <c r="I615" s="6">
        <v>654200.0</v>
      </c>
      <c r="J615" s="7" t="b">
        <v>0</v>
      </c>
      <c r="K615" s="1"/>
      <c r="L615" s="1"/>
      <c r="M615" s="1"/>
      <c r="N615" s="1"/>
      <c r="O615" s="1"/>
      <c r="P615" s="1"/>
      <c r="Q615" s="1"/>
      <c r="R615" s="1"/>
      <c r="S615" s="1"/>
    </row>
    <row r="616" ht="15.75" customHeight="1">
      <c r="A616" s="6">
        <v>619.0</v>
      </c>
      <c r="B616" s="3" t="str">
        <f>IFERROR(__xludf.DUMMYFUNCTION("GOOGLETRANSLATE(C616, ""ZH-CN"", ""EN"")"),"Xinjiang Uygur Autonomous Region")</f>
        <v>Xinjiang Uygur Autonomous Region</v>
      </c>
      <c r="C616" s="3" t="s">
        <v>958</v>
      </c>
      <c r="D616" s="1" t="s">
        <v>959</v>
      </c>
      <c r="E616" s="6">
        <v>650000.0</v>
      </c>
      <c r="F616" s="1" t="s">
        <v>988</v>
      </c>
      <c r="G616" s="5" t="str">
        <f>IFERROR(__xludf.DUMMYFUNCTION("GOOGLETRANSLATE(H616, ""ZH-CN"", ""EN"")"),"Altay area")</f>
        <v>Altay area</v>
      </c>
      <c r="H616" s="5" t="s">
        <v>989</v>
      </c>
      <c r="I616" s="6">
        <v>654300.0</v>
      </c>
      <c r="J616" s="7" t="b">
        <v>0</v>
      </c>
      <c r="K616" s="1"/>
      <c r="L616" s="1"/>
      <c r="M616" s="1"/>
      <c r="N616" s="1"/>
      <c r="O616" s="1"/>
      <c r="P616" s="1"/>
      <c r="Q616" s="1"/>
      <c r="R616" s="1"/>
      <c r="S616" s="1"/>
    </row>
    <row r="617" ht="15.75" customHeight="1">
      <c r="A617" s="6">
        <v>620.0</v>
      </c>
      <c r="B617" s="3" t="str">
        <f>IFERROR(__xludf.DUMMYFUNCTION("GOOGLETRANSLATE(C617, ""ZH-CN"", ""EN"")"),"Yunnan Province")</f>
        <v>Yunnan Province</v>
      </c>
      <c r="C617" s="3" t="s">
        <v>990</v>
      </c>
      <c r="D617" s="1" t="s">
        <v>991</v>
      </c>
      <c r="E617" s="6">
        <v>530000.0</v>
      </c>
      <c r="F617" s="1" t="s">
        <v>992</v>
      </c>
      <c r="G617" s="5" t="str">
        <f>IFERROR(__xludf.DUMMYFUNCTION("GOOGLETRANSLATE(H617, ""ZH-CN"", ""EN"")"),"Kunming")</f>
        <v>Kunming</v>
      </c>
      <c r="H617" s="5" t="s">
        <v>993</v>
      </c>
      <c r="I617" s="6">
        <v>530100.0</v>
      </c>
      <c r="J617" s="7" t="b">
        <v>0</v>
      </c>
      <c r="K617" s="1"/>
      <c r="L617" s="1"/>
      <c r="M617" s="1"/>
      <c r="N617" s="1"/>
      <c r="O617" s="1"/>
      <c r="P617" s="1"/>
      <c r="Q617" s="1"/>
      <c r="R617" s="1"/>
      <c r="S617" s="1"/>
    </row>
    <row r="618" ht="15.75" customHeight="1">
      <c r="A618" s="6">
        <v>621.0</v>
      </c>
      <c r="B618" s="3" t="str">
        <f>IFERROR(__xludf.DUMMYFUNCTION("GOOGLETRANSLATE(C618, ""ZH-CN"", ""EN"")"),"Yunnan Province")</f>
        <v>Yunnan Province</v>
      </c>
      <c r="C618" s="3" t="s">
        <v>990</v>
      </c>
      <c r="D618" s="1" t="s">
        <v>991</v>
      </c>
      <c r="E618" s="6">
        <v>530000.0</v>
      </c>
      <c r="F618" s="1" t="s">
        <v>994</v>
      </c>
      <c r="G618" s="5" t="str">
        <f>IFERROR(__xludf.DUMMYFUNCTION("GOOGLETRANSLATE(H618, ""ZH-CN"", ""EN"")"),"Kunming")</f>
        <v>Kunming</v>
      </c>
      <c r="H618" s="5" t="s">
        <v>993</v>
      </c>
      <c r="I618" s="6">
        <v>530100.0</v>
      </c>
      <c r="J618" s="7" t="b">
        <v>0</v>
      </c>
      <c r="K618" s="1"/>
      <c r="L618" s="1"/>
      <c r="M618" s="1"/>
      <c r="N618" s="1"/>
      <c r="O618" s="1"/>
      <c r="P618" s="1"/>
      <c r="Q618" s="1"/>
      <c r="R618" s="1"/>
      <c r="S618" s="1"/>
    </row>
    <row r="619" ht="15.75" customHeight="1">
      <c r="A619" s="6">
        <v>622.0</v>
      </c>
      <c r="B619" s="3" t="str">
        <f>IFERROR(__xludf.DUMMYFUNCTION("GOOGLETRANSLATE(C619, ""ZH-CN"", ""EN"")"),"Yunnan Province")</f>
        <v>Yunnan Province</v>
      </c>
      <c r="C619" s="3" t="s">
        <v>990</v>
      </c>
      <c r="D619" s="1" t="s">
        <v>991</v>
      </c>
      <c r="E619" s="6">
        <v>530000.0</v>
      </c>
      <c r="F619" s="1" t="s">
        <v>995</v>
      </c>
      <c r="G619" s="5" t="str">
        <f>IFERROR(__xludf.DUMMYFUNCTION("GOOGLETRANSLATE(H619, ""ZH-CN"", ""EN"")"),"Zhaotong City")</f>
        <v>Zhaotong City</v>
      </c>
      <c r="H619" s="5" t="s">
        <v>996</v>
      </c>
      <c r="I619" s="6">
        <v>530600.0</v>
      </c>
      <c r="J619" s="7" t="b">
        <v>0</v>
      </c>
      <c r="K619" s="1"/>
      <c r="L619" s="1"/>
      <c r="M619" s="1"/>
      <c r="N619" s="1"/>
      <c r="O619" s="1"/>
      <c r="P619" s="1"/>
      <c r="Q619" s="1"/>
      <c r="R619" s="1"/>
      <c r="S619" s="1"/>
    </row>
    <row r="620" ht="15.75" customHeight="1">
      <c r="A620" s="6">
        <v>623.0</v>
      </c>
      <c r="B620" s="3" t="str">
        <f>IFERROR(__xludf.DUMMYFUNCTION("GOOGLETRANSLATE(C620, ""ZH-CN"", ""EN"")"),"Yunnan Province")</f>
        <v>Yunnan Province</v>
      </c>
      <c r="C620" s="3" t="s">
        <v>990</v>
      </c>
      <c r="D620" s="1" t="s">
        <v>991</v>
      </c>
      <c r="E620" s="6">
        <v>530000.0</v>
      </c>
      <c r="F620" s="1" t="s">
        <v>997</v>
      </c>
      <c r="G620" s="5" t="str">
        <f>IFERROR(__xludf.DUMMYFUNCTION("GOOGLETRANSLATE(H620, ""ZH-CN"", ""EN"")"),"Qujing City")</f>
        <v>Qujing City</v>
      </c>
      <c r="H620" s="5" t="s">
        <v>998</v>
      </c>
      <c r="I620" s="6">
        <v>530300.0</v>
      </c>
      <c r="J620" s="7" t="b">
        <v>0</v>
      </c>
      <c r="K620" s="1"/>
      <c r="L620" s="1"/>
      <c r="M620" s="1"/>
      <c r="N620" s="1"/>
      <c r="O620" s="1"/>
      <c r="P620" s="1"/>
      <c r="Q620" s="1"/>
      <c r="R620" s="1"/>
      <c r="S620" s="1"/>
    </row>
    <row r="621" ht="15.75" customHeight="1">
      <c r="A621" s="6">
        <v>624.0</v>
      </c>
      <c r="B621" s="3" t="str">
        <f>IFERROR(__xludf.DUMMYFUNCTION("GOOGLETRANSLATE(C621, ""ZH-CN"", ""EN"")"),"Yunnan Province")</f>
        <v>Yunnan Province</v>
      </c>
      <c r="C621" s="3" t="s">
        <v>990</v>
      </c>
      <c r="D621" s="1" t="s">
        <v>991</v>
      </c>
      <c r="E621" s="6">
        <v>530000.0</v>
      </c>
      <c r="F621" s="1" t="s">
        <v>999</v>
      </c>
      <c r="G621" s="5" t="str">
        <f>IFERROR(__xludf.DUMMYFUNCTION("GOOGLETRANSLATE(H621, ""ZH-CN"", ""EN"")"),"Chuxiong Yi Autonomous Prefecture")</f>
        <v>Chuxiong Yi Autonomous Prefecture</v>
      </c>
      <c r="H621" s="5" t="s">
        <v>1000</v>
      </c>
      <c r="I621" s="6">
        <v>532300.0</v>
      </c>
      <c r="J621" s="7" t="b">
        <v>0</v>
      </c>
      <c r="K621" s="1"/>
      <c r="L621" s="1"/>
      <c r="M621" s="1"/>
      <c r="N621" s="1"/>
      <c r="O621" s="1"/>
      <c r="P621" s="1"/>
      <c r="Q621" s="1"/>
      <c r="R621" s="1"/>
      <c r="S621" s="1"/>
    </row>
    <row r="622" ht="15.75" customHeight="1">
      <c r="A622" s="6">
        <v>625.0</v>
      </c>
      <c r="B622" s="3" t="str">
        <f>IFERROR(__xludf.DUMMYFUNCTION("GOOGLETRANSLATE(C622, ""ZH-CN"", ""EN"")"),"Yunnan Province")</f>
        <v>Yunnan Province</v>
      </c>
      <c r="C622" s="3" t="s">
        <v>990</v>
      </c>
      <c r="D622" s="1" t="s">
        <v>991</v>
      </c>
      <c r="E622" s="6">
        <v>530000.0</v>
      </c>
      <c r="F622" s="1" t="s">
        <v>1001</v>
      </c>
      <c r="G622" s="5" t="str">
        <f>IFERROR(__xludf.DUMMYFUNCTION("GOOGLETRANSLATE(H622, ""ZH-CN"", ""EN"")"),"Yuxi City")</f>
        <v>Yuxi City</v>
      </c>
      <c r="H622" s="5" t="s">
        <v>1002</v>
      </c>
      <c r="I622" s="6">
        <v>530400.0</v>
      </c>
      <c r="J622" s="7" t="b">
        <v>0</v>
      </c>
      <c r="K622" s="1"/>
      <c r="L622" s="1"/>
      <c r="M622" s="1"/>
      <c r="N622" s="1"/>
      <c r="O622" s="1"/>
      <c r="P622" s="1"/>
      <c r="Q622" s="1"/>
      <c r="R622" s="1"/>
      <c r="S622" s="1"/>
    </row>
    <row r="623" ht="15.75" customHeight="1">
      <c r="A623" s="6">
        <v>626.0</v>
      </c>
      <c r="B623" s="3" t="str">
        <f>IFERROR(__xludf.DUMMYFUNCTION("GOOGLETRANSLATE(C623, ""ZH-CN"", ""EN"")"),"Yunnan Province")</f>
        <v>Yunnan Province</v>
      </c>
      <c r="C623" s="3" t="s">
        <v>990</v>
      </c>
      <c r="D623" s="1" t="s">
        <v>991</v>
      </c>
      <c r="E623" s="6">
        <v>530000.0</v>
      </c>
      <c r="F623" s="1" t="s">
        <v>1003</v>
      </c>
      <c r="G623" s="5" t="str">
        <f>IFERROR(__xludf.DUMMYFUNCTION("GOOGLETRANSLATE(H623, ""ZH-CN"", ""EN"")"),"Honghehani Hani Yi Autonomous Prefecture")</f>
        <v>Honghehani Hani Yi Autonomous Prefecture</v>
      </c>
      <c r="H623" s="5" t="s">
        <v>1004</v>
      </c>
      <c r="I623" s="6">
        <v>532500.0</v>
      </c>
      <c r="J623" s="7" t="b">
        <v>0</v>
      </c>
      <c r="K623" s="1"/>
      <c r="L623" s="1"/>
      <c r="M623" s="1"/>
      <c r="N623" s="1"/>
      <c r="O623" s="1"/>
      <c r="P623" s="1"/>
      <c r="Q623" s="1"/>
      <c r="R623" s="1"/>
      <c r="S623" s="1"/>
    </row>
    <row r="624" ht="15.75" customHeight="1">
      <c r="A624" s="6">
        <v>627.0</v>
      </c>
      <c r="B624" s="3" t="str">
        <f>IFERROR(__xludf.DUMMYFUNCTION("GOOGLETRANSLATE(C624, ""ZH-CN"", ""EN"")"),"Yunnan Province")</f>
        <v>Yunnan Province</v>
      </c>
      <c r="C624" s="3" t="s">
        <v>990</v>
      </c>
      <c r="D624" s="1" t="s">
        <v>991</v>
      </c>
      <c r="E624" s="6">
        <v>530000.0</v>
      </c>
      <c r="F624" s="1" t="s">
        <v>1005</v>
      </c>
      <c r="G624" s="5" t="str">
        <f>IFERROR(__xludf.DUMMYFUNCTION("GOOGLETRANSLATE(H624, ""ZH-CN"", ""EN"")"),"Wenshan Zhuang Miao Autonomous Prefecture")</f>
        <v>Wenshan Zhuang Miao Autonomous Prefecture</v>
      </c>
      <c r="H624" s="5" t="s">
        <v>1006</v>
      </c>
      <c r="I624" s="6">
        <v>532600.0</v>
      </c>
      <c r="J624" s="7" t="b">
        <v>0</v>
      </c>
      <c r="K624" s="1"/>
      <c r="L624" s="1"/>
      <c r="M624" s="1"/>
      <c r="N624" s="1"/>
      <c r="O624" s="1"/>
      <c r="P624" s="1"/>
      <c r="Q624" s="1"/>
      <c r="R624" s="1"/>
      <c r="S624" s="1"/>
    </row>
    <row r="625" ht="15.75" customHeight="1">
      <c r="A625" s="6">
        <v>628.0</v>
      </c>
      <c r="B625" s="3" t="str">
        <f>IFERROR(__xludf.DUMMYFUNCTION("GOOGLETRANSLATE(C625, ""ZH-CN"", ""EN"")"),"Yunnan Province")</f>
        <v>Yunnan Province</v>
      </c>
      <c r="C625" s="3" t="s">
        <v>990</v>
      </c>
      <c r="D625" s="1" t="s">
        <v>991</v>
      </c>
      <c r="E625" s="6">
        <v>530000.0</v>
      </c>
      <c r="F625" s="1" t="s">
        <v>1007</v>
      </c>
      <c r="G625" s="5" t="str">
        <f>IFERROR(__xludf.DUMMYFUNCTION("GOOGLETRANSLATE(H625, ""ZH-CN"", ""EN"")"),"Simao City")</f>
        <v>Simao City</v>
      </c>
      <c r="H625" s="5" t="s">
        <v>1008</v>
      </c>
      <c r="I625" s="6">
        <v>530800.0</v>
      </c>
      <c r="J625" s="7" t="b">
        <v>0</v>
      </c>
      <c r="K625" s="1"/>
      <c r="L625" s="1"/>
      <c r="M625" s="1"/>
      <c r="N625" s="1"/>
      <c r="O625" s="1"/>
      <c r="P625" s="1"/>
      <c r="Q625" s="1"/>
      <c r="R625" s="1"/>
      <c r="S625" s="1"/>
    </row>
    <row r="626" ht="15.75" customHeight="1">
      <c r="A626" s="6">
        <v>629.0</v>
      </c>
      <c r="B626" s="3" t="str">
        <f>IFERROR(__xludf.DUMMYFUNCTION("GOOGLETRANSLATE(C626, ""ZH-CN"", ""EN"")"),"Yunnan Province")</f>
        <v>Yunnan Province</v>
      </c>
      <c r="C626" s="3" t="s">
        <v>990</v>
      </c>
      <c r="D626" s="1" t="s">
        <v>991</v>
      </c>
      <c r="E626" s="6">
        <v>530000.0</v>
      </c>
      <c r="F626" s="1" t="s">
        <v>1009</v>
      </c>
      <c r="G626" s="5" t="str">
        <f>IFERROR(__xludf.DUMMYFUNCTION("GOOGLETRANSLATE(H626, ""ZH-CN"", ""EN"")"),"Simao City")</f>
        <v>Simao City</v>
      </c>
      <c r="H626" s="5" t="s">
        <v>1008</v>
      </c>
      <c r="I626" s="6">
        <v>530800.0</v>
      </c>
      <c r="J626" s="7" t="b">
        <v>0</v>
      </c>
      <c r="K626" s="1"/>
      <c r="L626" s="1"/>
      <c r="M626" s="1"/>
      <c r="N626" s="1"/>
      <c r="O626" s="1"/>
      <c r="P626" s="1"/>
      <c r="Q626" s="1"/>
      <c r="R626" s="1"/>
      <c r="S626" s="1"/>
    </row>
    <row r="627" ht="15.75" customHeight="1">
      <c r="A627" s="6">
        <v>630.0</v>
      </c>
      <c r="B627" s="3" t="str">
        <f>IFERROR(__xludf.DUMMYFUNCTION("GOOGLETRANSLATE(C627, ""ZH-CN"", ""EN"")"),"Yunnan Province")</f>
        <v>Yunnan Province</v>
      </c>
      <c r="C627" s="3" t="s">
        <v>990</v>
      </c>
      <c r="D627" s="1" t="s">
        <v>991</v>
      </c>
      <c r="E627" s="6">
        <v>530000.0</v>
      </c>
      <c r="F627" s="1" t="s">
        <v>1010</v>
      </c>
      <c r="G627" s="5" t="str">
        <f>IFERROR(__xludf.DUMMYFUNCTION("GOOGLETRANSLATE(H627, ""ZH-CN"", ""EN"")"),"Xishuangbanna Dai Autonomous Prefecture")</f>
        <v>Xishuangbanna Dai Autonomous Prefecture</v>
      </c>
      <c r="H627" s="5" t="s">
        <v>1011</v>
      </c>
      <c r="I627" s="6">
        <v>532800.0</v>
      </c>
      <c r="J627" s="7" t="b">
        <v>0</v>
      </c>
      <c r="K627" s="1"/>
      <c r="L627" s="1"/>
      <c r="M627" s="1"/>
      <c r="N627" s="1"/>
      <c r="O627" s="1"/>
      <c r="P627" s="1"/>
      <c r="Q627" s="1"/>
      <c r="R627" s="1"/>
      <c r="S627" s="1"/>
    </row>
    <row r="628" ht="15.75" customHeight="1">
      <c r="A628" s="6">
        <v>631.0</v>
      </c>
      <c r="B628" s="3" t="str">
        <f>IFERROR(__xludf.DUMMYFUNCTION("GOOGLETRANSLATE(C628, ""ZH-CN"", ""EN"")"),"Yunnan Province")</f>
        <v>Yunnan Province</v>
      </c>
      <c r="C628" s="3" t="s">
        <v>990</v>
      </c>
      <c r="D628" s="1" t="s">
        <v>991</v>
      </c>
      <c r="E628" s="6">
        <v>530000.0</v>
      </c>
      <c r="F628" s="1" t="s">
        <v>1012</v>
      </c>
      <c r="G628" s="5" t="str">
        <f>IFERROR(__xludf.DUMMYFUNCTION("GOOGLETRANSLATE(H628, ""ZH-CN"", ""EN"")"),"Dali Bai Autonomous Prefecture")</f>
        <v>Dali Bai Autonomous Prefecture</v>
      </c>
      <c r="H628" s="5" t="s">
        <v>1013</v>
      </c>
      <c r="I628" s="6">
        <v>532900.0</v>
      </c>
      <c r="J628" s="7" t="b">
        <v>0</v>
      </c>
      <c r="K628" s="1"/>
      <c r="L628" s="1"/>
      <c r="M628" s="1"/>
      <c r="N628" s="1"/>
      <c r="O628" s="1"/>
      <c r="P628" s="1"/>
      <c r="Q628" s="1"/>
      <c r="R628" s="1"/>
      <c r="S628" s="1"/>
    </row>
    <row r="629" ht="15.75" customHeight="1">
      <c r="A629" s="6">
        <v>632.0</v>
      </c>
      <c r="B629" s="3" t="str">
        <f>IFERROR(__xludf.DUMMYFUNCTION("GOOGLETRANSLATE(C629, ""ZH-CN"", ""EN"")"),"Yunnan Province")</f>
        <v>Yunnan Province</v>
      </c>
      <c r="C629" s="3" t="s">
        <v>990</v>
      </c>
      <c r="D629" s="1" t="s">
        <v>991</v>
      </c>
      <c r="E629" s="6">
        <v>530000.0</v>
      </c>
      <c r="F629" s="1" t="s">
        <v>1014</v>
      </c>
      <c r="G629" s="5" t="str">
        <f>IFERROR(__xludf.DUMMYFUNCTION("GOOGLETRANSLATE(H629, ""ZH-CN"", ""EN"")"),"Baoshan City")</f>
        <v>Baoshan City</v>
      </c>
      <c r="H629" s="5" t="s">
        <v>1015</v>
      </c>
      <c r="I629" s="6">
        <v>530500.0</v>
      </c>
      <c r="J629" s="7" t="b">
        <v>0</v>
      </c>
      <c r="K629" s="1"/>
      <c r="L629" s="1"/>
      <c r="M629" s="1"/>
      <c r="N629" s="1"/>
      <c r="O629" s="1"/>
      <c r="P629" s="1"/>
      <c r="Q629" s="1"/>
      <c r="R629" s="1"/>
      <c r="S629" s="1"/>
    </row>
    <row r="630" ht="15.75" customHeight="1">
      <c r="A630" s="6">
        <v>633.0</v>
      </c>
      <c r="B630" s="3" t="str">
        <f>IFERROR(__xludf.DUMMYFUNCTION("GOOGLETRANSLATE(C630, ""ZH-CN"", ""EN"")"),"Yunnan Province")</f>
        <v>Yunnan Province</v>
      </c>
      <c r="C630" s="3" t="s">
        <v>990</v>
      </c>
      <c r="D630" s="1" t="s">
        <v>991</v>
      </c>
      <c r="E630" s="6">
        <v>530000.0</v>
      </c>
      <c r="F630" s="1" t="s">
        <v>1016</v>
      </c>
      <c r="G630" s="5" t="str">
        <f>IFERROR(__xludf.DUMMYFUNCTION("GOOGLETRANSLATE(H630, ""ZH-CN"", ""EN"")"),"Dehong Dai Jingpo Autonomous Prefecture")</f>
        <v>Dehong Dai Jingpo Autonomous Prefecture</v>
      </c>
      <c r="H630" s="5" t="s">
        <v>1017</v>
      </c>
      <c r="I630" s="6">
        <v>533100.0</v>
      </c>
      <c r="J630" s="7" t="b">
        <v>0</v>
      </c>
      <c r="K630" s="1"/>
      <c r="L630" s="1"/>
      <c r="M630" s="1"/>
      <c r="N630" s="1"/>
      <c r="O630" s="1"/>
      <c r="P630" s="1"/>
      <c r="Q630" s="1"/>
      <c r="R630" s="1"/>
      <c r="S630" s="1"/>
    </row>
    <row r="631" ht="15.75" customHeight="1">
      <c r="A631" s="6">
        <v>634.0</v>
      </c>
      <c r="B631" s="3" t="str">
        <f>IFERROR(__xludf.DUMMYFUNCTION("GOOGLETRANSLATE(C631, ""ZH-CN"", ""EN"")"),"Yunnan Province")</f>
        <v>Yunnan Province</v>
      </c>
      <c r="C631" s="3" t="s">
        <v>990</v>
      </c>
      <c r="D631" s="1" t="s">
        <v>991</v>
      </c>
      <c r="E631" s="6">
        <v>530000.0</v>
      </c>
      <c r="F631" s="1" t="s">
        <v>1018</v>
      </c>
      <c r="G631" s="5" t="str">
        <f>IFERROR(__xludf.DUMMYFUNCTION("GOOGLETRANSLATE(H631, ""ZH-CN"", ""EN"")"),"Lijiang City")</f>
        <v>Lijiang City</v>
      </c>
      <c r="H631" s="5" t="s">
        <v>1019</v>
      </c>
      <c r="I631" s="6">
        <v>530700.0</v>
      </c>
      <c r="J631" s="7" t="b">
        <v>0</v>
      </c>
      <c r="K631" s="1"/>
      <c r="L631" s="1"/>
      <c r="M631" s="1"/>
      <c r="N631" s="1"/>
      <c r="O631" s="1"/>
      <c r="P631" s="1"/>
      <c r="Q631" s="1"/>
      <c r="R631" s="1"/>
      <c r="S631" s="1"/>
    </row>
    <row r="632" ht="15.75" customHeight="1">
      <c r="A632" s="6">
        <v>635.0</v>
      </c>
      <c r="B632" s="3" t="str">
        <f>IFERROR(__xludf.DUMMYFUNCTION("GOOGLETRANSLATE(C632, ""ZH-CN"", ""EN"")"),"Yunnan Province")</f>
        <v>Yunnan Province</v>
      </c>
      <c r="C632" s="3" t="s">
        <v>990</v>
      </c>
      <c r="D632" s="1" t="s">
        <v>991</v>
      </c>
      <c r="E632" s="6">
        <v>530000.0</v>
      </c>
      <c r="F632" s="1" t="s">
        <v>1020</v>
      </c>
      <c r="G632" s="5" t="str">
        <f>IFERROR(__xludf.DUMMYFUNCTION("GOOGLETRANSLATE(H632, ""ZH-CN"", ""EN"")"),"Nujiang Ling Autonomous Prefecture")</f>
        <v>Nujiang Ling Autonomous Prefecture</v>
      </c>
      <c r="H632" s="5" t="s">
        <v>1021</v>
      </c>
      <c r="I632" s="6">
        <v>533300.0</v>
      </c>
      <c r="J632" s="7" t="b">
        <v>0</v>
      </c>
      <c r="K632" s="1"/>
      <c r="L632" s="1"/>
      <c r="M632" s="1"/>
      <c r="N632" s="1"/>
      <c r="O632" s="1"/>
      <c r="P632" s="1"/>
      <c r="Q632" s="1"/>
      <c r="R632" s="1"/>
      <c r="S632" s="1"/>
    </row>
    <row r="633" ht="15.75" customHeight="1">
      <c r="A633" s="6">
        <v>636.0</v>
      </c>
      <c r="B633" s="3" t="str">
        <f>IFERROR(__xludf.DUMMYFUNCTION("GOOGLETRANSLATE(C633, ""ZH-CN"", ""EN"")"),"Yunnan Province")</f>
        <v>Yunnan Province</v>
      </c>
      <c r="C633" s="3" t="s">
        <v>990</v>
      </c>
      <c r="D633" s="1" t="s">
        <v>991</v>
      </c>
      <c r="E633" s="6">
        <v>530000.0</v>
      </c>
      <c r="F633" s="1" t="s">
        <v>1022</v>
      </c>
      <c r="G633" s="5" t="str">
        <f>IFERROR(__xludf.DUMMYFUNCTION("GOOGLETRANSLATE(H633, ""ZH-CN"", ""EN"")"),"Diqing Tibetan Autonomous Prefecture")</f>
        <v>Diqing Tibetan Autonomous Prefecture</v>
      </c>
      <c r="H633" s="5" t="s">
        <v>1023</v>
      </c>
      <c r="I633" s="6">
        <v>533400.0</v>
      </c>
      <c r="J633" s="7" t="b">
        <v>0</v>
      </c>
      <c r="K633" s="1"/>
      <c r="L633" s="1"/>
      <c r="M633" s="1"/>
      <c r="N633" s="1"/>
      <c r="O633" s="1"/>
      <c r="P633" s="1"/>
      <c r="Q633" s="1"/>
      <c r="R633" s="1"/>
      <c r="S633" s="1"/>
    </row>
    <row r="634" ht="15.75" customHeight="1">
      <c r="A634" s="6">
        <v>637.0</v>
      </c>
      <c r="B634" s="3" t="str">
        <f>IFERROR(__xludf.DUMMYFUNCTION("GOOGLETRANSLATE(C634, ""ZH-CN"", ""EN"")"),"Yunnan Province")</f>
        <v>Yunnan Province</v>
      </c>
      <c r="C634" s="3" t="s">
        <v>990</v>
      </c>
      <c r="D634" s="1" t="s">
        <v>991</v>
      </c>
      <c r="E634" s="6">
        <v>530000.0</v>
      </c>
      <c r="F634" s="1" t="s">
        <v>1024</v>
      </c>
      <c r="G634" s="5" t="str">
        <f>IFERROR(__xludf.DUMMYFUNCTION("GOOGLETRANSLATE(H634, ""ZH-CN"", ""EN"")"),"Lincang City")</f>
        <v>Lincang City</v>
      </c>
      <c r="H634" s="5" t="s">
        <v>1025</v>
      </c>
      <c r="I634" s="6">
        <v>530900.0</v>
      </c>
      <c r="J634" s="7" t="b">
        <v>0</v>
      </c>
      <c r="K634" s="1"/>
      <c r="L634" s="1"/>
      <c r="M634" s="1"/>
      <c r="N634" s="1"/>
      <c r="O634" s="1"/>
      <c r="P634" s="1"/>
      <c r="Q634" s="1"/>
      <c r="R634" s="1"/>
      <c r="S634" s="1"/>
    </row>
    <row r="635" ht="15.75" customHeight="1">
      <c r="A635" s="6">
        <v>638.0</v>
      </c>
      <c r="B635" s="3" t="str">
        <f>IFERROR(__xludf.DUMMYFUNCTION("GOOGLETRANSLATE(C635, ""ZH-CN"", ""EN"")"),"Guizhou Province")</f>
        <v>Guizhou Province</v>
      </c>
      <c r="C635" s="3" t="s">
        <v>1026</v>
      </c>
      <c r="D635" s="1" t="s">
        <v>1027</v>
      </c>
      <c r="E635" s="6">
        <v>520000.0</v>
      </c>
      <c r="F635" s="1" t="s">
        <v>1028</v>
      </c>
      <c r="G635" s="5" t="str">
        <f>IFERROR(__xludf.DUMMYFUNCTION("GOOGLETRANSLATE(H635, ""ZH-CN"", ""EN"")"),"Guiyang City")</f>
        <v>Guiyang City</v>
      </c>
      <c r="H635" s="5" t="s">
        <v>1029</v>
      </c>
      <c r="I635" s="6">
        <v>520100.0</v>
      </c>
      <c r="J635" s="7" t="b">
        <v>0</v>
      </c>
      <c r="K635" s="1"/>
      <c r="L635" s="1"/>
      <c r="M635" s="1"/>
      <c r="N635" s="1"/>
      <c r="O635" s="1"/>
      <c r="P635" s="1"/>
      <c r="Q635" s="1"/>
      <c r="R635" s="1"/>
      <c r="S635" s="1"/>
    </row>
    <row r="636" ht="15.75" customHeight="1">
      <c r="A636" s="6">
        <v>639.0</v>
      </c>
      <c r="B636" s="3" t="str">
        <f>IFERROR(__xludf.DUMMYFUNCTION("GOOGLETRANSLATE(C636, ""ZH-CN"", ""EN"")"),"Guizhou Province")</f>
        <v>Guizhou Province</v>
      </c>
      <c r="C636" s="3" t="s">
        <v>1026</v>
      </c>
      <c r="D636" s="1" t="s">
        <v>1027</v>
      </c>
      <c r="E636" s="6">
        <v>520000.0</v>
      </c>
      <c r="F636" s="1" t="s">
        <v>1030</v>
      </c>
      <c r="G636" s="5" t="str">
        <f>IFERROR(__xludf.DUMMYFUNCTION("GOOGLETRANSLATE(H636, ""ZH-CN"", ""EN"")"),"Liupan Water Market")</f>
        <v>Liupan Water Market</v>
      </c>
      <c r="H636" s="5" t="s">
        <v>1031</v>
      </c>
      <c r="I636" s="6">
        <v>520200.0</v>
      </c>
      <c r="J636" s="7" t="b">
        <v>0</v>
      </c>
      <c r="K636" s="1"/>
      <c r="L636" s="1"/>
      <c r="M636" s="1"/>
      <c r="N636" s="1"/>
      <c r="O636" s="1"/>
      <c r="P636" s="1"/>
      <c r="Q636" s="1"/>
      <c r="R636" s="1"/>
      <c r="S636" s="1"/>
    </row>
    <row r="637" ht="15.75" customHeight="1">
      <c r="A637" s="6">
        <v>640.0</v>
      </c>
      <c r="B637" s="3" t="str">
        <f>IFERROR(__xludf.DUMMYFUNCTION("GOOGLETRANSLATE(C637, ""ZH-CN"", ""EN"")"),"Guizhou Province")</f>
        <v>Guizhou Province</v>
      </c>
      <c r="C637" s="3" t="s">
        <v>1026</v>
      </c>
      <c r="D637" s="1" t="s">
        <v>1027</v>
      </c>
      <c r="E637" s="6">
        <v>520000.0</v>
      </c>
      <c r="F637" s="1" t="s">
        <v>1032</v>
      </c>
      <c r="G637" s="5" t="str">
        <f>IFERROR(__xludf.DUMMYFUNCTION("GOOGLETRANSLATE(H637, ""ZH-CN"", ""EN"")"),"Zunyi City")</f>
        <v>Zunyi City</v>
      </c>
      <c r="H637" s="5" t="s">
        <v>1033</v>
      </c>
      <c r="I637" s="6">
        <v>520300.0</v>
      </c>
      <c r="J637" s="7" t="b">
        <v>0</v>
      </c>
      <c r="K637" s="1"/>
      <c r="L637" s="1"/>
      <c r="M637" s="1"/>
      <c r="N637" s="1"/>
      <c r="O637" s="1"/>
      <c r="P637" s="1"/>
      <c r="Q637" s="1"/>
      <c r="R637" s="1"/>
      <c r="S637" s="1"/>
    </row>
    <row r="638" ht="15.75" customHeight="1">
      <c r="A638" s="6">
        <v>641.0</v>
      </c>
      <c r="B638" s="3" t="str">
        <f>IFERROR(__xludf.DUMMYFUNCTION("GOOGLETRANSLATE(C638, ""ZH-CN"", ""EN"")"),"Guizhou Province")</f>
        <v>Guizhou Province</v>
      </c>
      <c r="C638" s="3" t="s">
        <v>1026</v>
      </c>
      <c r="D638" s="1" t="s">
        <v>1027</v>
      </c>
      <c r="E638" s="6">
        <v>520000.0</v>
      </c>
      <c r="F638" s="1" t="s">
        <v>1034</v>
      </c>
      <c r="G638" s="5" t="str">
        <f>IFERROR(__xludf.DUMMYFUNCTION("GOOGLETRANSLATE(H638, ""ZH-CN"", ""EN"")"),"Tongren City")</f>
        <v>Tongren City</v>
      </c>
      <c r="H638" s="5" t="s">
        <v>1035</v>
      </c>
      <c r="I638" s="6">
        <v>520600.0</v>
      </c>
      <c r="J638" s="7" t="b">
        <v>0</v>
      </c>
      <c r="K638" s="1"/>
      <c r="L638" s="1"/>
      <c r="M638" s="1"/>
      <c r="N638" s="1"/>
      <c r="O638" s="1"/>
      <c r="P638" s="1"/>
      <c r="Q638" s="1"/>
      <c r="R638" s="1"/>
      <c r="S638" s="1"/>
    </row>
    <row r="639" ht="15.75" customHeight="1">
      <c r="A639" s="6">
        <v>642.0</v>
      </c>
      <c r="B639" s="3" t="str">
        <f>IFERROR(__xludf.DUMMYFUNCTION("GOOGLETRANSLATE(C639, ""ZH-CN"", ""EN"")"),"Guizhou Province")</f>
        <v>Guizhou Province</v>
      </c>
      <c r="C639" s="3" t="s">
        <v>1026</v>
      </c>
      <c r="D639" s="1" t="s">
        <v>1027</v>
      </c>
      <c r="E639" s="6">
        <v>520000.0</v>
      </c>
      <c r="F639" s="1" t="s">
        <v>1036</v>
      </c>
      <c r="G639" s="5" t="str">
        <f>IFERROR(__xludf.DUMMYFUNCTION("GOOGLETRANSLATE(H639, ""ZH-CN"", ""EN"")"),"Southwest Guizhou Buyi Miao Autonomous Prefecture")</f>
        <v>Southwest Guizhou Buyi Miao Autonomous Prefecture</v>
      </c>
      <c r="H639" s="5" t="s">
        <v>1037</v>
      </c>
      <c r="I639" s="6">
        <v>522300.0</v>
      </c>
      <c r="J639" s="7" t="b">
        <v>0</v>
      </c>
      <c r="K639" s="1"/>
      <c r="L639" s="1"/>
      <c r="M639" s="1"/>
      <c r="N639" s="1"/>
      <c r="O639" s="1"/>
      <c r="P639" s="1"/>
      <c r="Q639" s="1"/>
      <c r="R639" s="1"/>
      <c r="S639" s="1"/>
    </row>
    <row r="640" ht="15.75" customHeight="1">
      <c r="A640" s="6">
        <v>643.0</v>
      </c>
      <c r="B640" s="3" t="str">
        <f>IFERROR(__xludf.DUMMYFUNCTION("GOOGLETRANSLATE(C640, ""ZH-CN"", ""EN"")"),"Guizhou Province")</f>
        <v>Guizhou Province</v>
      </c>
      <c r="C640" s="3" t="s">
        <v>1026</v>
      </c>
      <c r="D640" s="1" t="s">
        <v>1027</v>
      </c>
      <c r="E640" s="6">
        <v>520000.0</v>
      </c>
      <c r="F640" s="1" t="s">
        <v>1038</v>
      </c>
      <c r="G640" s="5" t="str">
        <f>IFERROR(__xludf.DUMMYFUNCTION("GOOGLETRANSLATE(H640, ""ZH-CN"", ""EN"")"),"Bijie City")</f>
        <v>Bijie City</v>
      </c>
      <c r="H640" s="5" t="s">
        <v>1039</v>
      </c>
      <c r="I640" s="6">
        <v>520500.0</v>
      </c>
      <c r="J640" s="7" t="b">
        <v>0</v>
      </c>
      <c r="K640" s="1"/>
      <c r="L640" s="1"/>
      <c r="M640" s="1"/>
      <c r="N640" s="1"/>
      <c r="O640" s="1"/>
      <c r="P640" s="1"/>
      <c r="Q640" s="1"/>
      <c r="R640" s="1"/>
      <c r="S640" s="1"/>
    </row>
    <row r="641" ht="15.75" customHeight="1">
      <c r="A641" s="6">
        <v>644.0</v>
      </c>
      <c r="B641" s="3" t="str">
        <f>IFERROR(__xludf.DUMMYFUNCTION("GOOGLETRANSLATE(C641, ""ZH-CN"", ""EN"")"),"Guizhou Province")</f>
        <v>Guizhou Province</v>
      </c>
      <c r="C641" s="3" t="s">
        <v>1026</v>
      </c>
      <c r="D641" s="1" t="s">
        <v>1027</v>
      </c>
      <c r="E641" s="6">
        <v>520000.0</v>
      </c>
      <c r="F641" s="1" t="s">
        <v>1040</v>
      </c>
      <c r="G641" s="5" t="str">
        <f>IFERROR(__xludf.DUMMYFUNCTION("GOOGLETRANSLATE(H641, ""ZH-CN"", ""EN"")"),"Anshun City")</f>
        <v>Anshun City</v>
      </c>
      <c r="H641" s="5" t="s">
        <v>1041</v>
      </c>
      <c r="I641" s="6">
        <v>520400.0</v>
      </c>
      <c r="J641" s="7" t="b">
        <v>0</v>
      </c>
      <c r="K641" s="1"/>
      <c r="L641" s="1"/>
      <c r="M641" s="1"/>
      <c r="N641" s="1"/>
      <c r="O641" s="1"/>
      <c r="P641" s="1"/>
      <c r="Q641" s="1"/>
      <c r="R641" s="1"/>
      <c r="S641" s="1"/>
    </row>
    <row r="642" ht="15.75" customHeight="1">
      <c r="A642" s="6">
        <v>645.0</v>
      </c>
      <c r="B642" s="3" t="str">
        <f>IFERROR(__xludf.DUMMYFUNCTION("GOOGLETRANSLATE(C642, ""ZH-CN"", ""EN"")"),"Guizhou Province")</f>
        <v>Guizhou Province</v>
      </c>
      <c r="C642" s="3" t="s">
        <v>1026</v>
      </c>
      <c r="D642" s="1" t="s">
        <v>1027</v>
      </c>
      <c r="E642" s="6">
        <v>520000.0</v>
      </c>
      <c r="F642" s="1" t="s">
        <v>1042</v>
      </c>
      <c r="G642" s="5" t="str">
        <f>IFERROR(__xludf.DUMMYFUNCTION("GOOGLETRANSLATE(H642, ""ZH-CN"", ""EN"")"),"Southeast Guizhou Miao and Dai Autonomous Prefecture")</f>
        <v>Southeast Guizhou Miao and Dai Autonomous Prefecture</v>
      </c>
      <c r="H642" s="5" t="s">
        <v>1043</v>
      </c>
      <c r="I642" s="6">
        <v>522600.0</v>
      </c>
      <c r="J642" s="7" t="b">
        <v>0</v>
      </c>
      <c r="K642" s="1"/>
      <c r="L642" s="1"/>
      <c r="M642" s="1"/>
      <c r="N642" s="1"/>
      <c r="O642" s="1"/>
      <c r="P642" s="1"/>
      <c r="Q642" s="1"/>
      <c r="R642" s="1"/>
      <c r="S642" s="1"/>
    </row>
    <row r="643" ht="15.75" customHeight="1">
      <c r="A643" s="6">
        <v>646.0</v>
      </c>
      <c r="B643" s="3" t="str">
        <f>IFERROR(__xludf.DUMMYFUNCTION("GOOGLETRANSLATE(C643, ""ZH-CN"", ""EN"")"),"Guizhou Province")</f>
        <v>Guizhou Province</v>
      </c>
      <c r="C643" s="3" t="s">
        <v>1026</v>
      </c>
      <c r="D643" s="1" t="s">
        <v>1027</v>
      </c>
      <c r="E643" s="6">
        <v>520000.0</v>
      </c>
      <c r="F643" s="1" t="s">
        <v>1044</v>
      </c>
      <c r="G643" s="5" t="str">
        <f>IFERROR(__xludf.DUMMYFUNCTION("GOOGLETRANSLATE(H643, ""ZH-CN"", ""EN"")"),"Qiannan Buyi Miao Autonomous Prefecture")</f>
        <v>Qiannan Buyi Miao Autonomous Prefecture</v>
      </c>
      <c r="H643" s="5" t="s">
        <v>1045</v>
      </c>
      <c r="I643" s="6">
        <v>522700.0</v>
      </c>
      <c r="J643" s="7" t="b">
        <v>0</v>
      </c>
      <c r="K643" s="1"/>
      <c r="L643" s="1"/>
      <c r="M643" s="1"/>
      <c r="N643" s="1"/>
      <c r="O643" s="1"/>
      <c r="P643" s="1"/>
      <c r="Q643" s="1"/>
      <c r="R643" s="1"/>
      <c r="S643" s="1"/>
    </row>
    <row r="644" ht="15.75" customHeight="1">
      <c r="A644" s="6">
        <v>647.0</v>
      </c>
      <c r="B644" s="3" t="str">
        <f>IFERROR(__xludf.DUMMYFUNCTION("GOOGLETRANSLATE(C644, ""ZH-CN"", ""EN"")"),"Ningxia Hui Autonomous Prefecture")</f>
        <v>Ningxia Hui Autonomous Prefecture</v>
      </c>
      <c r="C644" s="3" t="s">
        <v>1046</v>
      </c>
      <c r="D644" s="1" t="s">
        <v>1047</v>
      </c>
      <c r="E644" s="6">
        <v>640000.0</v>
      </c>
      <c r="F644" s="1" t="s">
        <v>1048</v>
      </c>
      <c r="G644" s="5" t="str">
        <f>IFERROR(__xludf.DUMMYFUNCTION("GOOGLETRANSLATE(H644, ""ZH-CN"", ""EN"")"),"Yinchuan City")</f>
        <v>Yinchuan City</v>
      </c>
      <c r="H644" s="5" t="s">
        <v>1049</v>
      </c>
      <c r="I644" s="6">
        <v>640100.0</v>
      </c>
      <c r="J644" s="7" t="b">
        <v>0</v>
      </c>
      <c r="K644" s="1"/>
      <c r="L644" s="1"/>
      <c r="M644" s="1"/>
      <c r="N644" s="1"/>
      <c r="O644" s="1"/>
      <c r="P644" s="1"/>
      <c r="Q644" s="1"/>
      <c r="R644" s="1"/>
      <c r="S644" s="1"/>
    </row>
    <row r="645" ht="15.75" customHeight="1">
      <c r="A645" s="6">
        <v>648.0</v>
      </c>
      <c r="B645" s="3" t="str">
        <f>IFERROR(__xludf.DUMMYFUNCTION("GOOGLETRANSLATE(C645, ""ZH-CN"", ""EN"")"),"Ningxia Hui Autonomous Prefecture")</f>
        <v>Ningxia Hui Autonomous Prefecture</v>
      </c>
      <c r="C645" s="3" t="s">
        <v>1046</v>
      </c>
      <c r="D645" s="1" t="s">
        <v>1047</v>
      </c>
      <c r="E645" s="6">
        <v>640000.0</v>
      </c>
      <c r="F645" s="1" t="s">
        <v>1050</v>
      </c>
      <c r="G645" s="5" t="str">
        <f>IFERROR(__xludf.DUMMYFUNCTION("GOOGLETRANSLATE(H645, ""ZH-CN"", ""EN"")"),"Shizui Mountain City")</f>
        <v>Shizui Mountain City</v>
      </c>
      <c r="H645" s="5" t="s">
        <v>1051</v>
      </c>
      <c r="I645" s="6">
        <v>640200.0</v>
      </c>
      <c r="J645" s="7" t="b">
        <v>0</v>
      </c>
      <c r="K645" s="1"/>
      <c r="L645" s="1"/>
      <c r="M645" s="1"/>
      <c r="N645" s="1"/>
      <c r="O645" s="1"/>
      <c r="P645" s="1"/>
      <c r="Q645" s="1"/>
      <c r="R645" s="1"/>
      <c r="S645" s="1"/>
    </row>
    <row r="646" ht="15.75" customHeight="1">
      <c r="A646" s="6">
        <v>649.0</v>
      </c>
      <c r="B646" s="3" t="str">
        <f>IFERROR(__xludf.DUMMYFUNCTION("GOOGLETRANSLATE(C646, ""ZH-CN"", ""EN"")"),"Ningxia Hui Autonomous Prefecture")</f>
        <v>Ningxia Hui Autonomous Prefecture</v>
      </c>
      <c r="C646" s="3" t="s">
        <v>1046</v>
      </c>
      <c r="D646" s="1" t="s">
        <v>1047</v>
      </c>
      <c r="E646" s="6">
        <v>640000.0</v>
      </c>
      <c r="F646" s="1" t="s">
        <v>1052</v>
      </c>
      <c r="G646" s="5" t="str">
        <f>IFERROR(__xludf.DUMMYFUNCTION("GOOGLETRANSLATE(H646, ""ZH-CN"", ""EN"")"),"Wuzhong City")</f>
        <v>Wuzhong City</v>
      </c>
      <c r="H646" s="5" t="s">
        <v>1053</v>
      </c>
      <c r="I646" s="6">
        <v>640300.0</v>
      </c>
      <c r="J646" s="7" t="b">
        <v>0</v>
      </c>
      <c r="K646" s="1"/>
      <c r="L646" s="1"/>
      <c r="M646" s="1"/>
      <c r="N646" s="1"/>
      <c r="O646" s="1"/>
      <c r="P646" s="1"/>
      <c r="Q646" s="1"/>
      <c r="R646" s="1"/>
      <c r="S646" s="1"/>
    </row>
    <row r="647" ht="15.75" customHeight="1">
      <c r="A647" s="6">
        <v>650.0</v>
      </c>
      <c r="B647" s="3" t="str">
        <f>IFERROR(__xludf.DUMMYFUNCTION("GOOGLETRANSLATE(C647, ""ZH-CN"", ""EN"")"),"Ningxia Hui Autonomous Prefecture")</f>
        <v>Ningxia Hui Autonomous Prefecture</v>
      </c>
      <c r="C647" s="3" t="s">
        <v>1046</v>
      </c>
      <c r="D647" s="1" t="s">
        <v>1047</v>
      </c>
      <c r="E647" s="6">
        <v>640000.0</v>
      </c>
      <c r="F647" s="1" t="s">
        <v>1054</v>
      </c>
      <c r="G647" s="5" t="str">
        <f>IFERROR(__xludf.DUMMYFUNCTION("GOOGLETRANSLATE(H647, ""ZH-CN"", ""EN"")"),"Wuzhong City")</f>
        <v>Wuzhong City</v>
      </c>
      <c r="H647" s="5" t="s">
        <v>1053</v>
      </c>
      <c r="I647" s="6">
        <v>640300.0</v>
      </c>
      <c r="J647" s="7" t="b">
        <v>0</v>
      </c>
      <c r="K647" s="1"/>
      <c r="L647" s="1"/>
      <c r="M647" s="1"/>
      <c r="N647" s="1"/>
      <c r="O647" s="1"/>
      <c r="P647" s="1"/>
      <c r="Q647" s="1"/>
      <c r="R647" s="1"/>
      <c r="S647" s="1"/>
    </row>
    <row r="648" ht="15.75" customHeight="1">
      <c r="A648" s="6">
        <v>651.0</v>
      </c>
      <c r="B648" s="3" t="str">
        <f>IFERROR(__xludf.DUMMYFUNCTION("GOOGLETRANSLATE(C648, ""ZH-CN"", ""EN"")"),"Ningxia Hui Autonomous Prefecture")</f>
        <v>Ningxia Hui Autonomous Prefecture</v>
      </c>
      <c r="C648" s="3" t="s">
        <v>1046</v>
      </c>
      <c r="D648" s="1" t="s">
        <v>1047</v>
      </c>
      <c r="E648" s="6">
        <v>640000.0</v>
      </c>
      <c r="F648" s="1" t="s">
        <v>1055</v>
      </c>
      <c r="G648" s="5" t="str">
        <f>IFERROR(__xludf.DUMMYFUNCTION("GOOGLETRANSLATE(H648, ""ZH-CN"", ""EN"")"),"Guyuan City")</f>
        <v>Guyuan City</v>
      </c>
      <c r="H648" s="5" t="s">
        <v>1056</v>
      </c>
      <c r="I648" s="6">
        <v>640400.0</v>
      </c>
      <c r="J648" s="7" t="b">
        <v>0</v>
      </c>
      <c r="K648" s="1"/>
      <c r="L648" s="1"/>
      <c r="M648" s="1"/>
      <c r="N648" s="1"/>
      <c r="O648" s="1"/>
      <c r="P648" s="1"/>
      <c r="Q648" s="1"/>
      <c r="R648" s="1"/>
      <c r="S648" s="1"/>
    </row>
    <row r="649" ht="15.75" customHeight="1">
      <c r="A649" s="6">
        <v>652.0</v>
      </c>
      <c r="B649" s="3" t="str">
        <f>IFERROR(__xludf.DUMMYFUNCTION("GOOGLETRANSLATE(C649, ""ZH-CN"", ""EN"")"),"Ningxia Hui Autonomous Prefecture")</f>
        <v>Ningxia Hui Autonomous Prefecture</v>
      </c>
      <c r="C649" s="3" t="s">
        <v>1046</v>
      </c>
      <c r="D649" s="1" t="s">
        <v>1047</v>
      </c>
      <c r="E649" s="6">
        <v>640000.0</v>
      </c>
      <c r="F649" s="1" t="s">
        <v>1057</v>
      </c>
      <c r="G649" s="5" t="str">
        <f>IFERROR(__xludf.DUMMYFUNCTION("GOOGLETRANSLATE(H649, ""ZH-CN"", ""EN"")"),"Zhongwei City")</f>
        <v>Zhongwei City</v>
      </c>
      <c r="H649" s="5" t="s">
        <v>1058</v>
      </c>
      <c r="I649" s="6">
        <v>640500.0</v>
      </c>
      <c r="J649" s="7" t="b">
        <v>0</v>
      </c>
      <c r="K649" s="1"/>
      <c r="L649" s="1"/>
      <c r="M649" s="1"/>
      <c r="N649" s="1"/>
      <c r="O649" s="1"/>
      <c r="P649" s="1"/>
      <c r="Q649" s="1"/>
      <c r="R649" s="1"/>
      <c r="S649" s="1"/>
    </row>
    <row r="650" ht="15.75" customHeight="1">
      <c r="A650" s="6">
        <v>653.0</v>
      </c>
      <c r="B650" s="3" t="str">
        <f>IFERROR(__xludf.DUMMYFUNCTION("GOOGLETRANSLATE(C650, ""ZH-CN"", ""EN"")"),"Hunan Province")</f>
        <v>Hunan Province</v>
      </c>
      <c r="C650" s="3" t="s">
        <v>1059</v>
      </c>
      <c r="D650" s="1" t="s">
        <v>1060</v>
      </c>
      <c r="E650" s="6">
        <v>430000.0</v>
      </c>
      <c r="F650" s="1" t="s">
        <v>1061</v>
      </c>
      <c r="G650" s="5" t="str">
        <f>IFERROR(__xludf.DUMMYFUNCTION("GOOGLETRANSLATE(H650, ""ZH-CN"", ""EN"")"),"Changsha City")</f>
        <v>Changsha City</v>
      </c>
      <c r="H650" s="5" t="s">
        <v>1062</v>
      </c>
      <c r="I650" s="6">
        <v>430100.0</v>
      </c>
      <c r="J650" s="7" t="b">
        <v>0</v>
      </c>
      <c r="K650" s="1"/>
      <c r="L650" s="1"/>
      <c r="M650" s="1"/>
      <c r="N650" s="1"/>
      <c r="O650" s="1"/>
      <c r="P650" s="1"/>
      <c r="Q650" s="1"/>
      <c r="R650" s="1"/>
      <c r="S650" s="1"/>
    </row>
    <row r="651" ht="15.75" customHeight="1">
      <c r="A651" s="6">
        <v>654.0</v>
      </c>
      <c r="B651" s="3" t="str">
        <f>IFERROR(__xludf.DUMMYFUNCTION("GOOGLETRANSLATE(C651, ""ZH-CN"", ""EN"")"),"Hunan Province")</f>
        <v>Hunan Province</v>
      </c>
      <c r="C651" s="3" t="s">
        <v>1059</v>
      </c>
      <c r="D651" s="1" t="s">
        <v>1060</v>
      </c>
      <c r="E651" s="6">
        <v>430000.0</v>
      </c>
      <c r="F651" s="1" t="s">
        <v>1063</v>
      </c>
      <c r="G651" s="5" t="str">
        <f>IFERROR(__xludf.DUMMYFUNCTION("GOOGLETRANSLATE(H651, ""ZH-CN"", ""EN"")"),"Zhuzhou City")</f>
        <v>Zhuzhou City</v>
      </c>
      <c r="H651" s="5" t="s">
        <v>1064</v>
      </c>
      <c r="I651" s="6">
        <v>430200.0</v>
      </c>
      <c r="J651" s="7" t="b">
        <v>0</v>
      </c>
      <c r="K651" s="1"/>
      <c r="L651" s="1"/>
      <c r="M651" s="1"/>
      <c r="N651" s="1"/>
      <c r="O651" s="1"/>
      <c r="P651" s="1"/>
      <c r="Q651" s="1"/>
      <c r="R651" s="1"/>
      <c r="S651" s="1"/>
    </row>
    <row r="652" ht="15.75" customHeight="1">
      <c r="A652" s="6">
        <v>655.0</v>
      </c>
      <c r="B652" s="3" t="str">
        <f>IFERROR(__xludf.DUMMYFUNCTION("GOOGLETRANSLATE(C652, ""ZH-CN"", ""EN"")"),"Hunan Province")</f>
        <v>Hunan Province</v>
      </c>
      <c r="C652" s="3" t="s">
        <v>1059</v>
      </c>
      <c r="D652" s="1" t="s">
        <v>1060</v>
      </c>
      <c r="E652" s="6">
        <v>430000.0</v>
      </c>
      <c r="F652" s="1" t="s">
        <v>1065</v>
      </c>
      <c r="G652" s="5" t="str">
        <f>IFERROR(__xludf.DUMMYFUNCTION("GOOGLETRANSLATE(H652, ""ZH-CN"", ""EN"")"),"Xiangtan City")</f>
        <v>Xiangtan City</v>
      </c>
      <c r="H652" s="5" t="s">
        <v>1066</v>
      </c>
      <c r="I652" s="6">
        <v>430300.0</v>
      </c>
      <c r="J652" s="7" t="b">
        <v>0</v>
      </c>
      <c r="K652" s="1"/>
      <c r="L652" s="1"/>
      <c r="M652" s="1"/>
      <c r="N652" s="1"/>
      <c r="O652" s="1"/>
      <c r="P652" s="1"/>
      <c r="Q652" s="1"/>
      <c r="R652" s="1"/>
      <c r="S652" s="1"/>
    </row>
    <row r="653" ht="15.75" customHeight="1">
      <c r="A653" s="6">
        <v>656.0</v>
      </c>
      <c r="B653" s="3" t="str">
        <f>IFERROR(__xludf.DUMMYFUNCTION("GOOGLETRANSLATE(C653, ""ZH-CN"", ""EN"")"),"Hunan Province")</f>
        <v>Hunan Province</v>
      </c>
      <c r="C653" s="3" t="s">
        <v>1059</v>
      </c>
      <c r="D653" s="1" t="s">
        <v>1060</v>
      </c>
      <c r="E653" s="6">
        <v>430000.0</v>
      </c>
      <c r="F653" s="1" t="s">
        <v>1067</v>
      </c>
      <c r="G653" s="5" t="str">
        <f>IFERROR(__xludf.DUMMYFUNCTION("GOOGLETRANSLATE(H653, ""ZH-CN"", ""EN"")"),"Hengyang City")</f>
        <v>Hengyang City</v>
      </c>
      <c r="H653" s="5" t="s">
        <v>1068</v>
      </c>
      <c r="I653" s="6">
        <v>430400.0</v>
      </c>
      <c r="J653" s="7" t="b">
        <v>0</v>
      </c>
      <c r="K653" s="1"/>
      <c r="L653" s="1"/>
      <c r="M653" s="1"/>
      <c r="N653" s="1"/>
      <c r="O653" s="1"/>
      <c r="P653" s="1"/>
      <c r="Q653" s="1"/>
      <c r="R653" s="1"/>
      <c r="S653" s="1"/>
    </row>
    <row r="654" ht="15.75" customHeight="1">
      <c r="A654" s="6">
        <v>657.0</v>
      </c>
      <c r="B654" s="3" t="str">
        <f>IFERROR(__xludf.DUMMYFUNCTION("GOOGLETRANSLATE(C654, ""ZH-CN"", ""EN"")"),"Hunan Province")</f>
        <v>Hunan Province</v>
      </c>
      <c r="C654" s="3" t="s">
        <v>1059</v>
      </c>
      <c r="D654" s="1" t="s">
        <v>1060</v>
      </c>
      <c r="E654" s="6">
        <v>430000.0</v>
      </c>
      <c r="F654" s="1" t="s">
        <v>1069</v>
      </c>
      <c r="G654" s="5" t="str">
        <f>IFERROR(__xludf.DUMMYFUNCTION("GOOGLETRANSLATE(H654, ""ZH-CN"", ""EN"")"),"Shaoyang City")</f>
        <v>Shaoyang City</v>
      </c>
      <c r="H654" s="5" t="s">
        <v>1070</v>
      </c>
      <c r="I654" s="6">
        <v>430500.0</v>
      </c>
      <c r="J654" s="7" t="b">
        <v>0</v>
      </c>
      <c r="K654" s="1"/>
      <c r="L654" s="1"/>
      <c r="M654" s="1"/>
      <c r="N654" s="1"/>
      <c r="O654" s="1"/>
      <c r="P654" s="1"/>
      <c r="Q654" s="1"/>
      <c r="R654" s="1"/>
      <c r="S654" s="1"/>
    </row>
    <row r="655" ht="15.75" customHeight="1">
      <c r="A655" s="6">
        <v>658.0</v>
      </c>
      <c r="B655" s="3" t="str">
        <f>IFERROR(__xludf.DUMMYFUNCTION("GOOGLETRANSLATE(C655, ""ZH-CN"", ""EN"")"),"Hunan Province")</f>
        <v>Hunan Province</v>
      </c>
      <c r="C655" s="3" t="s">
        <v>1059</v>
      </c>
      <c r="D655" s="1" t="s">
        <v>1060</v>
      </c>
      <c r="E655" s="6">
        <v>430000.0</v>
      </c>
      <c r="F655" s="1" t="s">
        <v>1071</v>
      </c>
      <c r="G655" s="5" t="str">
        <f>IFERROR(__xludf.DUMMYFUNCTION("GOOGLETRANSLATE(H655, ""ZH-CN"", ""EN"")"),"Yueyang City")</f>
        <v>Yueyang City</v>
      </c>
      <c r="H655" s="5" t="s">
        <v>1072</v>
      </c>
      <c r="I655" s="6">
        <v>430600.0</v>
      </c>
      <c r="J655" s="7" t="b">
        <v>0</v>
      </c>
      <c r="K655" s="1"/>
      <c r="L655" s="1"/>
      <c r="M655" s="1"/>
      <c r="N655" s="1"/>
      <c r="O655" s="1"/>
      <c r="P655" s="1"/>
      <c r="Q655" s="1"/>
      <c r="R655" s="1"/>
      <c r="S655" s="1"/>
    </row>
    <row r="656" ht="15.75" customHeight="1">
      <c r="A656" s="6">
        <v>659.0</v>
      </c>
      <c r="B656" s="3" t="str">
        <f>IFERROR(__xludf.DUMMYFUNCTION("GOOGLETRANSLATE(C656, ""ZH-CN"", ""EN"")"),"Hunan Province")</f>
        <v>Hunan Province</v>
      </c>
      <c r="C656" s="3" t="s">
        <v>1059</v>
      </c>
      <c r="D656" s="1" t="s">
        <v>1060</v>
      </c>
      <c r="E656" s="6">
        <v>430000.0</v>
      </c>
      <c r="F656" s="1" t="s">
        <v>1073</v>
      </c>
      <c r="G656" s="5" t="str">
        <f>IFERROR(__xludf.DUMMYFUNCTION("GOOGLETRANSLATE(H656, ""ZH-CN"", ""EN"")"),"Yiyang City")</f>
        <v>Yiyang City</v>
      </c>
      <c r="H656" s="5" t="s">
        <v>1074</v>
      </c>
      <c r="I656" s="6">
        <v>430900.0</v>
      </c>
      <c r="J656" s="7" t="b">
        <v>0</v>
      </c>
      <c r="K656" s="1"/>
      <c r="L656" s="1"/>
      <c r="M656" s="1"/>
      <c r="N656" s="1"/>
      <c r="O656" s="1"/>
      <c r="P656" s="1"/>
      <c r="Q656" s="1"/>
      <c r="R656" s="1"/>
      <c r="S656" s="1"/>
    </row>
    <row r="657" ht="15.75" customHeight="1">
      <c r="A657" s="6">
        <v>660.0</v>
      </c>
      <c r="B657" s="3" t="str">
        <f>IFERROR(__xludf.DUMMYFUNCTION("GOOGLETRANSLATE(C657, ""ZH-CN"", ""EN"")"),"Hunan Province")</f>
        <v>Hunan Province</v>
      </c>
      <c r="C657" s="3" t="s">
        <v>1059</v>
      </c>
      <c r="D657" s="1" t="s">
        <v>1060</v>
      </c>
      <c r="E657" s="6">
        <v>430000.0</v>
      </c>
      <c r="F657" s="1" t="s">
        <v>1075</v>
      </c>
      <c r="G657" s="5" t="str">
        <f>IFERROR(__xludf.DUMMYFUNCTION("GOOGLETRANSLATE(H657, ""ZH-CN"", ""EN"")"),"Changde City")</f>
        <v>Changde City</v>
      </c>
      <c r="H657" s="5" t="s">
        <v>1076</v>
      </c>
      <c r="I657" s="6">
        <v>430700.0</v>
      </c>
      <c r="J657" s="7" t="b">
        <v>0</v>
      </c>
      <c r="K657" s="1"/>
      <c r="L657" s="1"/>
      <c r="M657" s="1"/>
      <c r="N657" s="1"/>
      <c r="O657" s="1"/>
      <c r="P657" s="1"/>
      <c r="Q657" s="1"/>
      <c r="R657" s="1"/>
      <c r="S657" s="1"/>
    </row>
    <row r="658" ht="15.75" customHeight="1">
      <c r="A658" s="6">
        <v>661.0</v>
      </c>
      <c r="B658" s="3" t="str">
        <f>IFERROR(__xludf.DUMMYFUNCTION("GOOGLETRANSLATE(C658, ""ZH-CN"", ""EN"")"),"Hunan Province")</f>
        <v>Hunan Province</v>
      </c>
      <c r="C658" s="3" t="s">
        <v>1059</v>
      </c>
      <c r="D658" s="1" t="s">
        <v>1060</v>
      </c>
      <c r="E658" s="6">
        <v>430000.0</v>
      </c>
      <c r="F658" s="1" t="s">
        <v>1077</v>
      </c>
      <c r="G658" s="5" t="str">
        <f>IFERROR(__xludf.DUMMYFUNCTION("GOOGLETRANSLATE(H658, ""ZH-CN"", ""EN"")"),"Loudi City")</f>
        <v>Loudi City</v>
      </c>
      <c r="H658" s="5" t="s">
        <v>1078</v>
      </c>
      <c r="I658" s="6">
        <v>431300.0</v>
      </c>
      <c r="J658" s="7" t="b">
        <v>0</v>
      </c>
      <c r="K658" s="1"/>
      <c r="L658" s="1"/>
      <c r="M658" s="1"/>
      <c r="N658" s="1"/>
      <c r="O658" s="1"/>
      <c r="P658" s="1"/>
      <c r="Q658" s="1"/>
      <c r="R658" s="1"/>
      <c r="S658" s="1"/>
    </row>
    <row r="659" ht="15.75" customHeight="1">
      <c r="A659" s="6">
        <v>662.0</v>
      </c>
      <c r="B659" s="3" t="str">
        <f>IFERROR(__xludf.DUMMYFUNCTION("GOOGLETRANSLATE(C659, ""ZH-CN"", ""EN"")"),"Hunan Province")</f>
        <v>Hunan Province</v>
      </c>
      <c r="C659" s="3" t="s">
        <v>1059</v>
      </c>
      <c r="D659" s="1" t="s">
        <v>1060</v>
      </c>
      <c r="E659" s="6">
        <v>430000.0</v>
      </c>
      <c r="F659" s="1" t="s">
        <v>1079</v>
      </c>
      <c r="G659" s="5" t="str">
        <f>IFERROR(__xludf.DUMMYFUNCTION("GOOGLETRANSLATE(H659, ""ZH-CN"", ""EN"")"),"Luzhou")</f>
        <v>Luzhou</v>
      </c>
      <c r="H659" s="5" t="s">
        <v>1080</v>
      </c>
      <c r="I659" s="6">
        <v>431000.0</v>
      </c>
      <c r="J659" s="7" t="b">
        <v>0</v>
      </c>
      <c r="K659" s="1"/>
      <c r="L659" s="1"/>
      <c r="M659" s="1"/>
      <c r="N659" s="1"/>
      <c r="O659" s="1"/>
      <c r="P659" s="1"/>
      <c r="Q659" s="1"/>
      <c r="R659" s="1"/>
      <c r="S659" s="1"/>
    </row>
    <row r="660" ht="15.75" customHeight="1">
      <c r="A660" s="6">
        <v>663.0</v>
      </c>
      <c r="B660" s="3" t="str">
        <f>IFERROR(__xludf.DUMMYFUNCTION("GOOGLETRANSLATE(C660, ""ZH-CN"", ""EN"")"),"Hunan Province")</f>
        <v>Hunan Province</v>
      </c>
      <c r="C660" s="3" t="s">
        <v>1059</v>
      </c>
      <c r="D660" s="1" t="s">
        <v>1060</v>
      </c>
      <c r="E660" s="6">
        <v>430000.0</v>
      </c>
      <c r="F660" s="1" t="s">
        <v>1081</v>
      </c>
      <c r="G660" s="5" t="str">
        <f>IFERROR(__xludf.DUMMYFUNCTION("GOOGLETRANSLATE(H660, ""ZH-CN"", ""EN"")"),"Yongzhou")</f>
        <v>Yongzhou</v>
      </c>
      <c r="H660" s="5" t="s">
        <v>1082</v>
      </c>
      <c r="I660" s="6">
        <v>431100.0</v>
      </c>
      <c r="J660" s="7" t="b">
        <v>0</v>
      </c>
      <c r="K660" s="1"/>
      <c r="L660" s="1"/>
      <c r="M660" s="1"/>
      <c r="N660" s="1"/>
      <c r="O660" s="1"/>
      <c r="P660" s="1"/>
      <c r="Q660" s="1"/>
      <c r="R660" s="1"/>
      <c r="S660" s="1"/>
    </row>
    <row r="661" ht="15.75" customHeight="1">
      <c r="A661" s="6">
        <v>664.0</v>
      </c>
      <c r="B661" s="3" t="str">
        <f>IFERROR(__xludf.DUMMYFUNCTION("GOOGLETRANSLATE(C661, ""ZH-CN"", ""EN"")"),"Hunan Province")</f>
        <v>Hunan Province</v>
      </c>
      <c r="C661" s="3" t="s">
        <v>1059</v>
      </c>
      <c r="D661" s="1" t="s">
        <v>1060</v>
      </c>
      <c r="E661" s="6">
        <v>430000.0</v>
      </c>
      <c r="F661" s="1" t="s">
        <v>1083</v>
      </c>
      <c r="G661" s="5" t="str">
        <f>IFERROR(__xludf.DUMMYFUNCTION("GOOGLETRANSLATE(H661, ""ZH-CN"", ""EN"")"),"Yongzhou")</f>
        <v>Yongzhou</v>
      </c>
      <c r="H661" s="5" t="s">
        <v>1082</v>
      </c>
      <c r="I661" s="6">
        <v>431100.0</v>
      </c>
      <c r="J661" s="7" t="b">
        <v>0</v>
      </c>
      <c r="K661" s="1"/>
      <c r="L661" s="1"/>
      <c r="M661" s="1"/>
      <c r="N661" s="1"/>
      <c r="O661" s="1"/>
      <c r="P661" s="1"/>
      <c r="Q661" s="1"/>
      <c r="R661" s="1"/>
      <c r="S661" s="1"/>
    </row>
    <row r="662" ht="15.75" customHeight="1">
      <c r="A662" s="6">
        <v>665.0</v>
      </c>
      <c r="B662" s="3" t="str">
        <f>IFERROR(__xludf.DUMMYFUNCTION("GOOGLETRANSLATE(C662, ""ZH-CN"", ""EN"")"),"Hunan Province")</f>
        <v>Hunan Province</v>
      </c>
      <c r="C662" s="3" t="s">
        <v>1059</v>
      </c>
      <c r="D662" s="1" t="s">
        <v>1060</v>
      </c>
      <c r="E662" s="6">
        <v>430000.0</v>
      </c>
      <c r="F662" s="1" t="s">
        <v>1084</v>
      </c>
      <c r="G662" s="5" t="str">
        <f>IFERROR(__xludf.DUMMYFUNCTION("GOOGLETRANSLATE(H662, ""ZH-CN"", ""EN"")"),"Huaihua City")</f>
        <v>Huaihua City</v>
      </c>
      <c r="H662" s="5" t="s">
        <v>1085</v>
      </c>
      <c r="I662" s="6">
        <v>431200.0</v>
      </c>
      <c r="J662" s="7" t="b">
        <v>0</v>
      </c>
      <c r="K662" s="1"/>
      <c r="L662" s="1"/>
      <c r="M662" s="1"/>
      <c r="N662" s="1"/>
      <c r="O662" s="1"/>
      <c r="P662" s="1"/>
      <c r="Q662" s="1"/>
      <c r="R662" s="1"/>
      <c r="S662" s="1"/>
    </row>
    <row r="663" ht="15.75" customHeight="1">
      <c r="A663" s="6">
        <v>666.0</v>
      </c>
      <c r="B663" s="3" t="str">
        <f>IFERROR(__xludf.DUMMYFUNCTION("GOOGLETRANSLATE(C663, ""ZH-CN"", ""EN"")"),"Hunan Province")</f>
        <v>Hunan Province</v>
      </c>
      <c r="C663" s="3" t="s">
        <v>1059</v>
      </c>
      <c r="D663" s="1" t="s">
        <v>1060</v>
      </c>
      <c r="E663" s="6">
        <v>430000.0</v>
      </c>
      <c r="F663" s="1" t="s">
        <v>1086</v>
      </c>
      <c r="G663" s="5" t="str">
        <f>IFERROR(__xludf.DUMMYFUNCTION("GOOGLETRANSLATE(H663, ""ZH-CN"", ""EN"")"),"Xiangxi Tujia Miao Autonomous Prefecture")</f>
        <v>Xiangxi Tujia Miao Autonomous Prefecture</v>
      </c>
      <c r="H663" s="5" t="s">
        <v>1087</v>
      </c>
      <c r="I663" s="6">
        <v>433100.0</v>
      </c>
      <c r="J663" s="7" t="b">
        <v>0</v>
      </c>
      <c r="K663" s="1"/>
      <c r="L663" s="1"/>
      <c r="M663" s="1"/>
      <c r="N663" s="1"/>
      <c r="O663" s="1"/>
      <c r="P663" s="1"/>
      <c r="Q663" s="1"/>
      <c r="R663" s="1"/>
      <c r="S663" s="1"/>
    </row>
    <row r="664" ht="15.75" customHeight="1">
      <c r="A664" s="6">
        <v>667.0</v>
      </c>
      <c r="B664" s="3" t="str">
        <f>IFERROR(__xludf.DUMMYFUNCTION("GOOGLETRANSLATE(C664, ""ZH-CN"", ""EN"")"),"Hunan Province")</f>
        <v>Hunan Province</v>
      </c>
      <c r="C664" s="3" t="s">
        <v>1059</v>
      </c>
      <c r="D664" s="1" t="s">
        <v>1060</v>
      </c>
      <c r="E664" s="6">
        <v>430000.0</v>
      </c>
      <c r="F664" s="1" t="s">
        <v>1088</v>
      </c>
      <c r="G664" s="5" t="str">
        <f>IFERROR(__xludf.DUMMYFUNCTION("GOOGLETRANSLATE(H664, ""ZH-CN"", ""EN"")"),"Zhangjiajie City")</f>
        <v>Zhangjiajie City</v>
      </c>
      <c r="H664" s="5" t="s">
        <v>1089</v>
      </c>
      <c r="I664" s="6">
        <v>430800.0</v>
      </c>
      <c r="J664" s="7" t="b">
        <v>0</v>
      </c>
      <c r="K664" s="1"/>
      <c r="L664" s="1"/>
      <c r="M664" s="1"/>
      <c r="N664" s="1"/>
      <c r="O664" s="1"/>
      <c r="P664" s="1"/>
      <c r="Q664" s="1"/>
      <c r="R664" s="1"/>
      <c r="S664" s="1"/>
    </row>
    <row r="665" ht="15.75" customHeight="1">
      <c r="A665" s="6">
        <v>668.0</v>
      </c>
      <c r="B665" s="3" t="str">
        <f>IFERROR(__xludf.DUMMYFUNCTION("GOOGLETRANSLATE(C665, ""ZH-CN"", ""EN"")"),"Hunan Province")</f>
        <v>Hunan Province</v>
      </c>
      <c r="C665" s="3" t="s">
        <v>1059</v>
      </c>
      <c r="D665" s="1" t="s">
        <v>1060</v>
      </c>
      <c r="E665" s="6">
        <v>430000.0</v>
      </c>
      <c r="F665" s="1" t="s">
        <v>1090</v>
      </c>
      <c r="G665" s="5" t="str">
        <f>IFERROR(__xludf.DUMMYFUNCTION("GOOGLETRANSLATE(H665, ""ZH-CN"", ""EN"")"),"Zhangjiajie City")</f>
        <v>Zhangjiajie City</v>
      </c>
      <c r="H665" s="5" t="s">
        <v>1089</v>
      </c>
      <c r="I665" s="6">
        <v>430800.0</v>
      </c>
      <c r="J665" s="7" t="b">
        <v>0</v>
      </c>
      <c r="K665" s="1"/>
      <c r="L665" s="1"/>
      <c r="M665" s="1"/>
      <c r="N665" s="1"/>
      <c r="O665" s="1"/>
      <c r="P665" s="1"/>
      <c r="Q665" s="1"/>
      <c r="R665" s="1"/>
      <c r="S665" s="1"/>
    </row>
    <row r="666" ht="15.75" customHeight="1">
      <c r="A666" s="6">
        <v>1100.0</v>
      </c>
      <c r="B666" s="3" t="str">
        <f>IFERROR(__xludf.DUMMYFUNCTION("GOOGLETRANSLATE(C666, ""ZH-CN"", ""EN"")"),"Shanghai")</f>
        <v>Shanghai</v>
      </c>
      <c r="C666" s="3" t="s">
        <v>1091</v>
      </c>
      <c r="D666" s="1" t="s">
        <v>1092</v>
      </c>
      <c r="E666" s="6">
        <v>310000.0</v>
      </c>
      <c r="F666" s="1" t="s">
        <v>1093</v>
      </c>
      <c r="G666" s="5" t="str">
        <f>IFERROR(__xludf.DUMMYFUNCTION("GOOGLETRANSLATE(H666, ""ZH-CN"", ""EN"")"),"Huangpu District")</f>
        <v>Huangpu District</v>
      </c>
      <c r="H666" s="5" t="s">
        <v>1094</v>
      </c>
      <c r="I666" s="6">
        <v>310101.0</v>
      </c>
      <c r="J666" s="7" t="b">
        <v>1</v>
      </c>
      <c r="K666" s="1"/>
      <c r="L666" s="1"/>
      <c r="M666" s="1"/>
      <c r="N666" s="1"/>
      <c r="O666" s="1"/>
      <c r="P666" s="1"/>
      <c r="Q666" s="1"/>
      <c r="R666" s="1"/>
      <c r="S666" s="1"/>
    </row>
    <row r="667" ht="15.75" customHeight="1">
      <c r="A667" s="6">
        <v>2100.0</v>
      </c>
      <c r="B667" s="3" t="str">
        <f>IFERROR(__xludf.DUMMYFUNCTION("GOOGLETRANSLATE(C667, ""ZH-CN"", ""EN"")"),"Shanghai")</f>
        <v>Shanghai</v>
      </c>
      <c r="C667" s="3" t="s">
        <v>1091</v>
      </c>
      <c r="D667" s="1" t="s">
        <v>1092</v>
      </c>
      <c r="E667" s="6">
        <v>310000.0</v>
      </c>
      <c r="F667" s="1" t="s">
        <v>1093</v>
      </c>
      <c r="G667" s="5" t="str">
        <f>IFERROR(__xludf.DUMMYFUNCTION("GOOGLETRANSLATE(H667, ""ZH-CN"", ""EN"")"),"Huangpu District")</f>
        <v>Huangpu District</v>
      </c>
      <c r="H667" s="5" t="s">
        <v>1094</v>
      </c>
      <c r="I667" s="6">
        <v>310101.0</v>
      </c>
      <c r="J667" s="7" t="b">
        <v>1</v>
      </c>
      <c r="K667" s="1"/>
      <c r="L667" s="1"/>
      <c r="M667" s="1"/>
      <c r="N667" s="1"/>
      <c r="O667" s="1"/>
      <c r="P667" s="1"/>
      <c r="Q667" s="1"/>
      <c r="R667" s="1"/>
      <c r="S667" s="1"/>
    </row>
    <row r="668" ht="15.75" customHeight="1">
      <c r="A668" s="6">
        <v>3100.0</v>
      </c>
      <c r="B668" s="3" t="str">
        <f>IFERROR(__xludf.DUMMYFUNCTION("GOOGLETRANSLATE(C668, ""ZH-CN"", ""EN"")"),"Shanghai")</f>
        <v>Shanghai</v>
      </c>
      <c r="C668" s="3" t="s">
        <v>1091</v>
      </c>
      <c r="D668" s="1" t="s">
        <v>1092</v>
      </c>
      <c r="E668" s="6">
        <v>310000.0</v>
      </c>
      <c r="F668" s="1" t="s">
        <v>1093</v>
      </c>
      <c r="G668" s="5" t="str">
        <f>IFERROR(__xludf.DUMMYFUNCTION("GOOGLETRANSLATE(H668, ""ZH-CN"", ""EN"")"),"Huangpu District")</f>
        <v>Huangpu District</v>
      </c>
      <c r="H668" s="5" t="s">
        <v>1094</v>
      </c>
      <c r="I668" s="6">
        <v>310101.0</v>
      </c>
      <c r="J668" s="7" t="b">
        <v>1</v>
      </c>
      <c r="K668" s="1"/>
      <c r="L668" s="1"/>
      <c r="M668" s="1"/>
      <c r="N668" s="1"/>
      <c r="O668" s="1"/>
      <c r="P668" s="1"/>
      <c r="Q668" s="1"/>
      <c r="R668" s="1"/>
      <c r="S668" s="1"/>
    </row>
    <row r="669" ht="15.75" customHeight="1">
      <c r="A669" s="6">
        <v>4100.0</v>
      </c>
      <c r="B669" s="3" t="str">
        <f>IFERROR(__xludf.DUMMYFUNCTION("GOOGLETRANSLATE(C669, ""ZH-CN"", ""EN"")"),"Shanghai")</f>
        <v>Shanghai</v>
      </c>
      <c r="C669" s="3" t="s">
        <v>1091</v>
      </c>
      <c r="D669" s="1" t="s">
        <v>1092</v>
      </c>
      <c r="E669" s="6">
        <v>310000.0</v>
      </c>
      <c r="F669" s="1" t="s">
        <v>1095</v>
      </c>
      <c r="G669" s="5" t="str">
        <f>IFERROR(__xludf.DUMMYFUNCTION("GOOGLETRANSLATE(H669, ""ZH-CN"", ""EN"")"),"Xuhui District")</f>
        <v>Xuhui District</v>
      </c>
      <c r="H669" s="5" t="s">
        <v>1096</v>
      </c>
      <c r="I669" s="6">
        <v>310104.0</v>
      </c>
      <c r="J669" s="7" t="b">
        <v>1</v>
      </c>
      <c r="K669" s="1"/>
      <c r="L669" s="1"/>
      <c r="M669" s="1"/>
      <c r="N669" s="1"/>
      <c r="O669" s="1"/>
      <c r="P669" s="1"/>
      <c r="Q669" s="1"/>
      <c r="R669" s="1"/>
      <c r="S669" s="1"/>
    </row>
    <row r="670" ht="15.75" customHeight="1">
      <c r="A670" s="6">
        <v>517.0</v>
      </c>
      <c r="B670" s="3" t="str">
        <f>IFERROR(__xludf.DUMMYFUNCTION("GOOGLETRANSLATE(C670, ""ZH-CN"", ""EN"")"),"Shanghai")</f>
        <v>Shanghai</v>
      </c>
      <c r="C670" s="3" t="s">
        <v>1091</v>
      </c>
      <c r="D670" s="1" t="s">
        <v>1092</v>
      </c>
      <c r="E670" s="6">
        <v>310000.0</v>
      </c>
      <c r="F670" s="1" t="s">
        <v>1097</v>
      </c>
      <c r="G670" s="5" t="str">
        <f>IFERROR(__xludf.DUMMYFUNCTION("GOOGLETRANSLATE(H670, ""ZH-CN"", ""EN"")"),"Changning District")</f>
        <v>Changning District</v>
      </c>
      <c r="H670" s="5" t="s">
        <v>1098</v>
      </c>
      <c r="I670" s="6">
        <v>310105.0</v>
      </c>
      <c r="J670" s="7" t="b">
        <v>1</v>
      </c>
      <c r="K670" s="1"/>
      <c r="L670" s="1"/>
      <c r="M670" s="1"/>
      <c r="N670" s="1"/>
      <c r="O670" s="1"/>
      <c r="P670" s="1"/>
      <c r="Q670" s="1"/>
      <c r="R670" s="1"/>
      <c r="S670" s="1"/>
    </row>
    <row r="671" ht="15.75" customHeight="1">
      <c r="A671" s="6">
        <v>669.0</v>
      </c>
      <c r="B671" s="3" t="str">
        <f>IFERROR(__xludf.DUMMYFUNCTION("GOOGLETRANSLATE(C671, ""ZH-CN"", ""EN"")"),"Shanghai")</f>
        <v>Shanghai</v>
      </c>
      <c r="C671" s="3" t="s">
        <v>1091</v>
      </c>
      <c r="D671" s="1" t="s">
        <v>1092</v>
      </c>
      <c r="E671" s="6">
        <v>310000.0</v>
      </c>
      <c r="F671" s="1" t="s">
        <v>1099</v>
      </c>
      <c r="G671" s="5" t="str">
        <f>IFERROR(__xludf.DUMMYFUNCTION("GOOGLETRANSLATE(H671, ""ZH-CN"", ""EN"")"),"Jing'an District")</f>
        <v>Jing'an District</v>
      </c>
      <c r="H671" s="5" t="s">
        <v>1100</v>
      </c>
      <c r="I671" s="6">
        <v>310106.0</v>
      </c>
      <c r="J671" s="7" t="b">
        <v>1</v>
      </c>
      <c r="K671" s="1"/>
      <c r="L671" s="1"/>
      <c r="M671" s="1"/>
      <c r="N671" s="1"/>
      <c r="O671" s="1"/>
      <c r="P671" s="1"/>
      <c r="Q671" s="1"/>
      <c r="R671" s="1"/>
      <c r="S671" s="1"/>
    </row>
    <row r="672" ht="15.75" customHeight="1">
      <c r="A672" s="6">
        <v>710.0</v>
      </c>
      <c r="B672" s="3" t="str">
        <f>IFERROR(__xludf.DUMMYFUNCTION("GOOGLETRANSLATE(C672, ""ZH-CN"", ""EN"")"),"Shanghai")</f>
        <v>Shanghai</v>
      </c>
      <c r="C672" s="3" t="s">
        <v>1091</v>
      </c>
      <c r="D672" s="1" t="s">
        <v>1092</v>
      </c>
      <c r="E672" s="6">
        <v>310000.0</v>
      </c>
      <c r="F672" s="1" t="s">
        <v>1101</v>
      </c>
      <c r="G672" s="5" t="str">
        <f>IFERROR(__xludf.DUMMYFUNCTION("GOOGLETRANSLATE(H672, ""ZH-CN"", ""EN"")"),"Putuo District")</f>
        <v>Putuo District</v>
      </c>
      <c r="H672" s="5" t="s">
        <v>1102</v>
      </c>
      <c r="I672" s="6">
        <v>310107.0</v>
      </c>
      <c r="J672" s="7" t="b">
        <v>1</v>
      </c>
      <c r="K672" s="1"/>
      <c r="L672" s="1"/>
      <c r="M672" s="1"/>
      <c r="N672" s="1"/>
      <c r="O672" s="1"/>
      <c r="P672" s="1"/>
      <c r="Q672" s="1"/>
      <c r="R672" s="1"/>
      <c r="S672" s="1"/>
    </row>
    <row r="673" ht="15.75" customHeight="1">
      <c r="A673" s="6">
        <v>810.0</v>
      </c>
      <c r="B673" s="3" t="str">
        <f>IFERROR(__xludf.DUMMYFUNCTION("GOOGLETRANSLATE(C673, ""ZH-CN"", ""EN"")"),"Shanghai")</f>
        <v>Shanghai</v>
      </c>
      <c r="C673" s="3" t="s">
        <v>1091</v>
      </c>
      <c r="D673" s="1" t="s">
        <v>1092</v>
      </c>
      <c r="E673" s="6">
        <v>310000.0</v>
      </c>
      <c r="F673" s="1" t="s">
        <v>1099</v>
      </c>
      <c r="G673" s="5" t="str">
        <f>IFERROR(__xludf.DUMMYFUNCTION("GOOGLETRANSLATE(H673, ""ZH-CN"", ""EN"")"),"Jing'an District")</f>
        <v>Jing'an District</v>
      </c>
      <c r="H673" s="5" t="s">
        <v>1100</v>
      </c>
      <c r="I673" s="6">
        <v>310106.0</v>
      </c>
      <c r="J673" s="7" t="b">
        <v>1</v>
      </c>
      <c r="K673" s="1"/>
      <c r="L673" s="1"/>
      <c r="M673" s="1"/>
      <c r="N673" s="1"/>
      <c r="O673" s="1"/>
      <c r="P673" s="1"/>
      <c r="Q673" s="1"/>
      <c r="R673" s="1"/>
      <c r="S673" s="1"/>
    </row>
    <row r="674" ht="15.75" customHeight="1">
      <c r="A674" s="6">
        <v>910.0</v>
      </c>
      <c r="B674" s="3" t="str">
        <f>IFERROR(__xludf.DUMMYFUNCTION("GOOGLETRANSLATE(C674, ""ZH-CN"", ""EN"")"),"Shanghai")</f>
        <v>Shanghai</v>
      </c>
      <c r="C674" s="3" t="s">
        <v>1091</v>
      </c>
      <c r="D674" s="1" t="s">
        <v>1092</v>
      </c>
      <c r="E674" s="6">
        <v>310000.0</v>
      </c>
      <c r="F674" s="1" t="s">
        <v>1103</v>
      </c>
      <c r="G674" s="5" t="str">
        <f>IFERROR(__xludf.DUMMYFUNCTION("GOOGLETRANSLATE(H674, ""ZH-CN"", ""EN"")"),"Hongkou District")</f>
        <v>Hongkou District</v>
      </c>
      <c r="H674" s="5" t="s">
        <v>1104</v>
      </c>
      <c r="I674" s="6">
        <v>310109.0</v>
      </c>
      <c r="J674" s="7" t="b">
        <v>1</v>
      </c>
      <c r="K674" s="1"/>
      <c r="L674" s="1"/>
      <c r="M674" s="1"/>
      <c r="N674" s="1"/>
      <c r="O674" s="1"/>
      <c r="P674" s="1"/>
      <c r="Q674" s="1"/>
      <c r="R674" s="1"/>
      <c r="S674" s="1"/>
    </row>
    <row r="675" ht="15.75" customHeight="1">
      <c r="A675" s="6">
        <v>1010.0</v>
      </c>
      <c r="B675" s="3" t="str">
        <f>IFERROR(__xludf.DUMMYFUNCTION("GOOGLETRANSLATE(C675, ""ZH-CN"", ""EN"")"),"Shanghai")</f>
        <v>Shanghai</v>
      </c>
      <c r="C675" s="3" t="s">
        <v>1091</v>
      </c>
      <c r="D675" s="1" t="s">
        <v>1092</v>
      </c>
      <c r="E675" s="6">
        <v>310000.0</v>
      </c>
      <c r="F675" s="1" t="s">
        <v>1105</v>
      </c>
      <c r="G675" s="5" t="str">
        <f>IFERROR(__xludf.DUMMYFUNCTION("GOOGLETRANSLATE(H675, ""ZH-CN"", ""EN"")"),"Yangpu District")</f>
        <v>Yangpu District</v>
      </c>
      <c r="H675" s="5" t="s">
        <v>1106</v>
      </c>
      <c r="I675" s="6">
        <v>310110.0</v>
      </c>
      <c r="J675" s="7" t="b">
        <v>1</v>
      </c>
      <c r="K675" s="1"/>
      <c r="L675" s="1"/>
      <c r="M675" s="1"/>
      <c r="N675" s="1"/>
      <c r="O675" s="1"/>
      <c r="P675" s="1"/>
      <c r="Q675" s="1"/>
      <c r="R675" s="1"/>
      <c r="S675" s="1"/>
    </row>
    <row r="676" ht="15.75" customHeight="1">
      <c r="A676" s="6">
        <v>1110.0</v>
      </c>
      <c r="B676" s="3" t="str">
        <f>IFERROR(__xludf.DUMMYFUNCTION("GOOGLETRANSLATE(C676, ""ZH-CN"", ""EN"")"),"Shanghai")</f>
        <v>Shanghai</v>
      </c>
      <c r="C676" s="3" t="s">
        <v>1091</v>
      </c>
      <c r="D676" s="1" t="s">
        <v>1092</v>
      </c>
      <c r="E676" s="6">
        <v>310000.0</v>
      </c>
      <c r="F676" s="1" t="s">
        <v>1107</v>
      </c>
      <c r="G676" s="5" t="str">
        <f>IFERROR(__xludf.DUMMYFUNCTION("GOOGLETRANSLATE(H676, ""ZH-CN"", ""EN"")"),"Baoshan District")</f>
        <v>Baoshan District</v>
      </c>
      <c r="H676" s="5" t="s">
        <v>1108</v>
      </c>
      <c r="I676" s="6">
        <v>310113.0</v>
      </c>
      <c r="J676" s="7" t="b">
        <v>1</v>
      </c>
      <c r="K676" s="1"/>
      <c r="L676" s="1"/>
      <c r="M676" s="1"/>
      <c r="N676" s="1"/>
      <c r="O676" s="1"/>
      <c r="P676" s="1"/>
      <c r="Q676" s="1"/>
      <c r="R676" s="1"/>
      <c r="S676" s="1"/>
    </row>
    <row r="677" ht="15.75" customHeight="1">
      <c r="A677" s="6">
        <v>1210.0</v>
      </c>
      <c r="B677" s="3" t="str">
        <f>IFERROR(__xludf.DUMMYFUNCTION("GOOGLETRANSLATE(C677, ""ZH-CN"", ""EN"")"),"Shanghai")</f>
        <v>Shanghai</v>
      </c>
      <c r="C677" s="3" t="s">
        <v>1091</v>
      </c>
      <c r="D677" s="1" t="s">
        <v>1092</v>
      </c>
      <c r="E677" s="6">
        <v>310000.0</v>
      </c>
      <c r="F677" s="1" t="s">
        <v>1109</v>
      </c>
      <c r="G677" s="5" t="str">
        <f>IFERROR(__xludf.DUMMYFUNCTION("GOOGLETRANSLATE(H677, ""ZH-CN"", ""EN"")"),"Minhang District")</f>
        <v>Minhang District</v>
      </c>
      <c r="H677" s="5" t="s">
        <v>1110</v>
      </c>
      <c r="I677" s="6">
        <v>310112.0</v>
      </c>
      <c r="J677" s="7" t="b">
        <v>1</v>
      </c>
      <c r="K677" s="1"/>
      <c r="L677" s="1"/>
      <c r="M677" s="1"/>
      <c r="N677" s="1"/>
      <c r="O677" s="1"/>
      <c r="P677" s="1"/>
      <c r="Q677" s="1"/>
      <c r="R677" s="1"/>
      <c r="S677" s="1"/>
    </row>
    <row r="678" ht="15.75" customHeight="1">
      <c r="A678" s="6">
        <v>1310.0</v>
      </c>
      <c r="B678" s="3" t="str">
        <f>IFERROR(__xludf.DUMMYFUNCTION("GOOGLETRANSLATE(C678, ""ZH-CN"", ""EN"")"),"Shanghai")</f>
        <v>Shanghai</v>
      </c>
      <c r="C678" s="3" t="s">
        <v>1091</v>
      </c>
      <c r="D678" s="1" t="s">
        <v>1092</v>
      </c>
      <c r="E678" s="6">
        <v>310000.0</v>
      </c>
      <c r="F678" s="1" t="s">
        <v>1109</v>
      </c>
      <c r="G678" s="5" t="str">
        <f>IFERROR(__xludf.DUMMYFUNCTION("GOOGLETRANSLATE(H678, ""ZH-CN"", ""EN"")"),"Minhang District")</f>
        <v>Minhang District</v>
      </c>
      <c r="H678" s="5" t="s">
        <v>1110</v>
      </c>
      <c r="I678" s="6">
        <v>310112.0</v>
      </c>
      <c r="J678" s="7" t="b">
        <v>1</v>
      </c>
      <c r="K678" s="1"/>
      <c r="L678" s="1"/>
      <c r="M678" s="1"/>
      <c r="N678" s="1"/>
      <c r="O678" s="1"/>
      <c r="P678" s="1"/>
      <c r="Q678" s="1"/>
      <c r="R678" s="1"/>
      <c r="S678" s="1"/>
    </row>
    <row r="679" ht="15.75" customHeight="1">
      <c r="A679" s="6">
        <v>1410.0</v>
      </c>
      <c r="B679" s="3" t="str">
        <f>IFERROR(__xludf.DUMMYFUNCTION("GOOGLETRANSLATE(C679, ""ZH-CN"", ""EN"")"),"Shanghai")</f>
        <v>Shanghai</v>
      </c>
      <c r="C679" s="3" t="s">
        <v>1091</v>
      </c>
      <c r="D679" s="1" t="s">
        <v>1092</v>
      </c>
      <c r="E679" s="6">
        <v>310000.0</v>
      </c>
      <c r="F679" s="1" t="s">
        <v>1111</v>
      </c>
      <c r="G679" s="5" t="str">
        <f>IFERROR(__xludf.DUMMYFUNCTION("GOOGLETRANSLATE(H679, ""ZH-CN"", ""EN"")"),"Jiading District")</f>
        <v>Jiading District</v>
      </c>
      <c r="H679" s="5" t="s">
        <v>1112</v>
      </c>
      <c r="I679" s="6">
        <v>310114.0</v>
      </c>
      <c r="J679" s="7" t="b">
        <v>1</v>
      </c>
      <c r="K679" s="1"/>
      <c r="L679" s="1"/>
      <c r="M679" s="1"/>
      <c r="N679" s="1"/>
      <c r="O679" s="1"/>
      <c r="P679" s="1"/>
      <c r="Q679" s="1"/>
      <c r="R679" s="1"/>
      <c r="S679" s="1"/>
    </row>
    <row r="680" ht="15.75" customHeight="1">
      <c r="A680" s="6">
        <v>1510.0</v>
      </c>
      <c r="B680" s="3" t="str">
        <f>IFERROR(__xludf.DUMMYFUNCTION("GOOGLETRANSLATE(C680, ""ZH-CN"", ""EN"")"),"Shanghai")</f>
        <v>Shanghai</v>
      </c>
      <c r="C680" s="3" t="s">
        <v>1091</v>
      </c>
      <c r="D680" s="1" t="s">
        <v>1092</v>
      </c>
      <c r="E680" s="6">
        <v>310000.0</v>
      </c>
      <c r="F680" s="1" t="s">
        <v>1107</v>
      </c>
      <c r="G680" s="5" t="str">
        <f>IFERROR(__xludf.DUMMYFUNCTION("GOOGLETRANSLATE(H680, ""ZH-CN"", ""EN"")"),"Baoshan District")</f>
        <v>Baoshan District</v>
      </c>
      <c r="H680" s="5" t="s">
        <v>1108</v>
      </c>
      <c r="I680" s="6">
        <v>310113.0</v>
      </c>
      <c r="J680" s="7" t="b">
        <v>1</v>
      </c>
      <c r="K680" s="1"/>
      <c r="L680" s="1"/>
      <c r="M680" s="1"/>
      <c r="N680" s="1"/>
      <c r="O680" s="1"/>
      <c r="P680" s="1"/>
      <c r="Q680" s="1"/>
      <c r="R680" s="1"/>
      <c r="S680" s="1"/>
    </row>
    <row r="681" ht="15.75" customHeight="1">
      <c r="A681" s="6">
        <v>1610.0</v>
      </c>
      <c r="B681" s="3" t="str">
        <f>IFERROR(__xludf.DUMMYFUNCTION("GOOGLETRANSLATE(C681, ""ZH-CN"", ""EN"")"),"Shanghai")</f>
        <v>Shanghai</v>
      </c>
      <c r="C681" s="3" t="s">
        <v>1091</v>
      </c>
      <c r="D681" s="1" t="s">
        <v>1092</v>
      </c>
      <c r="E681" s="6">
        <v>310000.0</v>
      </c>
      <c r="F681" s="1" t="s">
        <v>1113</v>
      </c>
      <c r="G681" s="5" t="str">
        <f>IFERROR(__xludf.DUMMYFUNCTION("GOOGLETRANSLATE(H681, ""ZH-CN"", ""EN"")"),"Pudong New District")</f>
        <v>Pudong New District</v>
      </c>
      <c r="H681" s="5" t="s">
        <v>1114</v>
      </c>
      <c r="I681" s="6">
        <v>310115.0</v>
      </c>
      <c r="J681" s="7" t="b">
        <v>1</v>
      </c>
      <c r="K681" s="1"/>
      <c r="L681" s="1"/>
      <c r="M681" s="1"/>
      <c r="N681" s="1"/>
      <c r="O681" s="1"/>
      <c r="P681" s="1"/>
      <c r="Q681" s="1"/>
      <c r="R681" s="1"/>
      <c r="S681" s="1"/>
    </row>
    <row r="682" ht="15.75" customHeight="1">
      <c r="A682" s="6">
        <v>1710.0</v>
      </c>
      <c r="B682" s="3" t="str">
        <f>IFERROR(__xludf.DUMMYFUNCTION("GOOGLETRANSLATE(C682, ""ZH-CN"", ""EN"")"),"Shanghai")</f>
        <v>Shanghai</v>
      </c>
      <c r="C682" s="3" t="s">
        <v>1091</v>
      </c>
      <c r="D682" s="1" t="s">
        <v>1092</v>
      </c>
      <c r="E682" s="6">
        <v>310000.0</v>
      </c>
      <c r="F682" s="1" t="s">
        <v>1113</v>
      </c>
      <c r="G682" s="5" t="str">
        <f>IFERROR(__xludf.DUMMYFUNCTION("GOOGLETRANSLATE(H682, ""ZH-CN"", ""EN"")"),"Pudong New District")</f>
        <v>Pudong New District</v>
      </c>
      <c r="H682" s="5" t="s">
        <v>1114</v>
      </c>
      <c r="I682" s="6">
        <v>310115.0</v>
      </c>
      <c r="J682" s="7" t="b">
        <v>1</v>
      </c>
      <c r="K682" s="1"/>
      <c r="L682" s="1"/>
      <c r="M682" s="1"/>
      <c r="N682" s="1"/>
      <c r="O682" s="1"/>
      <c r="P682" s="1"/>
      <c r="Q682" s="1"/>
      <c r="R682" s="1"/>
      <c r="S682" s="1"/>
    </row>
    <row r="683" ht="15.75" customHeight="1">
      <c r="A683" s="6">
        <v>1810.0</v>
      </c>
      <c r="B683" s="3" t="str">
        <f>IFERROR(__xludf.DUMMYFUNCTION("GOOGLETRANSLATE(C683, ""ZH-CN"", ""EN"")"),"Shanghai")</f>
        <v>Shanghai</v>
      </c>
      <c r="C683" s="3" t="s">
        <v>1091</v>
      </c>
      <c r="D683" s="1" t="s">
        <v>1092</v>
      </c>
      <c r="E683" s="6">
        <v>310000.0</v>
      </c>
      <c r="F683" s="1" t="s">
        <v>1115</v>
      </c>
      <c r="G683" s="5" t="str">
        <f>IFERROR(__xludf.DUMMYFUNCTION("GOOGLETRANSLATE(H683, ""ZH-CN"", ""EN"")"),"Fengxian District")</f>
        <v>Fengxian District</v>
      </c>
      <c r="H683" s="5" t="s">
        <v>1116</v>
      </c>
      <c r="I683" s="6">
        <v>310120.0</v>
      </c>
      <c r="J683" s="7" t="b">
        <v>1</v>
      </c>
      <c r="K683" s="1"/>
      <c r="L683" s="1"/>
      <c r="M683" s="1"/>
      <c r="N683" s="1"/>
      <c r="O683" s="1"/>
      <c r="P683" s="1"/>
      <c r="Q683" s="1"/>
      <c r="R683" s="1"/>
      <c r="S683" s="1"/>
    </row>
    <row r="684" ht="15.75" customHeight="1">
      <c r="A684" s="6">
        <v>1910.0</v>
      </c>
      <c r="B684" s="3" t="str">
        <f>IFERROR(__xludf.DUMMYFUNCTION("GOOGLETRANSLATE(C684, ""ZH-CN"", ""EN"")"),"Shanghai")</f>
        <v>Shanghai</v>
      </c>
      <c r="C684" s="3" t="s">
        <v>1091</v>
      </c>
      <c r="D684" s="1" t="s">
        <v>1092</v>
      </c>
      <c r="E684" s="6">
        <v>310000.0</v>
      </c>
      <c r="F684" s="1" t="s">
        <v>1117</v>
      </c>
      <c r="G684" s="5" t="str">
        <f>IFERROR(__xludf.DUMMYFUNCTION("GOOGLETRANSLATE(H684, ""ZH-CN"", ""EN"")"),"Songjiang District")</f>
        <v>Songjiang District</v>
      </c>
      <c r="H684" s="5" t="s">
        <v>1118</v>
      </c>
      <c r="I684" s="6">
        <v>310117.0</v>
      </c>
      <c r="J684" s="7" t="b">
        <v>1</v>
      </c>
      <c r="K684" s="1"/>
      <c r="L684" s="1"/>
      <c r="M684" s="1"/>
      <c r="N684" s="1"/>
      <c r="O684" s="1"/>
      <c r="P684" s="1"/>
      <c r="Q684" s="1"/>
      <c r="R684" s="1"/>
      <c r="S684" s="1"/>
    </row>
    <row r="685" ht="15.75" customHeight="1">
      <c r="A685" s="6">
        <v>2010.0</v>
      </c>
      <c r="B685" s="3" t="str">
        <f>IFERROR(__xludf.DUMMYFUNCTION("GOOGLETRANSLATE(C685, ""ZH-CN"", ""EN"")"),"Shanghai")</f>
        <v>Shanghai</v>
      </c>
      <c r="C685" s="3" t="s">
        <v>1091</v>
      </c>
      <c r="D685" s="1" t="s">
        <v>1092</v>
      </c>
      <c r="E685" s="6">
        <v>310000.0</v>
      </c>
      <c r="F685" s="1" t="s">
        <v>1119</v>
      </c>
      <c r="G685" s="5" t="str">
        <f>IFERROR(__xludf.DUMMYFUNCTION("GOOGLETRANSLATE(H685, ""ZH-CN"", ""EN"")"),"Jinshan District")</f>
        <v>Jinshan District</v>
      </c>
      <c r="H685" s="5" t="s">
        <v>1120</v>
      </c>
      <c r="I685" s="6">
        <v>310116.0</v>
      </c>
      <c r="J685" s="7" t="b">
        <v>1</v>
      </c>
      <c r="K685" s="1"/>
      <c r="L685" s="1"/>
      <c r="M685" s="1"/>
      <c r="N685" s="1"/>
      <c r="O685" s="1"/>
      <c r="P685" s="1"/>
      <c r="Q685" s="1"/>
      <c r="R685" s="1"/>
      <c r="S685" s="1"/>
    </row>
    <row r="686" ht="15.75" customHeight="1">
      <c r="A686" s="6">
        <v>2110.0</v>
      </c>
      <c r="B686" s="3" t="str">
        <f>IFERROR(__xludf.DUMMYFUNCTION("GOOGLETRANSLATE(C686, ""ZH-CN"", ""EN"")"),"Shanghai")</f>
        <v>Shanghai</v>
      </c>
      <c r="C686" s="3" t="s">
        <v>1091</v>
      </c>
      <c r="D686" s="1" t="s">
        <v>1092</v>
      </c>
      <c r="E686" s="6">
        <v>310000.0</v>
      </c>
      <c r="F686" s="1" t="s">
        <v>1121</v>
      </c>
      <c r="G686" s="5" t="str">
        <f>IFERROR(__xludf.DUMMYFUNCTION("GOOGLETRANSLATE(H686, ""ZH-CN"", ""EN"")"),"Qingpu District")</f>
        <v>Qingpu District</v>
      </c>
      <c r="H686" s="5" t="s">
        <v>1122</v>
      </c>
      <c r="I686" s="6">
        <v>310118.0</v>
      </c>
      <c r="J686" s="7" t="b">
        <v>1</v>
      </c>
      <c r="K686" s="1"/>
      <c r="L686" s="1"/>
      <c r="M686" s="1"/>
      <c r="N686" s="1"/>
      <c r="O686" s="1"/>
      <c r="P686" s="1"/>
      <c r="Q686" s="1"/>
      <c r="R686" s="1"/>
      <c r="S686" s="1"/>
    </row>
    <row r="687" ht="15.75" customHeight="1">
      <c r="A687" s="6">
        <v>2210.0</v>
      </c>
      <c r="B687" s="3" t="str">
        <f>IFERROR(__xludf.DUMMYFUNCTION("GOOGLETRANSLATE(C687, ""ZH-CN"", ""EN"")"),"Shanghai")</f>
        <v>Shanghai</v>
      </c>
      <c r="C687" s="3" t="s">
        <v>1091</v>
      </c>
      <c r="D687" s="1" t="s">
        <v>1092</v>
      </c>
      <c r="E687" s="6">
        <v>310000.0</v>
      </c>
      <c r="F687" s="1" t="s">
        <v>1123</v>
      </c>
      <c r="G687" s="5" t="str">
        <f>IFERROR(__xludf.DUMMYFUNCTION("GOOGLETRANSLATE(H687, ""ZH-CN"", ""EN"")"),"Chongming District")</f>
        <v>Chongming District</v>
      </c>
      <c r="H687" s="5" t="s">
        <v>1124</v>
      </c>
      <c r="I687" s="6">
        <v>310151.0</v>
      </c>
      <c r="J687" s="7" t="b">
        <v>1</v>
      </c>
      <c r="K687" s="1"/>
      <c r="L687" s="1"/>
      <c r="M687" s="1"/>
      <c r="N687" s="1"/>
      <c r="O687" s="1"/>
      <c r="P687" s="1"/>
      <c r="Q687" s="1"/>
      <c r="R687" s="1"/>
      <c r="S687" s="1"/>
    </row>
    <row r="688" ht="15.75" customHeight="1">
      <c r="B688" s="17"/>
      <c r="C688" s="17"/>
      <c r="G688" s="18"/>
      <c r="H688" s="18"/>
    </row>
    <row r="689" ht="15.75" customHeight="1">
      <c r="B689" s="17"/>
      <c r="C689" s="17"/>
      <c r="G689" s="18"/>
      <c r="H689" s="18"/>
    </row>
    <row r="690" ht="15.75" customHeight="1">
      <c r="B690" s="17"/>
      <c r="C690" s="17"/>
      <c r="G690" s="18"/>
      <c r="H690" s="18"/>
    </row>
    <row r="691" ht="15.75" customHeight="1">
      <c r="B691" s="17"/>
      <c r="C691" s="17"/>
      <c r="G691" s="18"/>
      <c r="H691" s="18"/>
    </row>
    <row r="692" ht="15.75" customHeight="1">
      <c r="B692" s="17"/>
      <c r="C692" s="17"/>
      <c r="G692" s="18"/>
      <c r="H692" s="18"/>
    </row>
    <row r="693" ht="15.75" customHeight="1">
      <c r="B693" s="17"/>
      <c r="C693" s="17"/>
      <c r="G693" s="18"/>
      <c r="H693" s="18"/>
    </row>
    <row r="694" ht="15.75" customHeight="1">
      <c r="B694" s="17"/>
      <c r="C694" s="17"/>
      <c r="G694" s="18"/>
      <c r="H694" s="18"/>
    </row>
    <row r="695" ht="15.75" customHeight="1">
      <c r="B695" s="17"/>
      <c r="C695" s="17"/>
      <c r="G695" s="18"/>
      <c r="H695" s="18"/>
    </row>
    <row r="696" ht="15.75" customHeight="1">
      <c r="B696" s="17"/>
      <c r="C696" s="17"/>
      <c r="G696" s="18"/>
      <c r="H696" s="18"/>
    </row>
    <row r="697" ht="15.75" customHeight="1">
      <c r="B697" s="17"/>
      <c r="C697" s="17"/>
      <c r="G697" s="18"/>
      <c r="H697" s="18"/>
    </row>
    <row r="698" ht="15.75" customHeight="1">
      <c r="B698" s="17"/>
      <c r="C698" s="17"/>
      <c r="G698" s="18"/>
      <c r="H698" s="18"/>
    </row>
    <row r="699" ht="15.75" customHeight="1">
      <c r="B699" s="17"/>
      <c r="C699" s="17"/>
      <c r="G699" s="18"/>
      <c r="H699" s="18"/>
    </row>
    <row r="700" ht="15.75" customHeight="1">
      <c r="B700" s="17"/>
      <c r="C700" s="17"/>
      <c r="G700" s="18"/>
      <c r="H700" s="18"/>
    </row>
    <row r="701" ht="15.75" customHeight="1">
      <c r="B701" s="17"/>
      <c r="C701" s="17"/>
      <c r="G701" s="18"/>
      <c r="H701" s="18"/>
    </row>
    <row r="702" ht="15.75" customHeight="1">
      <c r="B702" s="17"/>
      <c r="C702" s="17"/>
      <c r="G702" s="18"/>
      <c r="H702" s="18"/>
    </row>
    <row r="703" ht="15.75" customHeight="1">
      <c r="B703" s="17"/>
      <c r="C703" s="17"/>
      <c r="G703" s="18"/>
      <c r="H703" s="18"/>
    </row>
    <row r="704" ht="15.75" customHeight="1">
      <c r="B704" s="17"/>
      <c r="C704" s="17"/>
      <c r="G704" s="18"/>
      <c r="H704" s="18"/>
    </row>
    <row r="705" ht="15.75" customHeight="1">
      <c r="B705" s="17"/>
      <c r="C705" s="17"/>
      <c r="G705" s="18"/>
      <c r="H705" s="18"/>
    </row>
    <row r="706" ht="15.75" customHeight="1">
      <c r="B706" s="17"/>
      <c r="C706" s="17"/>
      <c r="G706" s="18"/>
      <c r="H706" s="18"/>
    </row>
    <row r="707" ht="15.75" customHeight="1">
      <c r="B707" s="17"/>
      <c r="C707" s="17"/>
      <c r="G707" s="18"/>
      <c r="H707" s="18"/>
    </row>
    <row r="708" ht="15.75" customHeight="1">
      <c r="B708" s="17"/>
      <c r="C708" s="17"/>
      <c r="G708" s="18"/>
      <c r="H708" s="18"/>
    </row>
    <row r="709" ht="15.75" customHeight="1">
      <c r="B709" s="17"/>
      <c r="C709" s="17"/>
      <c r="G709" s="18"/>
      <c r="H709" s="18"/>
    </row>
    <row r="710" ht="15.75" customHeight="1">
      <c r="B710" s="17"/>
      <c r="C710" s="17"/>
      <c r="G710" s="18"/>
      <c r="H710" s="18"/>
    </row>
    <row r="711" ht="15.75" customHeight="1">
      <c r="B711" s="17"/>
      <c r="C711" s="17"/>
      <c r="G711" s="18"/>
      <c r="H711" s="18"/>
    </row>
    <row r="712" ht="15.75" customHeight="1">
      <c r="B712" s="17"/>
      <c r="C712" s="17"/>
      <c r="G712" s="18"/>
      <c r="H712" s="18"/>
    </row>
    <row r="713" ht="15.75" customHeight="1">
      <c r="B713" s="17"/>
      <c r="C713" s="17"/>
      <c r="G713" s="18"/>
      <c r="H713" s="18"/>
    </row>
    <row r="714" ht="15.75" customHeight="1">
      <c r="B714" s="17"/>
      <c r="C714" s="17"/>
      <c r="G714" s="18"/>
      <c r="H714" s="18"/>
    </row>
    <row r="715" ht="15.75" customHeight="1">
      <c r="B715" s="17"/>
      <c r="C715" s="17"/>
      <c r="G715" s="18"/>
      <c r="H715" s="18"/>
    </row>
    <row r="716" ht="15.75" customHeight="1">
      <c r="B716" s="17"/>
      <c r="C716" s="17"/>
      <c r="G716" s="18"/>
      <c r="H716" s="18"/>
    </row>
    <row r="717" ht="15.75" customHeight="1">
      <c r="B717" s="17"/>
      <c r="C717" s="17"/>
      <c r="G717" s="18"/>
      <c r="H717" s="18"/>
    </row>
    <row r="718" ht="15.75" customHeight="1">
      <c r="B718" s="17"/>
      <c r="C718" s="17"/>
      <c r="G718" s="18"/>
      <c r="H718" s="18"/>
    </row>
    <row r="719" ht="15.75" customHeight="1">
      <c r="B719" s="17"/>
      <c r="C719" s="17"/>
      <c r="G719" s="18"/>
      <c r="H719" s="18"/>
    </row>
    <row r="720" ht="15.75" customHeight="1">
      <c r="B720" s="17"/>
      <c r="C720" s="17"/>
      <c r="G720" s="18"/>
      <c r="H720" s="18"/>
    </row>
    <row r="721" ht="15.75" customHeight="1">
      <c r="B721" s="17"/>
      <c r="C721" s="17"/>
      <c r="G721" s="18"/>
      <c r="H721" s="18"/>
    </row>
    <row r="722" ht="15.75" customHeight="1">
      <c r="B722" s="17"/>
      <c r="C722" s="17"/>
      <c r="G722" s="18"/>
      <c r="H722" s="18"/>
    </row>
    <row r="723" ht="15.75" customHeight="1">
      <c r="B723" s="17"/>
      <c r="C723" s="17"/>
      <c r="G723" s="18"/>
      <c r="H723" s="18"/>
    </row>
    <row r="724" ht="15.75" customHeight="1">
      <c r="B724" s="17"/>
      <c r="C724" s="17"/>
      <c r="G724" s="18"/>
      <c r="H724" s="18"/>
    </row>
    <row r="725" ht="15.75" customHeight="1">
      <c r="B725" s="17"/>
      <c r="C725" s="17"/>
      <c r="G725" s="18"/>
      <c r="H725" s="18"/>
    </row>
    <row r="726" ht="15.75" customHeight="1">
      <c r="B726" s="17"/>
      <c r="C726" s="17"/>
      <c r="G726" s="18"/>
      <c r="H726" s="18"/>
    </row>
    <row r="727" ht="15.75" customHeight="1">
      <c r="B727" s="17"/>
      <c r="C727" s="17"/>
      <c r="G727" s="18"/>
      <c r="H727" s="18"/>
    </row>
    <row r="728" ht="15.75" customHeight="1">
      <c r="B728" s="17"/>
      <c r="C728" s="17"/>
      <c r="G728" s="18"/>
      <c r="H728" s="18"/>
    </row>
    <row r="729" ht="15.75" customHeight="1">
      <c r="B729" s="17"/>
      <c r="C729" s="17"/>
      <c r="G729" s="18"/>
      <c r="H729" s="18"/>
    </row>
    <row r="730" ht="15.75" customHeight="1">
      <c r="B730" s="17"/>
      <c r="C730" s="17"/>
      <c r="G730" s="18"/>
      <c r="H730" s="18"/>
    </row>
    <row r="731" ht="15.75" customHeight="1">
      <c r="B731" s="17"/>
      <c r="C731" s="17"/>
      <c r="G731" s="18"/>
      <c r="H731" s="18"/>
    </row>
    <row r="732" ht="15.75" customHeight="1">
      <c r="B732" s="17"/>
      <c r="C732" s="17"/>
      <c r="G732" s="18"/>
      <c r="H732" s="18"/>
    </row>
    <row r="733" ht="15.75" customHeight="1">
      <c r="B733" s="17"/>
      <c r="C733" s="17"/>
      <c r="G733" s="18"/>
      <c r="H733" s="18"/>
    </row>
    <row r="734" ht="15.75" customHeight="1">
      <c r="B734" s="17"/>
      <c r="C734" s="17"/>
      <c r="G734" s="18"/>
      <c r="H734" s="18"/>
    </row>
    <row r="735" ht="15.75" customHeight="1">
      <c r="B735" s="17"/>
      <c r="C735" s="17"/>
      <c r="G735" s="18"/>
      <c r="H735" s="18"/>
    </row>
    <row r="736" ht="15.75" customHeight="1">
      <c r="B736" s="17"/>
      <c r="C736" s="17"/>
      <c r="G736" s="18"/>
      <c r="H736" s="18"/>
    </row>
    <row r="737" ht="15.75" customHeight="1">
      <c r="B737" s="17"/>
      <c r="C737" s="17"/>
      <c r="G737" s="18"/>
      <c r="H737" s="18"/>
    </row>
    <row r="738" ht="15.75" customHeight="1">
      <c r="B738" s="17"/>
      <c r="C738" s="17"/>
      <c r="G738" s="18"/>
      <c r="H738" s="18"/>
    </row>
    <row r="739" ht="15.75" customHeight="1">
      <c r="B739" s="17"/>
      <c r="C739" s="17"/>
      <c r="G739" s="18"/>
      <c r="H739" s="18"/>
    </row>
    <row r="740" ht="15.75" customHeight="1">
      <c r="B740" s="17"/>
      <c r="C740" s="17"/>
      <c r="G740" s="18"/>
      <c r="H740" s="18"/>
    </row>
    <row r="741" ht="15.75" customHeight="1">
      <c r="B741" s="17"/>
      <c r="C741" s="17"/>
      <c r="G741" s="18"/>
      <c r="H741" s="18"/>
    </row>
    <row r="742" ht="15.75" customHeight="1">
      <c r="B742" s="17"/>
      <c r="C742" s="17"/>
      <c r="G742" s="18"/>
      <c r="H742" s="18"/>
    </row>
    <row r="743" ht="15.75" customHeight="1">
      <c r="B743" s="17"/>
      <c r="C743" s="17"/>
      <c r="G743" s="18"/>
      <c r="H743" s="18"/>
    </row>
    <row r="744" ht="15.75" customHeight="1">
      <c r="B744" s="17"/>
      <c r="C744" s="17"/>
      <c r="G744" s="18"/>
      <c r="H744" s="18"/>
    </row>
    <row r="745" ht="15.75" customHeight="1">
      <c r="B745" s="17"/>
      <c r="C745" s="17"/>
      <c r="G745" s="18"/>
      <c r="H745" s="18"/>
    </row>
    <row r="746" ht="15.75" customHeight="1">
      <c r="B746" s="17"/>
      <c r="C746" s="17"/>
      <c r="G746" s="18"/>
      <c r="H746" s="18"/>
    </row>
    <row r="747" ht="15.75" customHeight="1">
      <c r="B747" s="17"/>
      <c r="C747" s="17"/>
      <c r="G747" s="18"/>
      <c r="H747" s="18"/>
    </row>
    <row r="748" ht="15.75" customHeight="1">
      <c r="B748" s="17"/>
      <c r="C748" s="17"/>
      <c r="G748" s="18"/>
      <c r="H748" s="18"/>
    </row>
    <row r="749" ht="15.75" customHeight="1">
      <c r="B749" s="17"/>
      <c r="C749" s="17"/>
      <c r="G749" s="18"/>
      <c r="H749" s="18"/>
    </row>
    <row r="750" ht="15.75" customHeight="1">
      <c r="B750" s="17"/>
      <c r="C750" s="17"/>
      <c r="G750" s="18"/>
      <c r="H750" s="18"/>
    </row>
    <row r="751" ht="15.75" customHeight="1">
      <c r="B751" s="17"/>
      <c r="C751" s="17"/>
      <c r="G751" s="18"/>
      <c r="H751" s="18"/>
    </row>
    <row r="752" ht="15.75" customHeight="1">
      <c r="B752" s="17"/>
      <c r="C752" s="17"/>
      <c r="G752" s="18"/>
      <c r="H752" s="18"/>
    </row>
    <row r="753" ht="15.75" customHeight="1">
      <c r="B753" s="17"/>
      <c r="C753" s="17"/>
      <c r="G753" s="18"/>
      <c r="H753" s="18"/>
    </row>
    <row r="754" ht="15.75" customHeight="1">
      <c r="B754" s="17"/>
      <c r="C754" s="17"/>
      <c r="G754" s="18"/>
      <c r="H754" s="18"/>
    </row>
    <row r="755" ht="15.75" customHeight="1">
      <c r="B755" s="17"/>
      <c r="C755" s="17"/>
      <c r="G755" s="18"/>
      <c r="H755" s="18"/>
    </row>
    <row r="756" ht="15.75" customHeight="1">
      <c r="B756" s="17"/>
      <c r="C756" s="17"/>
      <c r="G756" s="18"/>
      <c r="H756" s="18"/>
    </row>
    <row r="757" ht="15.75" customHeight="1">
      <c r="B757" s="17"/>
      <c r="C757" s="17"/>
      <c r="G757" s="18"/>
      <c r="H757" s="18"/>
    </row>
    <row r="758" ht="15.75" customHeight="1">
      <c r="B758" s="17"/>
      <c r="C758" s="17"/>
      <c r="G758" s="18"/>
      <c r="H758" s="18"/>
    </row>
    <row r="759" ht="15.75" customHeight="1">
      <c r="B759" s="17"/>
      <c r="C759" s="17"/>
      <c r="G759" s="18"/>
      <c r="H759" s="18"/>
    </row>
    <row r="760" ht="15.75" customHeight="1">
      <c r="B760" s="17"/>
      <c r="C760" s="17"/>
      <c r="G760" s="18"/>
      <c r="H760" s="18"/>
    </row>
    <row r="761" ht="15.75" customHeight="1">
      <c r="B761" s="17"/>
      <c r="C761" s="17"/>
      <c r="G761" s="18"/>
      <c r="H761" s="18"/>
    </row>
    <row r="762" ht="15.75" customHeight="1">
      <c r="B762" s="17"/>
      <c r="C762" s="17"/>
      <c r="G762" s="18"/>
      <c r="H762" s="18"/>
    </row>
    <row r="763" ht="15.75" customHeight="1">
      <c r="B763" s="17"/>
      <c r="C763" s="17"/>
      <c r="G763" s="18"/>
      <c r="H763" s="18"/>
    </row>
    <row r="764" ht="15.75" customHeight="1">
      <c r="B764" s="17"/>
      <c r="C764" s="17"/>
      <c r="G764" s="18"/>
      <c r="H764" s="18"/>
    </row>
    <row r="765" ht="15.75" customHeight="1">
      <c r="B765" s="17"/>
      <c r="C765" s="17"/>
      <c r="G765" s="18"/>
      <c r="H765" s="18"/>
    </row>
    <row r="766" ht="15.75" customHeight="1">
      <c r="B766" s="17"/>
      <c r="C766" s="17"/>
      <c r="G766" s="18"/>
      <c r="H766" s="18"/>
    </row>
    <row r="767" ht="15.75" customHeight="1">
      <c r="B767" s="17"/>
      <c r="C767" s="17"/>
      <c r="G767" s="18"/>
      <c r="H767" s="18"/>
    </row>
    <row r="768" ht="15.75" customHeight="1">
      <c r="B768" s="17"/>
      <c r="C768" s="17"/>
      <c r="G768" s="18"/>
      <c r="H768" s="18"/>
    </row>
    <row r="769" ht="15.75" customHeight="1">
      <c r="B769" s="17"/>
      <c r="C769" s="17"/>
      <c r="G769" s="18"/>
      <c r="H769" s="18"/>
    </row>
    <row r="770" ht="15.75" customHeight="1">
      <c r="B770" s="17"/>
      <c r="C770" s="17"/>
      <c r="G770" s="18"/>
      <c r="H770" s="18"/>
    </row>
    <row r="771" ht="15.75" customHeight="1">
      <c r="B771" s="17"/>
      <c r="C771" s="17"/>
      <c r="G771" s="18"/>
      <c r="H771" s="18"/>
    </row>
    <row r="772" ht="15.75" customHeight="1">
      <c r="B772" s="17"/>
      <c r="C772" s="17"/>
      <c r="G772" s="18"/>
      <c r="H772" s="18"/>
    </row>
    <row r="773" ht="15.75" customHeight="1">
      <c r="B773" s="17"/>
      <c r="C773" s="17"/>
      <c r="G773" s="18"/>
      <c r="H773" s="18"/>
    </row>
    <row r="774" ht="15.75" customHeight="1">
      <c r="B774" s="17"/>
      <c r="C774" s="17"/>
      <c r="G774" s="18"/>
      <c r="H774" s="18"/>
    </row>
    <row r="775" ht="15.75" customHeight="1">
      <c r="B775" s="17"/>
      <c r="C775" s="17"/>
      <c r="G775" s="18"/>
      <c r="H775" s="18"/>
    </row>
    <row r="776" ht="15.75" customHeight="1">
      <c r="B776" s="17"/>
      <c r="C776" s="17"/>
      <c r="G776" s="18"/>
      <c r="H776" s="18"/>
    </row>
    <row r="777" ht="15.75" customHeight="1">
      <c r="B777" s="17"/>
      <c r="C777" s="17"/>
      <c r="G777" s="18"/>
      <c r="H777" s="18"/>
    </row>
    <row r="778" ht="15.75" customHeight="1">
      <c r="B778" s="17"/>
      <c r="C778" s="17"/>
      <c r="G778" s="18"/>
      <c r="H778" s="18"/>
    </row>
    <row r="779" ht="15.75" customHeight="1">
      <c r="B779" s="17"/>
      <c r="C779" s="17"/>
      <c r="G779" s="18"/>
      <c r="H779" s="18"/>
    </row>
    <row r="780" ht="15.75" customHeight="1">
      <c r="B780" s="17"/>
      <c r="C780" s="17"/>
      <c r="G780" s="18"/>
      <c r="H780" s="18"/>
    </row>
    <row r="781" ht="15.75" customHeight="1">
      <c r="B781" s="17"/>
      <c r="C781" s="17"/>
      <c r="G781" s="18"/>
      <c r="H781" s="18"/>
    </row>
    <row r="782" ht="15.75" customHeight="1">
      <c r="B782" s="17"/>
      <c r="C782" s="17"/>
      <c r="G782" s="18"/>
      <c r="H782" s="18"/>
    </row>
    <row r="783" ht="15.75" customHeight="1">
      <c r="B783" s="17"/>
      <c r="C783" s="17"/>
      <c r="G783" s="18"/>
      <c r="H783" s="18"/>
    </row>
    <row r="784" ht="15.75" customHeight="1">
      <c r="B784" s="17"/>
      <c r="C784" s="17"/>
      <c r="G784" s="18"/>
      <c r="H784" s="18"/>
    </row>
    <row r="785" ht="15.75" customHeight="1">
      <c r="B785" s="17"/>
      <c r="C785" s="17"/>
      <c r="G785" s="18"/>
      <c r="H785" s="18"/>
    </row>
    <row r="786" ht="15.75" customHeight="1">
      <c r="B786" s="17"/>
      <c r="C786" s="17"/>
      <c r="G786" s="18"/>
      <c r="H786" s="18"/>
    </row>
    <row r="787" ht="15.75" customHeight="1">
      <c r="B787" s="17"/>
      <c r="C787" s="17"/>
      <c r="G787" s="18"/>
      <c r="H787" s="18"/>
    </row>
    <row r="788" ht="15.75" customHeight="1">
      <c r="B788" s="17"/>
      <c r="C788" s="17"/>
      <c r="G788" s="18"/>
      <c r="H788" s="18"/>
    </row>
    <row r="789" ht="15.75" customHeight="1">
      <c r="B789" s="17"/>
      <c r="C789" s="17"/>
      <c r="G789" s="18"/>
      <c r="H789" s="18"/>
    </row>
    <row r="790" ht="15.75" customHeight="1">
      <c r="B790" s="17"/>
      <c r="C790" s="17"/>
      <c r="G790" s="18"/>
      <c r="H790" s="18"/>
    </row>
    <row r="791" ht="15.75" customHeight="1">
      <c r="B791" s="17"/>
      <c r="C791" s="17"/>
      <c r="G791" s="18"/>
      <c r="H791" s="18"/>
    </row>
    <row r="792" ht="15.75" customHeight="1">
      <c r="B792" s="17"/>
      <c r="C792" s="17"/>
      <c r="G792" s="18"/>
      <c r="H792" s="18"/>
    </row>
    <row r="793" ht="15.75" customHeight="1">
      <c r="B793" s="17"/>
      <c r="C793" s="17"/>
      <c r="G793" s="18"/>
      <c r="H793" s="18"/>
    </row>
    <row r="794" ht="15.75" customHeight="1">
      <c r="B794" s="17"/>
      <c r="C794" s="17"/>
      <c r="G794" s="18"/>
      <c r="H794" s="18"/>
    </row>
    <row r="795" ht="15.75" customHeight="1">
      <c r="B795" s="17"/>
      <c r="C795" s="17"/>
      <c r="G795" s="18"/>
      <c r="H795" s="18"/>
    </row>
    <row r="796" ht="15.75" customHeight="1">
      <c r="B796" s="17"/>
      <c r="C796" s="17"/>
      <c r="G796" s="18"/>
      <c r="H796" s="18"/>
    </row>
    <row r="797" ht="15.75" customHeight="1">
      <c r="B797" s="17"/>
      <c r="C797" s="17"/>
      <c r="G797" s="18"/>
      <c r="H797" s="18"/>
    </row>
    <row r="798" ht="15.75" customHeight="1">
      <c r="B798" s="17"/>
      <c r="C798" s="17"/>
      <c r="G798" s="18"/>
      <c r="H798" s="18"/>
    </row>
    <row r="799" ht="15.75" customHeight="1">
      <c r="B799" s="17"/>
      <c r="C799" s="17"/>
      <c r="G799" s="18"/>
      <c r="H799" s="18"/>
    </row>
    <row r="800" ht="15.75" customHeight="1">
      <c r="B800" s="17"/>
      <c r="C800" s="17"/>
      <c r="G800" s="18"/>
      <c r="H800" s="18"/>
    </row>
    <row r="801" ht="15.75" customHeight="1">
      <c r="B801" s="17"/>
      <c r="C801" s="17"/>
      <c r="G801" s="18"/>
      <c r="H801" s="18"/>
    </row>
    <row r="802" ht="15.75" customHeight="1">
      <c r="B802" s="17"/>
      <c r="C802" s="17"/>
      <c r="G802" s="18"/>
      <c r="H802" s="18"/>
    </row>
    <row r="803" ht="15.75" customHeight="1">
      <c r="B803" s="17"/>
      <c r="C803" s="17"/>
      <c r="G803" s="18"/>
      <c r="H803" s="18"/>
    </row>
    <row r="804" ht="15.75" customHeight="1">
      <c r="B804" s="17"/>
      <c r="C804" s="17"/>
      <c r="G804" s="18"/>
      <c r="H804" s="18"/>
    </row>
    <row r="805" ht="15.75" customHeight="1">
      <c r="B805" s="17"/>
      <c r="C805" s="17"/>
      <c r="G805" s="18"/>
      <c r="H805" s="18"/>
    </row>
    <row r="806" ht="15.75" customHeight="1">
      <c r="B806" s="17"/>
      <c r="C806" s="17"/>
      <c r="G806" s="18"/>
      <c r="H806" s="18"/>
    </row>
    <row r="807" ht="15.75" customHeight="1">
      <c r="B807" s="17"/>
      <c r="C807" s="17"/>
      <c r="G807" s="18"/>
      <c r="H807" s="18"/>
    </row>
    <row r="808" ht="15.75" customHeight="1">
      <c r="B808" s="17"/>
      <c r="C808" s="17"/>
      <c r="G808" s="18"/>
      <c r="H808" s="18"/>
    </row>
    <row r="809" ht="15.75" customHeight="1">
      <c r="B809" s="17"/>
      <c r="C809" s="17"/>
      <c r="G809" s="18"/>
      <c r="H809" s="18"/>
    </row>
    <row r="810" ht="15.75" customHeight="1">
      <c r="B810" s="17"/>
      <c r="C810" s="17"/>
      <c r="G810" s="18"/>
      <c r="H810" s="18"/>
    </row>
    <row r="811" ht="15.75" customHeight="1">
      <c r="B811" s="17"/>
      <c r="C811" s="17"/>
      <c r="G811" s="18"/>
      <c r="H811" s="18"/>
    </row>
    <row r="812" ht="15.75" customHeight="1">
      <c r="B812" s="17"/>
      <c r="C812" s="17"/>
      <c r="G812" s="18"/>
      <c r="H812" s="18"/>
    </row>
    <row r="813" ht="15.75" customHeight="1">
      <c r="B813" s="17"/>
      <c r="C813" s="17"/>
      <c r="G813" s="18"/>
      <c r="H813" s="18"/>
    </row>
    <row r="814" ht="15.75" customHeight="1">
      <c r="B814" s="17"/>
      <c r="C814" s="17"/>
      <c r="G814" s="18"/>
      <c r="H814" s="18"/>
    </row>
    <row r="815" ht="15.75" customHeight="1">
      <c r="B815" s="17"/>
      <c r="C815" s="17"/>
      <c r="G815" s="18"/>
      <c r="H815" s="18"/>
    </row>
    <row r="816" ht="15.75" customHeight="1">
      <c r="B816" s="17"/>
      <c r="C816" s="17"/>
      <c r="G816" s="18"/>
      <c r="H816" s="18"/>
    </row>
    <row r="817" ht="15.75" customHeight="1">
      <c r="B817" s="17"/>
      <c r="C817" s="17"/>
      <c r="G817" s="18"/>
      <c r="H817" s="18"/>
    </row>
    <row r="818" ht="15.75" customHeight="1">
      <c r="B818" s="17"/>
      <c r="C818" s="17"/>
      <c r="G818" s="18"/>
      <c r="H818" s="18"/>
    </row>
    <row r="819" ht="15.75" customHeight="1">
      <c r="B819" s="17"/>
      <c r="C819" s="17"/>
      <c r="G819" s="18"/>
      <c r="H819" s="18"/>
    </row>
    <row r="820" ht="15.75" customHeight="1">
      <c r="B820" s="17"/>
      <c r="C820" s="17"/>
      <c r="G820" s="18"/>
      <c r="H820" s="18"/>
    </row>
    <row r="821" ht="15.75" customHeight="1">
      <c r="B821" s="17"/>
      <c r="C821" s="17"/>
      <c r="G821" s="18"/>
      <c r="H821" s="18"/>
    </row>
    <row r="822" ht="15.75" customHeight="1">
      <c r="B822" s="17"/>
      <c r="C822" s="17"/>
      <c r="G822" s="18"/>
      <c r="H822" s="18"/>
    </row>
    <row r="823" ht="15.75" customHeight="1">
      <c r="B823" s="17"/>
      <c r="C823" s="17"/>
      <c r="G823" s="18"/>
      <c r="H823" s="18"/>
    </row>
    <row r="824" ht="15.75" customHeight="1">
      <c r="B824" s="17"/>
      <c r="C824" s="17"/>
      <c r="G824" s="18"/>
      <c r="H824" s="18"/>
    </row>
    <row r="825" ht="15.75" customHeight="1">
      <c r="B825" s="17"/>
      <c r="C825" s="17"/>
      <c r="G825" s="18"/>
      <c r="H825" s="18"/>
    </row>
    <row r="826" ht="15.75" customHeight="1">
      <c r="B826" s="17"/>
      <c r="C826" s="17"/>
      <c r="G826" s="18"/>
      <c r="H826" s="18"/>
    </row>
    <row r="827" ht="15.75" customHeight="1">
      <c r="B827" s="17"/>
      <c r="C827" s="17"/>
      <c r="G827" s="18"/>
      <c r="H827" s="18"/>
    </row>
    <row r="828" ht="15.75" customHeight="1">
      <c r="B828" s="17"/>
      <c r="C828" s="17"/>
      <c r="G828" s="18"/>
      <c r="H828" s="18"/>
    </row>
    <row r="829" ht="15.75" customHeight="1">
      <c r="B829" s="17"/>
      <c r="C829" s="17"/>
      <c r="G829" s="18"/>
      <c r="H829" s="18"/>
    </row>
    <row r="830" ht="15.75" customHeight="1">
      <c r="B830" s="17"/>
      <c r="C830" s="17"/>
      <c r="G830" s="18"/>
      <c r="H830" s="18"/>
    </row>
    <row r="831" ht="15.75" customHeight="1">
      <c r="B831" s="17"/>
      <c r="C831" s="17"/>
      <c r="G831" s="18"/>
      <c r="H831" s="18"/>
    </row>
    <row r="832" ht="15.75" customHeight="1">
      <c r="B832" s="17"/>
      <c r="C832" s="17"/>
      <c r="G832" s="18"/>
      <c r="H832" s="18"/>
    </row>
    <row r="833" ht="15.75" customHeight="1">
      <c r="B833" s="17"/>
      <c r="C833" s="17"/>
      <c r="G833" s="18"/>
      <c r="H833" s="18"/>
    </row>
    <row r="834" ht="15.75" customHeight="1">
      <c r="B834" s="17"/>
      <c r="C834" s="17"/>
      <c r="G834" s="18"/>
      <c r="H834" s="18"/>
    </row>
    <row r="835" ht="15.75" customHeight="1">
      <c r="B835" s="17"/>
      <c r="C835" s="17"/>
      <c r="G835" s="18"/>
      <c r="H835" s="18"/>
    </row>
    <row r="836" ht="15.75" customHeight="1">
      <c r="B836" s="17"/>
      <c r="C836" s="17"/>
      <c r="G836" s="18"/>
      <c r="H836" s="18"/>
    </row>
    <row r="837" ht="15.75" customHeight="1">
      <c r="B837" s="17"/>
      <c r="C837" s="17"/>
      <c r="G837" s="18"/>
      <c r="H837" s="18"/>
    </row>
    <row r="838" ht="15.75" customHeight="1">
      <c r="B838" s="17"/>
      <c r="C838" s="17"/>
      <c r="G838" s="18"/>
      <c r="H838" s="18"/>
    </row>
    <row r="839" ht="15.75" customHeight="1">
      <c r="B839" s="17"/>
      <c r="C839" s="17"/>
      <c r="G839" s="18"/>
      <c r="H839" s="18"/>
    </row>
    <row r="840" ht="15.75" customHeight="1">
      <c r="B840" s="17"/>
      <c r="C840" s="17"/>
      <c r="G840" s="18"/>
      <c r="H840" s="18"/>
    </row>
    <row r="841" ht="15.75" customHeight="1">
      <c r="B841" s="17"/>
      <c r="C841" s="17"/>
      <c r="G841" s="18"/>
      <c r="H841" s="18"/>
    </row>
    <row r="842" ht="15.75" customHeight="1">
      <c r="B842" s="17"/>
      <c r="C842" s="17"/>
      <c r="G842" s="18"/>
      <c r="H842" s="18"/>
    </row>
    <row r="843" ht="15.75" customHeight="1">
      <c r="B843" s="17"/>
      <c r="C843" s="17"/>
      <c r="G843" s="18"/>
      <c r="H843" s="18"/>
    </row>
    <row r="844" ht="15.75" customHeight="1">
      <c r="B844" s="17"/>
      <c r="C844" s="17"/>
      <c r="G844" s="18"/>
      <c r="H844" s="18"/>
    </row>
    <row r="845" ht="15.75" customHeight="1">
      <c r="B845" s="17"/>
      <c r="C845" s="17"/>
      <c r="G845" s="18"/>
      <c r="H845" s="18"/>
    </row>
    <row r="846" ht="15.75" customHeight="1">
      <c r="B846" s="17"/>
      <c r="C846" s="17"/>
      <c r="G846" s="18"/>
      <c r="H846" s="18"/>
    </row>
    <row r="847" ht="15.75" customHeight="1">
      <c r="B847" s="17"/>
      <c r="C847" s="17"/>
      <c r="G847" s="18"/>
      <c r="H847" s="18"/>
    </row>
    <row r="848" ht="15.75" customHeight="1">
      <c r="B848" s="17"/>
      <c r="C848" s="17"/>
      <c r="G848" s="18"/>
      <c r="H848" s="18"/>
    </row>
    <row r="849" ht="15.75" customHeight="1">
      <c r="B849" s="17"/>
      <c r="C849" s="17"/>
      <c r="G849" s="18"/>
      <c r="H849" s="18"/>
    </row>
    <row r="850" ht="15.75" customHeight="1">
      <c r="B850" s="17"/>
      <c r="C850" s="17"/>
      <c r="G850" s="18"/>
      <c r="H850" s="18"/>
    </row>
    <row r="851" ht="15.75" customHeight="1">
      <c r="B851" s="17"/>
      <c r="C851" s="17"/>
      <c r="G851" s="18"/>
      <c r="H851" s="18"/>
    </row>
    <row r="852" ht="15.75" customHeight="1">
      <c r="B852" s="17"/>
      <c r="C852" s="17"/>
      <c r="G852" s="18"/>
      <c r="H852" s="18"/>
    </row>
    <row r="853" ht="15.75" customHeight="1">
      <c r="B853" s="17"/>
      <c r="C853" s="17"/>
      <c r="G853" s="18"/>
      <c r="H853" s="18"/>
    </row>
    <row r="854" ht="15.75" customHeight="1">
      <c r="B854" s="17"/>
      <c r="C854" s="17"/>
      <c r="G854" s="18"/>
      <c r="H854" s="18"/>
    </row>
    <row r="855" ht="15.75" customHeight="1">
      <c r="B855" s="17"/>
      <c r="C855" s="17"/>
      <c r="G855" s="18"/>
      <c r="H855" s="18"/>
    </row>
    <row r="856" ht="15.75" customHeight="1">
      <c r="B856" s="17"/>
      <c r="C856" s="17"/>
      <c r="G856" s="18"/>
      <c r="H856" s="18"/>
    </row>
    <row r="857" ht="15.75" customHeight="1">
      <c r="B857" s="17"/>
      <c r="C857" s="17"/>
      <c r="G857" s="18"/>
      <c r="H857" s="18"/>
    </row>
    <row r="858" ht="15.75" customHeight="1">
      <c r="B858" s="17"/>
      <c r="C858" s="17"/>
      <c r="G858" s="18"/>
      <c r="H858" s="18"/>
    </row>
    <row r="859" ht="15.75" customHeight="1">
      <c r="B859" s="17"/>
      <c r="C859" s="17"/>
      <c r="G859" s="18"/>
      <c r="H859" s="18"/>
    </row>
    <row r="860" ht="15.75" customHeight="1">
      <c r="B860" s="17"/>
      <c r="C860" s="17"/>
      <c r="G860" s="18"/>
      <c r="H860" s="18"/>
    </row>
    <row r="861" ht="15.75" customHeight="1">
      <c r="B861" s="17"/>
      <c r="C861" s="17"/>
      <c r="G861" s="18"/>
      <c r="H861" s="18"/>
    </row>
    <row r="862" ht="15.75" customHeight="1">
      <c r="B862" s="17"/>
      <c r="C862" s="17"/>
      <c r="G862" s="18"/>
      <c r="H862" s="18"/>
    </row>
    <row r="863" ht="15.75" customHeight="1">
      <c r="B863" s="17"/>
      <c r="C863" s="17"/>
      <c r="G863" s="18"/>
      <c r="H863" s="18"/>
    </row>
    <row r="864" ht="15.75" customHeight="1">
      <c r="B864" s="17"/>
      <c r="C864" s="17"/>
      <c r="G864" s="18"/>
      <c r="H864" s="18"/>
    </row>
    <row r="865" ht="15.75" customHeight="1">
      <c r="B865" s="17"/>
      <c r="C865" s="17"/>
      <c r="G865" s="18"/>
      <c r="H865" s="18"/>
    </row>
    <row r="866" ht="15.75" customHeight="1">
      <c r="B866" s="17"/>
      <c r="C866" s="17"/>
      <c r="G866" s="18"/>
      <c r="H866" s="18"/>
    </row>
    <row r="867" ht="15.75" customHeight="1">
      <c r="B867" s="17"/>
      <c r="C867" s="17"/>
      <c r="G867" s="18"/>
      <c r="H867" s="18"/>
    </row>
    <row r="868" ht="15.75" customHeight="1">
      <c r="B868" s="17"/>
      <c r="C868" s="17"/>
      <c r="G868" s="18"/>
      <c r="H868" s="18"/>
    </row>
    <row r="869" ht="15.75" customHeight="1">
      <c r="B869" s="17"/>
      <c r="C869" s="17"/>
      <c r="G869" s="18"/>
      <c r="H869" s="18"/>
    </row>
    <row r="870" ht="15.75" customHeight="1">
      <c r="B870" s="17"/>
      <c r="C870" s="17"/>
      <c r="G870" s="18"/>
      <c r="H870" s="18"/>
    </row>
    <row r="871" ht="15.75" customHeight="1">
      <c r="B871" s="17"/>
      <c r="C871" s="17"/>
      <c r="G871" s="18"/>
      <c r="H871" s="18"/>
    </row>
    <row r="872" ht="15.75" customHeight="1">
      <c r="B872" s="17"/>
      <c r="C872" s="17"/>
      <c r="G872" s="18"/>
      <c r="H872" s="18"/>
    </row>
    <row r="873" ht="15.75" customHeight="1">
      <c r="B873" s="17"/>
      <c r="C873" s="17"/>
      <c r="G873" s="18"/>
      <c r="H873" s="18"/>
    </row>
    <row r="874" ht="15.75" customHeight="1">
      <c r="B874" s="17"/>
      <c r="C874" s="17"/>
      <c r="G874" s="18"/>
      <c r="H874" s="18"/>
    </row>
    <row r="875" ht="15.75" customHeight="1">
      <c r="B875" s="17"/>
      <c r="C875" s="17"/>
      <c r="G875" s="18"/>
      <c r="H875" s="18"/>
    </row>
    <row r="876" ht="15.75" customHeight="1">
      <c r="B876" s="17"/>
      <c r="C876" s="17"/>
      <c r="G876" s="18"/>
      <c r="H876" s="18"/>
    </row>
    <row r="877" ht="15.75" customHeight="1">
      <c r="B877" s="17"/>
      <c r="C877" s="17"/>
      <c r="G877" s="18"/>
      <c r="H877" s="18"/>
    </row>
    <row r="878" ht="15.75" customHeight="1">
      <c r="B878" s="17"/>
      <c r="C878" s="17"/>
      <c r="G878" s="18"/>
      <c r="H878" s="18"/>
    </row>
    <row r="879" ht="15.75" customHeight="1">
      <c r="B879" s="17"/>
      <c r="C879" s="17"/>
      <c r="G879" s="18"/>
      <c r="H879" s="18"/>
    </row>
    <row r="880" ht="15.75" customHeight="1">
      <c r="B880" s="17"/>
      <c r="C880" s="17"/>
      <c r="G880" s="18"/>
      <c r="H880" s="18"/>
    </row>
    <row r="881" ht="15.75" customHeight="1">
      <c r="B881" s="17"/>
      <c r="C881" s="17"/>
      <c r="G881" s="18"/>
      <c r="H881" s="18"/>
    </row>
    <row r="882" ht="15.75" customHeight="1">
      <c r="B882" s="17"/>
      <c r="C882" s="17"/>
      <c r="G882" s="18"/>
      <c r="H882" s="18"/>
    </row>
    <row r="883" ht="15.75" customHeight="1">
      <c r="B883" s="17"/>
      <c r="C883" s="17"/>
      <c r="G883" s="18"/>
      <c r="H883" s="18"/>
    </row>
    <row r="884" ht="15.75" customHeight="1">
      <c r="B884" s="17"/>
      <c r="C884" s="17"/>
      <c r="G884" s="18"/>
      <c r="H884" s="18"/>
    </row>
    <row r="885" ht="15.75" customHeight="1">
      <c r="B885" s="17"/>
      <c r="C885" s="17"/>
      <c r="G885" s="18"/>
      <c r="H885" s="18"/>
    </row>
    <row r="886" ht="15.75" customHeight="1">
      <c r="B886" s="17"/>
      <c r="C886" s="17"/>
      <c r="G886" s="18"/>
      <c r="H886" s="18"/>
    </row>
    <row r="887" ht="15.75" customHeight="1">
      <c r="B887" s="17"/>
      <c r="C887" s="17"/>
      <c r="G887" s="18"/>
      <c r="H887" s="18"/>
    </row>
    <row r="888" ht="15.75" customHeight="1">
      <c r="B888" s="17"/>
      <c r="C888" s="17"/>
      <c r="G888" s="18"/>
      <c r="H888" s="18"/>
    </row>
    <row r="889" ht="15.75" customHeight="1">
      <c r="B889" s="17"/>
      <c r="C889" s="17"/>
      <c r="G889" s="18"/>
      <c r="H889" s="18"/>
    </row>
    <row r="890" ht="15.75" customHeight="1">
      <c r="B890" s="17"/>
      <c r="C890" s="17"/>
      <c r="G890" s="18"/>
      <c r="H890" s="18"/>
    </row>
    <row r="891" ht="15.75" customHeight="1">
      <c r="B891" s="17"/>
      <c r="C891" s="17"/>
      <c r="G891" s="18"/>
      <c r="H891" s="18"/>
    </row>
    <row r="892" ht="15.75" customHeight="1">
      <c r="B892" s="17"/>
      <c r="C892" s="17"/>
      <c r="G892" s="18"/>
      <c r="H892" s="18"/>
    </row>
    <row r="893" ht="15.75" customHeight="1">
      <c r="B893" s="17"/>
      <c r="C893" s="17"/>
      <c r="G893" s="18"/>
      <c r="H893" s="18"/>
    </row>
    <row r="894" ht="15.75" customHeight="1">
      <c r="B894" s="17"/>
      <c r="C894" s="17"/>
      <c r="G894" s="18"/>
      <c r="H894" s="18"/>
    </row>
    <row r="895" ht="15.75" customHeight="1">
      <c r="B895" s="17"/>
      <c r="C895" s="17"/>
      <c r="G895" s="18"/>
      <c r="H895" s="18"/>
    </row>
    <row r="896" ht="15.75" customHeight="1">
      <c r="B896" s="17"/>
      <c r="C896" s="17"/>
      <c r="G896" s="18"/>
      <c r="H896" s="18"/>
    </row>
    <row r="897" ht="15.75" customHeight="1">
      <c r="B897" s="17"/>
      <c r="C897" s="17"/>
      <c r="G897" s="18"/>
      <c r="H897" s="18"/>
    </row>
    <row r="898" ht="15.75" customHeight="1">
      <c r="B898" s="17"/>
      <c r="C898" s="17"/>
      <c r="G898" s="18"/>
      <c r="H898" s="18"/>
    </row>
    <row r="899" ht="15.75" customHeight="1">
      <c r="B899" s="17"/>
      <c r="C899" s="17"/>
      <c r="G899" s="18"/>
      <c r="H899" s="18"/>
    </row>
    <row r="900" ht="15.75" customHeight="1">
      <c r="B900" s="17"/>
      <c r="C900" s="17"/>
      <c r="G900" s="18"/>
      <c r="H900" s="18"/>
    </row>
    <row r="901" ht="15.75" customHeight="1">
      <c r="B901" s="17"/>
      <c r="C901" s="17"/>
      <c r="G901" s="18"/>
      <c r="H901" s="18"/>
    </row>
    <row r="902" ht="15.75" customHeight="1">
      <c r="B902" s="17"/>
      <c r="C902" s="17"/>
      <c r="G902" s="18"/>
      <c r="H902" s="18"/>
    </row>
    <row r="903" ht="15.75" customHeight="1">
      <c r="B903" s="17"/>
      <c r="C903" s="17"/>
      <c r="G903" s="18"/>
      <c r="H903" s="18"/>
    </row>
    <row r="904" ht="15.75" customHeight="1">
      <c r="B904" s="17"/>
      <c r="C904" s="17"/>
      <c r="G904" s="18"/>
      <c r="H904" s="18"/>
    </row>
    <row r="905" ht="15.75" customHeight="1">
      <c r="B905" s="17"/>
      <c r="C905" s="17"/>
      <c r="G905" s="18"/>
      <c r="H905" s="18"/>
    </row>
    <row r="906" ht="15.75" customHeight="1">
      <c r="B906" s="17"/>
      <c r="C906" s="17"/>
      <c r="G906" s="18"/>
      <c r="H906" s="18"/>
    </row>
    <row r="907" ht="15.75" customHeight="1">
      <c r="B907" s="17"/>
      <c r="C907" s="17"/>
      <c r="G907" s="18"/>
      <c r="H907" s="18"/>
    </row>
    <row r="908" ht="15.75" customHeight="1">
      <c r="B908" s="17"/>
      <c r="C908" s="17"/>
      <c r="G908" s="18"/>
      <c r="H908" s="18"/>
    </row>
    <row r="909" ht="15.75" customHeight="1">
      <c r="B909" s="17"/>
      <c r="C909" s="17"/>
      <c r="G909" s="18"/>
      <c r="H909" s="18"/>
    </row>
    <row r="910" ht="15.75" customHeight="1">
      <c r="B910" s="17"/>
      <c r="C910" s="17"/>
      <c r="G910" s="18"/>
      <c r="H910" s="18"/>
    </row>
    <row r="911" ht="15.75" customHeight="1">
      <c r="B911" s="17"/>
      <c r="C911" s="17"/>
      <c r="G911" s="18"/>
      <c r="H911" s="18"/>
    </row>
    <row r="912" ht="15.75" customHeight="1">
      <c r="B912" s="17"/>
      <c r="C912" s="17"/>
      <c r="G912" s="18"/>
      <c r="H912" s="18"/>
    </row>
    <row r="913" ht="15.75" customHeight="1">
      <c r="B913" s="17"/>
      <c r="C913" s="17"/>
      <c r="G913" s="18"/>
      <c r="H913" s="18"/>
    </row>
    <row r="914" ht="15.75" customHeight="1">
      <c r="B914" s="17"/>
      <c r="C914" s="17"/>
      <c r="G914" s="18"/>
      <c r="H914" s="18"/>
    </row>
    <row r="915" ht="15.75" customHeight="1">
      <c r="B915" s="17"/>
      <c r="C915" s="17"/>
      <c r="G915" s="18"/>
      <c r="H915" s="18"/>
    </row>
    <row r="916" ht="15.75" customHeight="1">
      <c r="B916" s="17"/>
      <c r="C916" s="17"/>
      <c r="G916" s="18"/>
      <c r="H916" s="18"/>
    </row>
    <row r="917" ht="15.75" customHeight="1">
      <c r="B917" s="17"/>
      <c r="C917" s="17"/>
      <c r="G917" s="18"/>
      <c r="H917" s="18"/>
    </row>
    <row r="918" ht="15.75" customHeight="1">
      <c r="B918" s="17"/>
      <c r="C918" s="17"/>
      <c r="G918" s="18"/>
      <c r="H918" s="18"/>
    </row>
    <row r="919" ht="15.75" customHeight="1">
      <c r="B919" s="17"/>
      <c r="C919" s="17"/>
      <c r="G919" s="18"/>
      <c r="H919" s="18"/>
    </row>
    <row r="920" ht="15.75" customHeight="1">
      <c r="B920" s="17"/>
      <c r="C920" s="17"/>
      <c r="G920" s="18"/>
      <c r="H920" s="18"/>
    </row>
    <row r="921" ht="15.75" customHeight="1">
      <c r="B921" s="17"/>
      <c r="C921" s="17"/>
      <c r="G921" s="18"/>
      <c r="H921" s="18"/>
    </row>
    <row r="922" ht="15.75" customHeight="1">
      <c r="B922" s="17"/>
      <c r="C922" s="17"/>
      <c r="G922" s="18"/>
      <c r="H922" s="18"/>
    </row>
    <row r="923" ht="15.75" customHeight="1">
      <c r="B923" s="17"/>
      <c r="C923" s="17"/>
      <c r="G923" s="18"/>
      <c r="H923" s="18"/>
    </row>
    <row r="924" ht="15.75" customHeight="1">
      <c r="B924" s="17"/>
      <c r="C924" s="17"/>
      <c r="G924" s="18"/>
      <c r="H924" s="18"/>
    </row>
    <row r="925" ht="15.75" customHeight="1">
      <c r="B925" s="17"/>
      <c r="C925" s="17"/>
      <c r="G925" s="18"/>
      <c r="H925" s="18"/>
    </row>
    <row r="926" ht="15.75" customHeight="1">
      <c r="B926" s="17"/>
      <c r="C926" s="17"/>
      <c r="G926" s="18"/>
      <c r="H926" s="18"/>
    </row>
    <row r="927" ht="15.75" customHeight="1">
      <c r="B927" s="17"/>
      <c r="C927" s="17"/>
      <c r="G927" s="18"/>
      <c r="H927" s="18"/>
    </row>
    <row r="928" ht="15.75" customHeight="1">
      <c r="B928" s="17"/>
      <c r="C928" s="17"/>
      <c r="G928" s="18"/>
      <c r="H928" s="18"/>
    </row>
    <row r="929" ht="15.75" customHeight="1">
      <c r="B929" s="17"/>
      <c r="C929" s="17"/>
      <c r="G929" s="18"/>
      <c r="H929" s="18"/>
    </row>
    <row r="930" ht="15.75" customHeight="1">
      <c r="B930" s="17"/>
      <c r="C930" s="17"/>
      <c r="G930" s="18"/>
      <c r="H930" s="18"/>
    </row>
    <row r="931" ht="15.75" customHeight="1">
      <c r="B931" s="17"/>
      <c r="C931" s="17"/>
      <c r="G931" s="18"/>
      <c r="H931" s="18"/>
    </row>
    <row r="932" ht="15.75" customHeight="1">
      <c r="B932" s="17"/>
      <c r="C932" s="17"/>
      <c r="G932" s="18"/>
      <c r="H932" s="18"/>
    </row>
    <row r="933" ht="15.75" customHeight="1">
      <c r="B933" s="17"/>
      <c r="C933" s="17"/>
      <c r="G933" s="18"/>
      <c r="H933" s="18"/>
    </row>
    <row r="934" ht="15.75" customHeight="1">
      <c r="B934" s="17"/>
      <c r="C934" s="17"/>
      <c r="G934" s="18"/>
      <c r="H934" s="18"/>
    </row>
    <row r="935" ht="15.75" customHeight="1">
      <c r="B935" s="17"/>
      <c r="C935" s="17"/>
      <c r="G935" s="18"/>
      <c r="H935" s="18"/>
    </row>
    <row r="936" ht="15.75" customHeight="1">
      <c r="B936" s="17"/>
      <c r="C936" s="17"/>
      <c r="G936" s="18"/>
      <c r="H936" s="18"/>
    </row>
    <row r="937" ht="15.75" customHeight="1">
      <c r="B937" s="17"/>
      <c r="C937" s="17"/>
      <c r="G937" s="18"/>
      <c r="H937" s="18"/>
    </row>
    <row r="938" ht="15.75" customHeight="1">
      <c r="B938" s="17"/>
      <c r="C938" s="17"/>
      <c r="G938" s="18"/>
      <c r="H938" s="18"/>
    </row>
    <row r="939" ht="15.75" customHeight="1">
      <c r="B939" s="17"/>
      <c r="C939" s="17"/>
      <c r="G939" s="18"/>
      <c r="H939" s="18"/>
    </row>
    <row r="940" ht="15.75" customHeight="1">
      <c r="B940" s="17"/>
      <c r="C940" s="17"/>
      <c r="G940" s="18"/>
      <c r="H940" s="18"/>
    </row>
    <row r="941" ht="15.75" customHeight="1">
      <c r="B941" s="17"/>
      <c r="C941" s="17"/>
      <c r="G941" s="18"/>
      <c r="H941" s="18"/>
    </row>
    <row r="942" ht="15.75" customHeight="1">
      <c r="B942" s="17"/>
      <c r="C942" s="17"/>
      <c r="G942" s="18"/>
      <c r="H942" s="18"/>
    </row>
    <row r="943" ht="15.75" customHeight="1">
      <c r="B943" s="17"/>
      <c r="C943" s="17"/>
      <c r="G943" s="18"/>
      <c r="H943" s="18"/>
    </row>
    <row r="944" ht="15.75" customHeight="1">
      <c r="B944" s="17"/>
      <c r="C944" s="17"/>
      <c r="G944" s="18"/>
      <c r="H944" s="18"/>
    </row>
    <row r="945" ht="15.75" customHeight="1">
      <c r="B945" s="17"/>
      <c r="C945" s="17"/>
      <c r="G945" s="18"/>
      <c r="H945" s="18"/>
    </row>
    <row r="946" ht="15.75" customHeight="1">
      <c r="B946" s="17"/>
      <c r="C946" s="17"/>
      <c r="G946" s="18"/>
      <c r="H946" s="18"/>
    </row>
    <row r="947" ht="15.75" customHeight="1">
      <c r="B947" s="17"/>
      <c r="C947" s="17"/>
      <c r="G947" s="18"/>
      <c r="H947" s="18"/>
    </row>
    <row r="948" ht="15.75" customHeight="1">
      <c r="B948" s="17"/>
      <c r="C948" s="17"/>
      <c r="G948" s="18"/>
      <c r="H948" s="18"/>
    </row>
    <row r="949" ht="15.75" customHeight="1">
      <c r="B949" s="17"/>
      <c r="C949" s="17"/>
      <c r="G949" s="18"/>
      <c r="H949" s="18"/>
    </row>
    <row r="950" ht="15.75" customHeight="1">
      <c r="B950" s="17"/>
      <c r="C950" s="17"/>
      <c r="G950" s="18"/>
      <c r="H950" s="18"/>
    </row>
    <row r="951" ht="15.75" customHeight="1">
      <c r="B951" s="17"/>
      <c r="C951" s="17"/>
      <c r="G951" s="18"/>
      <c r="H951" s="18"/>
    </row>
    <row r="952" ht="15.75" customHeight="1">
      <c r="B952" s="17"/>
      <c r="C952" s="17"/>
      <c r="G952" s="18"/>
      <c r="H952" s="18"/>
    </row>
    <row r="953" ht="15.75" customHeight="1">
      <c r="B953" s="17"/>
      <c r="C953" s="17"/>
      <c r="G953" s="18"/>
      <c r="H953" s="18"/>
    </row>
    <row r="954" ht="15.75" customHeight="1">
      <c r="B954" s="17"/>
      <c r="C954" s="17"/>
      <c r="G954" s="18"/>
      <c r="H954" s="18"/>
    </row>
    <row r="955" ht="15.75" customHeight="1">
      <c r="B955" s="17"/>
      <c r="C955" s="17"/>
      <c r="G955" s="18"/>
      <c r="H955" s="18"/>
    </row>
    <row r="956" ht="15.75" customHeight="1">
      <c r="B956" s="17"/>
      <c r="C956" s="17"/>
      <c r="G956" s="18"/>
      <c r="H956" s="18"/>
    </row>
    <row r="957" ht="15.75" customHeight="1">
      <c r="B957" s="17"/>
      <c r="C957" s="17"/>
      <c r="G957" s="18"/>
      <c r="H957" s="18"/>
    </row>
    <row r="958" ht="15.75" customHeight="1">
      <c r="B958" s="17"/>
      <c r="C958" s="17"/>
      <c r="G958" s="18"/>
      <c r="H958" s="18"/>
    </row>
    <row r="959" ht="15.75" customHeight="1">
      <c r="B959" s="17"/>
      <c r="C959" s="17"/>
      <c r="G959" s="18"/>
      <c r="H959" s="18"/>
    </row>
    <row r="960" ht="15.75" customHeight="1">
      <c r="B960" s="17"/>
      <c r="C960" s="17"/>
      <c r="G960" s="18"/>
      <c r="H960" s="18"/>
    </row>
    <row r="961" ht="15.75" customHeight="1">
      <c r="B961" s="17"/>
      <c r="C961" s="17"/>
      <c r="G961" s="18"/>
      <c r="H961" s="18"/>
    </row>
    <row r="962" ht="15.75" customHeight="1">
      <c r="B962" s="17"/>
      <c r="C962" s="17"/>
      <c r="G962" s="18"/>
      <c r="H962" s="18"/>
    </row>
    <row r="963" ht="15.75" customHeight="1">
      <c r="B963" s="17"/>
      <c r="C963" s="17"/>
      <c r="G963" s="18"/>
      <c r="H963" s="18"/>
    </row>
    <row r="964" ht="15.75" customHeight="1">
      <c r="B964" s="17"/>
      <c r="C964" s="17"/>
      <c r="G964" s="18"/>
      <c r="H964" s="18"/>
    </row>
    <row r="965" ht="15.75" customHeight="1">
      <c r="B965" s="17"/>
      <c r="C965" s="17"/>
      <c r="G965" s="18"/>
      <c r="H965" s="18"/>
    </row>
    <row r="966" ht="15.75" customHeight="1">
      <c r="B966" s="17"/>
      <c r="C966" s="17"/>
      <c r="G966" s="18"/>
      <c r="H966" s="18"/>
    </row>
    <row r="967" ht="15.75" customHeight="1">
      <c r="B967" s="17"/>
      <c r="C967" s="17"/>
      <c r="G967" s="18"/>
      <c r="H967" s="18"/>
    </row>
    <row r="968" ht="15.75" customHeight="1">
      <c r="B968" s="17"/>
      <c r="C968" s="17"/>
      <c r="G968" s="18"/>
      <c r="H968" s="18"/>
    </row>
    <row r="969" ht="15.75" customHeight="1">
      <c r="B969" s="17"/>
      <c r="C969" s="17"/>
      <c r="G969" s="18"/>
      <c r="H969" s="18"/>
    </row>
    <row r="970" ht="15.75" customHeight="1">
      <c r="B970" s="17"/>
      <c r="C970" s="17"/>
      <c r="G970" s="18"/>
      <c r="H970" s="18"/>
    </row>
    <row r="971" ht="15.75" customHeight="1">
      <c r="B971" s="17"/>
      <c r="C971" s="17"/>
      <c r="G971" s="18"/>
      <c r="H971" s="18"/>
    </row>
    <row r="972" ht="15.75" customHeight="1">
      <c r="B972" s="17"/>
      <c r="C972" s="17"/>
      <c r="G972" s="18"/>
      <c r="H972" s="18"/>
    </row>
    <row r="973" ht="15.75" customHeight="1">
      <c r="B973" s="17"/>
      <c r="C973" s="17"/>
      <c r="G973" s="18"/>
      <c r="H973" s="18"/>
    </row>
    <row r="974" ht="15.75" customHeight="1">
      <c r="B974" s="17"/>
      <c r="C974" s="17"/>
      <c r="G974" s="18"/>
      <c r="H974" s="18"/>
    </row>
    <row r="975" ht="15.75" customHeight="1">
      <c r="B975" s="17"/>
      <c r="C975" s="17"/>
      <c r="G975" s="18"/>
      <c r="H975" s="18"/>
    </row>
    <row r="976" ht="15.75" customHeight="1">
      <c r="B976" s="17"/>
      <c r="C976" s="17"/>
      <c r="G976" s="18"/>
      <c r="H976" s="18"/>
    </row>
    <row r="977" ht="15.75" customHeight="1">
      <c r="B977" s="17"/>
      <c r="C977" s="17"/>
      <c r="G977" s="18"/>
      <c r="H977" s="18"/>
    </row>
    <row r="978" ht="15.75" customHeight="1">
      <c r="B978" s="17"/>
      <c r="C978" s="17"/>
      <c r="G978" s="18"/>
      <c r="H978" s="18"/>
    </row>
    <row r="979" ht="15.75" customHeight="1">
      <c r="B979" s="17"/>
      <c r="C979" s="17"/>
      <c r="G979" s="18"/>
      <c r="H979" s="18"/>
    </row>
    <row r="980" ht="15.75" customHeight="1">
      <c r="B980" s="17"/>
      <c r="C980" s="17"/>
      <c r="G980" s="18"/>
      <c r="H980" s="18"/>
    </row>
    <row r="981" ht="15.75" customHeight="1">
      <c r="B981" s="17"/>
      <c r="C981" s="17"/>
      <c r="G981" s="18"/>
      <c r="H981" s="18"/>
    </row>
    <row r="982" ht="15.75" customHeight="1">
      <c r="B982" s="17"/>
      <c r="C982" s="17"/>
      <c r="G982" s="18"/>
      <c r="H982" s="18"/>
    </row>
    <row r="983" ht="15.75" customHeight="1">
      <c r="B983" s="17"/>
      <c r="C983" s="17"/>
      <c r="G983" s="18"/>
      <c r="H983" s="18"/>
    </row>
    <row r="984" ht="15.75" customHeight="1">
      <c r="B984" s="17"/>
      <c r="C984" s="17"/>
      <c r="G984" s="18"/>
      <c r="H984" s="18"/>
    </row>
    <row r="985" ht="15.75" customHeight="1">
      <c r="B985" s="17"/>
      <c r="C985" s="17"/>
      <c r="G985" s="18"/>
      <c r="H985" s="18"/>
    </row>
    <row r="986" ht="15.75" customHeight="1">
      <c r="B986" s="17"/>
      <c r="C986" s="17"/>
      <c r="G986" s="18"/>
      <c r="H986" s="18"/>
    </row>
    <row r="987" ht="15.75" customHeight="1">
      <c r="B987" s="17"/>
      <c r="C987" s="17"/>
      <c r="G987" s="18"/>
      <c r="H987" s="18"/>
    </row>
    <row r="988" ht="15.75" customHeight="1">
      <c r="B988" s="17"/>
      <c r="C988" s="17"/>
      <c r="G988" s="18"/>
      <c r="H988" s="18"/>
    </row>
    <row r="989" ht="15.75" customHeight="1">
      <c r="B989" s="17"/>
      <c r="C989" s="17"/>
      <c r="G989" s="18"/>
      <c r="H989" s="18"/>
    </row>
    <row r="990" ht="15.75" customHeight="1">
      <c r="B990" s="17"/>
      <c r="C990" s="17"/>
      <c r="G990" s="18"/>
      <c r="H990" s="18"/>
    </row>
    <row r="991" ht="15.75" customHeight="1">
      <c r="B991" s="17"/>
      <c r="C991" s="17"/>
      <c r="G991" s="18"/>
      <c r="H991" s="18"/>
    </row>
    <row r="992" ht="15.75" customHeight="1">
      <c r="B992" s="17"/>
      <c r="C992" s="17"/>
      <c r="G992" s="18"/>
      <c r="H992" s="18"/>
    </row>
    <row r="993" ht="15.75" customHeight="1">
      <c r="B993" s="17"/>
      <c r="C993" s="17"/>
      <c r="G993" s="18"/>
      <c r="H993" s="18"/>
    </row>
    <row r="994" ht="15.75" customHeight="1">
      <c r="B994" s="17"/>
      <c r="C994" s="17"/>
      <c r="G994" s="18"/>
      <c r="H994" s="18"/>
    </row>
    <row r="995" ht="15.75" customHeight="1">
      <c r="B995" s="17"/>
      <c r="C995" s="17"/>
      <c r="G995" s="18"/>
      <c r="H995" s="18"/>
    </row>
    <row r="996" ht="15.75" customHeight="1">
      <c r="B996" s="17"/>
      <c r="C996" s="17"/>
      <c r="G996" s="18"/>
      <c r="H996" s="18"/>
    </row>
    <row r="997" ht="15.75" customHeight="1">
      <c r="B997" s="17"/>
      <c r="C997" s="17"/>
      <c r="G997" s="18"/>
      <c r="H997" s="18"/>
    </row>
    <row r="998" ht="15.75" customHeight="1">
      <c r="B998" s="17"/>
      <c r="C998" s="17"/>
      <c r="G998" s="18"/>
      <c r="H998" s="18"/>
    </row>
    <row r="999" ht="15.75" customHeight="1">
      <c r="B999" s="17"/>
      <c r="C999" s="17"/>
      <c r="G999" s="18"/>
      <c r="H999" s="18"/>
    </row>
    <row r="1000" ht="15.75" customHeight="1">
      <c r="B1000" s="17"/>
      <c r="C1000" s="17"/>
      <c r="G1000" s="18"/>
      <c r="H1000" s="18"/>
    </row>
  </sheetData>
  <drawing r:id="rId2"/>
  <legacyDrawing r:id="rId3"/>
</worksheet>
</file>