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attistn/Desktop/IB2d/matIB2d/Examples/Example_Sawtooth/"/>
    </mc:Choice>
  </mc:AlternateContent>
  <bookViews>
    <workbookView xWindow="12060" yWindow="1420" windowWidth="28800" windowHeight="17600" tabRatio="500"/>
  </bookViews>
  <sheets>
    <sheet name="Sheet1" sheetId="1" r:id="rId1"/>
  </sheets>
  <definedNames>
    <definedName name="a">Sheet1!$B$17</definedName>
    <definedName name="d">Sheet1!$B$11</definedName>
    <definedName name="d_pap">Sheet1!$G$22</definedName>
    <definedName name="ds">Sheet1!$B$9</definedName>
    <definedName name="dx">Sheet1!$B$7</definedName>
    <definedName name="dy">Sheet1!$B$8</definedName>
    <definedName name="f">Sheet1!$B$13</definedName>
    <definedName name="G">Sheet1!$B$12</definedName>
    <definedName name="G_pap">Sheet1!$G$24</definedName>
    <definedName name="L">Sheet1!$B$16</definedName>
    <definedName name="L_cm">Sheet1!$E$14</definedName>
    <definedName name="L_mm">Sheet1!$E$15</definedName>
    <definedName name="L_pap">Sheet1!$G$23</definedName>
    <definedName name="Lx">Sheet1!$B$3</definedName>
    <definedName name="Ly">Sheet1!$B$4</definedName>
    <definedName name="mu">Sheet1!$B$18</definedName>
    <definedName name="Nx">Sheet1!$B$5</definedName>
    <definedName name="Ny">Sheet1!$B$6</definedName>
    <definedName name="occ">Sheet1!$B$15</definedName>
    <definedName name="rho">Sheet1!$B$14</definedName>
    <definedName name="w">Sheet1!$B$10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1" i="1" l="1"/>
  <c r="F71" i="1"/>
  <c r="G70" i="1"/>
  <c r="F70" i="1"/>
  <c r="G61" i="1"/>
  <c r="G62" i="1"/>
  <c r="G63" i="1"/>
  <c r="G64" i="1"/>
  <c r="G65" i="1"/>
  <c r="G66" i="1"/>
  <c r="G67" i="1"/>
  <c r="G68" i="1"/>
  <c r="G69" i="1"/>
  <c r="F61" i="1"/>
  <c r="F62" i="1"/>
  <c r="F63" i="1"/>
  <c r="F64" i="1"/>
  <c r="F65" i="1"/>
  <c r="F66" i="1"/>
  <c r="F67" i="1"/>
  <c r="F68" i="1"/>
  <c r="F69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B52" i="1"/>
  <c r="B51" i="1"/>
  <c r="B49" i="1"/>
  <c r="B50" i="1"/>
  <c r="B48" i="1"/>
  <c r="F45" i="1"/>
  <c r="B16" i="1"/>
  <c r="G45" i="1"/>
  <c r="F41" i="1"/>
  <c r="F40" i="1"/>
  <c r="G40" i="1"/>
  <c r="G41" i="1"/>
  <c r="F42" i="1"/>
  <c r="G42" i="1"/>
  <c r="F43" i="1"/>
  <c r="G43" i="1"/>
  <c r="F44" i="1"/>
  <c r="G44" i="1"/>
  <c r="F39" i="1"/>
  <c r="G39" i="1"/>
  <c r="I29" i="1"/>
  <c r="I30" i="1"/>
  <c r="I31" i="1"/>
  <c r="I32" i="1"/>
  <c r="I33" i="1"/>
  <c r="I28" i="1"/>
  <c r="N32" i="1"/>
  <c r="J29" i="1"/>
  <c r="J30" i="1"/>
  <c r="J31" i="1"/>
  <c r="J32" i="1"/>
  <c r="J33" i="1"/>
  <c r="J28" i="1"/>
  <c r="H28" i="1"/>
  <c r="O26" i="1"/>
  <c r="H33" i="1"/>
  <c r="G33" i="1"/>
  <c r="H32" i="1"/>
  <c r="G32" i="1"/>
  <c r="H29" i="1"/>
  <c r="H30" i="1"/>
  <c r="H31" i="1"/>
  <c r="G31" i="1"/>
  <c r="G29" i="1"/>
  <c r="G30" i="1"/>
  <c r="G28" i="1"/>
  <c r="K11" i="1"/>
  <c r="M12" i="1"/>
  <c r="B23" i="1"/>
  <c r="B22" i="1"/>
  <c r="M11" i="1"/>
  <c r="C34" i="1"/>
  <c r="B37" i="1"/>
  <c r="B24" i="1"/>
  <c r="B25" i="1"/>
  <c r="B26" i="1"/>
  <c r="C26" i="1"/>
  <c r="C25" i="1"/>
  <c r="C24" i="1"/>
  <c r="C22" i="1"/>
  <c r="C23" i="1"/>
  <c r="C33" i="1"/>
  <c r="C32" i="1"/>
  <c r="E11" i="1"/>
  <c r="E8" i="1"/>
  <c r="E9" i="1"/>
  <c r="E10" i="1"/>
  <c r="E7" i="1"/>
  <c r="B8" i="1"/>
  <c r="E4" i="1"/>
  <c r="B7" i="1"/>
  <c r="B9" i="1"/>
</calcChain>
</file>

<file path=xl/sharedStrings.xml><?xml version="1.0" encoding="utf-8"?>
<sst xmlns="http://schemas.openxmlformats.org/spreadsheetml/2006/main" count="69" uniqueCount="50">
  <si>
    <t>Lx</t>
  </si>
  <si>
    <t>Ly</t>
  </si>
  <si>
    <t>Nx</t>
  </si>
  <si>
    <t>Ny</t>
  </si>
  <si>
    <t>ds</t>
  </si>
  <si>
    <t>w</t>
  </si>
  <si>
    <t>G</t>
  </si>
  <si>
    <t>f</t>
  </si>
  <si>
    <t>dx</t>
  </si>
  <si>
    <t>d</t>
  </si>
  <si>
    <t>dy</t>
  </si>
  <si>
    <t>num Cells d</t>
  </si>
  <si>
    <t>Re</t>
  </si>
  <si>
    <t xml:space="preserve">rho </t>
  </si>
  <si>
    <t>visc</t>
  </si>
  <si>
    <t>occ</t>
  </si>
  <si>
    <t>cm</t>
  </si>
  <si>
    <t>mm</t>
  </si>
  <si>
    <t>variable</t>
  </si>
  <si>
    <t>L</t>
  </si>
  <si>
    <t>faL/G</t>
  </si>
  <si>
    <t>fa (occ*f*G)</t>
  </si>
  <si>
    <t>value</t>
  </si>
  <si>
    <t>SIMULATION PARAMETERS</t>
  </si>
  <si>
    <t>CONVERTING TO PHYSICAL UNITS</t>
  </si>
  <si>
    <t>COMPARE TO DATA FROM PAPER</t>
  </si>
  <si>
    <t>paper</t>
  </si>
  <si>
    <t>sim</t>
  </si>
  <si>
    <t>[0,4]</t>
  </si>
  <si>
    <t>[0,120]</t>
  </si>
  <si>
    <t>a</t>
  </si>
  <si>
    <t>rho</t>
  </si>
  <si>
    <t>mu</t>
  </si>
  <si>
    <t>NON-DIMENSIONAL RELATIONSHIPS</t>
  </si>
  <si>
    <t>L_cm</t>
  </si>
  <si>
    <t>L_mm</t>
  </si>
  <si>
    <t>PAPER UNITS</t>
  </si>
  <si>
    <t>nu</t>
  </si>
  <si>
    <t>0.01 cm^2 s</t>
  </si>
  <si>
    <t>PAPER RE</t>
  </si>
  <si>
    <t>fa</t>
  </si>
  <si>
    <t>SIMULATION RE</t>
  </si>
  <si>
    <t xml:space="preserve">nu </t>
  </si>
  <si>
    <t>(kinematic visc.)</t>
  </si>
  <si>
    <t>Re (old)</t>
  </si>
  <si>
    <t>Re (new): faLd/G(nu)</t>
  </si>
  <si>
    <t>G_pap</t>
  </si>
  <si>
    <t>L_pap</t>
  </si>
  <si>
    <t>n</t>
  </si>
  <si>
    <t>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</si>
</sst>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36" workbookViewId="0">
      <selection activeCell="G39" sqref="G39"/>
    </sheetView>
  </sheetViews>
  <sheetFormatPr baseColWidth="10" defaultRowHeight="16" x14ac:dyDescent="0.2"/>
  <cols>
    <col min="2" max="2" width="14.1640625" customWidth="1"/>
    <col min="5" max="5" width="10.33203125" customWidth="1"/>
  </cols>
  <sheetData>
    <row r="1" spans="1:13" x14ac:dyDescent="0.2">
      <c r="A1" s="6" t="s">
        <v>23</v>
      </c>
      <c r="B1" s="6"/>
    </row>
    <row r="2" spans="1:13" x14ac:dyDescent="0.2">
      <c r="A2" s="3" t="s">
        <v>18</v>
      </c>
      <c r="B2" s="3" t="s">
        <v>22</v>
      </c>
    </row>
    <row r="3" spans="1:13" x14ac:dyDescent="0.2">
      <c r="A3" s="2" t="s">
        <v>0</v>
      </c>
      <c r="B3">
        <v>12</v>
      </c>
    </row>
    <row r="4" spans="1:13" x14ac:dyDescent="0.2">
      <c r="A4" s="2" t="s">
        <v>1</v>
      </c>
      <c r="B4">
        <v>3</v>
      </c>
      <c r="D4" t="s">
        <v>11</v>
      </c>
      <c r="E4">
        <f>d/dy</f>
        <v>26.88</v>
      </c>
    </row>
    <row r="5" spans="1:13" x14ac:dyDescent="0.2">
      <c r="A5" s="2" t="s">
        <v>2</v>
      </c>
      <c r="B5">
        <v>512</v>
      </c>
    </row>
    <row r="6" spans="1:13" x14ac:dyDescent="0.2">
      <c r="A6" s="2" t="s">
        <v>3</v>
      </c>
      <c r="B6">
        <v>128</v>
      </c>
      <c r="D6" t="s">
        <v>14</v>
      </c>
      <c r="E6" t="s">
        <v>12</v>
      </c>
    </row>
    <row r="7" spans="1:13" x14ac:dyDescent="0.2">
      <c r="A7" s="2" t="s">
        <v>8</v>
      </c>
      <c r="B7">
        <f>B3/(B5)</f>
        <v>2.34375E-2</v>
      </c>
      <c r="D7">
        <v>100</v>
      </c>
      <c r="E7">
        <f>rho*(d)*(occ*d*f)/D7</f>
        <v>7.5410999999999992</v>
      </c>
    </row>
    <row r="8" spans="1:13" x14ac:dyDescent="0.2">
      <c r="A8" s="2" t="s">
        <v>10</v>
      </c>
      <c r="B8">
        <f>Ly/Ny</f>
        <v>2.34375E-2</v>
      </c>
      <c r="D8">
        <v>10</v>
      </c>
      <c r="E8">
        <f>rho*(d)*(occ*d*f)/D8</f>
        <v>75.410999999999987</v>
      </c>
    </row>
    <row r="9" spans="1:13" x14ac:dyDescent="0.2">
      <c r="A9" s="2" t="s">
        <v>4</v>
      </c>
      <c r="B9">
        <f>0.5*B7</f>
        <v>1.171875E-2</v>
      </c>
      <c r="D9">
        <v>1</v>
      </c>
      <c r="E9">
        <f>rho*(d)*(occ*d*f)/D9</f>
        <v>754.1099999999999</v>
      </c>
    </row>
    <row r="10" spans="1:13" x14ac:dyDescent="0.2">
      <c r="A10" s="2" t="s">
        <v>5</v>
      </c>
      <c r="B10">
        <v>0.63</v>
      </c>
      <c r="D10">
        <v>0.1</v>
      </c>
      <c r="E10">
        <f>rho*(d)*(occ*d*f)/D10</f>
        <v>7541.0999999999985</v>
      </c>
    </row>
    <row r="11" spans="1:13" x14ac:dyDescent="0.2">
      <c r="A11" s="2" t="s">
        <v>9</v>
      </c>
      <c r="B11">
        <v>0.63</v>
      </c>
      <c r="D11">
        <v>4</v>
      </c>
      <c r="E11">
        <f>rho*(d)*(occ*d*f)/D11</f>
        <v>188.52749999999997</v>
      </c>
      <c r="K11">
        <f>1/0.01*1*d</f>
        <v>63</v>
      </c>
      <c r="M11">
        <f>1/0.01*(f*occ*B23)*B22</f>
        <v>38.902499999999996</v>
      </c>
    </row>
    <row r="12" spans="1:13" x14ac:dyDescent="0.2">
      <c r="A12" s="2" t="s">
        <v>6</v>
      </c>
      <c r="B12">
        <v>0.32500000000000001</v>
      </c>
      <c r="M12">
        <f>f*occ*G</f>
        <v>0.61749999999999994</v>
      </c>
    </row>
    <row r="13" spans="1:13" x14ac:dyDescent="0.2">
      <c r="A13" s="2" t="s">
        <v>7</v>
      </c>
      <c r="B13">
        <v>2</v>
      </c>
      <c r="D13" t="s">
        <v>33</v>
      </c>
    </row>
    <row r="14" spans="1:13" x14ac:dyDescent="0.2">
      <c r="A14" s="2" t="s">
        <v>13</v>
      </c>
      <c r="B14">
        <v>1000</v>
      </c>
      <c r="D14" t="s">
        <v>34</v>
      </c>
      <c r="E14">
        <v>1</v>
      </c>
    </row>
    <row r="15" spans="1:13" x14ac:dyDescent="0.2">
      <c r="A15" s="2" t="s">
        <v>15</v>
      </c>
      <c r="B15">
        <v>0.95</v>
      </c>
      <c r="D15" t="s">
        <v>35</v>
      </c>
      <c r="E15">
        <v>10</v>
      </c>
    </row>
    <row r="16" spans="1:13" x14ac:dyDescent="0.2">
      <c r="A16" s="2" t="s">
        <v>19</v>
      </c>
      <c r="B16">
        <f>12*w</f>
        <v>7.5600000000000005</v>
      </c>
    </row>
    <row r="17" spans="1:15" x14ac:dyDescent="0.2">
      <c r="A17" s="2" t="s">
        <v>30</v>
      </c>
      <c r="B17">
        <v>0.33700000000000002</v>
      </c>
    </row>
    <row r="18" spans="1:15" x14ac:dyDescent="0.2">
      <c r="A18" s="2" t="s">
        <v>32</v>
      </c>
      <c r="B18">
        <v>50</v>
      </c>
    </row>
    <row r="20" spans="1:15" x14ac:dyDescent="0.2">
      <c r="A20" s="7" t="s">
        <v>24</v>
      </c>
      <c r="B20" s="7"/>
      <c r="C20" s="7"/>
      <c r="E20" s="8" t="s">
        <v>36</v>
      </c>
      <c r="F20" s="8"/>
      <c r="G20" s="8"/>
    </row>
    <row r="21" spans="1:15" x14ac:dyDescent="0.2">
      <c r="A21" t="s">
        <v>18</v>
      </c>
      <c r="B21" t="s">
        <v>16</v>
      </c>
      <c r="C21" t="s">
        <v>17</v>
      </c>
      <c r="E21" t="s">
        <v>18</v>
      </c>
      <c r="F21" t="s">
        <v>17</v>
      </c>
      <c r="G21" t="s">
        <v>16</v>
      </c>
    </row>
    <row r="22" spans="1:15" x14ac:dyDescent="0.2">
      <c r="A22" s="2" t="s">
        <v>9</v>
      </c>
      <c r="B22">
        <f>L_cm*d</f>
        <v>0.63</v>
      </c>
      <c r="C22">
        <f>L_mm*d</f>
        <v>6.3</v>
      </c>
      <c r="E22" t="s">
        <v>9</v>
      </c>
      <c r="F22">
        <v>6.3</v>
      </c>
      <c r="G22">
        <v>0.63</v>
      </c>
    </row>
    <row r="23" spans="1:15" x14ac:dyDescent="0.2">
      <c r="A23" s="2" t="s">
        <v>6</v>
      </c>
      <c r="B23">
        <f>L_cm*G</f>
        <v>0.32500000000000001</v>
      </c>
      <c r="C23">
        <f>L_mm*G</f>
        <v>3.25</v>
      </c>
      <c r="E23" t="s">
        <v>47</v>
      </c>
      <c r="F23">
        <v>76</v>
      </c>
      <c r="G23">
        <v>7.6</v>
      </c>
    </row>
    <row r="24" spans="1:15" x14ac:dyDescent="0.2">
      <c r="A24" s="2" t="s">
        <v>5</v>
      </c>
      <c r="B24">
        <f>L_cm*w</f>
        <v>0.63</v>
      </c>
      <c r="C24">
        <f>L_mm*w</f>
        <v>6.3</v>
      </c>
      <c r="E24" t="s">
        <v>46</v>
      </c>
      <c r="F24">
        <v>3.25</v>
      </c>
      <c r="G24">
        <v>0.32500000000000001</v>
      </c>
    </row>
    <row r="25" spans="1:15" x14ac:dyDescent="0.2">
      <c r="A25" s="2" t="s">
        <v>19</v>
      </c>
      <c r="B25">
        <f>L_cm*L</f>
        <v>7.5600000000000005</v>
      </c>
      <c r="C25">
        <f>L_mm*L</f>
        <v>75.600000000000009</v>
      </c>
      <c r="E25" t="s">
        <v>42</v>
      </c>
      <c r="F25">
        <v>1</v>
      </c>
      <c r="G25">
        <v>0.01</v>
      </c>
      <c r="H25" t="s">
        <v>43</v>
      </c>
    </row>
    <row r="26" spans="1:15" x14ac:dyDescent="0.2">
      <c r="A26" s="2" t="s">
        <v>30</v>
      </c>
      <c r="B26">
        <f>L_cm*a</f>
        <v>0.33700000000000002</v>
      </c>
      <c r="C26">
        <f>L_mm*a</f>
        <v>3.37</v>
      </c>
      <c r="E26" s="9" t="s">
        <v>39</v>
      </c>
      <c r="F26" s="9"/>
      <c r="G26" s="9"/>
      <c r="H26" s="9"/>
      <c r="O26">
        <f>3*7.6/0.325</f>
        <v>70.153846153846146</v>
      </c>
    </row>
    <row r="27" spans="1:15" x14ac:dyDescent="0.2">
      <c r="A27" s="2" t="s">
        <v>31</v>
      </c>
      <c r="E27" t="s">
        <v>40</v>
      </c>
      <c r="F27" t="s">
        <v>30</v>
      </c>
      <c r="G27" t="s">
        <v>7</v>
      </c>
      <c r="H27" t="s">
        <v>44</v>
      </c>
      <c r="I27" t="s">
        <v>45</v>
      </c>
      <c r="J27" t="s">
        <v>20</v>
      </c>
    </row>
    <row r="28" spans="1:15" x14ac:dyDescent="0.2">
      <c r="A28" s="2" t="s">
        <v>32</v>
      </c>
      <c r="E28">
        <v>1</v>
      </c>
      <c r="F28">
        <v>0.33700000000000002</v>
      </c>
      <c r="G28">
        <f>E28/F28</f>
        <v>2.9673590504451037</v>
      </c>
      <c r="H28">
        <f t="shared" ref="H28:H33" si="0">1/0.01*E28*d</f>
        <v>63</v>
      </c>
      <c r="I28">
        <f t="shared" ref="I28:I33" si="1">1/0.01*E28*d_pap*L_pap/G_pap</f>
        <v>1473.2307692307691</v>
      </c>
      <c r="J28">
        <f t="shared" ref="J28:J33" si="2">E28*L_pap/G_pap</f>
        <v>23.384615384615383</v>
      </c>
    </row>
    <row r="29" spans="1:15" x14ac:dyDescent="0.2">
      <c r="E29">
        <v>2</v>
      </c>
      <c r="F29">
        <v>0.33700000000000002</v>
      </c>
      <c r="G29">
        <f t="shared" ref="G29:G30" si="3">E29/F29</f>
        <v>5.9347181008902075</v>
      </c>
      <c r="H29">
        <f t="shared" si="0"/>
        <v>126</v>
      </c>
      <c r="I29">
        <f t="shared" si="1"/>
        <v>2946.4615384615381</v>
      </c>
      <c r="J29">
        <f t="shared" si="2"/>
        <v>46.769230769230766</v>
      </c>
    </row>
    <row r="30" spans="1:15" x14ac:dyDescent="0.2">
      <c r="A30" s="7" t="s">
        <v>25</v>
      </c>
      <c r="B30" s="7"/>
      <c r="C30" s="7"/>
      <c r="E30" s="4">
        <v>3</v>
      </c>
      <c r="F30" s="4">
        <v>0.33700000000000002</v>
      </c>
      <c r="G30" s="4">
        <f t="shared" si="3"/>
        <v>8.9020771513353107</v>
      </c>
      <c r="H30" s="4">
        <f t="shared" si="0"/>
        <v>189</v>
      </c>
      <c r="I30" s="4">
        <f t="shared" si="1"/>
        <v>4419.6923076923067</v>
      </c>
      <c r="J30" s="4">
        <f t="shared" si="2"/>
        <v>70.153846153846146</v>
      </c>
    </row>
    <row r="31" spans="1:15" x14ac:dyDescent="0.2">
      <c r="A31" s="1"/>
      <c r="B31" s="1" t="s">
        <v>26</v>
      </c>
      <c r="C31" s="3" t="s">
        <v>27</v>
      </c>
      <c r="E31">
        <v>3.5</v>
      </c>
      <c r="F31">
        <v>0.33700000000000002</v>
      </c>
      <c r="G31">
        <f t="shared" ref="G31" si="4">E31/F31</f>
        <v>10.385756676557863</v>
      </c>
      <c r="H31">
        <f t="shared" si="0"/>
        <v>220.5</v>
      </c>
      <c r="I31">
        <f t="shared" si="1"/>
        <v>5156.3076923076924</v>
      </c>
      <c r="J31">
        <f t="shared" si="2"/>
        <v>81.84615384615384</v>
      </c>
    </row>
    <row r="32" spans="1:15" x14ac:dyDescent="0.2">
      <c r="A32" t="s">
        <v>21</v>
      </c>
      <c r="B32" s="2" t="s">
        <v>28</v>
      </c>
      <c r="C32">
        <f>f*B26</f>
        <v>0.67400000000000004</v>
      </c>
      <c r="E32">
        <v>4</v>
      </c>
      <c r="F32">
        <v>0.33700000000000002</v>
      </c>
      <c r="G32">
        <f>E32/F32</f>
        <v>11.869436201780415</v>
      </c>
      <c r="H32">
        <f t="shared" si="0"/>
        <v>252</v>
      </c>
      <c r="I32">
        <f t="shared" si="1"/>
        <v>5892.9230769230762</v>
      </c>
      <c r="J32">
        <f t="shared" si="2"/>
        <v>93.538461538461533</v>
      </c>
      <c r="N32">
        <f>12/(G_pap*4)</f>
        <v>9.2307692307692299</v>
      </c>
    </row>
    <row r="33" spans="1:10" x14ac:dyDescent="0.2">
      <c r="A33" t="s">
        <v>20</v>
      </c>
      <c r="B33" s="2" t="s">
        <v>29</v>
      </c>
      <c r="C33">
        <f>f*B26*B25/B23</f>
        <v>15.678276923076925</v>
      </c>
      <c r="E33">
        <v>5</v>
      </c>
      <c r="F33">
        <v>0.33700000000000002</v>
      </c>
      <c r="G33">
        <f>E33/F33</f>
        <v>14.836795252225519</v>
      </c>
      <c r="H33">
        <f t="shared" si="0"/>
        <v>315</v>
      </c>
      <c r="I33">
        <f t="shared" si="1"/>
        <v>7366.1538461538457</v>
      </c>
      <c r="J33">
        <f t="shared" si="2"/>
        <v>116.92307692307692</v>
      </c>
    </row>
    <row r="34" spans="1:10" x14ac:dyDescent="0.2">
      <c r="A34" t="s">
        <v>37</v>
      </c>
      <c r="B34" s="5" t="s">
        <v>38</v>
      </c>
      <c r="C34">
        <f>mu/rho</f>
        <v>0.05</v>
      </c>
    </row>
    <row r="37" spans="1:10" x14ac:dyDescent="0.2">
      <c r="B37">
        <f>10^-6*100^2</f>
        <v>0.01</v>
      </c>
      <c r="E37" s="6" t="s">
        <v>41</v>
      </c>
      <c r="F37" s="6"/>
      <c r="G37" s="6"/>
      <c r="H37" s="6"/>
    </row>
    <row r="38" spans="1:10" x14ac:dyDescent="0.2">
      <c r="E38" t="s">
        <v>12</v>
      </c>
      <c r="F38" t="s">
        <v>40</v>
      </c>
      <c r="G38" t="s">
        <v>32</v>
      </c>
      <c r="H38" t="s">
        <v>20</v>
      </c>
      <c r="J38" t="s">
        <v>12</v>
      </c>
    </row>
    <row r="39" spans="1:10" x14ac:dyDescent="0.2">
      <c r="E39">
        <v>1473.2307692307691</v>
      </c>
      <c r="F39">
        <f t="shared" ref="F39:F71" si="5">f*a</f>
        <v>0.67400000000000004</v>
      </c>
      <c r="G39">
        <f t="shared" ref="G39:G71" si="6">(rho*F39*d*L/G)/E39</f>
        <v>6.704526315789475</v>
      </c>
    </row>
    <row r="40" spans="1:10" x14ac:dyDescent="0.2">
      <c r="E40">
        <v>2946.4615384615381</v>
      </c>
      <c r="F40">
        <f t="shared" si="5"/>
        <v>0.67400000000000004</v>
      </c>
      <c r="G40">
        <f t="shared" si="6"/>
        <v>3.3522631578947375</v>
      </c>
    </row>
    <row r="41" spans="1:10" x14ac:dyDescent="0.2">
      <c r="E41" s="4">
        <v>4419.6923076923067</v>
      </c>
      <c r="F41">
        <f t="shared" si="5"/>
        <v>0.67400000000000004</v>
      </c>
      <c r="G41" s="4">
        <f t="shared" si="6"/>
        <v>2.2348421052631586</v>
      </c>
    </row>
    <row r="42" spans="1:10" x14ac:dyDescent="0.2">
      <c r="E42">
        <v>5156.3076923076924</v>
      </c>
      <c r="F42">
        <f t="shared" si="5"/>
        <v>0.67400000000000004</v>
      </c>
      <c r="G42">
        <f t="shared" si="6"/>
        <v>1.9155789473684213</v>
      </c>
    </row>
    <row r="43" spans="1:10" x14ac:dyDescent="0.2">
      <c r="E43">
        <v>5892.9230769230762</v>
      </c>
      <c r="F43">
        <f t="shared" si="5"/>
        <v>0.67400000000000004</v>
      </c>
      <c r="G43">
        <f t="shared" si="6"/>
        <v>1.6761315789473687</v>
      </c>
    </row>
    <row r="44" spans="1:10" x14ac:dyDescent="0.2">
      <c r="E44">
        <v>7366.1538461538457</v>
      </c>
      <c r="F44">
        <f t="shared" si="5"/>
        <v>0.67400000000000004</v>
      </c>
      <c r="G44">
        <f t="shared" si="6"/>
        <v>1.340905263157895</v>
      </c>
    </row>
    <row r="45" spans="1:10" x14ac:dyDescent="0.2">
      <c r="E45">
        <v>400</v>
      </c>
      <c r="F45">
        <f t="shared" si="5"/>
        <v>0.67400000000000004</v>
      </c>
      <c r="G45">
        <f t="shared" si="6"/>
        <v>24.693286153846156</v>
      </c>
    </row>
    <row r="46" spans="1:10" x14ac:dyDescent="0.2">
      <c r="E46">
        <v>100</v>
      </c>
      <c r="F46">
        <f t="shared" si="5"/>
        <v>0.67400000000000004</v>
      </c>
      <c r="G46">
        <f t="shared" si="6"/>
        <v>98.773144615384624</v>
      </c>
    </row>
    <row r="47" spans="1:10" x14ac:dyDescent="0.2">
      <c r="A47" t="s">
        <v>48</v>
      </c>
      <c r="E47">
        <v>200</v>
      </c>
      <c r="F47">
        <f t="shared" si="5"/>
        <v>0.67400000000000004</v>
      </c>
      <c r="G47">
        <f t="shared" si="6"/>
        <v>49.386572307692312</v>
      </c>
    </row>
    <row r="48" spans="1:10" x14ac:dyDescent="0.2">
      <c r="A48">
        <v>1</v>
      </c>
      <c r="B48">
        <f>100000*(1+0.028/A48)^(1*A48)</f>
        <v>102800</v>
      </c>
      <c r="E48">
        <v>300</v>
      </c>
      <c r="F48">
        <f t="shared" si="5"/>
        <v>0.67400000000000004</v>
      </c>
      <c r="G48">
        <f t="shared" si="6"/>
        <v>32.924381538461539</v>
      </c>
    </row>
    <row r="49" spans="1:7" x14ac:dyDescent="0.2">
      <c r="A49">
        <v>4</v>
      </c>
      <c r="B49">
        <f t="shared" ref="B49:B50" si="7">100000*(1+0.028/A49)^(1*A49)</f>
        <v>102829.53744009994</v>
      </c>
      <c r="E49">
        <v>400</v>
      </c>
      <c r="F49">
        <f t="shared" si="5"/>
        <v>0.67400000000000004</v>
      </c>
      <c r="G49">
        <f t="shared" si="6"/>
        <v>24.693286153846156</v>
      </c>
    </row>
    <row r="50" spans="1:7" x14ac:dyDescent="0.2">
      <c r="A50">
        <v>365</v>
      </c>
      <c r="B50">
        <f t="shared" si="7"/>
        <v>102839.45800096644</v>
      </c>
      <c r="E50">
        <v>500</v>
      </c>
      <c r="F50">
        <f t="shared" si="5"/>
        <v>0.67400000000000004</v>
      </c>
      <c r="G50">
        <f t="shared" si="6"/>
        <v>19.754628923076925</v>
      </c>
    </row>
    <row r="51" spans="1:7" x14ac:dyDescent="0.2">
      <c r="A51" t="s">
        <v>49</v>
      </c>
      <c r="B51">
        <f>100000*EXP(0.028*(1))</f>
        <v>102839.56844214251</v>
      </c>
      <c r="E51">
        <v>600</v>
      </c>
      <c r="F51">
        <f t="shared" si="5"/>
        <v>0.67400000000000004</v>
      </c>
      <c r="G51">
        <f t="shared" si="6"/>
        <v>16.462190769230769</v>
      </c>
    </row>
    <row r="52" spans="1:7" x14ac:dyDescent="0.2">
      <c r="B52">
        <f>(80-76)/80</f>
        <v>0.05</v>
      </c>
      <c r="E52">
        <v>700</v>
      </c>
      <c r="F52">
        <f t="shared" si="5"/>
        <v>0.67400000000000004</v>
      </c>
      <c r="G52">
        <f t="shared" si="6"/>
        <v>14.110449230769232</v>
      </c>
    </row>
    <row r="53" spans="1:7" x14ac:dyDescent="0.2">
      <c r="E53">
        <v>800</v>
      </c>
      <c r="F53">
        <f t="shared" si="5"/>
        <v>0.67400000000000004</v>
      </c>
      <c r="G53">
        <f t="shared" si="6"/>
        <v>12.346643076923078</v>
      </c>
    </row>
    <row r="54" spans="1:7" x14ac:dyDescent="0.2">
      <c r="E54">
        <v>900</v>
      </c>
      <c r="F54">
        <f t="shared" si="5"/>
        <v>0.67400000000000004</v>
      </c>
      <c r="G54">
        <f t="shared" si="6"/>
        <v>10.974793846153847</v>
      </c>
    </row>
    <row r="55" spans="1:7" x14ac:dyDescent="0.2">
      <c r="E55">
        <v>1000</v>
      </c>
      <c r="F55">
        <f t="shared" si="5"/>
        <v>0.67400000000000004</v>
      </c>
      <c r="G55">
        <f t="shared" si="6"/>
        <v>9.8773144615384627</v>
      </c>
    </row>
    <row r="56" spans="1:7" x14ac:dyDescent="0.2">
      <c r="E56">
        <v>1500</v>
      </c>
      <c r="F56">
        <f t="shared" si="5"/>
        <v>0.67400000000000004</v>
      </c>
      <c r="G56">
        <f t="shared" si="6"/>
        <v>6.5848763076923085</v>
      </c>
    </row>
    <row r="57" spans="1:7" x14ac:dyDescent="0.2">
      <c r="E57">
        <v>2000</v>
      </c>
      <c r="F57">
        <f t="shared" si="5"/>
        <v>0.67400000000000004</v>
      </c>
      <c r="G57">
        <f t="shared" si="6"/>
        <v>4.9386572307692314</v>
      </c>
    </row>
    <row r="58" spans="1:7" x14ac:dyDescent="0.2">
      <c r="E58">
        <v>3000</v>
      </c>
      <c r="F58">
        <f t="shared" si="5"/>
        <v>0.67400000000000004</v>
      </c>
      <c r="G58">
        <f t="shared" si="6"/>
        <v>3.2924381538461542</v>
      </c>
    </row>
    <row r="59" spans="1:7" x14ac:dyDescent="0.2">
      <c r="E59">
        <v>4000</v>
      </c>
      <c r="F59">
        <f t="shared" si="5"/>
        <v>0.67400000000000004</v>
      </c>
      <c r="G59">
        <f t="shared" si="6"/>
        <v>2.4693286153846157</v>
      </c>
    </row>
    <row r="60" spans="1:7" x14ac:dyDescent="0.2">
      <c r="E60">
        <v>5000</v>
      </c>
      <c r="F60">
        <f t="shared" si="5"/>
        <v>0.67400000000000004</v>
      </c>
      <c r="G60">
        <f t="shared" si="6"/>
        <v>1.9754628923076925</v>
      </c>
    </row>
    <row r="61" spans="1:7" x14ac:dyDescent="0.2">
      <c r="E61">
        <v>10</v>
      </c>
      <c r="F61">
        <f t="shared" si="5"/>
        <v>0.67400000000000004</v>
      </c>
      <c r="G61">
        <f t="shared" si="6"/>
        <v>987.73144615384626</v>
      </c>
    </row>
    <row r="62" spans="1:7" x14ac:dyDescent="0.2">
      <c r="E62">
        <v>20</v>
      </c>
      <c r="F62">
        <f t="shared" si="5"/>
        <v>0.67400000000000004</v>
      </c>
      <c r="G62">
        <f t="shared" si="6"/>
        <v>493.86572307692313</v>
      </c>
    </row>
    <row r="63" spans="1:7" x14ac:dyDescent="0.2">
      <c r="E63">
        <v>30</v>
      </c>
      <c r="F63">
        <f t="shared" si="5"/>
        <v>0.67400000000000004</v>
      </c>
      <c r="G63">
        <f t="shared" si="6"/>
        <v>329.2438153846154</v>
      </c>
    </row>
    <row r="64" spans="1:7" x14ac:dyDescent="0.2">
      <c r="E64">
        <v>40</v>
      </c>
      <c r="F64">
        <f t="shared" si="5"/>
        <v>0.67400000000000004</v>
      </c>
      <c r="G64">
        <f t="shared" si="6"/>
        <v>246.93286153846157</v>
      </c>
    </row>
    <row r="65" spans="5:7" x14ac:dyDescent="0.2">
      <c r="E65">
        <v>50</v>
      </c>
      <c r="F65">
        <f t="shared" si="5"/>
        <v>0.67400000000000004</v>
      </c>
      <c r="G65">
        <f t="shared" si="6"/>
        <v>197.54628923076925</v>
      </c>
    </row>
    <row r="66" spans="5:7" x14ac:dyDescent="0.2">
      <c r="E66">
        <v>60</v>
      </c>
      <c r="F66">
        <f t="shared" si="5"/>
        <v>0.67400000000000004</v>
      </c>
      <c r="G66">
        <f t="shared" si="6"/>
        <v>164.6219076923077</v>
      </c>
    </row>
    <row r="67" spans="5:7" x14ac:dyDescent="0.2">
      <c r="E67">
        <v>70</v>
      </c>
      <c r="F67">
        <f t="shared" si="5"/>
        <v>0.67400000000000004</v>
      </c>
      <c r="G67">
        <f t="shared" si="6"/>
        <v>141.10449230769231</v>
      </c>
    </row>
    <row r="68" spans="5:7" x14ac:dyDescent="0.2">
      <c r="E68">
        <v>80</v>
      </c>
      <c r="F68">
        <f t="shared" si="5"/>
        <v>0.67400000000000004</v>
      </c>
      <c r="G68">
        <f t="shared" si="6"/>
        <v>123.46643076923078</v>
      </c>
    </row>
    <row r="69" spans="5:7" x14ac:dyDescent="0.2">
      <c r="E69">
        <v>90</v>
      </c>
      <c r="F69">
        <f t="shared" si="5"/>
        <v>0.67400000000000004</v>
      </c>
      <c r="G69">
        <f t="shared" si="6"/>
        <v>109.74793846153847</v>
      </c>
    </row>
    <row r="70" spans="5:7" x14ac:dyDescent="0.2">
      <c r="E70">
        <v>150</v>
      </c>
      <c r="F70">
        <f t="shared" si="5"/>
        <v>0.67400000000000004</v>
      </c>
      <c r="G70">
        <f t="shared" si="6"/>
        <v>65.848763076923078</v>
      </c>
    </row>
    <row r="71" spans="5:7" x14ac:dyDescent="0.2">
      <c r="E71">
        <v>15</v>
      </c>
      <c r="F71">
        <f t="shared" si="5"/>
        <v>0.67400000000000004</v>
      </c>
      <c r="G71">
        <f t="shared" si="6"/>
        <v>658.4876307692308</v>
      </c>
    </row>
  </sheetData>
  <mergeCells count="6">
    <mergeCell ref="E37:H37"/>
    <mergeCell ref="A20:C20"/>
    <mergeCell ref="A1:B1"/>
    <mergeCell ref="A30:C30"/>
    <mergeCell ref="E20:G20"/>
    <mergeCell ref="E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2018-05-27T20:50:06Z</dcterms:created>
  <dcterms:modified xsi:type="dcterms:W3CDTF">2018-06-08T16:11:44Z</dcterms:modified>
</cp:coreProperties>
</file>