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QUIVOS_2025\SANTANDER_ACADEMY\EXCEL_BootCamp\"/>
    </mc:Choice>
  </mc:AlternateContent>
  <bookViews>
    <workbookView xWindow="0" yWindow="0" windowWidth="11220" windowHeight="8055"/>
  </bookViews>
  <sheets>
    <sheet name="Planilha1" sheetId="1" r:id="rId1"/>
    <sheet name="Controle" sheetId="2" r:id="rId2"/>
  </sheets>
  <definedNames>
    <definedName name="aporte">Planilha1!$G$12</definedName>
    <definedName name="patrimonio">Planilha1!$G$15</definedName>
    <definedName name="qtd_anos">Planilha1!$G$13</definedName>
    <definedName name="rendimento_carteira">Planilha1!$K$11</definedName>
    <definedName name="salario">Planilha1!$K$10</definedName>
    <definedName name="sugestao_investimento">Planilha1!$K$12</definedName>
    <definedName name="taxa_mensal">Planilha1!$G$14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21" i="1"/>
  <c r="N22" i="1"/>
  <c r="N23" i="1"/>
  <c r="N24" i="1"/>
  <c r="N19" i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P11" i="1"/>
  <c r="P23" i="1" s="1"/>
  <c r="G15" i="1"/>
  <c r="G16" i="1" s="1"/>
  <c r="P24" i="1" l="1"/>
  <c r="P20" i="1"/>
  <c r="P19" i="1"/>
  <c r="P21" i="1"/>
  <c r="P22" i="1"/>
  <c r="K12" i="1"/>
  <c r="G23" i="1"/>
  <c r="I23" i="1" s="1"/>
  <c r="G24" i="1"/>
  <c r="I24" i="1" s="1"/>
  <c r="G25" i="1"/>
  <c r="I25" i="1" s="1"/>
  <c r="G26" i="1"/>
  <c r="I26" i="1" s="1"/>
  <c r="G22" i="1"/>
  <c r="I22" i="1" s="1"/>
  <c r="P25" i="1" l="1"/>
</calcChain>
</file>

<file path=xl/sharedStrings.xml><?xml version="1.0" encoding="utf-8"?>
<sst xmlns="http://schemas.openxmlformats.org/spreadsheetml/2006/main" count="73" uniqueCount="37">
  <si>
    <t>Qual é a taxa de rendimento mensal?</t>
  </si>
  <si>
    <t>MEUS INVESTIMENTOS</t>
  </si>
  <si>
    <t>Quanto devo intestir por mês?</t>
  </si>
  <si>
    <t>Por quantos anos devo investir?</t>
  </si>
  <si>
    <t>Patrimônio Acumulado?</t>
  </si>
  <si>
    <t>Dividendos Mensais?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</si>
  <si>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</si>
  <si>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</si>
  <si>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</si>
  <si>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</si>
  <si>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</si>
  <si>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</si>
  <si>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</si>
  <si>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Configurações</t>
  </si>
  <si>
    <t>Salário</t>
  </si>
  <si>
    <t>Rendimento Carteira</t>
  </si>
  <si>
    <t>Sugestão de Investimento</t>
  </si>
  <si>
    <t>PROJETO DE PLANILHA DE INVESTIMENTOS</t>
  </si>
  <si>
    <t>Conservador</t>
  </si>
  <si>
    <t>Moderado</t>
  </si>
  <si>
    <t>Agressivo</t>
  </si>
  <si>
    <t>PERFIL</t>
  </si>
  <si>
    <t>Valor a ser</t>
  </si>
  <si>
    <t>Investido por</t>
  </si>
  <si>
    <t xml:space="preserve">Mês: </t>
  </si>
  <si>
    <t>TIPO DE FII</t>
  </si>
  <si>
    <t>%      Sugerido</t>
  </si>
  <si>
    <t>Valores</t>
  </si>
  <si>
    <t>CHAVE</t>
  </si>
  <si>
    <t>%</t>
  </si>
  <si>
    <t>PAPEL</t>
  </si>
  <si>
    <t>TIJOLO</t>
  </si>
  <si>
    <t>HÍBRIDOS</t>
  </si>
  <si>
    <t>FOFs</t>
  </si>
  <si>
    <t>DESENVOLVIMENTO</t>
  </si>
  <si>
    <t>HOTELARIAS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</si>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</sst>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\ #,##0.00;[Red]\-&quot;R$&quot;\ #,##0.00"/>
    <numFmt numFmtId="164" formatCode="&quot;R$&quot;\ #,##0.00"/>
    <numFmt numFmtId="165" formatCode="0.000%"/>
    <numFmt numFmtId="166" formatCode="&quot;R$&quot;\ #,##0.000;[Red]\-&quot;R$&quot;\ 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9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7"/>
      <name val="Calibri"/>
      <family val="2"/>
      <scheme val="minor"/>
    </font>
    <font>
      <sz val="36"/>
      <color theme="7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sz val="11"/>
      <color theme="1"/>
      <name val="Segoe UI Semibold"/>
      <family val="2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Segoe UI Semibold"/>
      <family val="2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/>
      <top/>
      <bottom style="medium">
        <color theme="9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4" borderId="0" applyNumberFormat="0" applyBorder="0" applyAlignment="0" applyProtection="0"/>
  </cellStyleXfs>
  <cellXfs count="121">
    <xf numFmtId="0" fontId="0" fillId="0" borderId="0" xfId="0"/>
    <xf numFmtId="0" fontId="6" fillId="2" borderId="0" xfId="0" applyFont="1" applyFill="1"/>
    <xf numFmtId="0" fontId="7" fillId="2" borderId="0" xfId="0" applyFont="1" applyFill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9" xfId="0" applyFill="1" applyBorder="1"/>
    <xf numFmtId="0" fontId="3" fillId="3" borderId="4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1" xfId="0" applyFill="1" applyBorder="1"/>
    <xf numFmtId="0" fontId="3" fillId="3" borderId="10" xfId="0" applyFont="1" applyFill="1" applyBorder="1" applyAlignment="1">
      <alignment vertical="center"/>
    </xf>
    <xf numFmtId="0" fontId="0" fillId="2" borderId="0" xfId="0" applyFill="1"/>
    <xf numFmtId="0" fontId="0" fillId="5" borderId="0" xfId="0" applyFill="1"/>
    <xf numFmtId="0" fontId="0" fillId="5" borderId="0" xfId="0" applyFill="1" applyBorder="1"/>
    <xf numFmtId="0" fontId="2" fillId="5" borderId="4" xfId="0" applyFont="1" applyFill="1" applyBorder="1"/>
    <xf numFmtId="0" fontId="2" fillId="5" borderId="0" xfId="0" applyFont="1" applyFill="1" applyBorder="1"/>
    <xf numFmtId="0" fontId="2" fillId="5" borderId="5" xfId="0" applyFont="1" applyFill="1" applyBorder="1"/>
    <xf numFmtId="8" fontId="2" fillId="5" borderId="10" xfId="0" applyNumberFormat="1" applyFont="1" applyFill="1" applyBorder="1" applyAlignment="1">
      <alignment horizontal="center"/>
    </xf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0" fillId="0" borderId="0" xfId="0" applyFill="1"/>
    <xf numFmtId="0" fontId="8" fillId="5" borderId="0" xfId="0" applyFont="1" applyFill="1" applyBorder="1" applyAlignment="1"/>
    <xf numFmtId="0" fontId="5" fillId="5" borderId="0" xfId="0" applyFont="1" applyFill="1" applyBorder="1" applyAlignment="1"/>
    <xf numFmtId="0" fontId="9" fillId="5" borderId="0" xfId="0" applyFont="1" applyFill="1" applyBorder="1"/>
    <xf numFmtId="0" fontId="2" fillId="5" borderId="0" xfId="0" applyFont="1" applyFill="1"/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64" fontId="2" fillId="5" borderId="0" xfId="0" applyNumberFormat="1" applyFont="1" applyFill="1"/>
    <xf numFmtId="8" fontId="2" fillId="5" borderId="11" xfId="0" applyNumberFormat="1" applyFont="1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9" xfId="0" applyFill="1" applyBorder="1"/>
    <xf numFmtId="0" fontId="3" fillId="7" borderId="4" xfId="0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11" xfId="0" applyFill="1" applyBorder="1"/>
    <xf numFmtId="0" fontId="0" fillId="7" borderId="3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10" xfId="0" applyFill="1" applyBorder="1"/>
    <xf numFmtId="0" fontId="0" fillId="7" borderId="8" xfId="0" applyFill="1" applyBorder="1" applyAlignment="1">
      <alignment vertical="center"/>
    </xf>
    <xf numFmtId="0" fontId="0" fillId="8" borderId="0" xfId="0" applyFill="1"/>
    <xf numFmtId="0" fontId="0" fillId="8" borderId="0" xfId="0" applyFill="1" applyBorder="1"/>
    <xf numFmtId="0" fontId="0" fillId="8" borderId="4" xfId="0" applyFill="1" applyBorder="1"/>
    <xf numFmtId="0" fontId="9" fillId="8" borderId="1" xfId="0" applyFont="1" applyFill="1" applyBorder="1"/>
    <xf numFmtId="0" fontId="9" fillId="8" borderId="3" xfId="0" applyFont="1" applyFill="1" applyBorder="1"/>
    <xf numFmtId="164" fontId="9" fillId="8" borderId="3" xfId="0" applyNumberFormat="1" applyFont="1" applyFill="1" applyBorder="1" applyAlignment="1">
      <alignment horizontal="center"/>
    </xf>
    <xf numFmtId="164" fontId="9" fillId="8" borderId="0" xfId="0" applyNumberFormat="1" applyFont="1" applyFill="1" applyBorder="1" applyAlignment="1">
      <alignment horizontal="center"/>
    </xf>
    <xf numFmtId="0" fontId="2" fillId="8" borderId="18" xfId="0" applyFont="1" applyFill="1" applyBorder="1"/>
    <xf numFmtId="0" fontId="0" fillId="8" borderId="18" xfId="0" applyFill="1" applyBorder="1"/>
    <xf numFmtId="0" fontId="9" fillId="8" borderId="4" xfId="0" applyFont="1" applyFill="1" applyBorder="1"/>
    <xf numFmtId="0" fontId="9" fillId="8" borderId="0" xfId="0" applyFont="1" applyFill="1" applyBorder="1"/>
    <xf numFmtId="10" fontId="9" fillId="8" borderId="10" xfId="0" applyNumberFormat="1" applyFont="1" applyFill="1" applyBorder="1" applyAlignment="1">
      <alignment horizontal="center"/>
    </xf>
    <xf numFmtId="9" fontId="9" fillId="8" borderId="4" xfId="0" applyNumberFormat="1" applyFont="1" applyFill="1" applyBorder="1" applyAlignment="1">
      <alignment horizontal="center"/>
    </xf>
    <xf numFmtId="164" fontId="2" fillId="8" borderId="18" xfId="0" applyNumberFormat="1" applyFont="1" applyFill="1" applyBorder="1" applyAlignment="1">
      <alignment horizontal="center"/>
    </xf>
    <xf numFmtId="0" fontId="2" fillId="8" borderId="1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164" fontId="2" fillId="8" borderId="9" xfId="0" applyNumberFormat="1" applyFont="1" applyFill="1" applyBorder="1" applyAlignment="1">
      <alignment horizontal="center" vertical="center"/>
    </xf>
    <xf numFmtId="164" fontId="2" fillId="8" borderId="0" xfId="0" applyNumberFormat="1" applyFont="1" applyFill="1" applyBorder="1" applyAlignment="1">
      <alignment horizontal="center" vertical="center"/>
    </xf>
    <xf numFmtId="0" fontId="9" fillId="8" borderId="15" xfId="0" applyFont="1" applyFill="1" applyBorder="1"/>
    <xf numFmtId="0" fontId="9" fillId="8" borderId="16" xfId="0" applyFont="1" applyFill="1" applyBorder="1"/>
    <xf numFmtId="164" fontId="9" fillId="8" borderId="11" xfId="0" applyNumberFormat="1" applyFont="1" applyFill="1" applyBorder="1" applyAlignment="1">
      <alignment horizontal="center"/>
    </xf>
    <xf numFmtId="164" fontId="9" fillId="8" borderId="4" xfId="0" applyNumberFormat="1" applyFont="1" applyFill="1" applyBorder="1" applyAlignment="1">
      <alignment horizontal="center"/>
    </xf>
    <xf numFmtId="0" fontId="2" fillId="8" borderId="19" xfId="0" applyFont="1" applyFill="1" applyBorder="1"/>
    <xf numFmtId="0" fontId="0" fillId="8" borderId="19" xfId="0" applyFill="1" applyBorder="1"/>
    <xf numFmtId="0" fontId="2" fillId="8" borderId="4" xfId="0" applyFont="1" applyFill="1" applyBorder="1"/>
    <xf numFmtId="0" fontId="2" fillId="8" borderId="0" xfId="0" applyFont="1" applyFill="1" applyBorder="1"/>
    <xf numFmtId="0" fontId="2" fillId="8" borderId="5" xfId="0" applyFont="1" applyFill="1" applyBorder="1"/>
    <xf numFmtId="1" fontId="2" fillId="8" borderId="10" xfId="0" applyNumberFormat="1" applyFont="1" applyFill="1" applyBorder="1" applyAlignment="1">
      <alignment horizontal="center"/>
    </xf>
    <xf numFmtId="1" fontId="2" fillId="8" borderId="0" xfId="0" applyNumberFormat="1" applyFont="1" applyFill="1" applyBorder="1" applyAlignment="1">
      <alignment horizontal="center"/>
    </xf>
    <xf numFmtId="10" fontId="2" fillId="8" borderId="10" xfId="1" applyNumberFormat="1" applyFont="1" applyFill="1" applyBorder="1" applyAlignment="1">
      <alignment horizontal="center"/>
    </xf>
    <xf numFmtId="165" fontId="2" fillId="8" borderId="0" xfId="1" applyNumberFormat="1" applyFont="1" applyFill="1" applyBorder="1" applyAlignment="1">
      <alignment horizontal="center"/>
    </xf>
    <xf numFmtId="8" fontId="2" fillId="8" borderId="10" xfId="0" applyNumberFormat="1" applyFont="1" applyFill="1" applyBorder="1" applyAlignment="1">
      <alignment horizontal="center"/>
    </xf>
    <xf numFmtId="8" fontId="2" fillId="8" borderId="0" xfId="0" applyNumberFormat="1" applyFont="1" applyFill="1" applyBorder="1" applyAlignment="1">
      <alignment horizontal="center"/>
    </xf>
    <xf numFmtId="0" fontId="2" fillId="8" borderId="7" xfId="0" applyFont="1" applyFill="1" applyBorder="1"/>
    <xf numFmtId="8" fontId="2" fillId="8" borderId="11" xfId="0" applyNumberFormat="1" applyFont="1" applyFill="1" applyBorder="1" applyAlignment="1">
      <alignment horizontal="center"/>
    </xf>
    <xf numFmtId="166" fontId="2" fillId="8" borderId="0" xfId="0" applyNumberFormat="1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9" fontId="2" fillId="8" borderId="0" xfId="0" applyNumberFormat="1" applyFont="1" applyFill="1"/>
    <xf numFmtId="164" fontId="13" fillId="8" borderId="0" xfId="0" applyNumberFormat="1" applyFont="1" applyFill="1" applyBorder="1" applyAlignment="1">
      <alignment horizontal="center"/>
    </xf>
    <xf numFmtId="164" fontId="2" fillId="8" borderId="0" xfId="0" applyNumberFormat="1" applyFont="1" applyFill="1"/>
    <xf numFmtId="9" fontId="13" fillId="8" borderId="0" xfId="0" applyNumberFormat="1" applyFont="1" applyFill="1" applyBorder="1" applyAlignment="1">
      <alignment horizontal="center"/>
    </xf>
    <xf numFmtId="0" fontId="4" fillId="8" borderId="0" xfId="0" applyFont="1" applyFill="1"/>
    <xf numFmtId="0" fontId="2" fillId="8" borderId="1" xfId="0" applyFont="1" applyFill="1" applyBorder="1" applyAlignment="1">
      <alignment horizontal="left" indent="2"/>
    </xf>
    <xf numFmtId="0" fontId="2" fillId="8" borderId="2" xfId="0" applyFont="1" applyFill="1" applyBorder="1" applyAlignment="1">
      <alignment horizontal="left" indent="2"/>
    </xf>
    <xf numFmtId="8" fontId="2" fillId="8" borderId="1" xfId="0" applyNumberFormat="1" applyFont="1" applyFill="1" applyBorder="1" applyAlignment="1">
      <alignment horizontal="center"/>
    </xf>
    <xf numFmtId="8" fontId="2" fillId="8" borderId="3" xfId="0" applyNumberFormat="1" applyFont="1" applyFill="1" applyBorder="1" applyAlignment="1">
      <alignment horizontal="center"/>
    </xf>
    <xf numFmtId="8" fontId="2" fillId="8" borderId="9" xfId="0" applyNumberFormat="1" applyFont="1" applyFill="1" applyBorder="1" applyAlignment="1">
      <alignment horizontal="center"/>
    </xf>
    <xf numFmtId="0" fontId="2" fillId="8" borderId="0" xfId="0" applyFont="1" applyFill="1"/>
    <xf numFmtId="0" fontId="2" fillId="8" borderId="4" xfId="0" applyFont="1" applyFill="1" applyBorder="1" applyAlignment="1">
      <alignment horizontal="left" indent="2"/>
    </xf>
    <xf numFmtId="0" fontId="2" fillId="8" borderId="0" xfId="0" applyFont="1" applyFill="1" applyBorder="1" applyAlignment="1">
      <alignment horizontal="left" indent="2"/>
    </xf>
    <xf numFmtId="8" fontId="2" fillId="8" borderId="4" xfId="0" applyNumberFormat="1" applyFont="1" applyFill="1" applyBorder="1" applyAlignment="1">
      <alignment horizontal="center"/>
    </xf>
    <xf numFmtId="8" fontId="2" fillId="8" borderId="5" xfId="0" applyNumberFormat="1" applyFont="1" applyFill="1" applyBorder="1" applyAlignment="1">
      <alignment horizontal="center"/>
    </xf>
    <xf numFmtId="0" fontId="2" fillId="8" borderId="6" xfId="0" applyFont="1" applyFill="1" applyBorder="1" applyAlignment="1">
      <alignment horizontal="left" indent="2"/>
    </xf>
    <xf numFmtId="0" fontId="2" fillId="8" borderId="7" xfId="0" applyFont="1" applyFill="1" applyBorder="1" applyAlignment="1">
      <alignment horizontal="left" indent="2"/>
    </xf>
    <xf numFmtId="8" fontId="2" fillId="8" borderId="6" xfId="0" applyNumberFormat="1" applyFont="1" applyFill="1" applyBorder="1" applyAlignment="1">
      <alignment horizontal="center"/>
    </xf>
    <xf numFmtId="8" fontId="2" fillId="8" borderId="8" xfId="0" applyNumberFormat="1" applyFont="1" applyFill="1" applyBorder="1" applyAlignment="1">
      <alignment horizontal="center"/>
    </xf>
    <xf numFmtId="0" fontId="8" fillId="9" borderId="12" xfId="0" applyFont="1" applyFill="1" applyBorder="1" applyAlignment="1"/>
    <xf numFmtId="0" fontId="5" fillId="9" borderId="13" xfId="0" applyFont="1" applyFill="1" applyBorder="1" applyAlignment="1"/>
    <xf numFmtId="0" fontId="0" fillId="9" borderId="14" xfId="0" applyFill="1" applyBorder="1"/>
    <xf numFmtId="0" fontId="10" fillId="4" borderId="17" xfId="2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14" fillId="0" borderId="0" xfId="0" applyFont="1" applyFill="1"/>
  </cellXfs>
  <cellStyles count="3">
    <cellStyle name="Neutra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 de FII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Planilha1!$K$19:$K$24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Planilha1!$L$19:$L$24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7A39-487C-96DB-930890BC4825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Planilha1!$K$19:$K$24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Planilha1!$M$19:$M$24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7A39-487C-96DB-930890BC4825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Planilha1!$K$19:$K$24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Planilha1!$N$19:$N$24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9-487C-96DB-930890BC48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15661040"/>
        <c:axId val="1315661456"/>
      </c:barChart>
      <c:catAx>
        <c:axId val="131566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661456"/>
        <c:crosses val="autoZero"/>
        <c:auto val="1"/>
        <c:lblAlgn val="ctr"/>
        <c:lblOffset val="100"/>
        <c:noMultiLvlLbl val="0"/>
      </c:catAx>
      <c:valAx>
        <c:axId val="1315661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1566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381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</xdr:row>
      <xdr:rowOff>2027</xdr:rowOff>
    </xdr:from>
    <xdr:to>
      <xdr:col>2</xdr:col>
      <xdr:colOff>561975</xdr:colOff>
      <xdr:row>5</xdr:row>
      <xdr:rowOff>9525</xdr:rowOff>
    </xdr:to>
    <xdr:pic>
      <xdr:nvPicPr>
        <xdr:cNvPr id="4" name="Imagem 3" descr="Moeda Empilhadas Pilha - Foto gratuita no Pixabay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92527"/>
          <a:ext cx="1209675" cy="1169548"/>
        </a:xfrm>
        <a:prstGeom prst="rect">
          <a:avLst/>
        </a:prstGeom>
      </xdr:spPr>
    </xdr:pic>
    <xdr:clientData/>
  </xdr:twoCellAnchor>
  <xdr:twoCellAnchor>
    <xdr:from>
      <xdr:col>0</xdr:col>
      <xdr:colOff>528636</xdr:colOff>
      <xdr:row>28</xdr:row>
      <xdr:rowOff>0</xdr:rowOff>
    </xdr:from>
    <xdr:to>
      <xdr:col>15</xdr:col>
      <xdr:colOff>990599</xdr:colOff>
      <xdr:row>42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4"/>
  <sheetViews>
    <sheetView showGridLines="0" showRowColHeaders="0" tabSelected="1" zoomScale="80" zoomScaleNormal="80" workbookViewId="0">
      <selection activeCell="G13" sqref="G13"/>
    </sheetView>
  </sheetViews>
  <sheetFormatPr defaultColWidth="0" defaultRowHeight="15" x14ac:dyDescent="0.25"/>
  <cols>
    <col min="1" max="5" width="9.140625" style="22" customWidth="1"/>
    <col min="6" max="6" width="4.5703125" style="22" customWidth="1"/>
    <col min="7" max="7" width="20.140625" style="22" customWidth="1"/>
    <col min="8" max="8" width="5.5703125" style="22" customWidth="1"/>
    <col min="9" max="9" width="21.140625" style="22" customWidth="1"/>
    <col min="10" max="10" width="17.85546875" style="22" customWidth="1"/>
    <col min="11" max="11" width="19.28515625" style="22" customWidth="1"/>
    <col min="12" max="13" width="5.7109375" style="22" customWidth="1"/>
    <col min="14" max="14" width="14.42578125" style="22" customWidth="1"/>
    <col min="15" max="15" width="4.140625" style="22" customWidth="1"/>
    <col min="16" max="16" width="15.42578125" style="22" customWidth="1"/>
    <col min="17" max="17" width="12.28515625" style="22" customWidth="1"/>
    <col min="18" max="16382" width="9.140625" style="22" hidden="1"/>
    <col min="16383" max="16383" width="1.28515625" style="22" customWidth="1"/>
    <col min="16384" max="16384" width="1.140625" style="22" customWidth="1"/>
  </cols>
  <sheetData>
    <row r="2" spans="1:17 16384:16384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</row>
    <row r="3" spans="1:17 16384:16384" ht="46.5" x14ac:dyDescent="0.7">
      <c r="A3" s="53"/>
      <c r="B3" s="53"/>
      <c r="C3" s="53"/>
      <c r="D3" s="1"/>
      <c r="E3" s="2" t="s">
        <v>17</v>
      </c>
      <c r="F3" s="1"/>
      <c r="G3" s="1"/>
      <c r="H3" s="1"/>
      <c r="I3" s="1"/>
      <c r="J3" s="1"/>
      <c r="K3" s="1"/>
      <c r="L3" s="1"/>
      <c r="M3" s="1"/>
      <c r="N3" s="1"/>
      <c r="O3" s="12"/>
      <c r="P3" s="53"/>
      <c r="Q3" s="53"/>
      <c r="XFD3" s="120"/>
    </row>
    <row r="4" spans="1:17 16384:16384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</row>
    <row r="5" spans="1:17 16384:16384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17 16384:16384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</row>
    <row r="7" spans="1:17 16384:16384" x14ac:dyDescent="0.2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</row>
    <row r="8" spans="1:17 16384:16384" ht="15.75" thickBot="1" x14ac:dyDescent="0.3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4"/>
      <c r="M8" s="53"/>
      <c r="N8" s="53"/>
      <c r="O8" s="53"/>
      <c r="P8" s="53"/>
      <c r="Q8" s="53"/>
    </row>
    <row r="9" spans="1:17 16384:16384" ht="27" thickBot="1" x14ac:dyDescent="0.45">
      <c r="A9" s="53"/>
      <c r="B9" s="41"/>
      <c r="C9" s="42"/>
      <c r="D9" s="42"/>
      <c r="E9" s="42"/>
      <c r="F9" s="49"/>
      <c r="G9" s="43"/>
      <c r="H9" s="54"/>
      <c r="I9" s="110" t="s">
        <v>13</v>
      </c>
      <c r="J9" s="111"/>
      <c r="K9" s="112"/>
      <c r="L9" s="55"/>
      <c r="M9" s="53"/>
      <c r="N9" s="113" t="s">
        <v>21</v>
      </c>
      <c r="O9" s="53"/>
      <c r="P9" s="113" t="s">
        <v>19</v>
      </c>
      <c r="Q9" s="53"/>
    </row>
    <row r="10" spans="1:17 16384:16384" ht="28.5" x14ac:dyDescent="0.3">
      <c r="A10" s="53"/>
      <c r="B10" s="44" t="s">
        <v>1</v>
      </c>
      <c r="C10" s="45"/>
      <c r="D10" s="45"/>
      <c r="E10" s="45"/>
      <c r="F10" s="50"/>
      <c r="G10" s="51"/>
      <c r="H10" s="54"/>
      <c r="I10" s="56" t="s">
        <v>14</v>
      </c>
      <c r="J10" s="57"/>
      <c r="K10" s="58">
        <v>5000</v>
      </c>
      <c r="L10" s="59"/>
      <c r="M10" s="53"/>
      <c r="N10" s="60" t="s">
        <v>22</v>
      </c>
      <c r="O10" s="53"/>
      <c r="P10" s="61"/>
      <c r="Q10" s="53"/>
    </row>
    <row r="11" spans="1:17 16384:16384" ht="17.25" thickBot="1" x14ac:dyDescent="0.35">
      <c r="A11" s="53"/>
      <c r="B11" s="46"/>
      <c r="C11" s="47"/>
      <c r="D11" s="47"/>
      <c r="E11" s="47"/>
      <c r="F11" s="52"/>
      <c r="G11" s="48"/>
      <c r="H11" s="54"/>
      <c r="I11" s="62" t="s">
        <v>15</v>
      </c>
      <c r="J11" s="63"/>
      <c r="K11" s="64">
        <v>8.0000000000000002E-3</v>
      </c>
      <c r="L11" s="65"/>
      <c r="M11" s="53"/>
      <c r="N11" s="60" t="s">
        <v>23</v>
      </c>
      <c r="O11" s="53"/>
      <c r="P11" s="66">
        <f>aporte</f>
        <v>1500</v>
      </c>
      <c r="Q11" s="53"/>
    </row>
    <row r="12" spans="1:17 16384:16384" ht="17.25" thickBot="1" x14ac:dyDescent="0.35">
      <c r="A12" s="53"/>
      <c r="B12" s="67" t="s">
        <v>2</v>
      </c>
      <c r="C12" s="68"/>
      <c r="D12" s="68"/>
      <c r="E12" s="68"/>
      <c r="F12" s="69"/>
      <c r="G12" s="70">
        <v>1500</v>
      </c>
      <c r="H12" s="71"/>
      <c r="I12" s="72" t="s">
        <v>16</v>
      </c>
      <c r="J12" s="73"/>
      <c r="K12" s="74">
        <f>$K$10*30%</f>
        <v>1500</v>
      </c>
      <c r="L12" s="75"/>
      <c r="M12" s="53"/>
      <c r="N12" s="76" t="s">
        <v>24</v>
      </c>
      <c r="O12" s="53"/>
      <c r="P12" s="77"/>
      <c r="Q12" s="53"/>
    </row>
    <row r="13" spans="1:17 16384:16384" x14ac:dyDescent="0.25">
      <c r="A13" s="53"/>
      <c r="B13" s="78" t="s">
        <v>3</v>
      </c>
      <c r="C13" s="79"/>
      <c r="D13" s="79"/>
      <c r="E13" s="79"/>
      <c r="F13" s="80"/>
      <c r="G13" s="81">
        <v>5</v>
      </c>
      <c r="H13" s="82"/>
      <c r="I13" s="53"/>
      <c r="J13" s="53"/>
      <c r="K13" s="53"/>
      <c r="L13" s="53"/>
      <c r="M13" s="53"/>
      <c r="N13" s="53"/>
      <c r="O13" s="53"/>
      <c r="P13" s="53"/>
      <c r="Q13" s="53"/>
    </row>
    <row r="14" spans="1:17 16384:16384" x14ac:dyDescent="0.25">
      <c r="A14" s="53"/>
      <c r="B14" s="78" t="s">
        <v>0</v>
      </c>
      <c r="C14" s="79"/>
      <c r="D14" s="79"/>
      <c r="E14" s="79"/>
      <c r="F14" s="80"/>
      <c r="G14" s="83">
        <v>1.0800000000000001E-2</v>
      </c>
      <c r="H14" s="84"/>
      <c r="I14" s="53"/>
      <c r="J14" s="53"/>
      <c r="K14" s="53"/>
      <c r="L14" s="53"/>
      <c r="M14" s="53"/>
      <c r="N14" s="53"/>
      <c r="O14" s="53"/>
      <c r="P14" s="53"/>
      <c r="Q14" s="53"/>
    </row>
    <row r="15" spans="1:17 16384:16384" x14ac:dyDescent="0.25">
      <c r="A15" s="53"/>
      <c r="B15" s="15" t="s">
        <v>4</v>
      </c>
      <c r="C15" s="16"/>
      <c r="D15" s="16"/>
      <c r="E15" s="16"/>
      <c r="F15" s="17"/>
      <c r="G15" s="18">
        <f>FV(taxa_mensal,qtd_anos*12,aporte*-1)</f>
        <v>125706.02903888765</v>
      </c>
      <c r="H15" s="86"/>
      <c r="I15" s="53"/>
      <c r="J15" s="53"/>
      <c r="K15" s="53"/>
      <c r="L15" s="53"/>
      <c r="M15" s="53"/>
      <c r="N15" s="53"/>
      <c r="O15" s="53"/>
      <c r="P15" s="53"/>
      <c r="Q15" s="53"/>
    </row>
    <row r="16" spans="1:17 16384:16384" ht="15.75" thickBot="1" x14ac:dyDescent="0.3">
      <c r="A16" s="53"/>
      <c r="B16" s="19" t="s">
        <v>5</v>
      </c>
      <c r="C16" s="20"/>
      <c r="D16" s="20"/>
      <c r="E16" s="20"/>
      <c r="F16" s="21"/>
      <c r="G16" s="40">
        <f>patrimonio*rendimento_carteira</f>
        <v>1005.6482323111012</v>
      </c>
      <c r="H16" s="89"/>
      <c r="I16" s="53"/>
      <c r="J16" s="54"/>
      <c r="K16" s="53"/>
      <c r="L16" s="53"/>
      <c r="M16" s="53"/>
      <c r="N16" s="53"/>
      <c r="O16" s="53"/>
      <c r="P16" s="53"/>
      <c r="Q16" s="53"/>
    </row>
    <row r="17" spans="1:17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8" spans="1:17" ht="27" thickBot="1" x14ac:dyDescent="0.4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37" t="s">
        <v>25</v>
      </c>
      <c r="L18" s="23"/>
      <c r="M18" s="24"/>
      <c r="N18" s="25" t="s">
        <v>26</v>
      </c>
      <c r="O18" s="14"/>
      <c r="P18" s="38" t="s">
        <v>27</v>
      </c>
      <c r="Q18" s="53"/>
    </row>
    <row r="19" spans="1:17" ht="16.5" x14ac:dyDescent="0.3">
      <c r="A19" s="53"/>
      <c r="B19" s="3"/>
      <c r="C19" s="4"/>
      <c r="D19" s="4"/>
      <c r="E19" s="4"/>
      <c r="F19" s="4"/>
      <c r="G19" s="114"/>
      <c r="H19" s="115"/>
      <c r="I19" s="5"/>
      <c r="J19" s="53"/>
      <c r="K19" s="90" t="s">
        <v>30</v>
      </c>
      <c r="L19" s="63"/>
      <c r="M19" s="63"/>
      <c r="N19" s="91">
        <f>VLOOKUP($P$9&amp;"-"&amp;K19,Controle!A3:D20,4,FALSE)</f>
        <v>0.32</v>
      </c>
      <c r="O19" s="92"/>
      <c r="P19" s="93">
        <f>P11*N$19</f>
        <v>480</v>
      </c>
      <c r="Q19" s="53"/>
    </row>
    <row r="20" spans="1:17" ht="18.75" customHeight="1" x14ac:dyDescent="0.3">
      <c r="A20" s="53"/>
      <c r="B20" s="6" t="s">
        <v>6</v>
      </c>
      <c r="C20" s="7"/>
      <c r="D20" s="7"/>
      <c r="E20" s="7"/>
      <c r="F20" s="7"/>
      <c r="G20" s="116"/>
      <c r="H20" s="117"/>
      <c r="I20" s="11" t="s">
        <v>12</v>
      </c>
      <c r="J20" s="53"/>
      <c r="K20" s="90" t="s">
        <v>31</v>
      </c>
      <c r="L20" s="63"/>
      <c r="M20" s="63"/>
      <c r="N20" s="91">
        <f>VLOOKUP($P$9&amp;"-"&amp;K20,Controle!A4:D21,4,FALSE)</f>
        <v>0.35</v>
      </c>
      <c r="O20" s="94"/>
      <c r="P20" s="93">
        <f>P11*$N$20</f>
        <v>525</v>
      </c>
      <c r="Q20" s="53"/>
    </row>
    <row r="21" spans="1:17" ht="17.25" thickBot="1" x14ac:dyDescent="0.35">
      <c r="A21" s="53"/>
      <c r="B21" s="8"/>
      <c r="C21" s="9"/>
      <c r="D21" s="9"/>
      <c r="E21" s="9"/>
      <c r="F21" s="9"/>
      <c r="G21" s="118"/>
      <c r="H21" s="119"/>
      <c r="I21" s="10"/>
      <c r="J21" s="53"/>
      <c r="K21" s="90" t="s">
        <v>32</v>
      </c>
      <c r="L21" s="63"/>
      <c r="M21" s="63"/>
      <c r="N21" s="91">
        <f>VLOOKUP($P$9&amp;"-"&amp;K21,Controle!A5:D22,4,FALSE)</f>
        <v>0.08</v>
      </c>
      <c r="O21" s="92"/>
      <c r="P21" s="93">
        <f>P11*$N$21</f>
        <v>120</v>
      </c>
      <c r="Q21" s="53"/>
    </row>
    <row r="22" spans="1:17" x14ac:dyDescent="0.25">
      <c r="A22" s="95">
        <v>2</v>
      </c>
      <c r="B22" s="96" t="s">
        <v>7</v>
      </c>
      <c r="C22" s="97"/>
      <c r="D22" s="68"/>
      <c r="E22" s="68"/>
      <c r="F22" s="68"/>
      <c r="G22" s="98">
        <f>FV($G$14,$A22*12,$G$12*-1)</f>
        <v>40846.295490872384</v>
      </c>
      <c r="H22" s="99"/>
      <c r="I22" s="100">
        <f>G22*rendimento_carteira</f>
        <v>326.77036392697909</v>
      </c>
      <c r="J22" s="53"/>
      <c r="K22" s="90" t="s">
        <v>33</v>
      </c>
      <c r="L22" s="53"/>
      <c r="M22" s="53"/>
      <c r="N22" s="91">
        <f>VLOOKUP($P$9&amp;"-"&amp;K22,Controle!A6:D23,4,FALSE)</f>
        <v>0.05</v>
      </c>
      <c r="O22" s="101"/>
      <c r="P22" s="93">
        <f>P11*$N$22</f>
        <v>75</v>
      </c>
      <c r="Q22" s="53"/>
    </row>
    <row r="23" spans="1:17" x14ac:dyDescent="0.25">
      <c r="A23" s="95">
        <v>5</v>
      </c>
      <c r="B23" s="102" t="s">
        <v>8</v>
      </c>
      <c r="C23" s="103"/>
      <c r="D23" s="79"/>
      <c r="E23" s="79"/>
      <c r="F23" s="79"/>
      <c r="G23" s="104">
        <f t="shared" ref="G23:G26" si="0">FV($G$14,$A23*12,$G$12*-1)</f>
        <v>125706.02903888765</v>
      </c>
      <c r="H23" s="105"/>
      <c r="I23" s="85">
        <f>G23*rendimento_carteira</f>
        <v>1005.6482323111012</v>
      </c>
      <c r="J23" s="53"/>
      <c r="K23" s="90" t="s">
        <v>34</v>
      </c>
      <c r="L23" s="53"/>
      <c r="M23" s="53"/>
      <c r="N23" s="91">
        <f>VLOOKUP($P$9&amp;"-"&amp;K23,Controle!A7:D24,4,FALSE)</f>
        <v>0.1</v>
      </c>
      <c r="O23" s="101"/>
      <c r="P23" s="93">
        <f>P11*$N$23</f>
        <v>150</v>
      </c>
      <c r="Q23" s="53"/>
    </row>
    <row r="24" spans="1:17" x14ac:dyDescent="0.25">
      <c r="A24" s="95">
        <v>10</v>
      </c>
      <c r="B24" s="102" t="s">
        <v>9</v>
      </c>
      <c r="C24" s="103"/>
      <c r="D24" s="79"/>
      <c r="E24" s="79"/>
      <c r="F24" s="80"/>
      <c r="G24" s="104">
        <f t="shared" si="0"/>
        <v>365186.49938220013</v>
      </c>
      <c r="H24" s="105"/>
      <c r="I24" s="85">
        <f>G24*rendimento_carteira</f>
        <v>2921.4919950576009</v>
      </c>
      <c r="J24" s="53"/>
      <c r="K24" s="90" t="s">
        <v>35</v>
      </c>
      <c r="L24" s="53"/>
      <c r="M24" s="53"/>
      <c r="N24" s="91">
        <f>VLOOKUP($P$9&amp;"-"&amp;K24,Controle!A8:D25,4,FALSE)</f>
        <v>0.1</v>
      </c>
      <c r="O24" s="101"/>
      <c r="P24" s="93">
        <f>P11*$N$24</f>
        <v>150</v>
      </c>
      <c r="Q24" s="53"/>
    </row>
    <row r="25" spans="1:17" x14ac:dyDescent="0.25">
      <c r="A25" s="95">
        <v>20</v>
      </c>
      <c r="B25" s="102" t="s">
        <v>10</v>
      </c>
      <c r="C25" s="103"/>
      <c r="D25" s="79"/>
      <c r="E25" s="79"/>
      <c r="F25" s="79"/>
      <c r="G25" s="104">
        <f t="shared" si="0"/>
        <v>1690573.4899477849</v>
      </c>
      <c r="H25" s="105"/>
      <c r="I25" s="85">
        <f>G25*rendimento_carteira</f>
        <v>13524.58791958228</v>
      </c>
      <c r="J25" s="53"/>
      <c r="K25" s="26" t="s">
        <v>36</v>
      </c>
      <c r="L25" s="13"/>
      <c r="M25" s="13"/>
      <c r="N25" s="26"/>
      <c r="O25" s="26"/>
      <c r="P25" s="39">
        <f>SUM(P19:P24)</f>
        <v>1500</v>
      </c>
      <c r="Q25" s="53"/>
    </row>
    <row r="26" spans="1:17" ht="15.75" thickBot="1" x14ac:dyDescent="0.3">
      <c r="A26" s="95">
        <v>30</v>
      </c>
      <c r="B26" s="106" t="s">
        <v>11</v>
      </c>
      <c r="C26" s="107"/>
      <c r="D26" s="87"/>
      <c r="E26" s="87"/>
      <c r="F26" s="87"/>
      <c r="G26" s="108">
        <f t="shared" si="0"/>
        <v>6500857.2154751271</v>
      </c>
      <c r="H26" s="109"/>
      <c r="I26" s="88">
        <f>G26*rendimento_carteira</f>
        <v>52006.857723801018</v>
      </c>
      <c r="J26" s="53"/>
      <c r="K26" s="53"/>
      <c r="L26" s="53"/>
      <c r="M26" s="53"/>
      <c r="N26" s="53"/>
      <c r="O26" s="53"/>
      <c r="P26" s="53"/>
      <c r="Q26" s="53"/>
    </row>
    <row r="27" spans="1:17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</row>
    <row r="28" spans="1:17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</row>
    <row r="29" spans="1:17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</row>
    <row r="30" spans="1:17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</row>
    <row r="31" spans="1:17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</row>
    <row r="32" spans="1:17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r="33" spans="1:17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spans="1:17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</row>
    <row r="35" spans="1:17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</row>
    <row r="36" spans="1:17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</row>
    <row r="37" spans="1:17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</row>
    <row r="38" spans="1:17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</row>
    <row r="39" spans="1:17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</row>
    <row r="40" spans="1:17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</row>
    <row r="41" spans="1:17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</row>
    <row r="42" spans="1:17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</row>
    <row r="43" spans="1:17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  <row r="44" spans="1:17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</row>
  </sheetData>
  <dataValidations count="1">
    <dataValidation type="list" allowBlank="1" showInputMessage="1" showErrorMessage="1" sqref="P9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F6" sqref="F6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4" max="4" width="4.5703125" bestFit="1" customWidth="1"/>
  </cols>
  <sheetData>
    <row r="2" spans="1:4" x14ac:dyDescent="0.25">
      <c r="A2" s="27" t="s">
        <v>28</v>
      </c>
      <c r="B2" s="27" t="s">
        <v>21</v>
      </c>
      <c r="C2" s="28" t="s">
        <v>25</v>
      </c>
      <c r="D2" s="28" t="s">
        <v>29</v>
      </c>
    </row>
    <row r="3" spans="1:4" x14ac:dyDescent="0.25">
      <c r="A3" t="str">
        <f>B3&amp;"-"&amp;C3</f>
        <v>Conservador-PAPEL</v>
      </c>
      <c r="B3" t="s">
        <v>18</v>
      </c>
      <c r="C3" s="29" t="s">
        <v>30</v>
      </c>
      <c r="D3" s="30">
        <v>0.3</v>
      </c>
    </row>
    <row r="4" spans="1:4" x14ac:dyDescent="0.25">
      <c r="A4" t="str">
        <f t="shared" ref="A4:A20" si="0">B4&amp;"-"&amp;C4</f>
        <v>Conservador-TIJOLO</v>
      </c>
      <c r="B4" t="s">
        <v>18</v>
      </c>
      <c r="C4" s="29" t="s">
        <v>31</v>
      </c>
      <c r="D4" s="30">
        <v>0.5</v>
      </c>
    </row>
    <row r="5" spans="1:4" x14ac:dyDescent="0.25">
      <c r="A5" t="str">
        <f t="shared" si="0"/>
        <v>Conservador-HÍBRIDOS</v>
      </c>
      <c r="B5" t="s">
        <v>18</v>
      </c>
      <c r="C5" s="29" t="s">
        <v>32</v>
      </c>
      <c r="D5" s="30">
        <v>0.1</v>
      </c>
    </row>
    <row r="6" spans="1:4" x14ac:dyDescent="0.25">
      <c r="A6" t="str">
        <f t="shared" si="0"/>
        <v>Conservador-FOFs</v>
      </c>
      <c r="B6" t="s">
        <v>18</v>
      </c>
      <c r="C6" s="29" t="s">
        <v>33</v>
      </c>
      <c r="D6" s="30">
        <v>0.1</v>
      </c>
    </row>
    <row r="7" spans="1:4" x14ac:dyDescent="0.25">
      <c r="A7" t="str">
        <f t="shared" si="0"/>
        <v>Conservador-DESENVOLVIMENTO</v>
      </c>
      <c r="B7" t="s">
        <v>18</v>
      </c>
      <c r="C7" s="29" t="s">
        <v>34</v>
      </c>
      <c r="D7" s="30">
        <v>0</v>
      </c>
    </row>
    <row r="8" spans="1:4" ht="15.75" thickBot="1" x14ac:dyDescent="0.3">
      <c r="A8" s="31" t="str">
        <f t="shared" si="0"/>
        <v>Conservador-HOTELARIAS</v>
      </c>
      <c r="B8" s="31" t="s">
        <v>18</v>
      </c>
      <c r="C8" s="32" t="s">
        <v>35</v>
      </c>
      <c r="D8" s="33">
        <v>0</v>
      </c>
    </row>
    <row r="9" spans="1:4" x14ac:dyDescent="0.25">
      <c r="A9" t="str">
        <f t="shared" si="0"/>
        <v>Moderado-PAPEL</v>
      </c>
      <c r="B9" t="s">
        <v>19</v>
      </c>
      <c r="C9" s="29" t="s">
        <v>30</v>
      </c>
      <c r="D9" s="30">
        <v>0.32</v>
      </c>
    </row>
    <row r="10" spans="1:4" x14ac:dyDescent="0.25">
      <c r="A10" s="34" t="str">
        <f t="shared" si="0"/>
        <v>Moderado-TIJOLO</v>
      </c>
      <c r="B10" s="34" t="s">
        <v>19</v>
      </c>
      <c r="C10" s="35" t="s">
        <v>31</v>
      </c>
      <c r="D10" s="36">
        <v>0.35</v>
      </c>
    </row>
    <row r="11" spans="1:4" x14ac:dyDescent="0.25">
      <c r="A11" t="str">
        <f t="shared" si="0"/>
        <v>Moderado-HÍBRIDOS</v>
      </c>
      <c r="B11" t="s">
        <v>19</v>
      </c>
      <c r="C11" s="29" t="s">
        <v>32</v>
      </c>
      <c r="D11" s="30">
        <v>0.08</v>
      </c>
    </row>
    <row r="12" spans="1:4" x14ac:dyDescent="0.25">
      <c r="A12" t="str">
        <f t="shared" si="0"/>
        <v>Moderado-FOFs</v>
      </c>
      <c r="B12" t="s">
        <v>19</v>
      </c>
      <c r="C12" s="29" t="s">
        <v>33</v>
      </c>
      <c r="D12" s="30">
        <v>0.05</v>
      </c>
    </row>
    <row r="13" spans="1:4" x14ac:dyDescent="0.25">
      <c r="A13" t="str">
        <f t="shared" si="0"/>
        <v>Moderado-DESENVOLVIMENTO</v>
      </c>
      <c r="B13" t="s">
        <v>19</v>
      </c>
      <c r="C13" s="29" t="s">
        <v>34</v>
      </c>
      <c r="D13" s="30">
        <v>0.1</v>
      </c>
    </row>
    <row r="14" spans="1:4" ht="15.75" thickBot="1" x14ac:dyDescent="0.3">
      <c r="A14" s="31" t="str">
        <f t="shared" si="0"/>
        <v>Moderado-HOTELARIAS</v>
      </c>
      <c r="B14" s="31" t="s">
        <v>19</v>
      </c>
      <c r="C14" s="32" t="s">
        <v>35</v>
      </c>
      <c r="D14" s="33">
        <v>0.1</v>
      </c>
    </row>
    <row r="15" spans="1:4" x14ac:dyDescent="0.25">
      <c r="A15" t="str">
        <f t="shared" si="0"/>
        <v>Agressivo-PAPEL</v>
      </c>
      <c r="B15" t="s">
        <v>20</v>
      </c>
      <c r="C15" s="29" t="s">
        <v>30</v>
      </c>
      <c r="D15" s="30">
        <v>0.5</v>
      </c>
    </row>
    <row r="16" spans="1:4" x14ac:dyDescent="0.25">
      <c r="A16" t="str">
        <f t="shared" si="0"/>
        <v>Agressivo-TIJOLO</v>
      </c>
      <c r="B16" t="s">
        <v>20</v>
      </c>
      <c r="C16" s="29" t="s">
        <v>31</v>
      </c>
      <c r="D16" s="30">
        <v>0.1</v>
      </c>
    </row>
    <row r="17" spans="1:4" x14ac:dyDescent="0.25">
      <c r="A17" t="str">
        <f t="shared" si="0"/>
        <v>Agressivo-HÍBRIDOS</v>
      </c>
      <c r="B17" t="s">
        <v>20</v>
      </c>
      <c r="C17" s="29" t="s">
        <v>32</v>
      </c>
      <c r="D17" s="30">
        <v>0.05</v>
      </c>
    </row>
    <row r="18" spans="1:4" x14ac:dyDescent="0.25">
      <c r="A18" t="str">
        <f t="shared" si="0"/>
        <v>Agressivo-FOFs</v>
      </c>
      <c r="B18" t="s">
        <v>20</v>
      </c>
      <c r="C18" s="29" t="s">
        <v>33</v>
      </c>
      <c r="D18" s="30">
        <v>0.05</v>
      </c>
    </row>
    <row r="19" spans="1:4" x14ac:dyDescent="0.25">
      <c r="A19" t="str">
        <f t="shared" si="0"/>
        <v>Agressivo-DESENVOLVIMENTO</v>
      </c>
      <c r="B19" t="s">
        <v>20</v>
      </c>
      <c r="C19" s="29" t="s">
        <v>34</v>
      </c>
      <c r="D19" s="30">
        <v>0.2</v>
      </c>
    </row>
    <row r="20" spans="1:4" x14ac:dyDescent="0.25">
      <c r="A20" t="str">
        <f t="shared" si="0"/>
        <v>Agressivo-HOTELARIAS</v>
      </c>
      <c r="B20" t="s">
        <v>20</v>
      </c>
      <c r="C20" s="29" t="s">
        <v>35</v>
      </c>
      <c r="D20" s="3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Controle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 Cardoso</dc:creator>
  <cp:lastModifiedBy>Elton Cardoso</cp:lastModifiedBy>
  <dcterms:created xsi:type="dcterms:W3CDTF">2025-05-23T13:11:28Z</dcterms:created>
  <dcterms:modified xsi:type="dcterms:W3CDTF">2025-05-25T01:09:35Z</dcterms:modified>
</cp:coreProperties>
</file>