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1" autoFilterDateGrouping="1"/>
  </bookViews>
  <sheets>
    <sheet name="Input Variables" sheetId="1" state="visible" r:id="rId1"/>
    <sheet name="Databricks Calculator" sheetId="2" state="visible" r:id="rId2"/>
    <sheet name="Snowflake Costs " sheetId="3" state="visible" r:id="rId3"/>
    <sheet name="Azure Storage" sheetId="4" state="visible" r:id="rId4"/>
    <sheet name="AKS" sheetId="5" state="visible" r:id="rId5"/>
    <sheet name="Storage Transaction Ratios" sheetId="6" state="visible" r:id="rId6"/>
    <sheet name="ACDS Storage FY23" sheetId="7" state="visible" r:id="rId7"/>
    <sheet name="Azure Storage Capacity" sheetId="8" state="visible" r:id="rId8"/>
    <sheet name="Dissed Count" sheetId="9" state="visible" r:id="rId9"/>
  </sheets>
  <definedNames>
    <definedName name="azure_disc">'Input Variables'!$D$3</definedName>
    <definedName name="dbu_cost">'Input Variables'!$D$10</definedName>
    <definedName name="dbx_disc">'Input Variables'!$D$2</definedName>
    <definedName name="job">'Databricks Calculator'!$C$6</definedName>
    <definedName name="job_cost">'Input Variables'!$D$12</definedName>
    <definedName name="jobs_discount">'Input Variables'!$D$8</definedName>
    <definedName name="nodes">'Databricks Calculator'!$C$4</definedName>
    <definedName name="photon">'Databricks Calculator'!$C$7</definedName>
    <definedName name="photon_premium">'Input Variables'!$D$9</definedName>
    <definedName name="runtime">'Databricks Calculator'!$C$5</definedName>
    <definedName name="sf_unit">'Input Variables'!$D$4</definedName>
    <definedName name="spot">'Databricks Calculator'!$C$8</definedName>
    <definedName name="spot_discount">'Input Variables'!$D$6</definedName>
    <definedName name="spot_discount_ds">'Input Variables'!$D$7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\$#,##0_);\(\$#,##0\)"/>
    <numFmt numFmtId="165" formatCode="#,##0.0"/>
    <numFmt numFmtId="166" formatCode="#,##0%"/>
    <numFmt numFmtId="167" formatCode="#,##0.0%"/>
    <numFmt numFmtId="168" formatCode="&quot;$&quot;#,##0.00_);\(&quot;$&quot;#,##0.00\)"/>
  </numFmts>
  <fonts count="23">
    <font>
      <name val="Calibri"/>
      <family val="2"/>
      <color theme="1"/>
      <sz val="11"/>
      <scheme val="minor"/>
    </font>
    <font>
      <name val="Calibri"/>
      <family val="2"/>
      <color theme="1"/>
      <sz val="12"/>
    </font>
    <font>
      <name val="Calibri"/>
      <family val="2"/>
      <color rgb="FFFF0000"/>
      <sz val="12"/>
    </font>
    <font>
      <name val="Calibri"/>
      <family val="2"/>
      <color theme="1"/>
      <sz val="11"/>
    </font>
    <font>
      <name val="Aptos Narrow"/>
      <family val="2"/>
      <b val="1"/>
      <color theme="1"/>
      <sz val="12"/>
    </font>
    <font>
      <name val="Calibri"/>
      <family val="2"/>
      <b val="1"/>
      <color theme="1"/>
      <sz val="11"/>
    </font>
    <font>
      <name val="Aptos Narrow"/>
      <family val="2"/>
      <color theme="1"/>
      <sz val="12"/>
    </font>
    <font>
      <name val="Aptos Narrow"/>
      <family val="2"/>
      <color rgb="FFFF0000"/>
      <sz val="12"/>
    </font>
    <font>
      <name val="Calibri"/>
      <family val="2"/>
      <color rgb="FFFF0000"/>
      <sz val="11"/>
    </font>
    <font>
      <name val="Calibri"/>
      <family val="2"/>
      <color theme="1"/>
      <sz val="72"/>
    </font>
    <font>
      <name val="Calibri"/>
      <family val="2"/>
      <b val="1"/>
      <color rgb="FF000000"/>
      <sz val="11"/>
    </font>
    <font>
      <name val="-webkit-standard"/>
      <family val="2"/>
      <b val="1"/>
      <color rgb="FF000000"/>
      <sz val="11"/>
    </font>
    <font>
      <name val="Calibri"/>
      <family val="2"/>
      <color rgb="FF000000"/>
      <sz val="11"/>
    </font>
    <font>
      <name val="-webkit-standard"/>
      <family val="2"/>
      <color rgb="FF000000"/>
      <sz val="11"/>
    </font>
    <font>
      <name val="Calibri"/>
      <family val="2"/>
      <b val="1"/>
      <color rgb="FFFA7D00"/>
      <sz val="12"/>
    </font>
    <font>
      <name val="Calibri"/>
      <family val="2"/>
      <i val="1"/>
      <color theme="1"/>
      <sz val="11"/>
    </font>
    <font>
      <name val="Calibri"/>
      <family val="2"/>
      <i val="1"/>
      <color rgb="FF000000"/>
      <sz val="12"/>
    </font>
    <font>
      <name val="Calibri"/>
      <family val="2"/>
      <color rgb="FF000000"/>
      <sz val="12"/>
    </font>
    <font>
      <name val="Calibri"/>
      <family val="2"/>
      <b val="1"/>
      <color rgb="FF9C5700"/>
      <sz val="11"/>
    </font>
    <font>
      <name val="Calibri"/>
      <family val="2"/>
      <b val="1"/>
      <color rgb="FF006100"/>
      <sz val="11"/>
    </font>
    <font>
      <name val="Calibri"/>
      <family val="2"/>
      <color theme="1"/>
      <sz val="11"/>
    </font>
    <font>
      <name val="Calibri"/>
      <family val="2"/>
      <color rgb="FF9C5700"/>
      <sz val="11"/>
    </font>
    <font>
      <name val="Calibri"/>
      <family val="2"/>
      <color rgb="FF006100"/>
      <sz val="11"/>
    </font>
  </fonts>
  <fills count="5">
    <fill>
      <patternFill/>
    </fill>
    <fill>
      <patternFill patternType="gray125"/>
    </fill>
    <fill>
      <patternFill patternType="solid">
        <fgColor rgb="FFE7E6E6"/>
      </patternFill>
    </fill>
    <fill>
      <patternFill patternType="solid">
        <fgColor rgb="FFFFEB9C"/>
      </patternFill>
    </fill>
    <fill>
      <patternFill patternType="solid">
        <fgColor rgb="FFC6EFCE"/>
      </patternFill>
    </fill>
  </fills>
  <borders count="28"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C6C6C6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C6C6C6"/>
      </left>
      <right style="thin">
        <color rgb="FFC6C6C6"/>
      </right>
      <top style="medium">
        <color rgb="FF000000"/>
      </top>
      <bottom style="medium">
        <color rgb="FF000000"/>
      </bottom>
      <diagonal/>
    </border>
    <border>
      <left style="thin">
        <color rgb="FFC6C6C6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medium">
        <color rgb="FF000000"/>
      </right>
      <top style="thin">
        <color rgb="FFC6C6C6"/>
      </top>
      <bottom style="thin">
        <color rgb="FFC6C6C6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medium">
        <color rgb="FF000000"/>
      </bottom>
      <diagonal/>
    </border>
    <border>
      <left style="thin">
        <color rgb="FFC6C6C6"/>
      </left>
      <right style="medium">
        <color rgb="FF000000"/>
      </right>
      <top style="thin">
        <color rgb="FFC6C6C6"/>
      </top>
      <bottom style="medium">
        <color rgb="FF000000"/>
      </bottom>
      <diagonal/>
    </border>
    <border>
      <left style="medium">
        <color rgb="FF000000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medium">
        <color rgb="FF000000"/>
      </left>
      <right style="thin">
        <color rgb="FFC6C6C6"/>
      </right>
      <top style="thin">
        <color rgb="FFC6C6C6"/>
      </top>
      <bottom style="medium">
        <color rgb="FF000000"/>
      </bottom>
      <diagonal/>
    </border>
  </borders>
  <cellStyleXfs count="1">
    <xf numFmtId="0" fontId="0" fillId="0" borderId="1"/>
  </cellStyleXfs>
  <cellXfs count="199">
    <xf numFmtId="0" fontId="0" fillId="0" borderId="0" pivotButton="0" quotePrefix="0" xfId="0"/>
    <xf numFmtId="0" fontId="1" fillId="0" borderId="1" applyAlignment="1" pivotButton="0" quotePrefix="0" xfId="0">
      <alignment horizontal="center"/>
    </xf>
    <xf numFmtId="164" fontId="1" fillId="0" borderId="1" applyAlignment="1" pivotButton="0" quotePrefix="0" xfId="0">
      <alignment horizontal="center"/>
    </xf>
    <xf numFmtId="165" fontId="1" fillId="0" borderId="1" applyAlignment="1" pivotButton="0" quotePrefix="0" xfId="0">
      <alignment horizontal="center"/>
    </xf>
    <xf numFmtId="166" fontId="1" fillId="0" borderId="1" applyAlignment="1" pivotButton="0" quotePrefix="0" xfId="0">
      <alignment horizontal="center"/>
    </xf>
    <xf numFmtId="3" fontId="0" fillId="0" borderId="0" applyAlignment="1" pivotButton="0" quotePrefix="0" xfId="0">
      <alignment horizontal="right"/>
    </xf>
    <xf numFmtId="4" fontId="0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/>
    </xf>
    <xf numFmtId="164" fontId="1" fillId="0" borderId="1" applyAlignment="1" pivotButton="0" quotePrefix="0" xfId="0">
      <alignment horizontal="right"/>
    </xf>
    <xf numFmtId="3" fontId="1" fillId="0" borderId="1" applyAlignment="1" pivotButton="0" quotePrefix="0" xfId="0">
      <alignment horizontal="right"/>
    </xf>
    <xf numFmtId="166" fontId="1" fillId="0" borderId="1" applyAlignment="1" pivotButton="0" quotePrefix="0" xfId="0">
      <alignment horizontal="right"/>
    </xf>
    <xf numFmtId="3" fontId="2" fillId="0" borderId="1" applyAlignment="1" pivotButton="0" quotePrefix="0" xfId="0">
      <alignment horizontal="right"/>
    </xf>
    <xf numFmtId="165" fontId="0" fillId="0" borderId="0" applyAlignment="1" pivotButton="0" quotePrefix="0" xfId="0">
      <alignment horizontal="right"/>
    </xf>
    <xf numFmtId="166" fontId="0" fillId="0" borderId="0" pivotButton="0" quotePrefix="0" xfId="0"/>
    <xf numFmtId="164" fontId="0" fillId="0" borderId="0" pivotButton="0" quotePrefix="0" xfId="0"/>
    <xf numFmtId="165" fontId="1" fillId="0" borderId="1" applyAlignment="1" pivotButton="0" quotePrefix="0" xfId="0">
      <alignment horizontal="right"/>
    </xf>
    <xf numFmtId="4" fontId="1" fillId="0" borderId="1" applyAlignment="1" pivotButton="0" quotePrefix="0" xfId="0">
      <alignment horizontal="right"/>
    </xf>
    <xf numFmtId="3" fontId="3" fillId="0" borderId="1" applyAlignment="1" pivotButton="0" quotePrefix="0" xfId="0">
      <alignment horizontal="right"/>
    </xf>
    <xf numFmtId="165" fontId="3" fillId="0" borderId="1" applyAlignment="1" pivotButton="0" quotePrefix="0" xfId="0">
      <alignment horizontal="center"/>
    </xf>
    <xf numFmtId="164" fontId="3" fillId="0" borderId="1" applyAlignment="1" pivotButton="0" quotePrefix="0" xfId="0">
      <alignment horizontal="right"/>
    </xf>
    <xf numFmtId="164" fontId="4" fillId="0" borderId="1" applyAlignment="1" pivotButton="0" quotePrefix="0" xfId="0">
      <alignment horizontal="right"/>
    </xf>
    <xf numFmtId="0" fontId="5" fillId="0" borderId="1" applyAlignment="1" pivotButton="0" quotePrefix="0" xfId="0">
      <alignment horizontal="left"/>
    </xf>
    <xf numFmtId="164" fontId="5" fillId="0" borderId="1" applyAlignment="1" pivotButton="0" quotePrefix="0" xfId="0">
      <alignment horizontal="right"/>
    </xf>
    <xf numFmtId="165" fontId="3" fillId="0" borderId="1" applyAlignment="1" pivotButton="0" quotePrefix="0" xfId="0">
      <alignment horizontal="right"/>
    </xf>
    <xf numFmtId="0" fontId="6" fillId="0" borderId="1" applyAlignment="1" pivotButton="0" quotePrefix="0" xfId="0">
      <alignment horizontal="left"/>
    </xf>
    <xf numFmtId="164" fontId="6" fillId="0" borderId="1" applyAlignment="1" pivotButton="0" quotePrefix="0" xfId="0">
      <alignment horizontal="left"/>
    </xf>
    <xf numFmtId="167" fontId="6" fillId="0" borderId="1" applyAlignment="1" pivotButton="0" quotePrefix="0" xfId="0">
      <alignment horizontal="left"/>
    </xf>
    <xf numFmtId="168" fontId="0" fillId="0" borderId="0" pivotButton="0" quotePrefix="0" xfId="0"/>
    <xf numFmtId="0" fontId="0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left"/>
    </xf>
    <xf numFmtId="167" fontId="0" fillId="0" borderId="0" pivotButton="0" quotePrefix="0" xfId="0"/>
    <xf numFmtId="168" fontId="3" fillId="0" borderId="1" applyAlignment="1" pivotButton="0" quotePrefix="0" xfId="0">
      <alignment horizontal="right"/>
    </xf>
    <xf numFmtId="166" fontId="3" fillId="0" borderId="1" applyAlignment="1" pivotButton="0" quotePrefix="0" xfId="0">
      <alignment horizontal="right"/>
    </xf>
    <xf numFmtId="0" fontId="7" fillId="0" borderId="1" applyAlignment="1" pivotButton="0" quotePrefix="0" xfId="0">
      <alignment horizontal="left"/>
    </xf>
    <xf numFmtId="164" fontId="7" fillId="0" borderId="1" applyAlignment="1" pivotButton="0" quotePrefix="0" xfId="0">
      <alignment horizontal="right"/>
    </xf>
    <xf numFmtId="167" fontId="6" fillId="0" borderId="1" applyAlignment="1" pivotButton="0" quotePrefix="0" xfId="0">
      <alignment horizontal="right"/>
    </xf>
    <xf numFmtId="164" fontId="6" fillId="0" borderId="1" applyAlignment="1" pivotButton="0" quotePrefix="0" xfId="0">
      <alignment horizontal="right"/>
    </xf>
    <xf numFmtId="167" fontId="3" fillId="0" borderId="1" applyAlignment="1" pivotButton="0" quotePrefix="0" xfId="0">
      <alignment horizontal="right"/>
    </xf>
    <xf numFmtId="0" fontId="8" fillId="0" borderId="1" applyAlignment="1" pivotButton="0" quotePrefix="0" xfId="0">
      <alignment horizontal="left"/>
    </xf>
    <xf numFmtId="168" fontId="8" fillId="0" borderId="1" applyAlignment="1" pivotButton="0" quotePrefix="0" xfId="0">
      <alignment horizontal="right"/>
    </xf>
    <xf numFmtId="0" fontId="4" fillId="0" borderId="2" applyAlignment="1" pivotButton="0" quotePrefix="0" xfId="0">
      <alignment horizontal="left"/>
    </xf>
    <xf numFmtId="164" fontId="4" fillId="0" borderId="2" applyAlignment="1" pivotButton="0" quotePrefix="0" xfId="0">
      <alignment horizontal="right"/>
    </xf>
    <xf numFmtId="168" fontId="6" fillId="0" borderId="1" applyAlignment="1" pivotButton="0" quotePrefix="0" xfId="0">
      <alignment horizontal="left"/>
    </xf>
    <xf numFmtId="168" fontId="7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right"/>
    </xf>
    <xf numFmtId="168" fontId="4" fillId="0" borderId="2" applyAlignment="1" pivotButton="0" quotePrefix="0" xfId="0">
      <alignment horizontal="left"/>
    </xf>
    <xf numFmtId="166" fontId="6" fillId="0" borderId="1" applyAlignment="1" pivotButton="0" quotePrefix="0" xfId="0">
      <alignment horizontal="right"/>
    </xf>
    <xf numFmtId="166" fontId="8" fillId="0" borderId="1" applyAlignment="1" pivotButton="0" quotePrefix="0" xfId="0">
      <alignment horizontal="center"/>
    </xf>
    <xf numFmtId="0" fontId="9" fillId="0" borderId="1" applyAlignment="1" pivotButton="0" quotePrefix="0" xfId="0">
      <alignment horizontal="left"/>
    </xf>
    <xf numFmtId="168" fontId="3" fillId="0" borderId="1" applyAlignment="1" pivotButton="0" quotePrefix="0" xfId="0">
      <alignment horizontal="center"/>
    </xf>
    <xf numFmtId="166" fontId="3" fillId="0" borderId="1" applyAlignment="1" pivotButton="0" quotePrefix="0" xfId="0">
      <alignment horizontal="center"/>
    </xf>
    <xf numFmtId="0" fontId="10" fillId="0" borderId="1" applyAlignment="1" pivotButton="0" quotePrefix="0" xfId="0">
      <alignment horizontal="center" wrapText="1"/>
    </xf>
    <xf numFmtId="168" fontId="10" fillId="0" borderId="1" applyAlignment="1" pivotButton="0" quotePrefix="0" xfId="0">
      <alignment horizontal="center" wrapText="1"/>
    </xf>
    <xf numFmtId="168" fontId="11" fillId="0" borderId="1" applyAlignment="1" pivotButton="0" quotePrefix="0" xfId="0">
      <alignment horizontal="center" wrapText="1"/>
    </xf>
    <xf numFmtId="166" fontId="11" fillId="0" borderId="1" applyAlignment="1" pivotButton="0" quotePrefix="0" xfId="0">
      <alignment horizontal="center" wrapText="1"/>
    </xf>
    <xf numFmtId="0" fontId="12" fillId="0" borderId="1" applyAlignment="1" pivotButton="0" quotePrefix="0" xfId="0">
      <alignment horizontal="center" wrapText="1"/>
    </xf>
    <xf numFmtId="168" fontId="12" fillId="0" borderId="1" applyAlignment="1" pivotButton="0" quotePrefix="0" xfId="0">
      <alignment horizontal="center" wrapText="1"/>
    </xf>
    <xf numFmtId="168" fontId="13" fillId="0" borderId="1" applyAlignment="1" pivotButton="0" quotePrefix="0" xfId="0">
      <alignment horizontal="center" wrapText="1"/>
    </xf>
    <xf numFmtId="166" fontId="13" fillId="0" borderId="1" applyAlignment="1" pivotButton="0" quotePrefix="0" xfId="0">
      <alignment horizontal="center" wrapText="1"/>
    </xf>
    <xf numFmtId="0" fontId="5" fillId="0" borderId="3" applyAlignment="1" pivotButton="0" quotePrefix="0" xfId="0">
      <alignment horizontal="left"/>
    </xf>
    <xf numFmtId="168" fontId="5" fillId="0" borderId="4" applyAlignment="1" pivotButton="0" quotePrefix="0" xfId="0">
      <alignment horizontal="center"/>
    </xf>
    <xf numFmtId="166" fontId="5" fillId="0" borderId="4" applyAlignment="1" pivotButton="0" quotePrefix="0" xfId="0">
      <alignment horizontal="center"/>
    </xf>
    <xf numFmtId="166" fontId="5" fillId="0" borderId="5" applyAlignment="1" pivotButton="0" quotePrefix="0" xfId="0">
      <alignment horizontal="center"/>
    </xf>
    <xf numFmtId="0" fontId="3" fillId="0" borderId="6" applyAlignment="1" pivotButton="0" quotePrefix="0" xfId="0">
      <alignment horizontal="left"/>
    </xf>
    <xf numFmtId="3" fontId="3" fillId="0" borderId="1" applyAlignment="1" pivotButton="0" quotePrefix="0" xfId="0">
      <alignment horizontal="center"/>
    </xf>
    <xf numFmtId="3" fontId="3" fillId="0" borderId="7" applyAlignment="1" pivotButton="0" quotePrefix="0" xfId="0">
      <alignment horizontal="center"/>
    </xf>
    <xf numFmtId="166" fontId="3" fillId="0" borderId="7" applyAlignment="1" pivotButton="0" quotePrefix="0" xfId="0">
      <alignment horizontal="left"/>
    </xf>
    <xf numFmtId="0" fontId="3" fillId="0" borderId="8" applyAlignment="1" pivotButton="0" quotePrefix="0" xfId="0">
      <alignment horizontal="left"/>
    </xf>
    <xf numFmtId="168" fontId="3" fillId="0" borderId="9" applyAlignment="1" pivotButton="0" quotePrefix="0" xfId="0">
      <alignment horizontal="center"/>
    </xf>
    <xf numFmtId="168" fontId="3" fillId="0" borderId="10" applyAlignment="1" pivotButton="0" quotePrefix="0" xfId="0">
      <alignment horizontal="center"/>
    </xf>
    <xf numFmtId="168" fontId="3" fillId="0" borderId="7" applyAlignment="1" pivotButton="0" quotePrefix="0" xfId="0">
      <alignment horizontal="center"/>
    </xf>
    <xf numFmtId="166" fontId="3" fillId="0" borderId="7" applyAlignment="1" pivotButton="0" quotePrefix="0" xfId="0">
      <alignment horizontal="center"/>
    </xf>
    <xf numFmtId="0" fontId="3" fillId="0" borderId="11" applyAlignment="1" pivotButton="0" quotePrefix="0" xfId="0">
      <alignment horizontal="left"/>
    </xf>
    <xf numFmtId="168" fontId="3" fillId="0" borderId="12" applyAlignment="1" pivotButton="0" quotePrefix="0" xfId="0">
      <alignment horizontal="left"/>
    </xf>
    <xf numFmtId="166" fontId="3" fillId="0" borderId="12" applyAlignment="1" pivotButton="0" quotePrefix="0" xfId="0">
      <alignment horizontal="left"/>
    </xf>
    <xf numFmtId="166" fontId="3" fillId="0" borderId="13" applyAlignment="1" pivotButton="0" quotePrefix="0" xfId="0">
      <alignment horizontal="left"/>
    </xf>
    <xf numFmtId="166" fontId="3" fillId="0" borderId="9" applyAlignment="1" pivotButton="0" quotePrefix="0" xfId="0">
      <alignment horizontal="left"/>
    </xf>
    <xf numFmtId="166" fontId="3" fillId="0" borderId="10" applyAlignment="1" pivotButton="0" quotePrefix="0" xfId="0">
      <alignment horizontal="left"/>
    </xf>
    <xf numFmtId="4" fontId="0" fillId="0" borderId="0" pivotButton="0" quotePrefix="0" xfId="0"/>
    <xf numFmtId="0" fontId="14" fillId="0" borderId="3" applyAlignment="1" pivotButton="0" quotePrefix="0" xfId="0">
      <alignment horizontal="left"/>
    </xf>
    <xf numFmtId="168" fontId="14" fillId="0" borderId="4" applyAlignment="1" pivotButton="0" quotePrefix="0" xfId="0">
      <alignment horizontal="center"/>
    </xf>
    <xf numFmtId="4" fontId="15" fillId="2" borderId="14" applyAlignment="1" pivotButton="0" quotePrefix="0" xfId="0">
      <alignment horizontal="center"/>
    </xf>
    <xf numFmtId="0" fontId="14" fillId="0" borderId="6" applyAlignment="1" pivotButton="0" quotePrefix="0" xfId="0">
      <alignment horizontal="left"/>
    </xf>
    <xf numFmtId="168" fontId="14" fillId="0" borderId="1" applyAlignment="1" pivotButton="0" quotePrefix="0" xfId="0">
      <alignment horizontal="center"/>
    </xf>
    <xf numFmtId="168" fontId="15" fillId="2" borderId="15" applyAlignment="1" pivotButton="0" quotePrefix="0" xfId="0">
      <alignment horizontal="center"/>
    </xf>
    <xf numFmtId="3" fontId="14" fillId="0" borderId="1" applyAlignment="1" pivotButton="0" quotePrefix="0" xfId="0">
      <alignment horizontal="center"/>
    </xf>
    <xf numFmtId="3" fontId="16" fillId="2" borderId="15" applyAlignment="1" pivotButton="0" quotePrefix="0" xfId="0">
      <alignment horizontal="center"/>
    </xf>
    <xf numFmtId="168" fontId="15" fillId="0" borderId="1" applyAlignment="1" pivotButton="0" quotePrefix="0" xfId="0">
      <alignment horizontal="left"/>
    </xf>
    <xf numFmtId="4" fontId="16" fillId="2" borderId="15" applyAlignment="1" pivotButton="0" quotePrefix="0" xfId="0">
      <alignment horizontal="center"/>
    </xf>
    <xf numFmtId="0" fontId="14" fillId="0" borderId="11" applyAlignment="1" pivotButton="0" quotePrefix="0" xfId="0">
      <alignment horizontal="left"/>
    </xf>
    <xf numFmtId="168" fontId="14" fillId="0" borderId="12" applyAlignment="1" pivotButton="0" quotePrefix="0" xfId="0">
      <alignment horizontal="center"/>
    </xf>
    <xf numFmtId="4" fontId="16" fillId="2" borderId="16" applyAlignment="1" pivotButton="0" quotePrefix="0" xfId="0">
      <alignment horizontal="center"/>
    </xf>
    <xf numFmtId="0" fontId="14" fillId="0" borderId="1" applyAlignment="1" pivotButton="0" quotePrefix="0" xfId="0">
      <alignment horizontal="left"/>
    </xf>
    <xf numFmtId="4" fontId="17" fillId="0" borderId="1" applyAlignment="1" pivotButton="0" quotePrefix="0" xfId="0">
      <alignment horizontal="center"/>
    </xf>
    <xf numFmtId="0" fontId="0" fillId="0" borderId="0" applyAlignment="1" pivotButton="0" quotePrefix="0" xfId="0">
      <alignment wrapText="1"/>
    </xf>
    <xf numFmtId="0" fontId="0" fillId="0" borderId="0" applyAlignment="1" pivotButton="0" quotePrefix="1" xfId="0">
      <alignment wrapText="1"/>
    </xf>
    <xf numFmtId="166" fontId="0" fillId="0" borderId="0" applyAlignment="1" pivotButton="0" quotePrefix="0" xfId="0">
      <alignment wrapText="1"/>
    </xf>
    <xf numFmtId="168" fontId="5" fillId="0" borderId="3" applyAlignment="1" pivotButton="0" quotePrefix="0" xfId="0">
      <alignment horizontal="center" wrapText="1"/>
    </xf>
    <xf numFmtId="4" fontId="5" fillId="0" borderId="4" applyAlignment="1" pivotButton="0" quotePrefix="0" xfId="0">
      <alignment horizontal="center" wrapText="1"/>
    </xf>
    <xf numFmtId="168" fontId="5" fillId="0" borderId="5" applyAlignment="1" pivotButton="0" quotePrefix="0" xfId="0">
      <alignment horizontal="center" wrapText="1"/>
    </xf>
    <xf numFmtId="168" fontId="5" fillId="0" borderId="4" applyAlignment="1" pivotButton="0" quotePrefix="0" xfId="0">
      <alignment horizontal="center" wrapText="1"/>
    </xf>
    <xf numFmtId="0" fontId="5" fillId="0" borderId="17" applyAlignment="1" pivotButton="0" quotePrefix="0" xfId="0">
      <alignment horizontal="center" wrapText="1"/>
    </xf>
    <xf numFmtId="168" fontId="18" fillId="3" borderId="18" applyAlignment="1" pivotButton="0" quotePrefix="0" xfId="0">
      <alignment horizontal="center" wrapText="1"/>
    </xf>
    <xf numFmtId="168" fontId="19" fillId="4" borderId="19" applyAlignment="1" pivotButton="0" quotePrefix="0" xfId="0">
      <alignment horizontal="center" wrapText="1"/>
    </xf>
    <xf numFmtId="0" fontId="20" fillId="0" borderId="20" applyAlignment="1" pivotButton="0" quotePrefix="0" xfId="0">
      <alignment horizontal="left"/>
    </xf>
    <xf numFmtId="168" fontId="20" fillId="0" borderId="6" applyAlignment="1" pivotButton="0" quotePrefix="0" xfId="0">
      <alignment horizontal="left"/>
    </xf>
    <xf numFmtId="3" fontId="20" fillId="0" borderId="1" applyAlignment="1" pivotButton="0" quotePrefix="0" xfId="0">
      <alignment horizontal="center"/>
    </xf>
    <xf numFmtId="168" fontId="20" fillId="0" borderId="7" applyAlignment="1" pivotButton="0" quotePrefix="0" xfId="0">
      <alignment horizontal="left"/>
    </xf>
    <xf numFmtId="168" fontId="20" fillId="0" borderId="1" applyAlignment="1" pivotButton="0" quotePrefix="0" xfId="0">
      <alignment horizontal="left"/>
    </xf>
    <xf numFmtId="168" fontId="21" fillId="3" borderId="21" applyAlignment="1" pivotButton="0" quotePrefix="0" xfId="0">
      <alignment horizontal="left"/>
    </xf>
    <xf numFmtId="168" fontId="22" fillId="4" borderId="22" applyAlignment="1" pivotButton="0" quotePrefix="0" xfId="0">
      <alignment horizontal="left"/>
    </xf>
    <xf numFmtId="0" fontId="5" fillId="0" borderId="20" applyAlignment="1" pivotButton="0" quotePrefix="0" xfId="0">
      <alignment horizontal="left"/>
    </xf>
    <xf numFmtId="168" fontId="5" fillId="0" borderId="6" applyAlignment="1" pivotButton="0" quotePrefix="0" xfId="0">
      <alignment horizontal="left"/>
    </xf>
    <xf numFmtId="3" fontId="5" fillId="0" borderId="1" applyAlignment="1" pivotButton="0" quotePrefix="0" xfId="0">
      <alignment horizontal="center"/>
    </xf>
    <xf numFmtId="168" fontId="5" fillId="0" borderId="7" applyAlignment="1" pivotButton="0" quotePrefix="0" xfId="0">
      <alignment horizontal="left"/>
    </xf>
    <xf numFmtId="168" fontId="5" fillId="0" borderId="1" applyAlignment="1" pivotButton="0" quotePrefix="0" xfId="0">
      <alignment horizontal="left"/>
    </xf>
    <xf numFmtId="168" fontId="19" fillId="4" borderId="22" applyAlignment="1" pivotButton="0" quotePrefix="0" xfId="0">
      <alignment horizontal="left"/>
    </xf>
    <xf numFmtId="4" fontId="20" fillId="0" borderId="1" applyAlignment="1" pivotButton="0" quotePrefix="0" xfId="0">
      <alignment horizontal="center"/>
    </xf>
    <xf numFmtId="0" fontId="20" fillId="0" borderId="23" applyAlignment="1" pivotButton="0" quotePrefix="0" xfId="0">
      <alignment horizontal="left"/>
    </xf>
    <xf numFmtId="168" fontId="20" fillId="0" borderId="11" applyAlignment="1" pivotButton="0" quotePrefix="0" xfId="0">
      <alignment horizontal="left"/>
    </xf>
    <xf numFmtId="4" fontId="20" fillId="0" borderId="12" applyAlignment="1" pivotButton="0" quotePrefix="0" xfId="0">
      <alignment horizontal="center"/>
    </xf>
    <xf numFmtId="168" fontId="20" fillId="0" borderId="13" applyAlignment="1" pivotButton="0" quotePrefix="0" xfId="0">
      <alignment horizontal="left"/>
    </xf>
    <xf numFmtId="168" fontId="20" fillId="0" borderId="12" applyAlignment="1" pivotButton="0" quotePrefix="0" xfId="0">
      <alignment horizontal="left"/>
    </xf>
    <xf numFmtId="168" fontId="21" fillId="3" borderId="24" applyAlignment="1" pivotButton="0" quotePrefix="0" xfId="0">
      <alignment horizontal="left"/>
    </xf>
    <xf numFmtId="168" fontId="22" fillId="4" borderId="25" applyAlignment="1" pivotButton="0" quotePrefix="0" xfId="0">
      <alignment horizontal="left"/>
    </xf>
    <xf numFmtId="168" fontId="20" fillId="0" borderId="6" applyAlignment="1" pivotButton="0" quotePrefix="0" xfId="0">
      <alignment horizontal="right"/>
    </xf>
    <xf numFmtId="168" fontId="20" fillId="0" borderId="7" applyAlignment="1" pivotButton="0" quotePrefix="0" xfId="0">
      <alignment horizontal="right"/>
    </xf>
    <xf numFmtId="168" fontId="20" fillId="0" borderId="1" applyAlignment="1" pivotButton="0" quotePrefix="0" xfId="0">
      <alignment horizontal="right"/>
    </xf>
    <xf numFmtId="168" fontId="21" fillId="3" borderId="26" applyAlignment="1" pivotButton="0" quotePrefix="0" xfId="0">
      <alignment horizontal="right"/>
    </xf>
    <xf numFmtId="168" fontId="21" fillId="3" borderId="21" applyAlignment="1" pivotButton="0" quotePrefix="0" xfId="0">
      <alignment horizontal="right"/>
    </xf>
    <xf numFmtId="168" fontId="22" fillId="4" borderId="22" applyAlignment="1" pivotButton="0" quotePrefix="0" xfId="0">
      <alignment horizontal="right"/>
    </xf>
    <xf numFmtId="168" fontId="20" fillId="0" borderId="12" applyAlignment="1" pivotButton="0" quotePrefix="0" xfId="0">
      <alignment horizontal="right"/>
    </xf>
    <xf numFmtId="168" fontId="20" fillId="0" borderId="13" applyAlignment="1" pivotButton="0" quotePrefix="0" xfId="0">
      <alignment horizontal="right"/>
    </xf>
    <xf numFmtId="168" fontId="20" fillId="0" borderId="11" applyAlignment="1" pivotButton="0" quotePrefix="0" xfId="0">
      <alignment horizontal="right"/>
    </xf>
    <xf numFmtId="168" fontId="21" fillId="3" borderId="27" applyAlignment="1" pivotButton="0" quotePrefix="0" xfId="0">
      <alignment horizontal="right"/>
    </xf>
    <xf numFmtId="168" fontId="21" fillId="3" borderId="24" applyAlignment="1" pivotButton="0" quotePrefix="0" xfId="0">
      <alignment horizontal="right"/>
    </xf>
    <xf numFmtId="168" fontId="22" fillId="4" borderId="25" applyAlignment="1" pivotButton="0" quotePrefix="0" xfId="0">
      <alignment horizontal="right"/>
    </xf>
    <xf numFmtId="0" fontId="20" fillId="0" borderId="1" applyAlignment="1" pivotButton="0" quotePrefix="0" xfId="0">
      <alignment horizontal="left"/>
    </xf>
    <xf numFmtId="168" fontId="5" fillId="0" borderId="3" applyAlignment="1" pivotButton="0" quotePrefix="0" xfId="0">
      <alignment wrapText="1"/>
    </xf>
    <xf numFmtId="168" fontId="5" fillId="0" borderId="5" applyAlignment="1" pivotButton="0" quotePrefix="0" xfId="0">
      <alignment wrapText="1"/>
    </xf>
    <xf numFmtId="168" fontId="5" fillId="0" borderId="4" applyAlignment="1" pivotButton="0" quotePrefix="0" xfId="0">
      <alignment wrapText="1"/>
    </xf>
    <xf numFmtId="0" fontId="3" fillId="0" borderId="1" applyAlignment="1" pivotButton="0" quotePrefix="0" xfId="0">
      <alignment horizontal="center"/>
    </xf>
    <xf numFmtId="0" fontId="0" fillId="0" borderId="0" pivotButton="0" quotePrefix="0" xfId="0"/>
    <xf numFmtId="168" fontId="0" fillId="0" borderId="0" pivotButton="0" quotePrefix="0" xfId="0"/>
    <xf numFmtId="168" fontId="0" fillId="0" borderId="0" pivotButton="0" quotePrefix="0" xfId="0"/>
    <xf numFmtId="168" fontId="3" fillId="0" borderId="1" applyAlignment="1" pivotButton="0" quotePrefix="0" xfId="0">
      <alignment horizontal="right"/>
    </xf>
    <xf numFmtId="168" fontId="14" fillId="0" borderId="4" applyAlignment="1" pivotButton="0" quotePrefix="0" xfId="0">
      <alignment horizontal="center"/>
    </xf>
    <xf numFmtId="168" fontId="14" fillId="0" borderId="1" applyAlignment="1" pivotButton="0" quotePrefix="0" xfId="0">
      <alignment horizontal="center"/>
    </xf>
    <xf numFmtId="168" fontId="15" fillId="2" borderId="15" applyAlignment="1" pivotButton="0" quotePrefix="0" xfId="0">
      <alignment horizontal="center"/>
    </xf>
    <xf numFmtId="168" fontId="15" fillId="0" borderId="1" applyAlignment="1" pivotButton="0" quotePrefix="0" xfId="0">
      <alignment horizontal="left"/>
    </xf>
    <xf numFmtId="168" fontId="14" fillId="0" borderId="12" applyAlignment="1" pivotButton="0" quotePrefix="0" xfId="0">
      <alignment horizontal="center"/>
    </xf>
    <xf numFmtId="168" fontId="5" fillId="0" borderId="3" applyAlignment="1" pivotButton="0" quotePrefix="0" xfId="0">
      <alignment wrapText="1"/>
    </xf>
    <xf numFmtId="168" fontId="5" fillId="0" borderId="4" applyAlignment="1" pivotButton="0" quotePrefix="0" xfId="0">
      <alignment wrapText="1"/>
    </xf>
    <xf numFmtId="168" fontId="5" fillId="0" borderId="5" applyAlignment="1" pivotButton="0" quotePrefix="0" xfId="0">
      <alignment wrapText="1"/>
    </xf>
    <xf numFmtId="168" fontId="5" fillId="0" borderId="3" applyAlignment="1" pivotButton="0" quotePrefix="0" xfId="0">
      <alignment horizontal="center" wrapText="1"/>
    </xf>
    <xf numFmtId="168" fontId="5" fillId="0" borderId="5" applyAlignment="1" pivotButton="0" quotePrefix="0" xfId="0">
      <alignment horizontal="center" wrapText="1"/>
    </xf>
    <xf numFmtId="168" fontId="5" fillId="0" borderId="4" applyAlignment="1" pivotButton="0" quotePrefix="0" xfId="0">
      <alignment horizontal="center" wrapText="1"/>
    </xf>
    <xf numFmtId="168" fontId="18" fillId="3" borderId="18" applyAlignment="1" pivotButton="0" quotePrefix="0" xfId="0">
      <alignment horizontal="center" wrapText="1"/>
    </xf>
    <xf numFmtId="168" fontId="19" fillId="4" borderId="19" applyAlignment="1" pivotButton="0" quotePrefix="0" xfId="0">
      <alignment horizontal="center" wrapText="1"/>
    </xf>
    <xf numFmtId="168" fontId="20" fillId="0" borderId="6" applyAlignment="1" pivotButton="0" quotePrefix="0" xfId="0">
      <alignment horizontal="left"/>
    </xf>
    <xf numFmtId="168" fontId="20" fillId="0" borderId="7" applyAlignment="1" pivotButton="0" quotePrefix="0" xfId="0">
      <alignment horizontal="left"/>
    </xf>
    <xf numFmtId="168" fontId="20" fillId="0" borderId="1" applyAlignment="1" pivotButton="0" quotePrefix="0" xfId="0">
      <alignment horizontal="left"/>
    </xf>
    <xf numFmtId="168" fontId="21" fillId="3" borderId="21" applyAlignment="1" pivotButton="0" quotePrefix="0" xfId="0">
      <alignment horizontal="left"/>
    </xf>
    <xf numFmtId="168" fontId="22" fillId="4" borderId="22" applyAlignment="1" pivotButton="0" quotePrefix="0" xfId="0">
      <alignment horizontal="left"/>
    </xf>
    <xf numFmtId="168" fontId="5" fillId="0" borderId="6" applyAlignment="1" pivotButton="0" quotePrefix="0" xfId="0">
      <alignment horizontal="left"/>
    </xf>
    <xf numFmtId="168" fontId="5" fillId="0" borderId="7" applyAlignment="1" pivotButton="0" quotePrefix="0" xfId="0">
      <alignment horizontal="left"/>
    </xf>
    <xf numFmtId="168" fontId="5" fillId="0" borderId="1" applyAlignment="1" pivotButton="0" quotePrefix="0" xfId="0">
      <alignment horizontal="left"/>
    </xf>
    <xf numFmtId="168" fontId="19" fillId="4" borderId="22" applyAlignment="1" pivotButton="0" quotePrefix="0" xfId="0">
      <alignment horizontal="left"/>
    </xf>
    <xf numFmtId="168" fontId="20" fillId="0" borderId="11" applyAlignment="1" pivotButton="0" quotePrefix="0" xfId="0">
      <alignment horizontal="left"/>
    </xf>
    <xf numFmtId="168" fontId="20" fillId="0" borderId="13" applyAlignment="1" pivotButton="0" quotePrefix="0" xfId="0">
      <alignment horizontal="left"/>
    </xf>
    <xf numFmtId="168" fontId="20" fillId="0" borderId="12" applyAlignment="1" pivotButton="0" quotePrefix="0" xfId="0">
      <alignment horizontal="left"/>
    </xf>
    <xf numFmtId="168" fontId="21" fillId="3" borderId="24" applyAlignment="1" pivotButton="0" quotePrefix="0" xfId="0">
      <alignment horizontal="left"/>
    </xf>
    <xf numFmtId="168" fontId="22" fillId="4" borderId="25" applyAlignment="1" pivotButton="0" quotePrefix="0" xfId="0">
      <alignment horizontal="left"/>
    </xf>
    <xf numFmtId="168" fontId="20" fillId="0" borderId="6" applyAlignment="1" pivotButton="0" quotePrefix="0" xfId="0">
      <alignment horizontal="right"/>
    </xf>
    <xf numFmtId="168" fontId="20" fillId="0" borderId="7" applyAlignment="1" pivotButton="0" quotePrefix="0" xfId="0">
      <alignment horizontal="right"/>
    </xf>
    <xf numFmtId="168" fontId="20" fillId="0" borderId="1" applyAlignment="1" pivotButton="0" quotePrefix="0" xfId="0">
      <alignment horizontal="right"/>
    </xf>
    <xf numFmtId="168" fontId="21" fillId="3" borderId="26" applyAlignment="1" pivotButton="0" quotePrefix="0" xfId="0">
      <alignment horizontal="right"/>
    </xf>
    <xf numFmtId="168" fontId="21" fillId="3" borderId="21" applyAlignment="1" pivotButton="0" quotePrefix="0" xfId="0">
      <alignment horizontal="right"/>
    </xf>
    <xf numFmtId="168" fontId="22" fillId="4" borderId="22" applyAlignment="1" pivotButton="0" quotePrefix="0" xfId="0">
      <alignment horizontal="right"/>
    </xf>
    <xf numFmtId="168" fontId="20" fillId="0" borderId="12" applyAlignment="1" pivotButton="0" quotePrefix="0" xfId="0">
      <alignment horizontal="right"/>
    </xf>
    <xf numFmtId="168" fontId="20" fillId="0" borderId="13" applyAlignment="1" pivotButton="0" quotePrefix="0" xfId="0">
      <alignment horizontal="right"/>
    </xf>
    <xf numFmtId="168" fontId="20" fillId="0" borderId="11" applyAlignment="1" pivotButton="0" quotePrefix="0" xfId="0">
      <alignment horizontal="right"/>
    </xf>
    <xf numFmtId="168" fontId="21" fillId="3" borderId="27" applyAlignment="1" pivotButton="0" quotePrefix="0" xfId="0">
      <alignment horizontal="right"/>
    </xf>
    <xf numFmtId="168" fontId="21" fillId="3" borderId="24" applyAlignment="1" pivotButton="0" quotePrefix="0" xfId="0">
      <alignment horizontal="right"/>
    </xf>
    <xf numFmtId="168" fontId="22" fillId="4" borderId="25" applyAlignment="1" pivotButton="0" quotePrefix="0" xfId="0">
      <alignment horizontal="right"/>
    </xf>
    <xf numFmtId="168" fontId="5" fillId="0" borderId="4" applyAlignment="1" pivotButton="0" quotePrefix="0" xfId="0">
      <alignment horizontal="center"/>
    </xf>
    <xf numFmtId="168" fontId="3" fillId="0" borderId="1" applyAlignment="1" pivotButton="0" quotePrefix="0" xfId="0">
      <alignment horizontal="center"/>
    </xf>
    <xf numFmtId="168" fontId="3" fillId="0" borderId="9" applyAlignment="1" pivotButton="0" quotePrefix="0" xfId="0">
      <alignment horizontal="center"/>
    </xf>
    <xf numFmtId="168" fontId="3" fillId="0" borderId="10" applyAlignment="1" pivotButton="0" quotePrefix="0" xfId="0">
      <alignment horizontal="center"/>
    </xf>
    <xf numFmtId="168" fontId="3" fillId="0" borderId="7" applyAlignment="1" pivotButton="0" quotePrefix="0" xfId="0">
      <alignment horizontal="center"/>
    </xf>
    <xf numFmtId="168" fontId="3" fillId="0" borderId="12" applyAlignment="1" pivotButton="0" quotePrefix="0" xfId="0">
      <alignment horizontal="left"/>
    </xf>
    <xf numFmtId="168" fontId="10" fillId="0" borderId="1" applyAlignment="1" pivotButton="0" quotePrefix="0" xfId="0">
      <alignment horizontal="center" wrapText="1"/>
    </xf>
    <xf numFmtId="168" fontId="11" fillId="0" borderId="1" applyAlignment="1" pivotButton="0" quotePrefix="0" xfId="0">
      <alignment horizontal="center" wrapText="1"/>
    </xf>
    <xf numFmtId="168" fontId="12" fillId="0" borderId="1" applyAlignment="1" pivotButton="0" quotePrefix="0" xfId="0">
      <alignment horizontal="center" wrapText="1"/>
    </xf>
    <xf numFmtId="168" fontId="13" fillId="0" borderId="1" applyAlignment="1" pivotButton="0" quotePrefix="0" xfId="0">
      <alignment horizontal="center" wrapText="1"/>
    </xf>
    <xf numFmtId="168" fontId="8" fillId="0" borderId="1" applyAlignment="1" pivotButton="0" quotePrefix="0" xfId="0">
      <alignment horizontal="right"/>
    </xf>
    <xf numFmtId="168" fontId="6" fillId="0" borderId="1" applyAlignment="1" pivotButton="0" quotePrefix="0" xfId="0">
      <alignment horizontal="left"/>
    </xf>
    <xf numFmtId="168" fontId="7" fillId="0" borderId="1" applyAlignment="1" pivotButton="0" quotePrefix="0" xfId="0">
      <alignment horizontal="left"/>
    </xf>
    <xf numFmtId="168" fontId="4" fillId="0" borderId="2" applyAlignment="1" pivotButton="0" quotePrefix="0" xfId="0">
      <alignment horizontal="left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/>
    <pageSetUpPr/>
  </sheetPr>
  <dimension ref="A1:Z41"/>
  <sheetViews>
    <sheetView workbookViewId="0">
      <selection activeCell="A1" sqref="A1"/>
    </sheetView>
  </sheetViews>
  <sheetFormatPr baseColWidth="8" defaultRowHeight="14.4"/>
  <cols>
    <col width="13.5546875" bestFit="1" customWidth="1" style="142" min="1" max="3"/>
    <col width="13.5546875" bestFit="1" customWidth="1" style="144" min="4" max="4"/>
    <col width="13.5546875" bestFit="1" customWidth="1" style="142" min="5" max="5"/>
    <col width="13.5546875" bestFit="1" customWidth="1" style="5" min="6" max="6"/>
    <col width="13.5546875" bestFit="1" customWidth="1" style="142" min="7" max="9"/>
    <col width="13.5546875" bestFit="1" customWidth="1" style="30" min="10" max="10"/>
    <col width="13.5546875" bestFit="1" customWidth="1" style="142" min="11" max="11"/>
    <col width="13.5546875" bestFit="1" customWidth="1" style="30" min="12" max="12"/>
    <col width="13.5546875" bestFit="1" customWidth="1" style="142" min="13" max="26"/>
  </cols>
  <sheetData>
    <row r="1" ht="18.75" customHeight="1" s="142">
      <c r="A1" t="inlineStr">
        <is>
          <t xml:space="preserve">Variables Used in Calculations Below (Do Not Change) </t>
        </is>
      </c>
      <c r="Z1" s="137" t="inlineStr">
        <is>
          <t>Spot Instance &amp; Jobs Values</t>
        </is>
      </c>
    </row>
    <row r="2" ht="18.75" customHeight="1" s="142">
      <c r="A2" s="137" t="inlineStr">
        <is>
          <t>DBX Discount</t>
        </is>
      </c>
      <c r="D2" s="32" t="n">
        <v>0.4</v>
      </c>
      <c r="Z2" s="137" t="inlineStr">
        <is>
          <t>Y</t>
        </is>
      </c>
    </row>
    <row r="3" ht="18.75" customHeight="1" s="142">
      <c r="A3" s="137" t="inlineStr">
        <is>
          <t xml:space="preserve">Azure Discount </t>
        </is>
      </c>
      <c r="D3" s="32" t="n">
        <v>0.32</v>
      </c>
      <c r="J3" s="30" t="inlineStr">
        <is>
          <t xml:space="preserve">Premium  - .55 per DBU - list </t>
        </is>
      </c>
      <c r="Z3" t="inlineStr">
        <is>
          <t>N</t>
        </is>
      </c>
    </row>
    <row r="4" ht="18.75" customHeight="1" s="142">
      <c r="A4" s="137" t="inlineStr">
        <is>
          <t>Cost per Snowflake Unit</t>
        </is>
      </c>
      <c r="D4" s="145" t="n">
        <v>3.04</v>
      </c>
      <c r="E4" s="137" t="inlineStr">
        <is>
          <t>Represents a 24% Discount</t>
        </is>
      </c>
      <c r="J4" s="30" t="inlineStr">
        <is>
          <t xml:space="preserve">Premium Jobs - .3 per DBU - list </t>
        </is>
      </c>
    </row>
    <row r="5" ht="18.75" customHeight="1" s="142">
      <c r="A5" s="137" t="inlineStr">
        <is>
          <t xml:space="preserve">Cost per TB / mo for Snowflake Storage </t>
        </is>
      </c>
      <c r="D5" s="145" t="n">
        <v>23</v>
      </c>
    </row>
    <row r="6" ht="18.75" customHeight="1" s="142">
      <c r="A6" s="137" t="inlineStr">
        <is>
          <t xml:space="preserve">Spot Instance Compute Discount - as family </t>
        </is>
      </c>
      <c r="D6" s="32" t="n">
        <v>0.85</v>
      </c>
    </row>
    <row r="7" ht="18.75" customHeight="1" s="142">
      <c r="A7" t="inlineStr">
        <is>
          <t xml:space="preserve">Spot Instance Compute Discount - ds family </t>
        </is>
      </c>
      <c r="D7" s="32" t="n">
        <v>0.85</v>
      </c>
    </row>
    <row r="8" ht="18.75" customHeight="1" s="142">
      <c r="A8" t="inlineStr">
        <is>
          <t>Jobs Cluster DBX Discount</t>
        </is>
      </c>
      <c r="D8" s="32" t="n">
        <v>0.455</v>
      </c>
    </row>
    <row r="9" ht="18.75" customHeight="1" s="142">
      <c r="A9" t="inlineStr">
        <is>
          <t>Photon Premium</t>
        </is>
      </c>
      <c r="D9" s="32" t="n">
        <v>2</v>
      </c>
    </row>
    <row r="10" ht="18.75" customHeight="1" s="142">
      <c r="A10" t="inlineStr">
        <is>
          <t xml:space="preserve">Premium DBU license per hour </t>
        </is>
      </c>
      <c r="D10" s="145" t="n">
        <v>0.55</v>
      </c>
    </row>
    <row r="11" ht="18.75" customHeight="1" s="142">
      <c r="A11" t="inlineStr">
        <is>
          <t>Premium DBU license per hour  dsv5</t>
        </is>
      </c>
      <c r="D11" s="145" t="n">
        <v>0.55</v>
      </c>
    </row>
    <row r="12" ht="18.75" customHeight="1" s="142">
      <c r="A12" t="inlineStr">
        <is>
          <t>Premium Jobs license per hour</t>
        </is>
      </c>
      <c r="D12" s="145" t="n">
        <v>0.3</v>
      </c>
    </row>
    <row r="13" ht="18.75" customHeight="1" s="142">
      <c r="J13" s="37">
        <f>0.3/0.55</f>
        <v/>
      </c>
      <c r="L13" s="37">
        <f>1-J13</f>
        <v/>
      </c>
    </row>
    <row r="14" ht="18.75" customHeight="1" s="142"/>
    <row r="15" ht="18.75" customHeight="1" s="142"/>
    <row r="16" ht="18.75" customHeight="1" s="142"/>
    <row r="17" ht="18.75" customHeight="1" s="142"/>
    <row r="18" ht="18.75" customHeight="1" s="142"/>
    <row r="19" ht="18.75" customHeight="1" s="142"/>
    <row r="20" ht="18.75" customHeight="1" s="142"/>
    <row r="21" ht="18.75" customHeight="1" s="142"/>
    <row r="22" ht="18.75" customHeight="1" s="142"/>
    <row r="23" ht="18.75" customHeight="1" s="142"/>
    <row r="24" ht="18.75" customHeight="1" s="142"/>
    <row r="25" ht="18.75" customHeight="1" s="142"/>
    <row r="26" ht="18.75" customHeight="1" s="142"/>
    <row r="27" ht="18.75" customHeight="1" s="142"/>
    <row r="28" ht="18.75" customHeight="1" s="142"/>
    <row r="29" ht="18.75" customHeight="1" s="142"/>
    <row r="30" ht="18.75" customHeight="1" s="142"/>
    <row r="31" ht="18.75" customHeight="1" s="142"/>
    <row r="32" ht="18.75" customHeight="1" s="142">
      <c r="E32" t="inlineStr">
        <is>
          <t>Percent Change</t>
        </is>
      </c>
    </row>
    <row r="33" ht="18.75" customHeight="1" s="142">
      <c r="E33" t="inlineStr">
        <is>
          <t xml:space="preserve">Start </t>
        </is>
      </c>
      <c r="F33" s="17" t="n">
        <v>1749</v>
      </c>
    </row>
    <row r="34" ht="18.75" customHeight="1" s="142">
      <c r="E34" t="inlineStr">
        <is>
          <t>End</t>
        </is>
      </c>
      <c r="F34" s="17" t="n">
        <v>1806</v>
      </c>
    </row>
    <row r="35" ht="18.75" customHeight="1" s="142">
      <c r="E35" t="inlineStr">
        <is>
          <t>% Change</t>
        </is>
      </c>
      <c r="F35" s="37">
        <f>(F34-F33)/F33</f>
        <v/>
      </c>
    </row>
    <row r="36" ht="18.75" customHeight="1" s="142"/>
    <row r="37" ht="18.75" customHeight="1" s="142"/>
    <row r="38" ht="18.75" customHeight="1" s="142"/>
    <row r="39" ht="18.75" customHeight="1" s="142"/>
    <row r="40" ht="18.75" customHeight="1" s="142"/>
    <row r="41" ht="18.75" customHeight="1" s="142">
      <c r="F41" s="17">
        <f>F34-F33</f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0"/>
    <pageSetUpPr/>
  </sheetPr>
  <dimension ref="B2:N33"/>
  <sheetViews>
    <sheetView tabSelected="1" topLeftCell="A10" workbookViewId="0">
      <selection activeCell="A12" sqref="A12:XFD12"/>
    </sheetView>
  </sheetViews>
  <sheetFormatPr baseColWidth="8" defaultRowHeight="14.4"/>
  <cols>
    <col width="2.88671875" bestFit="1" customWidth="1" style="142" min="1" max="1"/>
    <col width="35.6640625" customWidth="1" style="142" min="2" max="2"/>
    <col width="12.88671875" bestFit="1" customWidth="1" style="144" min="3" max="3"/>
    <col width="12.88671875" bestFit="1" customWidth="1" style="78" min="4" max="4"/>
    <col width="12.88671875" bestFit="1" customWidth="1" style="144" min="5" max="11"/>
    <col width="12.6640625" bestFit="1" customWidth="1" style="13" min="12" max="12"/>
    <col width="13.109375" bestFit="1" customWidth="1" style="13" min="13" max="13"/>
    <col width="13.5546875" bestFit="1" customWidth="1" style="142" min="14" max="14"/>
  </cols>
  <sheetData>
    <row r="1" ht="18.75" customHeight="1" s="142"/>
    <row r="2" ht="21.75" customHeight="1" s="142">
      <c r="B2" s="79" t="inlineStr">
        <is>
          <t xml:space="preserve">User Provided Inputs: </t>
        </is>
      </c>
      <c r="C2" s="146" t="inlineStr">
        <is>
          <t>Cost Factors</t>
        </is>
      </c>
      <c r="D2" s="81" t="inlineStr">
        <is>
          <t>Default Values</t>
        </is>
      </c>
      <c r="F2" s="145" t="n"/>
    </row>
    <row r="3" ht="21.75" customHeight="1" s="142">
      <c r="B3" s="82" t="n"/>
      <c r="C3" s="147" t="n"/>
      <c r="D3" s="148" t="n"/>
      <c r="F3" s="145" t="n"/>
    </row>
    <row r="4" ht="21" customHeight="1" s="142">
      <c r="B4" s="82" t="inlineStr">
        <is>
          <t>Nodes in DBX Cluster</t>
        </is>
      </c>
      <c r="C4" s="85" t="n">
        <v>1</v>
      </c>
      <c r="D4" s="86" t="n">
        <v>1</v>
      </c>
      <c r="E4" s="149" t="inlineStr">
        <is>
          <t>Note:  these calculations do not account for cost of driver node(s)</t>
        </is>
      </c>
      <c r="G4" s="145" t="n"/>
    </row>
    <row r="5" ht="21" customHeight="1" s="142">
      <c r="B5" s="82" t="inlineStr">
        <is>
          <t>DBX Runtime (mins)</t>
        </is>
      </c>
      <c r="C5" s="85" t="n">
        <v>60</v>
      </c>
      <c r="D5" s="86" t="n">
        <v>60</v>
      </c>
      <c r="F5" s="145" t="n"/>
    </row>
    <row r="6" ht="21" customHeight="1" s="142">
      <c r="B6" s="82" t="inlineStr">
        <is>
          <t>Jobs Cluster</t>
        </is>
      </c>
      <c r="C6" s="147" t="inlineStr">
        <is>
          <t>N</t>
        </is>
      </c>
      <c r="D6" s="88" t="inlineStr">
        <is>
          <t>N</t>
        </is>
      </c>
      <c r="F6" s="145" t="n"/>
    </row>
    <row r="7" ht="21" customHeight="1" s="142">
      <c r="B7" s="82" t="inlineStr">
        <is>
          <t>Photon enabled</t>
        </is>
      </c>
      <c r="C7" s="147" t="inlineStr">
        <is>
          <t>N</t>
        </is>
      </c>
      <c r="D7" s="88" t="inlineStr">
        <is>
          <t>N</t>
        </is>
      </c>
      <c r="F7" s="145" t="n"/>
    </row>
    <row r="8" ht="21" customHeight="1" s="142">
      <c r="B8" s="89" t="inlineStr">
        <is>
          <t>Using Spot Instance</t>
        </is>
      </c>
      <c r="C8" s="150" t="inlineStr">
        <is>
          <t>N</t>
        </is>
      </c>
      <c r="D8" s="91" t="inlineStr">
        <is>
          <t>N</t>
        </is>
      </c>
      <c r="F8" s="145" t="n"/>
    </row>
    <row r="9" ht="23.4" customHeight="1" s="142">
      <c r="B9" s="92" t="n"/>
      <c r="C9" s="147" t="n"/>
      <c r="D9" s="93" t="n"/>
      <c r="F9" s="145" t="n"/>
    </row>
    <row r="10" ht="64.8" customFormat="1" customHeight="1" s="94" thickBot="1">
      <c r="B10" s="95" t="n"/>
      <c r="C10" s="151" t="inlineStr">
        <is>
          <t>List Prices</t>
        </is>
      </c>
      <c r="D10" s="152" t="n"/>
      <c r="E10" s="153" t="n"/>
      <c r="F10" s="151" t="inlineStr">
        <is>
          <t>Discounted Pricing - per hour costs</t>
        </is>
      </c>
      <c r="G10" s="152" t="n"/>
      <c r="H10" s="153" t="n"/>
      <c r="I10" s="151" t="inlineStr">
        <is>
          <t xml:space="preserve">Job / Cluster Cost (factors in spot &amp; runtime) </t>
        </is>
      </c>
      <c r="J10" s="152" t="n"/>
      <c r="K10" s="153" t="n"/>
      <c r="L10" s="96" t="n"/>
      <c r="M10" s="96" t="n"/>
    </row>
    <row r="11" ht="61.5" customFormat="1" customHeight="1" s="94" thickBot="1">
      <c r="B11" s="101" t="inlineStr">
        <is>
          <t>Total DBX Compute Spend</t>
        </is>
      </c>
      <c r="C11" s="154" t="inlineStr">
        <is>
          <t>DBU / hr 
List Prices</t>
        </is>
      </c>
      <c r="D11" s="98" t="inlineStr">
        <is>
          <t>DBU License Multiplier</t>
        </is>
      </c>
      <c r="E11" s="155" t="inlineStr">
        <is>
          <t>Compute / hr 
List Prices</t>
        </is>
      </c>
      <c r="F11" s="154" t="inlineStr">
        <is>
          <t>DBU / hr 
Discounted</t>
        </is>
      </c>
      <c r="G11" s="156" t="inlineStr">
        <is>
          <t xml:space="preserve">Compute / hr 
Discounted (Base) </t>
        </is>
      </c>
      <c r="H11" s="155" t="inlineStr">
        <is>
          <t>DBX TCO Cost / HR by Cluster Type</t>
        </is>
      </c>
      <c r="I11" s="157" t="inlineStr">
        <is>
          <t>Databricks License Costs</t>
        </is>
      </c>
      <c r="J11" s="157" t="inlineStr">
        <is>
          <t>Effective Compute per VM</t>
        </is>
      </c>
      <c r="K11" s="158" t="inlineStr">
        <is>
          <t>Total Estimated DBX Costs</t>
        </is>
      </c>
    </row>
    <row r="12" ht="19.5" customHeight="1" s="142">
      <c r="B12" s="104" t="inlineStr">
        <is>
          <t>E4a v4/E4as v4</t>
        </is>
      </c>
      <c r="C12" s="159">
        <f>(((IF(job="Y",job_cost,dbu_cost))*nodes))*(IF(photon="Y",photon_premium,1))</f>
        <v/>
      </c>
      <c r="D12" s="106" t="n">
        <v>1</v>
      </c>
      <c r="E12" s="160">
        <f>0.252*nodes</f>
        <v/>
      </c>
      <c r="F12" s="159">
        <f>C12*(1-dbx_disc)</f>
        <v/>
      </c>
      <c r="G12" s="161">
        <f>E12*(1-azure_disc)</f>
        <v/>
      </c>
      <c r="H12" s="160">
        <f>G12+F12</f>
        <v/>
      </c>
      <c r="I12" s="162">
        <f>F12*(runtime/60)</f>
        <v/>
      </c>
      <c r="J12" s="162">
        <f>IF(spot="Y",((G12*(runtime/60))*(1-spot_discount)),((G12*(runtime/60))))</f>
        <v/>
      </c>
      <c r="K12" s="163">
        <f>I12+J12</f>
        <v/>
      </c>
    </row>
    <row r="13" ht="19.5" customHeight="1" s="142">
      <c r="B13" s="111" t="inlineStr">
        <is>
          <t>E8a v4/E8as v4</t>
        </is>
      </c>
      <c r="C13" s="164">
        <f>$C$12*D13</f>
        <v/>
      </c>
      <c r="D13" s="113" t="n">
        <v>2</v>
      </c>
      <c r="E13" s="165">
        <f>0.504*nodes</f>
        <v/>
      </c>
      <c r="F13" s="164">
        <f>C13*(1-dbx_disc)</f>
        <v/>
      </c>
      <c r="G13" s="166">
        <f>E13*(1-azure_disc)</f>
        <v/>
      </c>
      <c r="H13" s="165">
        <f>G13+F13</f>
        <v/>
      </c>
      <c r="I13" s="162">
        <f>F13*(runtime/60)</f>
        <v/>
      </c>
      <c r="J13" s="162">
        <f>IF(spot="Y",((G13*(runtime/60))*(1-spot_discount)),((G13*(runtime/60))))</f>
        <v/>
      </c>
      <c r="K13" s="167">
        <f>I13+J13</f>
        <v/>
      </c>
      <c r="L13" s="50" t="inlineStr">
        <is>
          <t>easv4 Premium</t>
        </is>
      </c>
      <c r="M13" s="50" t="inlineStr">
        <is>
          <t xml:space="preserve">Edsv4 premium </t>
        </is>
      </c>
    </row>
    <row r="14" ht="19.5" customHeight="1" s="142">
      <c r="B14" s="111" t="inlineStr">
        <is>
          <t>E16a v4/E16as v4</t>
        </is>
      </c>
      <c r="C14" s="164">
        <f>$C$12*D14</f>
        <v/>
      </c>
      <c r="D14" s="113" t="n">
        <v>4</v>
      </c>
      <c r="E14" s="165">
        <f>1.008*nodes</f>
        <v/>
      </c>
      <c r="F14" s="164">
        <f>C14*(1-dbx_disc)</f>
        <v/>
      </c>
      <c r="G14" s="166">
        <f>E14*(1-azure_disc)</f>
        <v/>
      </c>
      <c r="H14" s="165">
        <f>G14+F14</f>
        <v/>
      </c>
      <c r="I14" s="162">
        <f>F14*(runtime/60)</f>
        <v/>
      </c>
      <c r="J14" s="162">
        <f>IF(spot="Y",((G14*(runtime/60))*(1-spot_discount)),((G14*(runtime/60))))</f>
        <v/>
      </c>
      <c r="K14" s="167">
        <f>I14+J14</f>
        <v/>
      </c>
      <c r="L14" s="50">
        <f>(K21-K13)/K13</f>
        <v/>
      </c>
      <c r="M14" s="50">
        <f>(K21-K19)/K19</f>
        <v/>
      </c>
    </row>
    <row r="15" ht="19.5" customHeight="1" s="142">
      <c r="B15" s="111" t="inlineStr">
        <is>
          <t>E32a v4/E32as v4</t>
        </is>
      </c>
      <c r="C15" s="164">
        <f>$C$12*D15</f>
        <v/>
      </c>
      <c r="D15" s="113" t="n">
        <v>8</v>
      </c>
      <c r="E15" s="165">
        <f>2.016*nodes</f>
        <v/>
      </c>
      <c r="F15" s="164">
        <f>C15*(1-dbx_disc)</f>
        <v/>
      </c>
      <c r="G15" s="166">
        <f>E15*(1-azure_disc)</f>
        <v/>
      </c>
      <c r="H15" s="165">
        <f>G15+F15</f>
        <v/>
      </c>
      <c r="I15" s="162">
        <f>F15*(runtime/60)</f>
        <v/>
      </c>
      <c r="J15" s="162">
        <f>IF(spot="Y",((G15*(runtime/60))*(1-spot_discount)),((G15*(runtime/60))))</f>
        <v/>
      </c>
      <c r="K15" s="167">
        <f>I15+J15</f>
        <v/>
      </c>
      <c r="L15" s="50">
        <f>(K22-K14)/K14</f>
        <v/>
      </c>
      <c r="M15" s="50">
        <f>(K22-K20)/K20</f>
        <v/>
      </c>
      <c r="N15" s="145" t="n"/>
    </row>
    <row r="16" ht="19.5" customHeight="1" s="142">
      <c r="B16" s="104" t="inlineStr">
        <is>
          <t>E48a v4/E48as v4</t>
        </is>
      </c>
      <c r="C16" s="159">
        <f>$C$12*D16</f>
        <v/>
      </c>
      <c r="D16" s="117" t="n">
        <v>12</v>
      </c>
      <c r="E16" s="160">
        <f>3.024*nodes</f>
        <v/>
      </c>
      <c r="F16" s="159">
        <f>C16*(1-dbx_disc)</f>
        <v/>
      </c>
      <c r="G16" s="161">
        <f>E16*(1-azure_disc)</f>
        <v/>
      </c>
      <c r="H16" s="160">
        <f>G16+F16</f>
        <v/>
      </c>
      <c r="I16" s="162">
        <f>F16*(runtime/60)</f>
        <v/>
      </c>
      <c r="J16" s="162">
        <f>IF(spot="Y",((G16*(runtime/60))*(1-spot_discount)),((G16*(runtime/60))))</f>
        <v/>
      </c>
      <c r="K16" s="163">
        <f>I16+J16</f>
        <v/>
      </c>
    </row>
    <row r="17" ht="19.5" customHeight="1" s="142">
      <c r="B17" s="111" t="inlineStr">
        <is>
          <t>E64a v4/E64as v4</t>
        </is>
      </c>
      <c r="C17" s="164">
        <f>$C$12*D17</f>
        <v/>
      </c>
      <c r="D17" s="113" t="n">
        <v>16</v>
      </c>
      <c r="E17" s="165">
        <f>4.032*nodes</f>
        <v/>
      </c>
      <c r="F17" s="164">
        <f>C17*(1-dbx_disc)</f>
        <v/>
      </c>
      <c r="G17" s="166">
        <f>E17*(1-azure_disc)</f>
        <v/>
      </c>
      <c r="H17" s="165">
        <f>G17+F17</f>
        <v/>
      </c>
      <c r="I17" s="162">
        <f>F17*(runtime/60)</f>
        <v/>
      </c>
      <c r="J17" s="162">
        <f>IF(spot="Y",((G17*(runtime/60))*(1-spot_discount)),((G17*(runtime/60))))</f>
        <v/>
      </c>
      <c r="K17" s="167">
        <f>I17+J17</f>
        <v/>
      </c>
    </row>
    <row r="18" ht="19.5" customHeight="1" s="142" thickBot="1">
      <c r="B18" s="118" t="inlineStr">
        <is>
          <t>E96a v4/E96as v4</t>
        </is>
      </c>
      <c r="C18" s="168">
        <f>$C$12*D18</f>
        <v/>
      </c>
      <c r="D18" s="120" t="n">
        <v>24</v>
      </c>
      <c r="E18" s="169">
        <f>6.048*nodes</f>
        <v/>
      </c>
      <c r="F18" s="168">
        <f>C18*(1-dbx_disc)</f>
        <v/>
      </c>
      <c r="G18" s="170">
        <f>E18*(1-azure_disc)</f>
        <v/>
      </c>
      <c r="H18" s="169">
        <f>G18+F18</f>
        <v/>
      </c>
      <c r="I18" s="171">
        <f>F18*(runtime/60)</f>
        <v/>
      </c>
      <c r="J18" s="171">
        <f>IF(spot="Y",((G18*(runtime/60))*(1-spot_discount)),((G18*(runtime/60))))</f>
        <v/>
      </c>
      <c r="K18" s="172">
        <f>I18+J18</f>
        <v/>
      </c>
    </row>
    <row r="19" ht="19.5" customHeight="1" s="142">
      <c r="B19" s="104" t="inlineStr">
        <is>
          <t>Standard E8ds_v4</t>
        </is>
      </c>
      <c r="C19" s="173">
        <f>C13</f>
        <v/>
      </c>
      <c r="D19" s="106" t="n">
        <v>2</v>
      </c>
      <c r="E19" s="174">
        <f>0.58*nodes</f>
        <v/>
      </c>
      <c r="F19" s="173">
        <f>C19*(1-dbx_disc)</f>
        <v/>
      </c>
      <c r="G19" s="175">
        <f>E19*(1-azure_disc)</f>
        <v/>
      </c>
      <c r="H19" s="174">
        <f>G19+F19</f>
        <v/>
      </c>
      <c r="I19" s="176">
        <f>F19*(runtime/60)</f>
        <v/>
      </c>
      <c r="J19" s="177">
        <f>IF(spot="Y",((G19*(runtime/60))*(1-spot_discount_ds)),((G19*(runtime/60))))</f>
        <v/>
      </c>
      <c r="K19" s="178">
        <f>I19+J19</f>
        <v/>
      </c>
      <c r="L19" s="145" t="n"/>
    </row>
    <row r="20" ht="19.5" customHeight="1" s="142">
      <c r="B20" s="104" t="inlineStr">
        <is>
          <t>Standard E16ds_v4</t>
        </is>
      </c>
      <c r="C20" s="173">
        <f>C14</f>
        <v/>
      </c>
      <c r="D20" s="106" t="n">
        <v>4</v>
      </c>
      <c r="E20" s="174">
        <f>1.15*nodes</f>
        <v/>
      </c>
      <c r="F20" s="173">
        <f>C20*(1-dbx_disc)</f>
        <v/>
      </c>
      <c r="G20" s="175">
        <f>E20*(1-azure_disc)</f>
        <v/>
      </c>
      <c r="H20" s="174">
        <f>G20+F20</f>
        <v/>
      </c>
      <c r="I20" s="176">
        <f>F20*(runtime/60)</f>
        <v/>
      </c>
      <c r="J20" s="177">
        <f>IF(spot="Y",((G20*(runtime/60))*(1-spot_discount_ds)),((G20*(runtime/60))))</f>
        <v/>
      </c>
      <c r="K20" s="178">
        <f>I20+J20</f>
        <v/>
      </c>
    </row>
    <row r="21" ht="19.5" customHeight="1" s="142">
      <c r="B21" s="104" t="inlineStr">
        <is>
          <t>Standard E8ds_v5</t>
        </is>
      </c>
      <c r="C21" s="175">
        <f>C15</f>
        <v/>
      </c>
      <c r="D21" s="117">
        <f>C21/$C$12</f>
        <v/>
      </c>
      <c r="E21" s="174">
        <f>0.58</f>
        <v/>
      </c>
      <c r="F21" s="173">
        <f>C21*(1-dbx_disc)</f>
        <v/>
      </c>
      <c r="G21" s="175">
        <f>E21*(1-azure_disc)</f>
        <v/>
      </c>
      <c r="H21" s="174">
        <f>G21+F21</f>
        <v/>
      </c>
      <c r="I21" s="176">
        <f>F21*(runtime/60)</f>
        <v/>
      </c>
      <c r="J21" s="177">
        <f>IF(spot="Y",((G21*(runtime/60))*(1-spot_discount_ds)),((G21*(runtime/60))))</f>
        <v/>
      </c>
      <c r="K21" s="178">
        <f>I21+J21</f>
        <v/>
      </c>
    </row>
    <row r="22" ht="19.5" customHeight="1" s="142">
      <c r="B22" s="118" t="inlineStr">
        <is>
          <t>Standard E16ds_v5</t>
        </is>
      </c>
      <c r="C22" s="179">
        <f>C16</f>
        <v/>
      </c>
      <c r="D22" s="120">
        <f>C22/$C$12</f>
        <v/>
      </c>
      <c r="E22" s="180" t="n">
        <v>1.15</v>
      </c>
      <c r="F22" s="181">
        <f>C22*(1-dbx_disc)</f>
        <v/>
      </c>
      <c r="G22" s="179">
        <f>E22*(1-azure_disc)</f>
        <v/>
      </c>
      <c r="H22" s="180">
        <f>G22+F22</f>
        <v/>
      </c>
      <c r="I22" s="182">
        <f>F22*(runtime/60)</f>
        <v/>
      </c>
      <c r="J22" s="183">
        <f>IF(spot="Y",((G22*(runtime/60))*(1-spot_discount_ds)),((G22*(runtime/60))))</f>
        <v/>
      </c>
      <c r="K22" s="184">
        <f>I22+J22</f>
        <v/>
      </c>
    </row>
    <row r="23" ht="19.5" customHeight="1" s="142"/>
    <row r="24" ht="18.75" customHeight="1" s="142"/>
    <row r="25" ht="18.75" customHeight="1" s="142"/>
    <row r="26" ht="18.75" customHeight="1" s="142">
      <c r="B26" s="137" t="n"/>
    </row>
    <row r="27" ht="18.75" customHeight="1" s="142">
      <c r="B27" s="137" t="n"/>
    </row>
    <row r="28" ht="18.75" customHeight="1" s="142"/>
    <row r="29" ht="18.75" customHeight="1" s="142">
      <c r="B29" s="137" t="n"/>
    </row>
    <row r="30" ht="18.75" customHeight="1" s="142"/>
    <row r="31" ht="18.75" customHeight="1" s="142">
      <c r="B31" s="137" t="n"/>
    </row>
    <row r="32" ht="18.75" customHeight="1" s="142"/>
    <row r="33" ht="18.75" customHeight="1" s="142">
      <c r="B33" s="137" t="n"/>
    </row>
    <row r="34" ht="18.75" customHeight="1" s="142"/>
    <row r="35" ht="18.75" customHeight="1" s="142"/>
  </sheetData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>
  <sheetPr>
    <outlinePr summaryBelow="0"/>
    <pageSetUpPr/>
  </sheetPr>
  <dimension ref="A1:H11"/>
  <sheetViews>
    <sheetView workbookViewId="0">
      <selection activeCell="A1" sqref="A1"/>
    </sheetView>
  </sheetViews>
  <sheetFormatPr baseColWidth="8" defaultRowHeight="14.4"/>
  <cols>
    <col width="27" bestFit="1" customWidth="1" style="142" min="1" max="1"/>
    <col width="13.5546875" bestFit="1" customWidth="1" style="144" min="2" max="2"/>
    <col width="13.5546875" bestFit="1" customWidth="1" style="13" min="3" max="8"/>
  </cols>
  <sheetData>
    <row r="1" ht="18.75" customHeight="1" s="142">
      <c r="A1" s="59" t="inlineStr">
        <is>
          <t xml:space="preserve">Snowflake Warehouse Credit / HR </t>
        </is>
      </c>
      <c r="B1" s="185" t="inlineStr">
        <is>
          <t>XS</t>
        </is>
      </c>
      <c r="C1" s="61" t="inlineStr">
        <is>
          <t>S</t>
        </is>
      </c>
      <c r="D1" s="61" t="inlineStr">
        <is>
          <t>M</t>
        </is>
      </c>
      <c r="E1" s="61" t="inlineStr">
        <is>
          <t>L</t>
        </is>
      </c>
      <c r="F1" s="61" t="inlineStr">
        <is>
          <t>XL</t>
        </is>
      </c>
      <c r="G1" s="61" t="inlineStr">
        <is>
          <t>2XL</t>
        </is>
      </c>
      <c r="H1" s="62" t="inlineStr">
        <is>
          <t>3XL</t>
        </is>
      </c>
    </row>
    <row r="2" ht="18.75" customHeight="1" s="142">
      <c r="A2" s="63" t="inlineStr">
        <is>
          <t xml:space="preserve">Standard Warehouse </t>
        </is>
      </c>
      <c r="B2" s="64" t="n">
        <v>1</v>
      </c>
      <c r="C2" s="64" t="n">
        <v>2</v>
      </c>
      <c r="D2" s="64" t="n">
        <v>4</v>
      </c>
      <c r="E2" s="64" t="n">
        <v>8</v>
      </c>
      <c r="F2" s="64" t="n">
        <v>16</v>
      </c>
      <c r="G2" s="64" t="n">
        <v>32</v>
      </c>
      <c r="H2" s="65" t="n">
        <v>64</v>
      </c>
    </row>
    <row r="3" ht="18.75" customHeight="1" s="142">
      <c r="A3" s="63" t="inlineStr">
        <is>
          <t>Snowpark Optimized Warehouse</t>
        </is>
      </c>
      <c r="B3" s="186" t="n"/>
      <c r="C3" s="50" t="n"/>
      <c r="D3" s="64" t="n">
        <v>6</v>
      </c>
      <c r="E3" s="64" t="n">
        <v>12</v>
      </c>
      <c r="F3" s="64" t="n">
        <v>24</v>
      </c>
      <c r="G3" s="64" t="n">
        <v>48</v>
      </c>
      <c r="H3" s="65" t="n">
        <v>96</v>
      </c>
    </row>
    <row r="4" ht="18.75" customHeight="1" s="142">
      <c r="A4" s="63" t="n"/>
      <c r="H4" s="66" t="n"/>
    </row>
    <row r="5" ht="18.75" customHeight="1" s="142">
      <c r="A5" s="59" t="inlineStr">
        <is>
          <t xml:space="preserve">Snowflake Warehouse $ / HR </t>
        </is>
      </c>
      <c r="B5" s="185" t="inlineStr">
        <is>
          <t>XS</t>
        </is>
      </c>
      <c r="C5" s="61" t="inlineStr">
        <is>
          <t>S</t>
        </is>
      </c>
      <c r="D5" s="61" t="inlineStr">
        <is>
          <t>M</t>
        </is>
      </c>
      <c r="E5" s="61" t="inlineStr">
        <is>
          <t>L</t>
        </is>
      </c>
      <c r="F5" s="61" t="inlineStr">
        <is>
          <t>XL</t>
        </is>
      </c>
      <c r="G5" s="61" t="inlineStr">
        <is>
          <t>2XL</t>
        </is>
      </c>
      <c r="H5" s="62" t="inlineStr">
        <is>
          <t>3XL</t>
        </is>
      </c>
    </row>
    <row r="6" ht="18.75" customHeight="1" s="142">
      <c r="A6" s="67" t="inlineStr">
        <is>
          <t xml:space="preserve">Standard Warehouse </t>
        </is>
      </c>
      <c r="B6" s="187">
        <f>B2*sf_unit</f>
        <v/>
      </c>
      <c r="C6" s="187">
        <f>C2*sf_unit</f>
        <v/>
      </c>
      <c r="D6" s="187">
        <f>D2*sf_unit</f>
        <v/>
      </c>
      <c r="E6" s="187">
        <f>E2*sf_unit</f>
        <v/>
      </c>
      <c r="F6" s="187">
        <f>F2*sf_unit</f>
        <v/>
      </c>
      <c r="G6" s="187">
        <f>G2*sf_unit</f>
        <v/>
      </c>
      <c r="H6" s="188">
        <f>H2*sf_unit</f>
        <v/>
      </c>
    </row>
    <row r="7" ht="18.75" customHeight="1" s="142">
      <c r="A7" s="63" t="inlineStr">
        <is>
          <t>Snowpark Optimized Warehouse</t>
        </is>
      </c>
      <c r="B7" s="186">
        <f>B3*sf_unit</f>
        <v/>
      </c>
      <c r="C7" s="186">
        <f>C3*sf_unit</f>
        <v/>
      </c>
      <c r="D7" s="186">
        <f>D3*sf_unit</f>
        <v/>
      </c>
      <c r="E7" s="186">
        <f>E3*sf_unit</f>
        <v/>
      </c>
      <c r="F7" s="186">
        <f>F3*sf_unit</f>
        <v/>
      </c>
      <c r="G7" s="186">
        <f>G3*sf_unit</f>
        <v/>
      </c>
      <c r="H7" s="189">
        <f>H3*sf_unit</f>
        <v/>
      </c>
    </row>
    <row r="8" ht="18.75" customHeight="1" s="142">
      <c r="A8" s="63" t="inlineStr">
        <is>
          <t>% of Cost of XS</t>
        </is>
      </c>
      <c r="B8" s="50">
        <f>B6/$B$6</f>
        <v/>
      </c>
      <c r="C8" s="50">
        <f>C6/$B$6</f>
        <v/>
      </c>
      <c r="D8" s="50">
        <f>D6/$B$6</f>
        <v/>
      </c>
      <c r="E8" s="50">
        <f>E6/$B$6</f>
        <v/>
      </c>
      <c r="F8" s="50">
        <f>F6/$B$6</f>
        <v/>
      </c>
      <c r="G8" s="50">
        <f>G6/$B$6</f>
        <v/>
      </c>
      <c r="H8" s="71">
        <f>H6/$B$6</f>
        <v/>
      </c>
    </row>
    <row r="9" ht="18.75" customHeight="1" s="142">
      <c r="A9" s="72" t="n"/>
      <c r="B9" s="190" t="n"/>
      <c r="C9" s="74" t="n"/>
      <c r="D9" s="74" t="n"/>
      <c r="E9" s="74" t="n"/>
      <c r="F9" s="74" t="n"/>
      <c r="G9" s="74" t="n"/>
      <c r="H9" s="75" t="n"/>
    </row>
    <row r="10" ht="18.75" customHeight="1" s="142">
      <c r="A10" s="67" t="inlineStr">
        <is>
          <t>Data Wareshouse Storage</t>
        </is>
      </c>
      <c r="B10" s="187" t="n">
        <v>23</v>
      </c>
      <c r="C10" s="76" t="n"/>
      <c r="D10" s="76" t="n"/>
      <c r="E10" s="76" t="n"/>
      <c r="F10" s="76" t="n"/>
      <c r="G10" s="76" t="n"/>
      <c r="H10" s="77" t="n"/>
    </row>
    <row r="11" ht="18.75" customHeight="1" s="142">
      <c r="A11" s="72" t="inlineStr">
        <is>
          <t>per TB / mo</t>
        </is>
      </c>
      <c r="B11" s="190" t="n"/>
      <c r="C11" s="74" t="n"/>
      <c r="D11" s="74" t="n"/>
      <c r="E11" s="74" t="n"/>
      <c r="F11" s="74" t="n"/>
      <c r="G11" s="74" t="n"/>
      <c r="H11" s="75" t="n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0"/>
    <pageSetUpPr/>
  </sheetPr>
  <dimension ref="A1:P41"/>
  <sheetViews>
    <sheetView workbookViewId="0">
      <pane ySplit="2" topLeftCell="A3" activePane="bottomLeft" state="frozen"/>
      <selection pane="bottomLeft" activeCell="A1" sqref="A1"/>
    </sheetView>
  </sheetViews>
  <sheetFormatPr baseColWidth="8" defaultRowHeight="14.4"/>
  <cols>
    <col width="25.44140625" bestFit="1" customWidth="1" style="142" min="1" max="1"/>
    <col width="13.5546875" bestFit="1" customWidth="1" style="142" min="2" max="2"/>
    <col width="18.88671875" bestFit="1" customWidth="1" style="142" min="3" max="3"/>
    <col width="13.6640625" bestFit="1" customWidth="1" style="142" min="4" max="4"/>
    <col width="15.6640625" bestFit="1" customWidth="1" style="142" min="5" max="5"/>
    <col width="17.88671875" bestFit="1" customWidth="1" style="142" min="6" max="6"/>
    <col width="13.5546875" bestFit="1" customWidth="1" style="142" min="7" max="7"/>
    <col width="20.6640625" bestFit="1" customWidth="1" style="142" min="8" max="8"/>
    <col width="11.109375" bestFit="1" customWidth="1" style="144" min="9" max="9"/>
    <col width="13.5546875" bestFit="1" customWidth="1" style="144" min="10" max="11"/>
    <col width="13.5546875" bestFit="1" customWidth="1" style="13" min="12" max="15"/>
    <col width="43" bestFit="1" customWidth="1" style="142" min="16" max="16"/>
  </cols>
  <sheetData>
    <row r="1" ht="18.75" customHeight="1" s="142">
      <c r="B1" s="141" t="inlineStr">
        <is>
          <t xml:space="preserve">Azure Storage Costs </t>
        </is>
      </c>
      <c r="L1" s="50" t="n"/>
      <c r="M1" s="50" t="n"/>
      <c r="N1" s="50" t="n"/>
      <c r="O1" s="50" t="n"/>
    </row>
    <row r="2" ht="18.75" customHeight="1" s="142">
      <c r="A2" s="21" t="inlineStr">
        <is>
          <t>Type</t>
        </is>
      </c>
      <c r="B2" s="51" t="inlineStr">
        <is>
          <t xml:space="preserve">Region </t>
        </is>
      </c>
      <c r="C2" s="51" t="inlineStr">
        <is>
          <t>Type</t>
        </is>
      </c>
      <c r="D2" s="51" t="inlineStr">
        <is>
          <t>Performance</t>
        </is>
      </c>
      <c r="E2" s="51" t="inlineStr">
        <is>
          <t>Type</t>
        </is>
      </c>
      <c r="F2" s="51" t="inlineStr">
        <is>
          <t>File Structure</t>
        </is>
      </c>
      <c r="G2" s="51" t="inlineStr">
        <is>
          <t>Access</t>
        </is>
      </c>
      <c r="H2" s="51" t="inlineStr">
        <is>
          <t>Redundancy</t>
        </is>
      </c>
      <c r="I2" s="191" t="inlineStr">
        <is>
          <t xml:space="preserve">List Cost per TB / mo </t>
        </is>
      </c>
      <c r="J2" s="191" t="inlineStr">
        <is>
          <t>Discounted per TB / mo</t>
        </is>
      </c>
      <c r="K2" s="192" t="inlineStr">
        <is>
          <t>Annual Cost per TB</t>
        </is>
      </c>
      <c r="L2" s="54" t="inlineStr">
        <is>
          <t>Savings from Hot Tier</t>
        </is>
      </c>
      <c r="M2" s="54" t="inlineStr">
        <is>
          <t>Replication Impacts from GRS</t>
        </is>
      </c>
      <c r="N2" s="54" t="inlineStr">
        <is>
          <t>Savings Potential</t>
        </is>
      </c>
      <c r="O2" s="54" t="inlineStr">
        <is>
          <t>Multiplier</t>
        </is>
      </c>
      <c r="P2" s="51" t="inlineStr">
        <is>
          <t>Comments</t>
        </is>
      </c>
    </row>
    <row r="3" ht="18.75" customHeight="1" s="142">
      <c r="A3" s="21" t="inlineStr">
        <is>
          <t>Block Blob Storage - GRS</t>
        </is>
      </c>
      <c r="B3" s="55" t="n"/>
      <c r="C3" s="55" t="n"/>
      <c r="D3" s="55" t="n"/>
      <c r="E3" s="55" t="n"/>
      <c r="F3" s="55" t="n"/>
      <c r="G3" s="55" t="n"/>
      <c r="H3" s="55" t="n"/>
      <c r="I3" s="193" t="n"/>
      <c r="J3" s="193" t="n"/>
      <c r="K3" s="194" t="n"/>
      <c r="L3" s="58" t="n"/>
      <c r="M3" s="58" t="n"/>
      <c r="N3" s="58" t="n"/>
      <c r="O3" s="58" t="n"/>
      <c r="P3" s="55" t="n"/>
    </row>
    <row r="4" ht="18.75" customHeight="1" s="142">
      <c r="B4" t="inlineStr">
        <is>
          <t xml:space="preserve">US East 2 </t>
        </is>
      </c>
      <c r="C4" t="inlineStr">
        <is>
          <t>Block Blob</t>
        </is>
      </c>
      <c r="D4" t="inlineStr">
        <is>
          <t>Standard</t>
        </is>
      </c>
      <c r="E4" t="inlineStr">
        <is>
          <t>General Purpose v2</t>
        </is>
      </c>
      <c r="F4" t="inlineStr">
        <is>
          <t>Hiearchial Namespace</t>
        </is>
      </c>
      <c r="G4" t="inlineStr">
        <is>
          <t>Hot</t>
        </is>
      </c>
      <c r="H4" t="inlineStr">
        <is>
          <t>Globally Redundant (GRS)</t>
        </is>
      </c>
      <c r="I4" s="145" t="n">
        <v>37</v>
      </c>
      <c r="J4" s="145">
        <f>I4*(1-azure_disc)</f>
        <v/>
      </c>
      <c r="K4" s="145">
        <f>J4*12</f>
        <v/>
      </c>
      <c r="L4" s="145" t="n"/>
      <c r="M4" s="32">
        <f>1-(K4/$K4)</f>
        <v/>
      </c>
      <c r="N4" s="32">
        <f>K4/$K$4</f>
        <v/>
      </c>
      <c r="O4" s="32">
        <f>K4/$K$10</f>
        <v/>
      </c>
      <c r="P4" t="inlineStr">
        <is>
          <t>Cost is for storage capacity only, there is also a cost for storage IOPS and replication for total cost of ownership</t>
        </is>
      </c>
    </row>
    <row r="5" ht="18.75" customHeight="1" s="142">
      <c r="B5" t="inlineStr">
        <is>
          <t xml:space="preserve">US East 2 </t>
        </is>
      </c>
      <c r="C5" t="inlineStr">
        <is>
          <t>Block Blob</t>
        </is>
      </c>
      <c r="D5" t="inlineStr">
        <is>
          <t>Standard</t>
        </is>
      </c>
      <c r="E5" t="inlineStr">
        <is>
          <t>General Purpose v2</t>
        </is>
      </c>
      <c r="F5" t="inlineStr">
        <is>
          <t>Hiearchial Namespace</t>
        </is>
      </c>
      <c r="G5" t="inlineStr">
        <is>
          <t>Cool</t>
        </is>
      </c>
      <c r="H5" t="inlineStr">
        <is>
          <t>Globally Redundant (GRS)</t>
        </is>
      </c>
      <c r="I5" s="145" t="n">
        <v>20</v>
      </c>
      <c r="J5" s="145">
        <f>I5*(1-azure_disc)</f>
        <v/>
      </c>
      <c r="K5" s="145">
        <f>J5*12</f>
        <v/>
      </c>
      <c r="L5" s="32">
        <f>1-(K5/$K$4)</f>
        <v/>
      </c>
      <c r="M5" s="32">
        <f>1-(K5/$K5)</f>
        <v/>
      </c>
      <c r="N5" s="32">
        <f>1-(K5/$K$4)</f>
        <v/>
      </c>
      <c r="O5" s="32">
        <f>K5/$K$10</f>
        <v/>
      </c>
      <c r="P5" t="inlineStr">
        <is>
          <t>Cost is for storage capacity only, there is also a cost for storage IOPS and replication for total cost of ownership</t>
        </is>
      </c>
    </row>
    <row r="6" ht="18.75" customHeight="1" s="142">
      <c r="B6" t="inlineStr">
        <is>
          <t xml:space="preserve">US East 2 </t>
        </is>
      </c>
      <c r="C6" t="inlineStr">
        <is>
          <t>Block Blob</t>
        </is>
      </c>
      <c r="D6" t="inlineStr">
        <is>
          <t>Standard</t>
        </is>
      </c>
      <c r="E6" t="inlineStr">
        <is>
          <t>General Purpose v2</t>
        </is>
      </c>
      <c r="F6" t="inlineStr">
        <is>
          <t>Hiearchial Namespace</t>
        </is>
      </c>
      <c r="G6" t="inlineStr">
        <is>
          <t>Cold</t>
        </is>
      </c>
      <c r="H6" t="inlineStr">
        <is>
          <t>Globally Redundant (GRS)</t>
        </is>
      </c>
      <c r="I6" s="145" t="n">
        <v>8.029999999999999</v>
      </c>
      <c r="J6" s="145">
        <f>I6*(1-azure_disc)</f>
        <v/>
      </c>
      <c r="K6" s="145">
        <f>J6*12</f>
        <v/>
      </c>
      <c r="L6" s="32">
        <f>1-(K6/$K$4)</f>
        <v/>
      </c>
      <c r="M6" s="32">
        <f>1-(K6/$K6)</f>
        <v/>
      </c>
      <c r="N6" s="32">
        <f>1-(K6/$K$4)</f>
        <v/>
      </c>
      <c r="O6" s="32">
        <f>K6/$K$10</f>
        <v/>
      </c>
      <c r="P6" t="inlineStr">
        <is>
          <t>Cost is for storage capacity only, there is also a cost for storage IOPS and replication for total cost of ownership</t>
        </is>
      </c>
    </row>
    <row r="7" ht="18.75" customHeight="1" s="142">
      <c r="B7" t="inlineStr">
        <is>
          <t xml:space="preserve">US East 2 </t>
        </is>
      </c>
      <c r="C7" t="inlineStr">
        <is>
          <t>Block Blob</t>
        </is>
      </c>
      <c r="D7" t="inlineStr">
        <is>
          <t>Standard</t>
        </is>
      </c>
      <c r="E7" t="inlineStr">
        <is>
          <t>General Purpose v2</t>
        </is>
      </c>
      <c r="F7" t="inlineStr">
        <is>
          <t>Hiearchial Namespace</t>
        </is>
      </c>
      <c r="G7" t="inlineStr">
        <is>
          <t>Archive</t>
        </is>
      </c>
      <c r="H7" t="inlineStr">
        <is>
          <t>Globally Redundant (GRS)</t>
        </is>
      </c>
      <c r="I7" s="145" t="n">
        <v>4</v>
      </c>
      <c r="J7" s="145">
        <f>I7*(1-azure_disc)</f>
        <v/>
      </c>
      <c r="K7" s="145">
        <f>J7*12</f>
        <v/>
      </c>
      <c r="L7" s="32">
        <f>1-(K7/$K$4)</f>
        <v/>
      </c>
      <c r="M7" s="32">
        <f>1-(K7/$K7)</f>
        <v/>
      </c>
      <c r="N7" s="32">
        <f>1-(K7/$K$4)</f>
        <v/>
      </c>
      <c r="O7" s="32">
        <f>K7/$K$10</f>
        <v/>
      </c>
      <c r="P7" t="inlineStr">
        <is>
          <t>Cost is for storage capacity only, there is also a cost for storage IOPS and replication for total cost of ownership</t>
        </is>
      </c>
    </row>
    <row r="8" ht="18.75" customHeight="1" s="142">
      <c r="A8" s="21" t="inlineStr">
        <is>
          <t>Block Blob Storage - ZRS</t>
        </is>
      </c>
      <c r="N8" s="32" t="n"/>
    </row>
    <row r="9" ht="18.75" customHeight="1" s="142">
      <c r="B9" t="inlineStr">
        <is>
          <t xml:space="preserve">US East 2 </t>
        </is>
      </c>
      <c r="C9" t="inlineStr">
        <is>
          <t>Block Blob</t>
        </is>
      </c>
      <c r="D9" t="inlineStr">
        <is>
          <t>Standard</t>
        </is>
      </c>
      <c r="E9" t="inlineStr">
        <is>
          <t>General Purpose v2</t>
        </is>
      </c>
      <c r="F9" t="inlineStr">
        <is>
          <t>Hiearchial Namespace</t>
        </is>
      </c>
      <c r="G9" t="inlineStr">
        <is>
          <t>Hot</t>
        </is>
      </c>
      <c r="H9" t="inlineStr">
        <is>
          <t>Zone Redundant (ZRS)</t>
        </is>
      </c>
      <c r="I9" s="145" t="n">
        <v>23</v>
      </c>
      <c r="J9" s="145">
        <f>I9*(1-azure_disc)</f>
        <v/>
      </c>
      <c r="K9" s="145">
        <f>J9*12</f>
        <v/>
      </c>
      <c r="L9" s="32" t="n"/>
      <c r="M9" s="32">
        <f>1-(K9/$K4)</f>
        <v/>
      </c>
      <c r="N9" s="32">
        <f>1-(K9/$K$4)</f>
        <v/>
      </c>
      <c r="O9" s="32">
        <f>K9/$K$10</f>
        <v/>
      </c>
      <c r="P9" t="inlineStr">
        <is>
          <t>Cost is for storage capacity only, there is also a cost for storage IOPS and replication for total cost of ownership</t>
        </is>
      </c>
    </row>
    <row r="10" ht="18.75" customHeight="1" s="142">
      <c r="B10" t="inlineStr">
        <is>
          <t xml:space="preserve">US East 2 </t>
        </is>
      </c>
      <c r="C10" t="inlineStr">
        <is>
          <t>Block Blob</t>
        </is>
      </c>
      <c r="D10" t="inlineStr">
        <is>
          <t>Standard</t>
        </is>
      </c>
      <c r="E10" t="inlineStr">
        <is>
          <t>General Purpose v2</t>
        </is>
      </c>
      <c r="F10" t="inlineStr">
        <is>
          <t>Hiearchial Namespace</t>
        </is>
      </c>
      <c r="G10" t="inlineStr">
        <is>
          <t>Cool</t>
        </is>
      </c>
      <c r="H10" t="inlineStr">
        <is>
          <t>Zone Redundant (ZRS)</t>
        </is>
      </c>
      <c r="I10" s="145" t="n">
        <v>13</v>
      </c>
      <c r="J10" s="145">
        <f>I10*(1-azure_disc)</f>
        <v/>
      </c>
      <c r="K10" s="145">
        <f>J10*12</f>
        <v/>
      </c>
      <c r="L10" s="32">
        <f>1-(K10/$K$9)</f>
        <v/>
      </c>
      <c r="M10" s="32">
        <f>1-(K10/$K5)</f>
        <v/>
      </c>
      <c r="N10" s="32">
        <f>1-(K10/$K$4)</f>
        <v/>
      </c>
      <c r="O10" s="32">
        <f>K10/$K$10</f>
        <v/>
      </c>
      <c r="P10" t="inlineStr">
        <is>
          <t>Cost is for storage capacity only, there is also a cost for storage IOPS and replication for total cost of ownership</t>
        </is>
      </c>
    </row>
    <row r="11" ht="18.75" customHeight="1" s="142">
      <c r="B11" t="inlineStr">
        <is>
          <t xml:space="preserve">US East 2 </t>
        </is>
      </c>
      <c r="C11" t="inlineStr">
        <is>
          <t>Block Blob</t>
        </is>
      </c>
      <c r="D11" t="inlineStr">
        <is>
          <t>Standard</t>
        </is>
      </c>
      <c r="E11" t="inlineStr">
        <is>
          <t>General Purpose v2</t>
        </is>
      </c>
      <c r="F11" t="inlineStr">
        <is>
          <t>Hiearchial Namespace</t>
        </is>
      </c>
      <c r="G11" t="inlineStr">
        <is>
          <t>Cold</t>
        </is>
      </c>
      <c r="H11" t="inlineStr">
        <is>
          <t>Zone Redundant (ZRS)</t>
        </is>
      </c>
      <c r="I11" s="145" t="n">
        <v>4</v>
      </c>
      <c r="J11" s="145">
        <f>I11*(1-azure_disc)</f>
        <v/>
      </c>
      <c r="K11" s="145">
        <f>J11*12</f>
        <v/>
      </c>
      <c r="L11" s="32">
        <f>1-(K11/$K$9)</f>
        <v/>
      </c>
      <c r="M11" s="32">
        <f>1-(K11/$K6)</f>
        <v/>
      </c>
      <c r="N11" s="32">
        <f>1-(K11/$K$4)</f>
        <v/>
      </c>
      <c r="O11" s="32">
        <f>K11/$K$10</f>
        <v/>
      </c>
      <c r="P11" t="inlineStr">
        <is>
          <t>Cost is for storage capacity only, there is also a cost for storage IOPS and replication for total cost of ownership</t>
        </is>
      </c>
    </row>
    <row r="12" ht="18.75" customHeight="1" s="142">
      <c r="B12" t="inlineStr">
        <is>
          <t xml:space="preserve">US East 2 </t>
        </is>
      </c>
      <c r="C12" t="inlineStr">
        <is>
          <t>Block Blob</t>
        </is>
      </c>
      <c r="D12" t="inlineStr">
        <is>
          <t>Standard</t>
        </is>
      </c>
      <c r="E12" t="inlineStr">
        <is>
          <t>General Purpose v2</t>
        </is>
      </c>
      <c r="F12" t="inlineStr">
        <is>
          <t>Hiearchial Namespace</t>
        </is>
      </c>
      <c r="G12" t="inlineStr">
        <is>
          <t>Archive</t>
        </is>
      </c>
      <c r="H12" t="inlineStr">
        <is>
          <t>Zone Redundant (ZRS)</t>
        </is>
      </c>
      <c r="I12" s="186" t="inlineStr">
        <is>
          <t>NA</t>
        </is>
      </c>
      <c r="J12" s="186" t="inlineStr">
        <is>
          <t>NA</t>
        </is>
      </c>
      <c r="K12" s="186" t="inlineStr">
        <is>
          <t>NA</t>
        </is>
      </c>
      <c r="L12" s="186" t="n"/>
      <c r="M12" s="186" t="n"/>
      <c r="N12" s="50" t="inlineStr">
        <is>
          <t>NA</t>
        </is>
      </c>
      <c r="O12" s="186" t="n"/>
      <c r="P12" t="inlineStr">
        <is>
          <t xml:space="preserve">Not an available option </t>
        </is>
      </c>
    </row>
    <row r="13" ht="18.75" customHeight="1" s="142">
      <c r="A13" s="21" t="inlineStr">
        <is>
          <t>Block Blob Storage - LRS</t>
        </is>
      </c>
      <c r="N13" s="32" t="n"/>
    </row>
    <row r="14" ht="18.75" customHeight="1" s="142">
      <c r="B14" t="inlineStr">
        <is>
          <t xml:space="preserve">US East 2 </t>
        </is>
      </c>
      <c r="C14" t="inlineStr">
        <is>
          <t>Block Blob</t>
        </is>
      </c>
      <c r="D14" t="inlineStr">
        <is>
          <t>Standard</t>
        </is>
      </c>
      <c r="E14" t="inlineStr">
        <is>
          <t>General Purpose v2</t>
        </is>
      </c>
      <c r="F14" t="inlineStr">
        <is>
          <t>Hiearchial Namespace</t>
        </is>
      </c>
      <c r="G14" t="inlineStr">
        <is>
          <t>Hot</t>
        </is>
      </c>
      <c r="H14" t="inlineStr">
        <is>
          <t>Locally Redundant (LRS)</t>
        </is>
      </c>
      <c r="I14" s="145" t="n">
        <v>18</v>
      </c>
      <c r="J14" s="145">
        <f>I14*(1-azure_disc)</f>
        <v/>
      </c>
      <c r="K14" s="145">
        <f>J14*12</f>
        <v/>
      </c>
      <c r="L14" s="145" t="n"/>
      <c r="M14" s="32">
        <f>1-(K14/$K4)</f>
        <v/>
      </c>
      <c r="N14" s="32">
        <f>1-(K14/$K$4)</f>
        <v/>
      </c>
      <c r="O14" s="32">
        <f>K14/$K$10</f>
        <v/>
      </c>
      <c r="P14" t="inlineStr">
        <is>
          <t>Cost is for storage capacity only, there is also a cost for storage IOPS and replication for total cost of ownership</t>
        </is>
      </c>
    </row>
    <row r="15" ht="18.75" customHeight="1" s="142">
      <c r="B15" t="inlineStr">
        <is>
          <t xml:space="preserve">US East 2 </t>
        </is>
      </c>
      <c r="C15" t="inlineStr">
        <is>
          <t>Block Blob</t>
        </is>
      </c>
      <c r="D15" t="inlineStr">
        <is>
          <t>Standard</t>
        </is>
      </c>
      <c r="E15" t="inlineStr">
        <is>
          <t>General Purpose v2</t>
        </is>
      </c>
      <c r="F15" t="inlineStr">
        <is>
          <t>Hiearchial Namespace</t>
        </is>
      </c>
      <c r="G15" t="inlineStr">
        <is>
          <t>Cool</t>
        </is>
      </c>
      <c r="H15" t="inlineStr">
        <is>
          <t>Locally Redundant (LRS)</t>
        </is>
      </c>
      <c r="I15" s="145" t="n">
        <v>10</v>
      </c>
      <c r="J15" s="145">
        <f>I15*(1-azure_disc)</f>
        <v/>
      </c>
      <c r="K15" s="145">
        <f>J15*12</f>
        <v/>
      </c>
      <c r="L15" s="32">
        <f>1-(K15/$K$14)</f>
        <v/>
      </c>
      <c r="M15" s="32">
        <f>1-(K15/$K5)</f>
        <v/>
      </c>
      <c r="N15" s="32">
        <f>1-(K15/$K$4)</f>
        <v/>
      </c>
      <c r="O15" s="32">
        <f>K15/$K$10</f>
        <v/>
      </c>
      <c r="P15" t="inlineStr">
        <is>
          <t>Cost is for storage capacity only, there is also a cost for storage IOPS and replication for total cost of ownership</t>
        </is>
      </c>
    </row>
    <row r="16" ht="18.75" customHeight="1" s="142">
      <c r="B16" t="inlineStr">
        <is>
          <t xml:space="preserve">US East 2 </t>
        </is>
      </c>
      <c r="C16" t="inlineStr">
        <is>
          <t>Block Blob</t>
        </is>
      </c>
      <c r="D16" t="inlineStr">
        <is>
          <t>Standard</t>
        </is>
      </c>
      <c r="E16" t="inlineStr">
        <is>
          <t>General Purpose v2</t>
        </is>
      </c>
      <c r="F16" t="inlineStr">
        <is>
          <t>Hiearchial Namespace</t>
        </is>
      </c>
      <c r="G16" t="inlineStr">
        <is>
          <t>Cold</t>
        </is>
      </c>
      <c r="H16" t="inlineStr">
        <is>
          <t>Locally Redundant (LRS)</t>
        </is>
      </c>
      <c r="I16" s="145" t="n">
        <v>3.6</v>
      </c>
      <c r="J16" s="145">
        <f>I16*(1-azure_disc)</f>
        <v/>
      </c>
      <c r="K16" s="145">
        <f>J16*12</f>
        <v/>
      </c>
      <c r="L16" s="32">
        <f>1-(K16/$K$14)</f>
        <v/>
      </c>
      <c r="M16" s="32">
        <f>1-(K16/$K6)</f>
        <v/>
      </c>
      <c r="N16" s="32">
        <f>1-(K16/$K$4)</f>
        <v/>
      </c>
      <c r="O16" s="32">
        <f>K16/$K$10</f>
        <v/>
      </c>
      <c r="P16" t="inlineStr">
        <is>
          <t>Cost is for storage capacity only, there is also a cost for storage IOPS and replication for total cost of ownership</t>
        </is>
      </c>
    </row>
    <row r="17" ht="18.75" customHeight="1" s="142">
      <c r="B17" t="inlineStr">
        <is>
          <t xml:space="preserve">US East 2 </t>
        </is>
      </c>
      <c r="C17" t="inlineStr">
        <is>
          <t>Block Blob</t>
        </is>
      </c>
      <c r="D17" t="inlineStr">
        <is>
          <t>Standard</t>
        </is>
      </c>
      <c r="E17" t="inlineStr">
        <is>
          <t>General Purpose v2</t>
        </is>
      </c>
      <c r="F17" t="inlineStr">
        <is>
          <t>Hiearchial Namespace</t>
        </is>
      </c>
      <c r="G17" t="inlineStr">
        <is>
          <t>Archive</t>
        </is>
      </c>
      <c r="H17" t="inlineStr">
        <is>
          <t>Locally Redundant (LRS)</t>
        </is>
      </c>
      <c r="I17" s="145" t="n">
        <v>2</v>
      </c>
      <c r="J17" s="145">
        <f>I17*(1-azure_disc)</f>
        <v/>
      </c>
      <c r="K17" s="145">
        <f>J17*12</f>
        <v/>
      </c>
      <c r="L17" s="32">
        <f>1-(K17/$K$14)</f>
        <v/>
      </c>
      <c r="M17" s="32">
        <f>1-(K17/$K7)</f>
        <v/>
      </c>
      <c r="N17" s="32">
        <f>1-(K17/$K$4)</f>
        <v/>
      </c>
      <c r="O17" s="32">
        <f>K17/$K$10</f>
        <v/>
      </c>
      <c r="P17" t="inlineStr">
        <is>
          <t>Cost is for storage capacity only, there is also a cost for storage IOPS and replication for total cost of ownership</t>
        </is>
      </c>
    </row>
    <row r="18" ht="18.75" customHeight="1" s="142"/>
    <row r="19" ht="18.75" customHeight="1" s="142">
      <c r="A19" s="21" t="inlineStr">
        <is>
          <t>Data Lake Storage Gen2 - GRS</t>
        </is>
      </c>
      <c r="B19" s="55" t="n"/>
      <c r="C19" s="55" t="n"/>
      <c r="D19" s="55" t="n"/>
      <c r="E19" s="55" t="n"/>
      <c r="F19" s="55" t="n"/>
      <c r="G19" s="55" t="n"/>
      <c r="H19" s="55" t="n"/>
      <c r="I19" s="193" t="n"/>
      <c r="J19" s="193" t="n"/>
      <c r="K19" s="194" t="n"/>
      <c r="L19" s="58" t="n"/>
      <c r="M19" s="58" t="n"/>
      <c r="N19" s="58" t="n"/>
      <c r="O19" s="58" t="n"/>
      <c r="P19" s="55" t="n"/>
    </row>
    <row r="20" ht="18.75" customHeight="1" s="142">
      <c r="B20" t="inlineStr">
        <is>
          <t xml:space="preserve">US East 2 </t>
        </is>
      </c>
      <c r="C20" t="inlineStr">
        <is>
          <t>Data Lake Storage Gen2</t>
        </is>
      </c>
      <c r="D20" t="inlineStr">
        <is>
          <t>Standard</t>
        </is>
      </c>
      <c r="E20" t="inlineStr">
        <is>
          <t>General Purpose v2</t>
        </is>
      </c>
      <c r="F20" t="inlineStr">
        <is>
          <t>Hiearchial Namespace</t>
        </is>
      </c>
      <c r="G20" t="inlineStr">
        <is>
          <t>Hot</t>
        </is>
      </c>
      <c r="H20" t="inlineStr">
        <is>
          <t>Globally Redundant (GRS)</t>
        </is>
      </c>
      <c r="I20" s="145" t="n">
        <v>36.8</v>
      </c>
      <c r="J20" s="145">
        <f>I20*(1-azure_disc)</f>
        <v/>
      </c>
      <c r="K20" s="145">
        <f>J20*12</f>
        <v/>
      </c>
      <c r="L20" s="145" t="n"/>
      <c r="M20" s="32">
        <f>1-(K20/$K20)</f>
        <v/>
      </c>
      <c r="N20" s="32">
        <f>1-(K20/$K$4)</f>
        <v/>
      </c>
      <c r="O20" s="145" t="n"/>
      <c r="P20" t="inlineStr">
        <is>
          <t>Cost is for storage capacity only, there is also a cost for storage IOPS and replication for total cost of ownership</t>
        </is>
      </c>
    </row>
    <row r="21" ht="18.75" customHeight="1" s="142">
      <c r="B21" t="inlineStr">
        <is>
          <t xml:space="preserve">US East 2 </t>
        </is>
      </c>
      <c r="C21" t="inlineStr">
        <is>
          <t>Data Lake Storage Gen2</t>
        </is>
      </c>
      <c r="D21" t="inlineStr">
        <is>
          <t>Standard</t>
        </is>
      </c>
      <c r="E21" t="inlineStr">
        <is>
          <t>General Purpose v2</t>
        </is>
      </c>
      <c r="F21" t="inlineStr">
        <is>
          <t>Hiearchial Namespace</t>
        </is>
      </c>
      <c r="G21" t="inlineStr">
        <is>
          <t>Cool</t>
        </is>
      </c>
      <c r="H21" t="inlineStr">
        <is>
          <t>Globally Redundant (GRS)</t>
        </is>
      </c>
      <c r="I21" s="145" t="n">
        <v>20</v>
      </c>
      <c r="J21" s="145">
        <f>I21*(1-azure_disc)</f>
        <v/>
      </c>
      <c r="K21" s="145">
        <f>J21*12</f>
        <v/>
      </c>
      <c r="L21" s="32">
        <f>1-(K21/$K$20)</f>
        <v/>
      </c>
      <c r="M21" s="32">
        <f>1-(K21/$K21)</f>
        <v/>
      </c>
      <c r="N21" s="32">
        <f>1-(K21/$K$4)</f>
        <v/>
      </c>
      <c r="O21" s="145" t="n"/>
      <c r="P21" t="inlineStr">
        <is>
          <t>Cost is for storage capacity only, there is also a cost for storage IOPS and replication for total cost of ownership</t>
        </is>
      </c>
    </row>
    <row r="22" ht="18.75" customHeight="1" s="142">
      <c r="B22" t="inlineStr">
        <is>
          <t xml:space="preserve">US East 2 </t>
        </is>
      </c>
      <c r="C22" t="inlineStr">
        <is>
          <t>Data Lake Storage Gen2</t>
        </is>
      </c>
      <c r="D22" t="inlineStr">
        <is>
          <t>Standard</t>
        </is>
      </c>
      <c r="E22" t="inlineStr">
        <is>
          <t>General Purpose v2</t>
        </is>
      </c>
      <c r="F22" t="inlineStr">
        <is>
          <t>Hiearchial Namespace</t>
        </is>
      </c>
      <c r="G22" t="inlineStr">
        <is>
          <t>Cold</t>
        </is>
      </c>
      <c r="H22" t="inlineStr">
        <is>
          <t>Globally Redundant (GRS)</t>
        </is>
      </c>
      <c r="I22" s="145" t="n">
        <v>8.029999999999999</v>
      </c>
      <c r="J22" s="145">
        <f>I22*(1-azure_disc)</f>
        <v/>
      </c>
      <c r="K22" s="145">
        <f>J22*12</f>
        <v/>
      </c>
      <c r="L22" s="32">
        <f>1-(K22/$K$20)</f>
        <v/>
      </c>
      <c r="M22" s="32">
        <f>1-(K22/$K22)</f>
        <v/>
      </c>
      <c r="N22" s="32">
        <f>1-(K22/$K$4)</f>
        <v/>
      </c>
      <c r="O22" s="145" t="n"/>
      <c r="P22" t="inlineStr">
        <is>
          <t>Cost is for storage capacity only, there is also a cost for storage IOPS and replication for total cost of ownership</t>
        </is>
      </c>
    </row>
    <row r="23" ht="18.75" customHeight="1" s="142">
      <c r="B23" t="inlineStr">
        <is>
          <t xml:space="preserve">US East 2 </t>
        </is>
      </c>
      <c r="C23" t="inlineStr">
        <is>
          <t>Data Lake Storage Gen2</t>
        </is>
      </c>
      <c r="D23" t="inlineStr">
        <is>
          <t>Standard</t>
        </is>
      </c>
      <c r="E23" t="inlineStr">
        <is>
          <t>General Purpose v2</t>
        </is>
      </c>
      <c r="F23" t="inlineStr">
        <is>
          <t>Hiearchial Namespace</t>
        </is>
      </c>
      <c r="G23" t="inlineStr">
        <is>
          <t>Archive</t>
        </is>
      </c>
      <c r="H23" t="inlineStr">
        <is>
          <t>Globally Redundant (GRS)</t>
        </is>
      </c>
      <c r="I23" s="145" t="n">
        <v>4</v>
      </c>
      <c r="J23" s="145">
        <f>I23*(1-azure_disc)</f>
        <v/>
      </c>
      <c r="K23" s="145">
        <f>J23*12</f>
        <v/>
      </c>
      <c r="L23" s="32">
        <f>1-(K23/$K$20)</f>
        <v/>
      </c>
      <c r="M23" s="32">
        <f>1-(K23/$K23)</f>
        <v/>
      </c>
      <c r="N23" s="32">
        <f>1-(K23/$K$4)</f>
        <v/>
      </c>
      <c r="O23" s="145" t="n"/>
      <c r="P23" t="inlineStr">
        <is>
          <t>Cost is for storage capacity only, there is also a cost for storage IOPS and replication for total cost of ownership</t>
        </is>
      </c>
    </row>
    <row r="24" ht="18.75" customHeight="1" s="142">
      <c r="A24" s="21" t="inlineStr">
        <is>
          <t>Data Lake Storage Gen2 - ZRS</t>
        </is>
      </c>
      <c r="N24" s="32" t="n"/>
    </row>
    <row r="25" ht="18.75" customHeight="1" s="142">
      <c r="B25" t="inlineStr">
        <is>
          <t xml:space="preserve">US East 2 </t>
        </is>
      </c>
      <c r="C25" t="inlineStr">
        <is>
          <t>Data Lake Storage Gen2</t>
        </is>
      </c>
      <c r="D25" t="inlineStr">
        <is>
          <t>Standard</t>
        </is>
      </c>
      <c r="E25" t="inlineStr">
        <is>
          <t>General Purpose v2</t>
        </is>
      </c>
      <c r="F25" t="inlineStr">
        <is>
          <t>Hiearchial Namespace</t>
        </is>
      </c>
      <c r="G25" t="inlineStr">
        <is>
          <t>Hot</t>
        </is>
      </c>
      <c r="H25" t="inlineStr">
        <is>
          <t>Zone Redundant (ZRS)</t>
        </is>
      </c>
      <c r="I25" s="145" t="n">
        <v>23</v>
      </c>
      <c r="J25" s="145">
        <f>I25*(1-azure_disc)</f>
        <v/>
      </c>
      <c r="K25" s="145">
        <f>J25*12</f>
        <v/>
      </c>
      <c r="L25" s="145" t="n"/>
      <c r="M25" s="32">
        <f>1-(K25/$K20)</f>
        <v/>
      </c>
      <c r="N25" s="32">
        <f>1-(K25/$K$4)</f>
        <v/>
      </c>
      <c r="O25" s="145" t="n"/>
      <c r="P25" t="inlineStr">
        <is>
          <t>Cost is for storage capacity only, there is also a cost for storage IOPS and replication for total cost of ownership</t>
        </is>
      </c>
    </row>
    <row r="26" ht="18.75" customHeight="1" s="142">
      <c r="B26" t="inlineStr">
        <is>
          <t xml:space="preserve">US East 2 </t>
        </is>
      </c>
      <c r="C26" t="inlineStr">
        <is>
          <t>Data Lake Storage Gen2</t>
        </is>
      </c>
      <c r="D26" t="inlineStr">
        <is>
          <t>Standard</t>
        </is>
      </c>
      <c r="E26" t="inlineStr">
        <is>
          <t>General Purpose v2</t>
        </is>
      </c>
      <c r="F26" t="inlineStr">
        <is>
          <t>Hiearchial Namespace</t>
        </is>
      </c>
      <c r="G26" t="inlineStr">
        <is>
          <t>Cool</t>
        </is>
      </c>
      <c r="H26" t="inlineStr">
        <is>
          <t>Zone Redundant (ZRS)</t>
        </is>
      </c>
      <c r="I26" s="145" t="n">
        <v>12.5</v>
      </c>
      <c r="J26" s="145">
        <f>I26*(1-azure_disc)</f>
        <v/>
      </c>
      <c r="K26" s="145">
        <f>J26*12</f>
        <v/>
      </c>
      <c r="L26" s="32">
        <f>1-(K26/$K$25)</f>
        <v/>
      </c>
      <c r="M26" s="32">
        <f>1-(K26/$K21)</f>
        <v/>
      </c>
      <c r="N26" s="32">
        <f>1-(K26/$K$4)</f>
        <v/>
      </c>
      <c r="O26" s="145" t="n"/>
      <c r="P26" t="inlineStr">
        <is>
          <t>Cost is for storage capacity only, there is also a cost for storage IOPS and replication for total cost of ownership</t>
        </is>
      </c>
    </row>
    <row r="27" ht="18.75" customHeight="1" s="142">
      <c r="B27" t="inlineStr">
        <is>
          <t xml:space="preserve">US East 2 </t>
        </is>
      </c>
      <c r="C27" t="inlineStr">
        <is>
          <t>Data Lake Storage Gen2</t>
        </is>
      </c>
      <c r="D27" t="inlineStr">
        <is>
          <t>Standard</t>
        </is>
      </c>
      <c r="E27" t="inlineStr">
        <is>
          <t>General Purpose v2</t>
        </is>
      </c>
      <c r="F27" t="inlineStr">
        <is>
          <t>Hiearchial Namespace</t>
        </is>
      </c>
      <c r="G27" t="inlineStr">
        <is>
          <t>Cold</t>
        </is>
      </c>
      <c r="H27" t="inlineStr">
        <is>
          <t>Zone Redundant (ZRS)</t>
        </is>
      </c>
      <c r="I27" s="145" t="n">
        <v>4</v>
      </c>
      <c r="J27" s="145">
        <f>I27*(1-azure_disc)</f>
        <v/>
      </c>
      <c r="K27" s="145">
        <f>J27*12</f>
        <v/>
      </c>
      <c r="L27" s="32">
        <f>1-(K27/$K$25)</f>
        <v/>
      </c>
      <c r="M27" s="32">
        <f>1-(K27/$K22)</f>
        <v/>
      </c>
      <c r="N27" s="32">
        <f>1-(K27/$K$4)</f>
        <v/>
      </c>
      <c r="O27" s="145" t="n"/>
      <c r="P27" t="inlineStr">
        <is>
          <t>Cost is for storage capacity only, there is also a cost for storage IOPS and replication for total cost of ownership</t>
        </is>
      </c>
    </row>
    <row r="28" ht="18.75" customHeight="1" s="142">
      <c r="B28" t="inlineStr">
        <is>
          <t xml:space="preserve">US East 2 </t>
        </is>
      </c>
      <c r="C28" t="inlineStr">
        <is>
          <t>Data Lake Storage Gen2</t>
        </is>
      </c>
      <c r="D28" t="inlineStr">
        <is>
          <t>Standard</t>
        </is>
      </c>
      <c r="E28" t="inlineStr">
        <is>
          <t>General Purpose v2</t>
        </is>
      </c>
      <c r="F28" t="inlineStr">
        <is>
          <t>Hiearchial Namespace</t>
        </is>
      </c>
      <c r="G28" t="inlineStr">
        <is>
          <t>Archive</t>
        </is>
      </c>
      <c r="H28" t="inlineStr">
        <is>
          <t>Zone Redundant (ZRS)</t>
        </is>
      </c>
      <c r="I28" s="186" t="n">
        <v>2.5</v>
      </c>
      <c r="J28" s="145">
        <f>I28*(1-azure_disc)</f>
        <v/>
      </c>
      <c r="K28" s="145">
        <f>J28*12</f>
        <v/>
      </c>
      <c r="L28" s="32">
        <f>1-(K28/$K$25)</f>
        <v/>
      </c>
      <c r="M28" s="32">
        <f>1-(K28/$K23)</f>
        <v/>
      </c>
      <c r="N28" s="32">
        <f>1-(K28/$K$4)</f>
        <v/>
      </c>
      <c r="O28" s="145" t="n"/>
      <c r="P28" t="inlineStr">
        <is>
          <t>Cost is for storage capacity only, there is also a cost for storage IOPS and replication for total cost of ownership</t>
        </is>
      </c>
    </row>
    <row r="29" ht="18.75" customHeight="1" s="142">
      <c r="A29" s="21" t="inlineStr">
        <is>
          <t>Data Lake Storage Gen2 - LRS</t>
        </is>
      </c>
      <c r="N29" s="32" t="n"/>
    </row>
    <row r="30" ht="18.75" customHeight="1" s="142">
      <c r="B30" t="inlineStr">
        <is>
          <t xml:space="preserve">US East 2 </t>
        </is>
      </c>
      <c r="C30" t="inlineStr">
        <is>
          <t>Data Lake Storage Gen2</t>
        </is>
      </c>
      <c r="D30" t="inlineStr">
        <is>
          <t>Standard</t>
        </is>
      </c>
      <c r="E30" t="inlineStr">
        <is>
          <t>General Purpose v2</t>
        </is>
      </c>
      <c r="F30" t="inlineStr">
        <is>
          <t>Hiearchial Namespace</t>
        </is>
      </c>
      <c r="G30" t="inlineStr">
        <is>
          <t>Hot</t>
        </is>
      </c>
      <c r="H30" t="inlineStr">
        <is>
          <t>Locally Redundant (LRS)</t>
        </is>
      </c>
      <c r="I30" s="145" t="n">
        <v>18.4</v>
      </c>
      <c r="J30" s="145">
        <f>I30*(1-azure_disc)</f>
        <v/>
      </c>
      <c r="K30" s="145">
        <f>J30*12</f>
        <v/>
      </c>
      <c r="L30" s="145" t="n"/>
      <c r="M30" s="32">
        <f>1-(K30/$K20)</f>
        <v/>
      </c>
      <c r="N30" s="32">
        <f>1-(K30/$K$4)</f>
        <v/>
      </c>
      <c r="O30" s="145" t="n"/>
      <c r="P30" t="inlineStr">
        <is>
          <t>Cost is for storage capacity only, there is also a cost for storage IOPS and replication for total cost of ownership</t>
        </is>
      </c>
    </row>
    <row r="31" ht="18.75" customHeight="1" s="142">
      <c r="B31" t="inlineStr">
        <is>
          <t xml:space="preserve">US East 2 </t>
        </is>
      </c>
      <c r="C31" t="inlineStr">
        <is>
          <t>Data Lake Storage Gen2</t>
        </is>
      </c>
      <c r="D31" t="inlineStr">
        <is>
          <t>Standard</t>
        </is>
      </c>
      <c r="E31" t="inlineStr">
        <is>
          <t>General Purpose v2</t>
        </is>
      </c>
      <c r="F31" t="inlineStr">
        <is>
          <t>Hiearchial Namespace</t>
        </is>
      </c>
      <c r="G31" t="inlineStr">
        <is>
          <t>Cool</t>
        </is>
      </c>
      <c r="H31" t="inlineStr">
        <is>
          <t>Locally Redundant (LRS)</t>
        </is>
      </c>
      <c r="I31" s="145" t="n">
        <v>10</v>
      </c>
      <c r="J31" s="145">
        <f>I31*(1-azure_disc)</f>
        <v/>
      </c>
      <c r="K31" s="145">
        <f>J31*12</f>
        <v/>
      </c>
      <c r="L31" s="32">
        <f>1-(K31/$K$30)</f>
        <v/>
      </c>
      <c r="M31" s="32">
        <f>1-(K31/$K21)</f>
        <v/>
      </c>
      <c r="N31" s="32">
        <f>1-(K31/$K$4)</f>
        <v/>
      </c>
      <c r="O31" s="145" t="n"/>
      <c r="P31" t="inlineStr">
        <is>
          <t>Cost is for storage capacity only, there is also a cost for storage IOPS and replication for total cost of ownership</t>
        </is>
      </c>
    </row>
    <row r="32" ht="18.75" customHeight="1" s="142">
      <c r="B32" t="inlineStr">
        <is>
          <t xml:space="preserve">US East 2 </t>
        </is>
      </c>
      <c r="C32" t="inlineStr">
        <is>
          <t>Data Lake Storage Gen2</t>
        </is>
      </c>
      <c r="D32" t="inlineStr">
        <is>
          <t>Standard</t>
        </is>
      </c>
      <c r="E32" t="inlineStr">
        <is>
          <t>General Purpose v2</t>
        </is>
      </c>
      <c r="F32" t="inlineStr">
        <is>
          <t>Hiearchial Namespace</t>
        </is>
      </c>
      <c r="G32" t="inlineStr">
        <is>
          <t>Cold</t>
        </is>
      </c>
      <c r="H32" t="inlineStr">
        <is>
          <t>Locally Redundant (LRS)</t>
        </is>
      </c>
      <c r="I32" s="145" t="n">
        <v>3.6</v>
      </c>
      <c r="J32" s="145">
        <f>I32*(1-azure_disc)</f>
        <v/>
      </c>
      <c r="K32" s="145">
        <f>J32*12</f>
        <v/>
      </c>
      <c r="L32" s="32">
        <f>1-(K32/$K$30)</f>
        <v/>
      </c>
      <c r="M32" s="32">
        <f>1-(K32/$K22)</f>
        <v/>
      </c>
      <c r="N32" s="32">
        <f>1-(K32/$K$4)</f>
        <v/>
      </c>
      <c r="O32" s="145" t="n"/>
      <c r="P32" t="inlineStr">
        <is>
          <t>Cost is for storage capacity only, there is also a cost for storage IOPS and replication for total cost of ownership</t>
        </is>
      </c>
    </row>
    <row r="33" ht="18.75" customHeight="1" s="142">
      <c r="B33" t="inlineStr">
        <is>
          <t xml:space="preserve">US East 2 </t>
        </is>
      </c>
      <c r="C33" t="inlineStr">
        <is>
          <t>Data Lake Storage Gen2</t>
        </is>
      </c>
      <c r="D33" t="inlineStr">
        <is>
          <t>Standard</t>
        </is>
      </c>
      <c r="E33" t="inlineStr">
        <is>
          <t>General Purpose v2</t>
        </is>
      </c>
      <c r="F33" t="inlineStr">
        <is>
          <t>Hiearchial Namespace</t>
        </is>
      </c>
      <c r="G33" t="inlineStr">
        <is>
          <t>Archive</t>
        </is>
      </c>
      <c r="H33" t="inlineStr">
        <is>
          <t>Locally Redundant (LRS)</t>
        </is>
      </c>
      <c r="I33" s="145" t="n">
        <v>2</v>
      </c>
      <c r="J33" s="145">
        <f>I33*(1-azure_disc)</f>
        <v/>
      </c>
      <c r="K33" s="145">
        <f>J33*12</f>
        <v/>
      </c>
      <c r="L33" s="32">
        <f>1-(K33/$K$30)</f>
        <v/>
      </c>
      <c r="M33" s="32">
        <f>1-(K33/$K23)</f>
        <v/>
      </c>
      <c r="N33" s="32">
        <f>1-(K33/$K$4)</f>
        <v/>
      </c>
      <c r="O33" s="145" t="n"/>
      <c r="P33" t="inlineStr">
        <is>
          <t>Cost is for storage capacity only, there is also a cost for storage IOPS and replication for total cost of ownership</t>
        </is>
      </c>
    </row>
    <row r="34" ht="18.75" customHeight="1" s="142">
      <c r="B34" s="38" t="inlineStr">
        <is>
          <t xml:space="preserve">US East 2 </t>
        </is>
      </c>
      <c r="C34" s="38" t="inlineStr">
        <is>
          <t>Data Lake Storage Gen2</t>
        </is>
      </c>
      <c r="D34" s="38" t="inlineStr">
        <is>
          <t>Premium</t>
        </is>
      </c>
      <c r="E34" s="38" t="inlineStr">
        <is>
          <t>General Purpose v2</t>
        </is>
      </c>
      <c r="F34" s="38" t="inlineStr">
        <is>
          <t>Hiearchial Namespace</t>
        </is>
      </c>
      <c r="G34" s="38" t="inlineStr">
        <is>
          <t>NA</t>
        </is>
      </c>
      <c r="H34" s="38" t="inlineStr">
        <is>
          <t>Locally Redundant (LRS)</t>
        </is>
      </c>
      <c r="I34" s="195" t="n">
        <v>150</v>
      </c>
      <c r="J34" s="195">
        <f>I34*(1-azure_disc)</f>
        <v/>
      </c>
      <c r="K34" s="195">
        <f>J34*12</f>
        <v/>
      </c>
      <c r="L34" s="47" t="inlineStr">
        <is>
          <t>NA</t>
        </is>
      </c>
      <c r="M34" s="47" t="inlineStr">
        <is>
          <t>NA</t>
        </is>
      </c>
      <c r="N34" s="47" t="inlineStr">
        <is>
          <t>NA</t>
        </is>
      </c>
      <c r="O34" s="195" t="n"/>
      <c r="P34" s="38" t="inlineStr">
        <is>
          <t xml:space="preserve">Not a Standard Storage Tier - only use for the most highly performant applications requirements (e.g. ACDS) </t>
        </is>
      </c>
    </row>
    <row r="35" ht="18.75" customHeight="1" s="142"/>
    <row r="36" ht="18.75" customHeight="1" s="142">
      <c r="K36" s="145" t="n"/>
    </row>
    <row r="37" ht="18.75" customHeight="1" s="142"/>
    <row r="38" ht="18.75" customHeight="1" s="142">
      <c r="D38" s="32" t="n"/>
      <c r="L38" s="32" t="n"/>
    </row>
    <row r="39" ht="18.75" customHeight="1" s="142"/>
    <row r="40" ht="18.75" customHeight="1" s="142"/>
    <row r="41" ht="18.75" customHeight="1" s="142">
      <c r="D41" s="19" t="n"/>
    </row>
  </sheetData>
  <mergeCells count="1">
    <mergeCell ref="B1:K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0"/>
    <pageSetUpPr/>
  </sheetPr>
  <dimension ref="A1:A1"/>
  <sheetViews>
    <sheetView workbookViewId="0">
      <selection activeCell="A1" sqref="A1"/>
    </sheetView>
  </sheetViews>
  <sheetFormatPr baseColWidth="8" defaultRowHeight="14.4"/>
  <cols>
    <col width="13.5546875" bestFit="1" customWidth="1" style="142" min="1" max="1"/>
  </cols>
  <sheetData>
    <row r="1" ht="18.75" customHeight="1" s="142">
      <c r="A1" s="48" t="inlineStr">
        <is>
          <t>Coming Soon!</t>
        </is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0"/>
    <pageSetUpPr/>
  </sheetPr>
  <dimension ref="A1:Y62"/>
  <sheetViews>
    <sheetView workbookViewId="0">
      <selection activeCell="A1" sqref="A1"/>
    </sheetView>
  </sheetViews>
  <sheetFormatPr baseColWidth="8" defaultRowHeight="14.4"/>
  <cols>
    <col width="3" bestFit="1" customWidth="1" style="142" min="1" max="1"/>
    <col width="20.88671875" bestFit="1" customWidth="1" style="142" min="2" max="2"/>
    <col hidden="1" width="13.5546875" bestFit="1" customWidth="1" style="142" min="3" max="3"/>
    <col width="41.44140625" bestFit="1" customWidth="1" style="142" min="4" max="4"/>
    <col hidden="1" width="13.5546875" bestFit="1" customWidth="1" style="14" min="5" max="6"/>
    <col width="19.109375" bestFit="1" customWidth="1" style="14" min="7" max="7"/>
    <col width="4.33203125" bestFit="1" customWidth="1" style="142" min="8" max="8"/>
    <col width="11.33203125" bestFit="1" customWidth="1" style="30" min="9" max="9"/>
    <col width="10.88671875" bestFit="1" customWidth="1" style="144" min="10" max="11"/>
    <col width="10.88671875" bestFit="1" customWidth="1" style="142" min="12" max="12"/>
    <col width="3.6640625" bestFit="1" customWidth="1" style="28" min="13" max="13"/>
    <col width="11.6640625" bestFit="1" customWidth="1" style="28" min="14" max="14"/>
    <col width="22.88671875" bestFit="1" customWidth="1" style="142" min="15" max="15"/>
    <col width="12.109375" bestFit="1" customWidth="1" style="142" min="16" max="16"/>
    <col width="20.33203125" bestFit="1" customWidth="1" style="142" min="17" max="17"/>
    <col width="23.109375" bestFit="1" customWidth="1" style="142" min="18" max="18"/>
    <col width="9.44140625" bestFit="1" customWidth="1" style="142" min="19" max="19"/>
    <col width="24.33203125" bestFit="1" customWidth="1" style="142" min="20" max="20"/>
    <col width="11.44140625" bestFit="1" customWidth="1" style="144" min="21" max="21"/>
    <col width="14" bestFit="1" customWidth="1" style="144" min="22" max="22"/>
    <col width="12.88671875" bestFit="1" customWidth="1" style="144" min="23" max="23"/>
    <col width="11" bestFit="1" customWidth="1" style="13" min="24" max="24"/>
    <col width="13.5546875" bestFit="1" customWidth="1" style="142" min="25" max="25"/>
  </cols>
  <sheetData>
    <row r="1" ht="18.75" customHeight="1" s="142">
      <c r="B1" s="24" t="inlineStr">
        <is>
          <t>Resource</t>
        </is>
      </c>
      <c r="C1" s="24" t="inlineStr">
        <is>
          <t>Meter SubCategory</t>
        </is>
      </c>
      <c r="D1" s="24" t="inlineStr">
        <is>
          <t>Meter Name</t>
        </is>
      </c>
      <c r="E1" s="25" t="inlineStr">
        <is>
          <t>P1</t>
        </is>
      </c>
      <c r="F1" s="25" t="inlineStr">
        <is>
          <t>P2</t>
        </is>
      </c>
      <c r="G1" s="25" t="inlineStr">
        <is>
          <t xml:space="preserve">Monthly Cost (30 day) </t>
        </is>
      </c>
      <c r="I1" s="26" t="inlineStr">
        <is>
          <t>Transaction Cost Ratios</t>
        </is>
      </c>
      <c r="M1" s="21" t="inlineStr">
        <is>
          <t>Data Lake Storage Gen2 - LRS</t>
        </is>
      </c>
      <c r="W1" s="144" t="inlineStr">
        <is>
          <t>Cost per TB / yr</t>
        </is>
      </c>
      <c r="X1" s="13" t="inlineStr">
        <is>
          <t>% of Hot</t>
        </is>
      </c>
      <c r="Y1" s="24" t="inlineStr">
        <is>
          <t>Transation</t>
        </is>
      </c>
    </row>
    <row r="2" ht="18.75" customHeight="1" s="142">
      <c r="A2" s="29" t="inlineStr">
        <is>
          <t>Media</t>
        </is>
      </c>
      <c r="N2" s="28" t="inlineStr">
        <is>
          <t xml:space="preserve">US East 2 </t>
        </is>
      </c>
      <c r="O2" t="inlineStr">
        <is>
          <t>Data Lake Storage Gen2</t>
        </is>
      </c>
      <c r="P2" t="inlineStr">
        <is>
          <t>Standard</t>
        </is>
      </c>
      <c r="Q2" t="inlineStr">
        <is>
          <t>General Purpose v2</t>
        </is>
      </c>
      <c r="R2" t="inlineStr">
        <is>
          <t>Hiearchial Namespace</t>
        </is>
      </c>
      <c r="S2" t="inlineStr">
        <is>
          <t>Hot</t>
        </is>
      </c>
      <c r="T2" t="inlineStr">
        <is>
          <t>Locally Redundant (LRS)</t>
        </is>
      </c>
      <c r="U2" s="145" t="n">
        <v>18.4</v>
      </c>
      <c r="V2" s="145">
        <f>U2*(1-azure_disc)</f>
        <v/>
      </c>
      <c r="W2" s="145">
        <f>V2*12</f>
        <v/>
      </c>
      <c r="X2" s="32">
        <f>W2/$W$2</f>
        <v/>
      </c>
    </row>
    <row r="3" ht="18.75" customHeight="1" s="142">
      <c r="B3" s="33" t="inlineStr">
        <is>
          <t>sa8451camprd</t>
        </is>
      </c>
      <c r="C3" s="33" t="inlineStr">
        <is>
          <t>Azure Data Lake Storage Gen2 Hierarchical Namespace</t>
        </is>
      </c>
      <c r="D3" s="33" t="inlineStr">
        <is>
          <t>Hot GRS Data Stored</t>
        </is>
      </c>
      <c r="E3" s="34" t="n">
        <v>21378.9917466741</v>
      </c>
      <c r="F3" s="34" t="n">
        <v>11174.2518429696</v>
      </c>
      <c r="G3" s="34">
        <f>E3+F3</f>
        <v/>
      </c>
      <c r="I3" s="35" t="n"/>
      <c r="N3" s="28" t="inlineStr">
        <is>
          <t xml:space="preserve">US East 2 </t>
        </is>
      </c>
      <c r="O3" t="inlineStr">
        <is>
          <t>Data Lake Storage Gen2</t>
        </is>
      </c>
      <c r="P3" t="inlineStr">
        <is>
          <t>Standard</t>
        </is>
      </c>
      <c r="Q3" t="inlineStr">
        <is>
          <t>General Purpose v2</t>
        </is>
      </c>
      <c r="R3" t="inlineStr">
        <is>
          <t>Hiearchial Namespace</t>
        </is>
      </c>
      <c r="S3" t="inlineStr">
        <is>
          <t>Cool</t>
        </is>
      </c>
      <c r="T3" t="inlineStr">
        <is>
          <t>Locally Redundant (LRS)</t>
        </is>
      </c>
      <c r="U3" s="145" t="n">
        <v>10</v>
      </c>
      <c r="V3" s="145">
        <f>U3*(1-azure_disc)</f>
        <v/>
      </c>
      <c r="W3" s="145">
        <f>V3*12</f>
        <v/>
      </c>
      <c r="X3" s="32">
        <f>W3/$W$2</f>
        <v/>
      </c>
    </row>
    <row r="4" ht="18.75" customHeight="1" s="142">
      <c r="B4" s="24" t="inlineStr">
        <is>
          <t>sa8451camprd</t>
        </is>
      </c>
      <c r="C4" s="24" t="inlineStr">
        <is>
          <t>Azure Data Lake Storage Gen2 Hierarchical Namespace</t>
        </is>
      </c>
      <c r="D4" s="24" t="inlineStr">
        <is>
          <t>Hot GRS Iterative Read Operations</t>
        </is>
      </c>
      <c r="E4" s="36" t="n">
        <v>2096.03632888</v>
      </c>
      <c r="F4" s="36" t="n">
        <v>1994.91770816</v>
      </c>
      <c r="G4" s="36">
        <f>E4+F4</f>
        <v/>
      </c>
      <c r="I4" s="37">
        <f>G4/$G$3</f>
        <v/>
      </c>
      <c r="N4" s="28" t="inlineStr">
        <is>
          <t xml:space="preserve">US East 2 </t>
        </is>
      </c>
      <c r="O4" t="inlineStr">
        <is>
          <t>Data Lake Storage Gen2</t>
        </is>
      </c>
      <c r="P4" t="inlineStr">
        <is>
          <t>Standard</t>
        </is>
      </c>
      <c r="Q4" t="inlineStr">
        <is>
          <t>General Purpose v2</t>
        </is>
      </c>
      <c r="R4" t="inlineStr">
        <is>
          <t>Hiearchial Namespace</t>
        </is>
      </c>
      <c r="S4" t="inlineStr">
        <is>
          <t>Cold</t>
        </is>
      </c>
      <c r="T4" t="inlineStr">
        <is>
          <t>Locally Redundant (LRS)</t>
        </is>
      </c>
      <c r="U4" s="145" t="n">
        <v>3.6</v>
      </c>
      <c r="V4" s="145">
        <f>U4*(1-azure_disc)</f>
        <v/>
      </c>
      <c r="W4" s="145">
        <f>V4*12</f>
        <v/>
      </c>
      <c r="X4" s="32">
        <f>W4/$W$2</f>
        <v/>
      </c>
    </row>
    <row r="5" ht="18.75" customHeight="1" s="142">
      <c r="B5" s="24" t="inlineStr">
        <is>
          <t>sa8451camprd</t>
        </is>
      </c>
      <c r="C5" s="24" t="inlineStr">
        <is>
          <t>Azure Data Lake Storage Gen2 Hierarchical Namespace</t>
        </is>
      </c>
      <c r="D5" s="24" t="inlineStr">
        <is>
          <t>Hot Other Operations</t>
        </is>
      </c>
      <c r="E5" s="36" t="n">
        <v>715.379902782</v>
      </c>
      <c r="F5" s="36" t="n">
        <v>577.6584952860001</v>
      </c>
      <c r="G5" s="36">
        <f>E5+F5</f>
        <v/>
      </c>
      <c r="I5" s="37">
        <f>G5/$G$3</f>
        <v/>
      </c>
      <c r="N5" s="28" t="inlineStr">
        <is>
          <t xml:space="preserve">US East 2 </t>
        </is>
      </c>
      <c r="O5" t="inlineStr">
        <is>
          <t>Data Lake Storage Gen2</t>
        </is>
      </c>
      <c r="P5" t="inlineStr">
        <is>
          <t>Standard</t>
        </is>
      </c>
      <c r="Q5" t="inlineStr">
        <is>
          <t>General Purpose v2</t>
        </is>
      </c>
      <c r="R5" t="inlineStr">
        <is>
          <t>Hiearchial Namespace</t>
        </is>
      </c>
      <c r="S5" t="inlineStr">
        <is>
          <t>Archive</t>
        </is>
      </c>
      <c r="T5" t="inlineStr">
        <is>
          <t>Locally Redundant (LRS)</t>
        </is>
      </c>
      <c r="U5" s="145" t="n">
        <v>2</v>
      </c>
      <c r="V5" s="145">
        <f>U5*(1-azure_disc)</f>
        <v/>
      </c>
      <c r="W5" s="145">
        <f>V5*12</f>
        <v/>
      </c>
      <c r="X5" s="32">
        <f>W5/$W$2</f>
        <v/>
      </c>
    </row>
    <row r="6" ht="18.75" customHeight="1" s="142">
      <c r="B6" s="24" t="inlineStr">
        <is>
          <t>sa8451camprd</t>
        </is>
      </c>
      <c r="C6" s="24" t="inlineStr">
        <is>
          <t>Azure Data Lake Storage Gen2 Hierarchical Namespace</t>
        </is>
      </c>
      <c r="D6" s="24" t="inlineStr">
        <is>
          <t>Hot Read Operations</t>
        </is>
      </c>
      <c r="E6" s="36" t="n">
        <v>625.9153749120001</v>
      </c>
      <c r="F6" s="36" t="n">
        <v>477.831311256</v>
      </c>
      <c r="G6" s="36">
        <f>E6+F6</f>
        <v/>
      </c>
      <c r="I6" s="37">
        <f>G6/$G$3</f>
        <v/>
      </c>
      <c r="N6" s="38" t="inlineStr">
        <is>
          <t xml:space="preserve">US East 2 </t>
        </is>
      </c>
      <c r="O6" s="38" t="inlineStr">
        <is>
          <t>Data Lake Storage Gen2</t>
        </is>
      </c>
      <c r="P6" s="38" t="inlineStr">
        <is>
          <t>Premium</t>
        </is>
      </c>
      <c r="Q6" s="38" t="inlineStr">
        <is>
          <t>General Purpose v2</t>
        </is>
      </c>
      <c r="R6" s="38" t="inlineStr">
        <is>
          <t>Hiearchial Namespace</t>
        </is>
      </c>
      <c r="S6" s="38" t="inlineStr">
        <is>
          <t>NA</t>
        </is>
      </c>
      <c r="T6" s="38" t="inlineStr">
        <is>
          <t>Locally Redundant (LRS)</t>
        </is>
      </c>
      <c r="U6" s="195" t="n">
        <v>150</v>
      </c>
      <c r="V6" s="195">
        <f>U6*(1-azure_disc)</f>
        <v/>
      </c>
      <c r="W6" s="195">
        <f>V6*12</f>
        <v/>
      </c>
      <c r="X6" s="32">
        <f>W6/$W$2</f>
        <v/>
      </c>
    </row>
    <row r="7" ht="18.75" customHeight="1" s="142">
      <c r="B7" s="24" t="inlineStr">
        <is>
          <t>sa8451camprd</t>
        </is>
      </c>
      <c r="C7" s="24" t="inlineStr">
        <is>
          <t>Azure Data Lake Storage Gen2 Hierarchical Namespace</t>
        </is>
      </c>
      <c r="D7" s="24" t="inlineStr">
        <is>
          <t>Hot GRS Write Operations</t>
        </is>
      </c>
      <c r="E7" s="36" t="n">
        <v>94.70869252</v>
      </c>
      <c r="F7" s="36" t="n">
        <v>23.18332432</v>
      </c>
      <c r="G7" s="36">
        <f>E7+F7</f>
        <v/>
      </c>
      <c r="I7" s="37">
        <f>G7/$G$3</f>
        <v/>
      </c>
    </row>
    <row r="8" ht="18.75" customHeight="1" s="142">
      <c r="B8" s="24" t="inlineStr">
        <is>
          <t>sa8451camprd</t>
        </is>
      </c>
      <c r="C8" s="24" t="inlineStr">
        <is>
          <t>Azure Data Lake Storage Gen2 Hierarchical Namespace</t>
        </is>
      </c>
      <c r="D8" s="24" t="inlineStr">
        <is>
          <t>Hot GRS Index</t>
        </is>
      </c>
      <c r="E8" s="36" t="n">
        <v>6.1173564324</v>
      </c>
      <c r="F8" s="36" t="n">
        <v>3.0750441146</v>
      </c>
      <c r="G8" s="36">
        <f>E8+F8</f>
        <v/>
      </c>
      <c r="I8" s="37">
        <f>G8/$G$3</f>
        <v/>
      </c>
    </row>
    <row r="9" ht="18.75" customHeight="1" s="142">
      <c r="B9" s="24" t="inlineStr">
        <is>
          <t>sa8451camprd</t>
        </is>
      </c>
      <c r="C9" s="24" t="inlineStr">
        <is>
          <t>Azure Data Lake Storage Gen2 Hierarchical Namespace</t>
        </is>
      </c>
      <c r="D9" s="24" t="inlineStr">
        <is>
          <t>Delete Operations</t>
        </is>
      </c>
      <c r="E9" s="36" t="n">
        <v>0</v>
      </c>
      <c r="F9" s="36" t="n">
        <v>0</v>
      </c>
      <c r="G9" s="36">
        <f>E9+F9</f>
        <v/>
      </c>
      <c r="I9" s="37">
        <f>G9/$G$3</f>
        <v/>
      </c>
    </row>
    <row r="10" ht="18.75" customHeight="1" s="142">
      <c r="B10" s="40" t="inlineStr">
        <is>
          <t>TOTAL STORAGE COSTS</t>
        </is>
      </c>
      <c r="C10" s="40" t="n"/>
      <c r="D10" s="40" t="n"/>
      <c r="E10" s="41" t="n"/>
      <c r="F10" s="41" t="n"/>
      <c r="G10" s="41">
        <f>SUM(G3:G9)</f>
        <v/>
      </c>
    </row>
    <row r="11" ht="18.75" customHeight="1" s="142">
      <c r="B11" s="24" t="n"/>
      <c r="C11" s="24" t="n"/>
      <c r="E11" s="36" t="n"/>
      <c r="F11" s="36" t="n"/>
      <c r="G11" s="36" t="n"/>
    </row>
    <row r="12" ht="18.75" customHeight="1" s="142">
      <c r="A12" s="29" t="inlineStr">
        <is>
          <t>Enterprise Data Lake</t>
        </is>
      </c>
      <c r="C12" s="24" t="n"/>
      <c r="E12" s="36" t="n"/>
      <c r="F12" s="36" t="n"/>
      <c r="G12" s="36" t="n"/>
    </row>
    <row r="13" ht="18.75" customHeight="1" s="142">
      <c r="B13" s="33" t="inlineStr">
        <is>
          <t>sa8451entlakegrnprd</t>
        </is>
      </c>
      <c r="C13" s="33" t="inlineStr">
        <is>
          <t>Azure Data Lake Storage Gen2 Hierarchical Namespace</t>
        </is>
      </c>
      <c r="D13" s="33" t="inlineStr">
        <is>
          <t>Hot GRS Data Stored</t>
        </is>
      </c>
      <c r="E13" s="34" t="n">
        <v>10833.1916020251</v>
      </c>
      <c r="F13" s="34" t="n">
        <v>5657.4827268729</v>
      </c>
      <c r="G13" s="34">
        <f>E13+F13</f>
        <v/>
      </c>
      <c r="I13" s="35" t="inlineStr">
        <is>
          <t>NA</t>
        </is>
      </c>
    </row>
    <row r="14" ht="18.75" customHeight="1" s="142">
      <c r="B14" s="24" t="inlineStr">
        <is>
          <t>sa8451entlakegrnprd</t>
        </is>
      </c>
      <c r="C14" s="24" t="inlineStr">
        <is>
          <t>Azure Data Lake Storage Gen2 Hierarchical Namespace</t>
        </is>
      </c>
      <c r="D14" s="24" t="inlineStr">
        <is>
          <t>Hot Read Operations</t>
        </is>
      </c>
      <c r="E14" s="36" t="n">
        <v>442.315913628</v>
      </c>
      <c r="F14" s="36" t="n">
        <v>206.767156956</v>
      </c>
      <c r="G14" s="36">
        <f>E14+F14</f>
        <v/>
      </c>
      <c r="I14" s="37">
        <f>G14/$G$13</f>
        <v/>
      </c>
    </row>
    <row r="15" ht="18.75" customHeight="1" s="142">
      <c r="B15" s="24" t="inlineStr">
        <is>
          <t>sa8451entlakegrnprd</t>
        </is>
      </c>
      <c r="C15" s="24" t="inlineStr">
        <is>
          <t>Azure Data Lake Storage Gen2 Hierarchical Namespace</t>
        </is>
      </c>
      <c r="D15" s="24" t="inlineStr">
        <is>
          <t>Hot GRS Iterative Read Operations</t>
        </is>
      </c>
      <c r="E15" s="36" t="n">
        <v>299.9284704</v>
      </c>
      <c r="F15" s="36" t="n">
        <v>221.84772948</v>
      </c>
      <c r="G15" s="36">
        <f>E15+F15</f>
        <v/>
      </c>
      <c r="I15" s="37">
        <f>G15/$G$13</f>
        <v/>
      </c>
    </row>
    <row r="16" ht="18.75" customHeight="1" s="142">
      <c r="B16" s="24" t="inlineStr">
        <is>
          <t>sa8451entlakegrnprd</t>
        </is>
      </c>
      <c r="C16" s="24" t="inlineStr">
        <is>
          <t>Azure Data Lake Storage Gen2 Hierarchical Namespace</t>
        </is>
      </c>
      <c r="D16" s="24" t="inlineStr">
        <is>
          <t>Hot GRS Write Operations</t>
        </is>
      </c>
      <c r="E16" s="36" t="n">
        <v>177.8476284</v>
      </c>
      <c r="F16" s="36" t="n">
        <v>103.90610256</v>
      </c>
      <c r="G16" s="36">
        <f>E16+F16</f>
        <v/>
      </c>
      <c r="I16" s="37">
        <f>G16/$G$13</f>
        <v/>
      </c>
    </row>
    <row r="17" ht="18.75" customHeight="1" s="142">
      <c r="B17" s="24" t="inlineStr">
        <is>
          <t>sa8451entlakegrnprd</t>
        </is>
      </c>
      <c r="C17" s="24" t="inlineStr">
        <is>
          <t>Azure Data Lake Storage Gen2 Hierarchical Namespace</t>
        </is>
      </c>
      <c r="D17" s="24" t="inlineStr">
        <is>
          <t>Hot Other Operations</t>
        </is>
      </c>
      <c r="E17" s="36" t="n">
        <v>87.549618678</v>
      </c>
      <c r="F17" s="36" t="n">
        <v>41.92446426</v>
      </c>
      <c r="G17" s="36">
        <f>E17+F17</f>
        <v/>
      </c>
      <c r="I17" s="37">
        <f>G17/$G$13</f>
        <v/>
      </c>
    </row>
    <row r="18" ht="18.75" customHeight="1" s="142">
      <c r="B18" s="24" t="inlineStr">
        <is>
          <t>sa8451entlakegrnprd</t>
        </is>
      </c>
      <c r="C18" s="24" t="inlineStr">
        <is>
          <t>Azure Data Lake Storage Gen2 Hierarchical Namespace</t>
        </is>
      </c>
      <c r="D18" s="24" t="inlineStr">
        <is>
          <t>Hot GRS Index</t>
        </is>
      </c>
      <c r="E18" s="36" t="n">
        <v>0.3900484106</v>
      </c>
      <c r="F18" s="36" t="n">
        <v>0.2045354956</v>
      </c>
      <c r="G18" s="36">
        <f>E18+F18</f>
        <v/>
      </c>
      <c r="I18" s="37">
        <f>G18/$G$13</f>
        <v/>
      </c>
    </row>
    <row r="19" ht="18.75" customHeight="1" s="142">
      <c r="B19" s="24" t="inlineStr">
        <is>
          <t>sa8451entlakegrnprd</t>
        </is>
      </c>
      <c r="C19" s="24" t="inlineStr">
        <is>
          <t>Azure Data Lake Storage Gen2 Hierarchical Namespace</t>
        </is>
      </c>
      <c r="D19" s="24" t="inlineStr">
        <is>
          <t>Delete Operations</t>
        </is>
      </c>
      <c r="E19" s="36" t="n">
        <v>0</v>
      </c>
      <c r="F19" s="36" t="n">
        <v>0</v>
      </c>
      <c r="G19" s="36">
        <f>E19+F19</f>
        <v/>
      </c>
      <c r="I19" s="37">
        <f>G19/$G$13</f>
        <v/>
      </c>
    </row>
    <row r="20" ht="18.75" customHeight="1" s="142">
      <c r="B20" s="40" t="inlineStr">
        <is>
          <t>TOTAL STORAGE COSTS</t>
        </is>
      </c>
      <c r="C20" s="40" t="n"/>
      <c r="D20" s="40" t="n"/>
      <c r="E20" s="41" t="n"/>
      <c r="F20" s="41" t="n"/>
      <c r="G20" s="41">
        <f>SUM(G13:G19)</f>
        <v/>
      </c>
    </row>
    <row r="21" ht="18.75" customHeight="1" s="142">
      <c r="B21" s="24" t="n"/>
      <c r="C21" s="24" t="n"/>
      <c r="E21" s="36" t="n"/>
      <c r="F21" s="36" t="n"/>
      <c r="G21" s="36" t="n"/>
    </row>
    <row r="22" ht="18.75" customHeight="1" s="142">
      <c r="A22" s="29" t="inlineStr">
        <is>
          <t>Forecasting Center of Excellence</t>
        </is>
      </c>
      <c r="C22" s="24" t="n"/>
      <c r="E22" s="36" t="n"/>
      <c r="F22" s="36" t="n"/>
      <c r="G22" s="36" t="n"/>
      <c r="J22" s="196" t="inlineStr">
        <is>
          <t>Hot</t>
        </is>
      </c>
      <c r="K22" s="196" t="inlineStr">
        <is>
          <t>Cool</t>
        </is>
      </c>
      <c r="L22" s="24" t="inlineStr">
        <is>
          <t>Cold</t>
        </is>
      </c>
      <c r="N22" s="24" t="inlineStr">
        <is>
          <t>Archive</t>
        </is>
      </c>
    </row>
    <row r="23" ht="18.75" customHeight="1" s="142">
      <c r="B23" s="33" t="inlineStr">
        <is>
          <t>sa8451fcstprd</t>
        </is>
      </c>
      <c r="C23" s="33" t="inlineStr">
        <is>
          <t>Azure Data Lake Storage Gen2 Hierarchical Namespace</t>
        </is>
      </c>
      <c r="D23" s="33" t="inlineStr">
        <is>
          <t>Hot LRS Data Stored</t>
        </is>
      </c>
      <c r="E23" s="34" t="n">
        <v>13437.461506285</v>
      </c>
      <c r="F23" s="34" t="n">
        <v>7460.314335458001</v>
      </c>
      <c r="G23" s="34">
        <f>E23+F23</f>
        <v/>
      </c>
      <c r="I23" s="35" t="inlineStr">
        <is>
          <t>NA</t>
        </is>
      </c>
      <c r="J23" s="197" t="n">
        <v>18.4</v>
      </c>
      <c r="K23" s="197" t="n">
        <v>10</v>
      </c>
      <c r="L23" s="44" t="n"/>
    </row>
    <row r="24" ht="18.75" customHeight="1" s="142">
      <c r="B24" s="24" t="inlineStr">
        <is>
          <t>sa8451fcstprd</t>
        </is>
      </c>
      <c r="C24" s="24" t="inlineStr">
        <is>
          <t>Azure Data Lake Storage Gen2 Hierarchical Namespace</t>
        </is>
      </c>
      <c r="D24" s="24" t="inlineStr">
        <is>
          <t>Hot Iterative Read Operations</t>
        </is>
      </c>
      <c r="E24" s="36" t="n">
        <v>636.66556486</v>
      </c>
      <c r="F24" s="36" t="n">
        <v>406.23619322</v>
      </c>
      <c r="G24" s="36">
        <f>E24+F24</f>
        <v/>
      </c>
      <c r="I24" s="37">
        <f>G24/$G$23</f>
        <v/>
      </c>
      <c r="J24" s="196">
        <f>$J$23*I24</f>
        <v/>
      </c>
      <c r="K24" s="196" t="n"/>
      <c r="L24" s="37" t="n"/>
    </row>
    <row r="25" ht="18.75" customHeight="1" s="142">
      <c r="B25" s="24" t="inlineStr">
        <is>
          <t>sa8451fcstprd</t>
        </is>
      </c>
      <c r="C25" s="24" t="inlineStr">
        <is>
          <t>Azure Data Lake Storage Gen2 Hierarchical Namespace</t>
        </is>
      </c>
      <c r="D25" s="24" t="inlineStr">
        <is>
          <t>Hot Read Operations</t>
        </is>
      </c>
      <c r="E25" s="36" t="n">
        <v>249.3965577</v>
      </c>
      <c r="F25" s="36" t="n">
        <v>150.092444424</v>
      </c>
      <c r="G25" s="36">
        <f>E25+F25</f>
        <v/>
      </c>
      <c r="I25" s="37">
        <f>G25/$G$23</f>
        <v/>
      </c>
      <c r="J25" s="196">
        <f>$J$23*I25</f>
        <v/>
      </c>
      <c r="K25" s="196" t="n"/>
      <c r="L25" s="37" t="n"/>
    </row>
    <row r="26" ht="18.75" customHeight="1" s="142">
      <c r="B26" s="24" t="inlineStr">
        <is>
          <t>sa8451fcstprd</t>
        </is>
      </c>
      <c r="C26" s="24" t="inlineStr">
        <is>
          <t>Azure Data Lake Storage Gen2 Hierarchical Namespace</t>
        </is>
      </c>
      <c r="D26" s="24" t="inlineStr">
        <is>
          <t>Hot Write Operations</t>
        </is>
      </c>
      <c r="E26" s="36" t="n">
        <v>147.58721666</v>
      </c>
      <c r="F26" s="36" t="n">
        <v>130.3865745</v>
      </c>
      <c r="G26" s="36">
        <f>E26+F26</f>
        <v/>
      </c>
      <c r="I26" s="37">
        <f>G26/$G$23</f>
        <v/>
      </c>
      <c r="J26" s="196">
        <f>$J$23*I26</f>
        <v/>
      </c>
      <c r="K26" s="196" t="n"/>
      <c r="L26" s="37" t="n"/>
    </row>
    <row r="27" ht="18.75" customHeight="1" s="142">
      <c r="B27" s="24" t="inlineStr">
        <is>
          <t>sa8451fcstprd</t>
        </is>
      </c>
      <c r="C27" s="24" t="inlineStr">
        <is>
          <t>Azure Data Lake Storage Gen2 Hierarchical Namespace</t>
        </is>
      </c>
      <c r="D27" s="24" t="inlineStr">
        <is>
          <t>Hot Other Operations</t>
        </is>
      </c>
      <c r="E27" s="36" t="n">
        <v>59.231673294</v>
      </c>
      <c r="F27" s="36" t="n">
        <v>45.987952734</v>
      </c>
      <c r="G27" s="36">
        <f>E27+F27</f>
        <v/>
      </c>
      <c r="I27" s="37">
        <f>G27/$G$23</f>
        <v/>
      </c>
      <c r="J27" s="196">
        <f>$J$23*I27</f>
        <v/>
      </c>
      <c r="K27" s="196" t="n"/>
      <c r="L27" s="37" t="n"/>
    </row>
    <row r="28" ht="18.75" customHeight="1" s="142">
      <c r="B28" s="24" t="inlineStr">
        <is>
          <t>sa8451fcstprd</t>
        </is>
      </c>
      <c r="C28" s="24" t="inlineStr">
        <is>
          <t>Azure Data Lake Storage Gen2 Hierarchical Namespace</t>
        </is>
      </c>
      <c r="D28" s="24" t="inlineStr">
        <is>
          <t>Hot LRS Index</t>
        </is>
      </c>
      <c r="E28" s="36" t="n">
        <v>0.16707502</v>
      </c>
      <c r="F28" s="36" t="n">
        <v>0.0912920585</v>
      </c>
      <c r="G28" s="36">
        <f>E28+F28</f>
        <v/>
      </c>
      <c r="I28" s="37">
        <f>G28/$G$23</f>
        <v/>
      </c>
      <c r="J28" s="196">
        <f>$J$23*I28</f>
        <v/>
      </c>
      <c r="K28" s="196" t="n"/>
      <c r="L28" s="37" t="n"/>
    </row>
    <row r="29" ht="18.75" customHeight="1" s="142">
      <c r="B29" s="24" t="inlineStr">
        <is>
          <t>sa8451fcstprd</t>
        </is>
      </c>
      <c r="C29" s="24" t="inlineStr">
        <is>
          <t>Azure Data Lake Storage Gen2 Hierarchical Namespace</t>
        </is>
      </c>
      <c r="D29" s="24" t="inlineStr">
        <is>
          <t>Delete Operations</t>
        </is>
      </c>
      <c r="E29" s="36" t="n">
        <v>0</v>
      </c>
      <c r="F29" s="36" t="n">
        <v>0</v>
      </c>
      <c r="G29" s="36">
        <f>E29+F29</f>
        <v/>
      </c>
      <c r="I29" s="37">
        <f>G29/$G$23</f>
        <v/>
      </c>
      <c r="J29" s="196">
        <f>$J$23*I29</f>
        <v/>
      </c>
      <c r="K29" s="196" t="n"/>
      <c r="L29" s="37" t="n"/>
    </row>
    <row r="30" ht="18.75" customHeight="1" s="142">
      <c r="B30" s="40" t="inlineStr">
        <is>
          <t>TOTAL STORAGE COSTS</t>
        </is>
      </c>
      <c r="C30" s="40" t="n"/>
      <c r="D30" s="40" t="n"/>
      <c r="E30" s="41" t="n"/>
      <c r="F30" s="41" t="n"/>
      <c r="G30" s="41">
        <f>SUM(G23:G29)</f>
        <v/>
      </c>
      <c r="J30" s="198">
        <f>SUM(J23:J29)</f>
        <v/>
      </c>
      <c r="K30" s="198" t="n"/>
    </row>
    <row r="31" ht="18.75" customHeight="1" s="142">
      <c r="B31" s="24" t="n"/>
      <c r="C31" s="24" t="n"/>
      <c r="E31" s="36" t="n"/>
      <c r="F31" s="36" t="n"/>
      <c r="G31" s="36" t="n"/>
    </row>
    <row r="32" ht="18.75" customHeight="1" s="142">
      <c r="A32" s="29" t="inlineStr">
        <is>
          <t>ACDS</t>
        </is>
      </c>
    </row>
    <row r="33" ht="18.75" customHeight="1" s="142">
      <c r="B33" s="24" t="inlineStr">
        <is>
          <t>sa8451posprd</t>
        </is>
      </c>
      <c r="C33" s="24" t="inlineStr">
        <is>
          <t>Azure Data Lake Storage Gen2 Hierarchical Namespace</t>
        </is>
      </c>
      <c r="D33" s="24" t="inlineStr">
        <is>
          <t>Hot GRS Iterative Read Operations</t>
        </is>
      </c>
      <c r="E33" s="36" t="n"/>
      <c r="F33" s="36" t="n"/>
      <c r="G33" s="36">
        <f>'ACDS Storage FY23'!R3</f>
        <v/>
      </c>
      <c r="I33" s="46">
        <f>G33/$G$35</f>
        <v/>
      </c>
    </row>
    <row r="34" ht="18.75" customHeight="1" s="142">
      <c r="B34" s="24" t="inlineStr">
        <is>
          <t>sa8451posprd</t>
        </is>
      </c>
      <c r="C34" s="24" t="inlineStr">
        <is>
          <t>Azure Data Lake Storage Gen2 Hierarchical Namespace</t>
        </is>
      </c>
      <c r="D34" s="24" t="inlineStr">
        <is>
          <t>Hot Read Operations</t>
        </is>
      </c>
      <c r="E34" s="36" t="n"/>
      <c r="F34" s="36" t="n"/>
      <c r="G34" s="36">
        <f>'ACDS Storage FY23'!R4</f>
        <v/>
      </c>
      <c r="I34" s="46">
        <f>G34/$G$35</f>
        <v/>
      </c>
    </row>
    <row r="35" ht="18.75" customHeight="1" s="142">
      <c r="B35" s="33" t="inlineStr">
        <is>
          <t>sa8451posprd</t>
        </is>
      </c>
      <c r="C35" s="33" t="inlineStr">
        <is>
          <t>Azure Data Lake Storage Gen2 Hierarchical Namespace</t>
        </is>
      </c>
      <c r="D35" s="33" t="inlineStr">
        <is>
          <t>Hot GRS Data Stored</t>
        </is>
      </c>
      <c r="E35" s="34" t="n"/>
      <c r="F35" s="34" t="n"/>
      <c r="G35" s="34">
        <f>'ACDS Storage FY23'!R5</f>
        <v/>
      </c>
      <c r="I35" s="35" t="inlineStr">
        <is>
          <t>NA</t>
        </is>
      </c>
    </row>
    <row r="36" ht="18.75" customHeight="1" s="142">
      <c r="B36" s="24" t="inlineStr">
        <is>
          <t>sa8451posprd</t>
        </is>
      </c>
      <c r="C36" s="24" t="inlineStr">
        <is>
          <t>Azure Data Lake Storage Gen2 Hierarchical Namespace</t>
        </is>
      </c>
      <c r="D36" s="24" t="inlineStr">
        <is>
          <t>Hot Other Operations</t>
        </is>
      </c>
      <c r="E36" s="36" t="n"/>
      <c r="F36" s="36" t="n"/>
      <c r="G36" s="36">
        <f>'ACDS Storage FY23'!R6</f>
        <v/>
      </c>
      <c r="I36" s="46">
        <f>G36/$G$35</f>
        <v/>
      </c>
    </row>
    <row r="37" ht="18.75" customHeight="1" s="142">
      <c r="B37" s="24" t="inlineStr">
        <is>
          <t>sa8451posprd</t>
        </is>
      </c>
      <c r="C37" s="24" t="inlineStr">
        <is>
          <t>Azure Data Lake Storage Gen2 Hierarchical Namespace</t>
        </is>
      </c>
      <c r="D37" s="24" t="inlineStr">
        <is>
          <t>Hot GRS Write Operations</t>
        </is>
      </c>
      <c r="E37" s="36" t="n"/>
      <c r="F37" s="36" t="n"/>
      <c r="G37" s="36">
        <f>'ACDS Storage FY23'!R7</f>
        <v/>
      </c>
      <c r="I37" s="46">
        <f>G37/$G$35</f>
        <v/>
      </c>
    </row>
    <row r="38" ht="18.75" customHeight="1" s="142">
      <c r="B38" s="24" t="inlineStr">
        <is>
          <t>sa8451posprd</t>
        </is>
      </c>
      <c r="C38" s="24" t="inlineStr">
        <is>
          <t>Azure Data Lake Storage Gen2 Hierarchical Namespace</t>
        </is>
      </c>
      <c r="D38" s="24" t="inlineStr">
        <is>
          <t>Hot GRS Index</t>
        </is>
      </c>
      <c r="E38" s="36" t="n"/>
      <c r="F38" s="36" t="n"/>
      <c r="G38" s="36">
        <f>'ACDS Storage FY23'!R8</f>
        <v/>
      </c>
      <c r="I38" s="46">
        <f>G38/$G$35</f>
        <v/>
      </c>
    </row>
    <row r="39" ht="18.75" customHeight="1" s="142">
      <c r="B39" s="24" t="inlineStr">
        <is>
          <t>sa8451posprd</t>
        </is>
      </c>
      <c r="C39" s="24" t="inlineStr">
        <is>
          <t>Azure Data Lake Storage Gen2 Hierarchical Namespace</t>
        </is>
      </c>
      <c r="D39" s="24" t="inlineStr">
        <is>
          <t>Delete Operations</t>
        </is>
      </c>
      <c r="E39" s="36" t="n"/>
      <c r="F39" s="36" t="n"/>
      <c r="G39" s="36">
        <f>'ACDS Storage FY23'!R9</f>
        <v/>
      </c>
      <c r="I39" s="46">
        <f>G39/$G$35</f>
        <v/>
      </c>
    </row>
    <row r="40" ht="18.75" customHeight="1" s="142">
      <c r="B40" s="40" t="inlineStr">
        <is>
          <t>TOTAL STORAGE COSTS</t>
        </is>
      </c>
      <c r="C40" s="40" t="n"/>
      <c r="D40" s="40" t="n"/>
      <c r="E40" s="41" t="n"/>
      <c r="F40" s="41" t="n"/>
      <c r="G40" s="41">
        <f>SUM(G33:G39)</f>
        <v/>
      </c>
    </row>
    <row r="41" ht="18.75" customHeight="1" s="142">
      <c r="B41" s="29" t="n"/>
      <c r="C41" s="29" t="n"/>
      <c r="D41" s="29" t="n"/>
      <c r="E41" s="20" t="n"/>
      <c r="F41" s="20" t="n"/>
      <c r="G41" s="20" t="n"/>
    </row>
    <row r="42" ht="18.75" customHeight="1" s="142">
      <c r="A42" s="29" t="inlineStr">
        <is>
          <t>Clickstream</t>
        </is>
      </c>
      <c r="C42" s="24" t="n"/>
      <c r="E42" s="36" t="n"/>
      <c r="F42" s="36" t="n"/>
      <c r="G42" s="36" t="n"/>
    </row>
    <row r="43" ht="18.75" customHeight="1" s="142">
      <c r="B43" s="33" t="inlineStr">
        <is>
          <t>sa8451clkstrmprd</t>
        </is>
      </c>
      <c r="C43" s="33" t="inlineStr">
        <is>
          <t>Azure Data Lake Storage Gen2 Hierarchical Namespace</t>
        </is>
      </c>
      <c r="D43" s="33" t="inlineStr">
        <is>
          <t>Hot GRS Data Stored</t>
        </is>
      </c>
      <c r="E43" s="34" t="n">
        <v>6429.2478995283</v>
      </c>
      <c r="F43" s="34" t="n">
        <v>2387.7692329953</v>
      </c>
      <c r="G43" s="34">
        <f>E43+F43</f>
        <v/>
      </c>
      <c r="I43" s="35" t="inlineStr">
        <is>
          <t>NA</t>
        </is>
      </c>
    </row>
    <row r="44" ht="18.75" customHeight="1" s="142">
      <c r="B44" s="24" t="inlineStr">
        <is>
          <t>sa8451clkstrmprd</t>
        </is>
      </c>
      <c r="C44" s="24" t="inlineStr">
        <is>
          <t>Azure Data Lake Storage Gen2 Hierarchical Namespace</t>
        </is>
      </c>
      <c r="D44" s="24" t="inlineStr">
        <is>
          <t>Hot GRS Write Operations</t>
        </is>
      </c>
      <c r="E44" s="36" t="n">
        <v>1163.4819482</v>
      </c>
      <c r="F44" s="36" t="n">
        <v>572.36173852</v>
      </c>
      <c r="G44" s="36">
        <f>E44+F44</f>
        <v/>
      </c>
      <c r="I44" s="37">
        <f>G44/$G$43</f>
        <v/>
      </c>
    </row>
    <row r="45" ht="18.75" customHeight="1" s="142">
      <c r="B45" s="24" t="inlineStr">
        <is>
          <t>sa8451clkstrmprd</t>
        </is>
      </c>
      <c r="C45" s="24" t="inlineStr">
        <is>
          <t>Azure Data Lake Storage Gen2 Hierarchical Namespace</t>
        </is>
      </c>
      <c r="D45" s="24" t="inlineStr">
        <is>
          <t>Hot GRS Iterative Read Operations</t>
        </is>
      </c>
      <c r="E45" s="36" t="n">
        <v>166.83036292</v>
      </c>
      <c r="F45" s="36" t="n">
        <v>120.21874904</v>
      </c>
      <c r="G45" s="36">
        <f>E45+F45</f>
        <v/>
      </c>
      <c r="I45" s="37">
        <f>G45/$G$43</f>
        <v/>
      </c>
    </row>
    <row r="46" ht="18.75" customHeight="1" s="142">
      <c r="B46" s="24" t="inlineStr">
        <is>
          <t>sa8451clkstrmprd</t>
        </is>
      </c>
      <c r="C46" s="24" t="inlineStr">
        <is>
          <t>Azure Data Lake Storage Gen2 Hierarchical Namespace</t>
        </is>
      </c>
      <c r="D46" s="24" t="inlineStr">
        <is>
          <t>Hot Read Operations</t>
        </is>
      </c>
      <c r="E46" s="36" t="n">
        <v>140.26740948</v>
      </c>
      <c r="F46" s="36" t="n">
        <v>46.875130896</v>
      </c>
      <c r="G46" s="36">
        <f>E46+F46</f>
        <v/>
      </c>
      <c r="I46" s="37">
        <f>G46/$G$43</f>
        <v/>
      </c>
    </row>
    <row r="47" ht="18.75" customHeight="1" s="142">
      <c r="B47" s="24" t="inlineStr">
        <is>
          <t>sa8451clkstrmprd</t>
        </is>
      </c>
      <c r="C47" s="24" t="inlineStr">
        <is>
          <t>Azure Data Lake Storage Gen2 Hierarchical Namespace</t>
        </is>
      </c>
      <c r="D47" s="24" t="inlineStr">
        <is>
          <t>Hot Other Operations</t>
        </is>
      </c>
      <c r="E47" s="36" t="n">
        <v>19.88232858</v>
      </c>
      <c r="F47" s="36" t="n">
        <v>8.66005599</v>
      </c>
      <c r="G47" s="36">
        <f>E47+F47</f>
        <v/>
      </c>
      <c r="I47" s="37">
        <f>G47/$G$43</f>
        <v/>
      </c>
    </row>
    <row r="48" ht="18.75" customHeight="1" s="142">
      <c r="B48" s="24" t="inlineStr">
        <is>
          <t>sa8451clkstrmprd</t>
        </is>
      </c>
      <c r="C48" s="24" t="inlineStr">
        <is>
          <t>Azure Data Lake Storage Gen2 Hierarchical Namespace</t>
        </is>
      </c>
      <c r="D48" s="24" t="inlineStr">
        <is>
          <t>Hot GRS Index</t>
        </is>
      </c>
      <c r="E48" s="36" t="n">
        <v>0.2038445914</v>
      </c>
      <c r="F48" s="36" t="n">
        <v>0.0926350776</v>
      </c>
      <c r="G48" s="36">
        <f>E48+F48</f>
        <v/>
      </c>
      <c r="I48" s="37">
        <f>G48/$G$43</f>
        <v/>
      </c>
    </row>
    <row r="49" ht="18.75" customHeight="1" s="142">
      <c r="B49" s="24" t="inlineStr">
        <is>
          <t>sa8451clkstrmprd</t>
        </is>
      </c>
      <c r="C49" s="24" t="inlineStr">
        <is>
          <t>Azure Data Lake Storage Gen2 Hierarchical Namespace</t>
        </is>
      </c>
      <c r="D49" s="24" t="inlineStr">
        <is>
          <t>Delete Operations</t>
        </is>
      </c>
      <c r="E49" s="36" t="n">
        <v>0</v>
      </c>
      <c r="F49" s="36" t="n">
        <v>0</v>
      </c>
      <c r="G49" s="36">
        <f>E49+F49</f>
        <v/>
      </c>
      <c r="I49" s="37">
        <f>G49/$G$43</f>
        <v/>
      </c>
    </row>
    <row r="50" ht="18.75" customHeight="1" s="142">
      <c r="B50" s="40" t="inlineStr">
        <is>
          <t>TOTAL STORAGE COSTS</t>
        </is>
      </c>
      <c r="C50" s="40" t="n"/>
      <c r="D50" s="40" t="n"/>
      <c r="E50" s="41" t="n"/>
      <c r="F50" s="41" t="n"/>
      <c r="G50" s="41">
        <f>SUM(G43:G49)</f>
        <v/>
      </c>
    </row>
    <row r="51" ht="18.75" customHeight="1" s="142"/>
    <row r="52" ht="18.75" customHeight="1" s="142"/>
    <row r="53" ht="18.75" customHeight="1" s="142"/>
    <row r="54" ht="18.75" customHeight="1" s="142"/>
    <row r="55" ht="18.75" customHeight="1" s="142"/>
    <row r="56" ht="18.75" customHeight="1" s="142"/>
    <row r="57" ht="18.75" customHeight="1" s="142">
      <c r="N57" s="32" t="n"/>
    </row>
    <row r="58" ht="18.75" customHeight="1" s="142">
      <c r="M58" s="32" t="n"/>
      <c r="N58" s="32" t="n"/>
      <c r="O58" s="145" t="n"/>
    </row>
    <row r="59" ht="18.75" customHeight="1" s="142">
      <c r="M59" s="32" t="n"/>
      <c r="N59" s="32" t="n"/>
      <c r="O59" s="145" t="n"/>
    </row>
    <row r="60" ht="18.75" customHeight="1" s="142">
      <c r="M60" s="32" t="n"/>
      <c r="N60" s="32" t="n"/>
      <c r="O60" s="145" t="n"/>
    </row>
    <row r="61" ht="18.75" customHeight="1" s="142">
      <c r="M61" s="32" t="n"/>
      <c r="N61" s="32" t="n"/>
      <c r="O61" s="145" t="n"/>
    </row>
    <row r="62" ht="18.75" customHeight="1" s="142">
      <c r="M62" s="47" t="n"/>
      <c r="N62" s="47" t="n"/>
      <c r="O62" s="195" t="n"/>
      <c r="P62" s="38" t="n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0"/>
    <pageSetUpPr/>
  </sheetPr>
  <dimension ref="A2:R14"/>
  <sheetViews>
    <sheetView workbookViewId="0">
      <selection activeCell="A1" sqref="A1"/>
    </sheetView>
  </sheetViews>
  <sheetFormatPr baseColWidth="8" defaultRowHeight="14.4"/>
  <cols>
    <col width="12" bestFit="1" customWidth="1" style="142" min="1" max="1"/>
    <col width="42.44140625" bestFit="1" customWidth="1" style="142" min="2" max="2"/>
    <col width="27.109375" bestFit="1" customWidth="1" style="142" min="3" max="3"/>
    <col hidden="1" width="13.5546875" bestFit="1" customWidth="1" style="12" min="4" max="17"/>
    <col width="11.109375" bestFit="1" customWidth="1" style="12" min="18" max="18"/>
  </cols>
  <sheetData>
    <row r="1" ht="18.75" customHeight="1" s="142"/>
    <row r="2" ht="18.75" customHeight="1" s="142">
      <c r="D2" s="17" t="n">
        <v>1</v>
      </c>
      <c r="E2" s="17" t="n">
        <v>2</v>
      </c>
      <c r="F2" s="17" t="n">
        <v>3</v>
      </c>
      <c r="G2" s="17" t="n">
        <v>4</v>
      </c>
      <c r="H2" s="17" t="n">
        <v>5</v>
      </c>
      <c r="I2" s="17" t="n">
        <v>6</v>
      </c>
      <c r="J2" s="17" t="n">
        <v>7</v>
      </c>
      <c r="K2" s="17" t="n">
        <v>8</v>
      </c>
      <c r="L2" s="17" t="n">
        <v>9</v>
      </c>
      <c r="M2" s="17" t="n">
        <v>10</v>
      </c>
      <c r="N2" s="17" t="n">
        <v>11</v>
      </c>
      <c r="O2" s="17" t="n">
        <v>12</v>
      </c>
      <c r="P2" s="17" t="n">
        <v>13</v>
      </c>
      <c r="Q2" s="18" t="inlineStr">
        <is>
          <t>FY23</t>
        </is>
      </c>
      <c r="R2" s="12" t="inlineStr">
        <is>
          <t xml:space="preserve">Monthly </t>
        </is>
      </c>
    </row>
    <row r="3" ht="18.75" customHeight="1" s="142">
      <c r="A3" t="inlineStr">
        <is>
          <t>sa8451posprd</t>
        </is>
      </c>
      <c r="B3" t="inlineStr">
        <is>
          <t>Azure Data Lake Storage Gen2 Hierarchical Namespace</t>
        </is>
      </c>
      <c r="C3" t="inlineStr">
        <is>
          <t>Hot GRS Iterative Read Operations</t>
        </is>
      </c>
      <c r="D3" s="19" t="n">
        <v>8263.549807922849</v>
      </c>
      <c r="E3" s="19" t="n">
        <v>8763.838728051436</v>
      </c>
      <c r="F3" s="19" t="n">
        <v>9706.251410713572</v>
      </c>
      <c r="G3" s="19" t="n">
        <v>9563.142611883399</v>
      </c>
      <c r="H3" s="19" t="n">
        <v>9921.847839362497</v>
      </c>
      <c r="I3" s="19" t="n">
        <v>11970.77018707534</v>
      </c>
      <c r="J3" s="19" t="n">
        <v>15036.30982988464</v>
      </c>
      <c r="K3" s="19" t="n">
        <v>13838.25145596152</v>
      </c>
      <c r="L3" s="19" t="n">
        <v>11857.60074114026</v>
      </c>
      <c r="M3" s="19" t="n">
        <v>15096.03554836</v>
      </c>
      <c r="N3" s="19" t="n">
        <v>13722.93604604</v>
      </c>
      <c r="O3" s="19" t="n">
        <v>9867.43871516</v>
      </c>
      <c r="P3" s="19" t="n">
        <v>14958.29756356</v>
      </c>
      <c r="Q3" s="20">
        <f>SUM(D3:P3)</f>
        <v/>
      </c>
      <c r="R3" s="19">
        <f>Q3/12</f>
        <v/>
      </c>
    </row>
    <row r="4" ht="18.75" customHeight="1" s="142">
      <c r="A4" t="inlineStr">
        <is>
          <t>sa8451posprd</t>
        </is>
      </c>
      <c r="B4" t="inlineStr">
        <is>
          <t>Azure Data Lake Storage Gen2 Hierarchical Namespace</t>
        </is>
      </c>
      <c r="C4" t="inlineStr">
        <is>
          <t>Hot Read Operations</t>
        </is>
      </c>
      <c r="D4" s="19" t="n">
        <v>1428.061742437492</v>
      </c>
      <c r="E4" s="19" t="n">
        <v>1017.299091297424</v>
      </c>
      <c r="F4" s="19" t="n">
        <v>993.1626245991768</v>
      </c>
      <c r="G4" s="19" t="n">
        <v>992.92043519813</v>
      </c>
      <c r="H4" s="19" t="n">
        <v>856.2415407633204</v>
      </c>
      <c r="I4" s="19" t="n">
        <v>835.277148421393</v>
      </c>
      <c r="J4" s="19" t="n">
        <v>842.4903843361355</v>
      </c>
      <c r="K4" s="19" t="n">
        <v>863.0026002483306</v>
      </c>
      <c r="L4" s="19" t="n">
        <v>900.5348185029304</v>
      </c>
      <c r="M4" s="19" t="n">
        <v>982.6975239240002</v>
      </c>
      <c r="N4" s="19" t="n">
        <v>938.144984904</v>
      </c>
      <c r="O4" s="19" t="n">
        <v>835.671773358</v>
      </c>
      <c r="P4" s="19" t="n">
        <v>1239.676639848</v>
      </c>
      <c r="Q4" s="20">
        <f>SUM(D4:P4)</f>
        <v/>
      </c>
      <c r="R4" s="19">
        <f>Q4/12</f>
        <v/>
      </c>
    </row>
    <row r="5" ht="18.75" customHeight="1" s="142">
      <c r="A5" s="21" t="inlineStr">
        <is>
          <t>sa8451posprd</t>
        </is>
      </c>
      <c r="B5" s="21" t="inlineStr">
        <is>
          <t>Azure Data Lake Storage Gen2 Hierarchical Namespace</t>
        </is>
      </c>
      <c r="C5" s="21" t="inlineStr">
        <is>
          <t>Hot GRS Data Stored</t>
        </is>
      </c>
      <c r="D5" s="22" t="n">
        <v>461.0995402794407</v>
      </c>
      <c r="E5" s="22" t="n">
        <v>414.9505332338528</v>
      </c>
      <c r="F5" s="22" t="n">
        <v>413.3301647408024</v>
      </c>
      <c r="G5" s="22" t="n">
        <v>410.0559035775021</v>
      </c>
      <c r="H5" s="22" t="n">
        <v>304.3676488349011</v>
      </c>
      <c r="I5" s="22" t="n">
        <v>274.2637939218159</v>
      </c>
      <c r="J5" s="22" t="n">
        <v>278.6516250011159</v>
      </c>
      <c r="K5" s="22" t="n">
        <v>294.9847636948181</v>
      </c>
      <c r="L5" s="22" t="n">
        <v>308.3601981858565</v>
      </c>
      <c r="M5" s="22" t="n">
        <v>318.0730139664</v>
      </c>
      <c r="N5" s="22" t="n">
        <v>320.3626432314</v>
      </c>
      <c r="O5" s="22" t="n">
        <v>309.3779649807</v>
      </c>
      <c r="P5" s="22" t="n">
        <v>403.3131678807</v>
      </c>
      <c r="Q5" s="20">
        <f>SUM(D5:P5)</f>
        <v/>
      </c>
      <c r="R5" s="19">
        <f>Q5/12</f>
        <v/>
      </c>
    </row>
    <row r="6" ht="18.75" customHeight="1" s="142">
      <c r="A6" t="inlineStr">
        <is>
          <t>sa8451posprd</t>
        </is>
      </c>
      <c r="B6" t="inlineStr">
        <is>
          <t>Azure Data Lake Storage Gen2 Hierarchical Namespace</t>
        </is>
      </c>
      <c r="C6" t="inlineStr">
        <is>
          <t>Hot Other Operations</t>
        </is>
      </c>
      <c r="D6" s="19" t="n">
        <v>392.2929933668813</v>
      </c>
      <c r="E6" s="19" t="n">
        <v>320.0405830838096</v>
      </c>
      <c r="F6" s="19" t="n">
        <v>289.4544161352511</v>
      </c>
      <c r="G6" s="19" t="n">
        <v>292.2541754363889</v>
      </c>
      <c r="H6" s="19" t="n">
        <v>284.6165790306964</v>
      </c>
      <c r="I6" s="19" t="n">
        <v>287.7952002837775</v>
      </c>
      <c r="J6" s="19" t="n">
        <v>318.6560578125237</v>
      </c>
      <c r="K6" s="19" t="n">
        <v>259.1662319998125</v>
      </c>
      <c r="L6" s="19" t="n">
        <v>262.1568249407833</v>
      </c>
      <c r="M6" s="19" t="n">
        <v>286.322767104</v>
      </c>
      <c r="N6" s="19" t="n">
        <v>274.111425594</v>
      </c>
      <c r="O6" s="19" t="n">
        <v>238.203857916</v>
      </c>
      <c r="P6" s="19" t="n">
        <v>372.575632098</v>
      </c>
      <c r="Q6" s="20">
        <f>SUM(D6:P6)</f>
        <v/>
      </c>
      <c r="R6" s="19">
        <f>Q6/12</f>
        <v/>
      </c>
    </row>
    <row r="7" ht="18.75" customHeight="1" s="142">
      <c r="A7" t="inlineStr">
        <is>
          <t>sa8451posprd</t>
        </is>
      </c>
      <c r="B7" t="inlineStr">
        <is>
          <t>Azure Data Lake Storage Gen2 Hierarchical Namespace</t>
        </is>
      </c>
      <c r="C7" t="inlineStr">
        <is>
          <t>Hot GRS Write Operations</t>
        </is>
      </c>
      <c r="D7" s="19" t="n">
        <v>4.212013049683001</v>
      </c>
      <c r="E7" s="19" t="n">
        <v>5.788253067201516</v>
      </c>
      <c r="F7" s="19" t="n">
        <v>4.13433245079843</v>
      </c>
      <c r="G7" s="19" t="n">
        <v>5.597692413148231</v>
      </c>
      <c r="H7" s="19" t="n">
        <v>4.188025495241898</v>
      </c>
      <c r="I7" s="19" t="n">
        <v>4.434110094674512</v>
      </c>
      <c r="J7" s="19" t="n">
        <v>4.175973394663039</v>
      </c>
      <c r="K7" s="19" t="n">
        <v>4.696772747374468</v>
      </c>
      <c r="L7" s="19" t="n">
        <v>4.195040754911663</v>
      </c>
      <c r="M7" s="19" t="n">
        <v>6.74428352</v>
      </c>
      <c r="N7" s="19" t="n">
        <v>5.12705856</v>
      </c>
      <c r="O7" s="19" t="n">
        <v>4.30612312</v>
      </c>
      <c r="P7" s="19" t="n">
        <v>5.4575066</v>
      </c>
      <c r="Q7" s="20">
        <f>SUM(D7:P7)</f>
        <v/>
      </c>
      <c r="R7" s="19">
        <f>Q7/12</f>
        <v/>
      </c>
    </row>
    <row r="8" ht="18.75" customHeight="1" s="142">
      <c r="A8" t="inlineStr">
        <is>
          <t>sa8451posprd</t>
        </is>
      </c>
      <c r="B8" t="inlineStr">
        <is>
          <t>Azure Data Lake Storage Gen2 Hierarchical Namespace</t>
        </is>
      </c>
      <c r="C8" t="inlineStr">
        <is>
          <t>Hot GRS Index</t>
        </is>
      </c>
      <c r="D8" s="19" t="n">
        <v>0.019391758833741</v>
      </c>
      <c r="E8" s="19" t="n">
        <v>0.01863065137827</v>
      </c>
      <c r="F8" s="19" t="n">
        <v>0.018851386571654</v>
      </c>
      <c r="G8" s="19" t="n">
        <v>0.019007536510933</v>
      </c>
      <c r="H8" s="19" t="n">
        <v>0.019455551001886</v>
      </c>
      <c r="I8" s="19" t="n">
        <v>0.018160070910558</v>
      </c>
      <c r="J8" s="19" t="n">
        <v>0.018093235058419</v>
      </c>
      <c r="K8" s="19" t="n">
        <v>0.018457327359598</v>
      </c>
      <c r="L8" s="19" t="n">
        <v>0.01886040387668</v>
      </c>
      <c r="M8" s="19" t="n">
        <v>0.0192717486</v>
      </c>
      <c r="N8" s="19" t="n">
        <v>0.0206269576</v>
      </c>
      <c r="O8" s="19" t="n">
        <v>0.0199970208</v>
      </c>
      <c r="P8" s="19" t="n">
        <v>0.025308452</v>
      </c>
      <c r="Q8" s="20">
        <f>SUM(D8:P8)</f>
        <v/>
      </c>
      <c r="R8" s="19">
        <f>Q8/12</f>
        <v/>
      </c>
    </row>
    <row r="9" ht="18.75" customHeight="1" s="142">
      <c r="A9" t="inlineStr">
        <is>
          <t>sa8451posprd</t>
        </is>
      </c>
      <c r="B9" t="inlineStr">
        <is>
          <t>Azure Data Lake Storage Gen2 Hierarchical Namespace</t>
        </is>
      </c>
      <c r="C9" t="inlineStr">
        <is>
          <t>Delete Operations</t>
        </is>
      </c>
      <c r="D9" s="19" t="n">
        <v>0</v>
      </c>
      <c r="E9" s="19" t="n">
        <v>0</v>
      </c>
      <c r="F9" s="19" t="n">
        <v>0</v>
      </c>
      <c r="G9" s="19" t="n">
        <v>0</v>
      </c>
      <c r="H9" s="19" t="n">
        <v>0</v>
      </c>
      <c r="I9" s="19" t="n">
        <v>0</v>
      </c>
      <c r="J9" s="19" t="n">
        <v>0</v>
      </c>
      <c r="K9" s="19" t="n">
        <v>0</v>
      </c>
      <c r="L9" s="19" t="n">
        <v>0</v>
      </c>
      <c r="M9" s="19" t="n">
        <v>0</v>
      </c>
      <c r="N9" s="19" t="n">
        <v>0</v>
      </c>
      <c r="O9" s="19" t="n">
        <v>0</v>
      </c>
      <c r="P9" s="19" t="n">
        <v>0</v>
      </c>
      <c r="Q9" s="20">
        <f>SUM(D9:P9)</f>
        <v/>
      </c>
      <c r="R9" s="19">
        <f>Q9/12</f>
        <v/>
      </c>
    </row>
    <row r="10" ht="18.75" customHeight="1" s="142">
      <c r="D10" s="19">
        <f>SUM(D3:D9)</f>
        <v/>
      </c>
      <c r="E10" s="19">
        <f>SUM(E3:E9)</f>
        <v/>
      </c>
      <c r="F10" s="19">
        <f>SUM(F3:F9)</f>
        <v/>
      </c>
      <c r="G10" s="19">
        <f>SUM(G3:G9)</f>
        <v/>
      </c>
      <c r="H10" s="19">
        <f>SUM(H3:H9)</f>
        <v/>
      </c>
      <c r="I10" s="19">
        <f>SUM(I3:I9)</f>
        <v/>
      </c>
      <c r="J10" s="19">
        <f>SUM(J3:J9)</f>
        <v/>
      </c>
      <c r="K10" s="19">
        <f>SUM(K3:K9)</f>
        <v/>
      </c>
      <c r="L10" s="19">
        <f>SUM(L3:L9)</f>
        <v/>
      </c>
      <c r="M10" s="19">
        <f>SUM(M3:M9)</f>
        <v/>
      </c>
      <c r="N10" s="19">
        <f>SUM(N3:N9)</f>
        <v/>
      </c>
      <c r="O10" s="19">
        <f>SUM(O3:O9)</f>
        <v/>
      </c>
      <c r="P10" s="19">
        <f>SUM(P3:P9)</f>
        <v/>
      </c>
    </row>
    <row r="11" ht="18.75" customHeight="1" s="142">
      <c r="A11" t="inlineStr">
        <is>
          <t>Ratios to Data Stored</t>
        </is>
      </c>
    </row>
    <row r="12" ht="18.75" customHeight="1" s="142">
      <c r="C12" t="inlineStr">
        <is>
          <t>Hot GRS Iterative Read Operations</t>
        </is>
      </c>
      <c r="D12" s="23">
        <f>D3/D$5</f>
        <v/>
      </c>
      <c r="E12" s="23">
        <f>E3/E$5</f>
        <v/>
      </c>
      <c r="F12" s="23">
        <f>F3/F$5</f>
        <v/>
      </c>
      <c r="G12" s="23">
        <f>G3/G$5</f>
        <v/>
      </c>
      <c r="H12" s="23">
        <f>H3/H$5</f>
        <v/>
      </c>
      <c r="I12" s="23">
        <f>I3/I$5</f>
        <v/>
      </c>
      <c r="J12" s="23">
        <f>J3/J$5</f>
        <v/>
      </c>
      <c r="K12" s="23">
        <f>K3/K$5</f>
        <v/>
      </c>
      <c r="L12" s="23">
        <f>L3/L$5</f>
        <v/>
      </c>
      <c r="M12" s="23">
        <f>M3/M$5</f>
        <v/>
      </c>
      <c r="N12" s="23">
        <f>N3/N$5</f>
        <v/>
      </c>
      <c r="O12" s="23">
        <f>O3/O$5</f>
        <v/>
      </c>
      <c r="P12" s="23">
        <f>P3/P$5</f>
        <v/>
      </c>
      <c r="Q12" s="23">
        <f>Q3/Q$5</f>
        <v/>
      </c>
      <c r="R12" s="23">
        <f>R3/R$5</f>
        <v/>
      </c>
    </row>
    <row r="13" ht="18.75" customHeight="1" s="142">
      <c r="C13" t="inlineStr">
        <is>
          <t>Hot Read Operations</t>
        </is>
      </c>
      <c r="D13" s="23">
        <f>D4/D$5</f>
        <v/>
      </c>
      <c r="E13" s="23">
        <f>E4/E$5</f>
        <v/>
      </c>
      <c r="F13" s="23">
        <f>F4/F$5</f>
        <v/>
      </c>
      <c r="G13" s="23">
        <f>G4/G$5</f>
        <v/>
      </c>
      <c r="H13" s="23">
        <f>H4/H$5</f>
        <v/>
      </c>
      <c r="I13" s="23">
        <f>I4/I$5</f>
        <v/>
      </c>
      <c r="J13" s="23">
        <f>J4/J$5</f>
        <v/>
      </c>
      <c r="K13" s="23">
        <f>K4/K$5</f>
        <v/>
      </c>
      <c r="L13" s="23">
        <f>L4/L$5</f>
        <v/>
      </c>
      <c r="M13" s="23">
        <f>M4/M$5</f>
        <v/>
      </c>
      <c r="N13" s="23">
        <f>N4/N$5</f>
        <v/>
      </c>
      <c r="O13" s="23">
        <f>O4/O$5</f>
        <v/>
      </c>
      <c r="P13" s="23">
        <f>P4/P$5</f>
        <v/>
      </c>
      <c r="Q13" s="23">
        <f>Q4/Q$5</f>
        <v/>
      </c>
      <c r="R13" s="23">
        <f>R4/R$5</f>
        <v/>
      </c>
    </row>
    <row r="14" ht="18.75" customHeight="1" s="142">
      <c r="C14" t="inlineStr">
        <is>
          <t>Hot Other Operations</t>
        </is>
      </c>
      <c r="D14" s="23">
        <f>D6/D$5</f>
        <v/>
      </c>
      <c r="E14" s="23">
        <f>E6/E$5</f>
        <v/>
      </c>
      <c r="F14" s="23">
        <f>F6/F$5</f>
        <v/>
      </c>
      <c r="G14" s="23">
        <f>G6/G$5</f>
        <v/>
      </c>
      <c r="H14" s="23">
        <f>H6/H$5</f>
        <v/>
      </c>
      <c r="I14" s="23">
        <f>I6/I$5</f>
        <v/>
      </c>
      <c r="J14" s="23">
        <f>J6/J$5</f>
        <v/>
      </c>
      <c r="K14" s="23">
        <f>K6/K$5</f>
        <v/>
      </c>
      <c r="L14" s="23">
        <f>L6/L$5</f>
        <v/>
      </c>
      <c r="M14" s="23">
        <f>M6/M$5</f>
        <v/>
      </c>
      <c r="N14" s="23">
        <f>N6/N$5</f>
        <v/>
      </c>
      <c r="O14" s="23">
        <f>O6/O$5</f>
        <v/>
      </c>
      <c r="P14" s="23">
        <f>P6/P$5</f>
        <v/>
      </c>
      <c r="Q14" s="23">
        <f>Q6/Q$5</f>
        <v/>
      </c>
      <c r="R14" s="23">
        <f>R6/R$5</f>
        <v/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0"/>
    <pageSetUpPr/>
  </sheetPr>
  <dimension ref="A1:H20"/>
  <sheetViews>
    <sheetView workbookViewId="0">
      <selection activeCell="A1" sqref="A1"/>
    </sheetView>
  </sheetViews>
  <sheetFormatPr baseColWidth="8" defaultRowHeight="14.4"/>
  <cols>
    <col width="24.109375" bestFit="1" customWidth="1" style="142" min="1" max="1"/>
    <col width="14.88671875" bestFit="1" customWidth="1" style="14" min="2" max="3"/>
    <col width="17.109375" bestFit="1" customWidth="1" style="12" min="4" max="4"/>
    <col width="14.88671875" bestFit="1" customWidth="1" style="13" min="5" max="6"/>
    <col width="10.88671875" bestFit="1" customWidth="1" style="5" min="7" max="7"/>
    <col width="14.33203125" bestFit="1" customWidth="1" style="6" min="8" max="8"/>
  </cols>
  <sheetData>
    <row r="1" ht="18.75" customHeight="1" s="142">
      <c r="A1" s="1" t="n"/>
      <c r="B1" s="2" t="inlineStr">
        <is>
          <t>Last 4 Weeks</t>
        </is>
      </c>
      <c r="C1" s="2" t="inlineStr">
        <is>
          <t>Annual</t>
        </is>
      </c>
      <c r="D1" s="3" t="inlineStr">
        <is>
          <t xml:space="preserve">Stored Data (TB) </t>
        </is>
      </c>
      <c r="E1" s="4" t="n"/>
      <c r="F1" s="4" t="n"/>
    </row>
    <row r="2" ht="18.75" customHeight="1" s="142">
      <c r="A2" s="1" t="inlineStr">
        <is>
          <t>Meter Name</t>
        </is>
      </c>
      <c r="B2" s="2" t="inlineStr">
        <is>
          <t>Cost</t>
        </is>
      </c>
      <c r="C2" s="2" t="inlineStr">
        <is>
          <t xml:space="preserve">Estimate </t>
        </is>
      </c>
      <c r="D2" s="3" t="inlineStr">
        <is>
          <t xml:space="preserve">Estimate </t>
        </is>
      </c>
      <c r="E2" s="4" t="inlineStr">
        <is>
          <t xml:space="preserve">% Capacity </t>
        </is>
      </c>
      <c r="F2" s="4" t="inlineStr">
        <is>
          <t>% Costs</t>
        </is>
      </c>
    </row>
    <row r="3" ht="18.75" customHeight="1" s="142">
      <c r="A3" s="7" t="inlineStr">
        <is>
          <t>Hot GRS Data Stored</t>
        </is>
      </c>
      <c r="B3" s="8" t="n">
        <v>264721.429288273</v>
      </c>
      <c r="C3" s="8">
        <f>(B3/28)*(365)</f>
        <v/>
      </c>
      <c r="D3" s="9">
        <f>C3/'Azure Storage'!$K$4</f>
        <v/>
      </c>
      <c r="E3" s="10">
        <f>D3/$D$18</f>
        <v/>
      </c>
      <c r="F3" s="10">
        <f>C3/$C$18</f>
        <v/>
      </c>
    </row>
    <row r="4" ht="18.75" customHeight="1" s="142">
      <c r="A4" s="7" t="inlineStr">
        <is>
          <t>Hot LRS Data Stored</t>
        </is>
      </c>
      <c r="B4" s="8" t="n">
        <v>34093.50232154839</v>
      </c>
      <c r="C4" s="8">
        <f>(B4/28)*(365)</f>
        <v/>
      </c>
      <c r="D4" s="9">
        <f>C4/'Azure Storage'!$K$14</f>
        <v/>
      </c>
      <c r="E4" s="10">
        <f>D4/$D$18</f>
        <v/>
      </c>
      <c r="F4" s="10">
        <f>C4/$C$18</f>
        <v/>
      </c>
    </row>
    <row r="5" ht="18.75" customHeight="1" s="142">
      <c r="A5" s="7" t="inlineStr">
        <is>
          <t>Cool GRS Data Stored</t>
        </is>
      </c>
      <c r="B5" s="8" t="n">
        <v>6447.540096636005</v>
      </c>
      <c r="C5" s="8">
        <f>(B5/28)*(365)</f>
        <v/>
      </c>
      <c r="D5" s="9">
        <f>C5/'Azure Storage'!$K$5</f>
        <v/>
      </c>
      <c r="E5" s="10">
        <f>D5/$D$18</f>
        <v/>
      </c>
      <c r="F5" s="10">
        <f>C5/$C$18</f>
        <v/>
      </c>
    </row>
    <row r="6" ht="18.75" customHeight="1" s="142">
      <c r="A6" s="7" t="inlineStr">
        <is>
          <t>Hot RA-GRS Data Stored</t>
        </is>
      </c>
      <c r="B6" s="8" t="n">
        <v>5460.14189207573</v>
      </c>
      <c r="C6" s="8">
        <f>(B6/28)*(365)</f>
        <v/>
      </c>
      <c r="D6" s="11">
        <f>C6/'Azure Storage'!$K$4</f>
        <v/>
      </c>
      <c r="E6" s="10">
        <f>D6/$D$18</f>
        <v/>
      </c>
      <c r="F6" s="10">
        <f>C6/$C$18</f>
        <v/>
      </c>
    </row>
    <row r="7" ht="18.75" customHeight="1" s="142">
      <c r="A7" s="7" t="inlineStr">
        <is>
          <t>LRS Data Stored</t>
        </is>
      </c>
      <c r="B7" s="8" t="n">
        <v>3399.296051120786</v>
      </c>
      <c r="C7" s="8">
        <f>(B7/28)*(365)</f>
        <v/>
      </c>
      <c r="D7" s="11">
        <f>C7/'Azure Storage'!$K$15</f>
        <v/>
      </c>
      <c r="E7" s="10">
        <f>D7/$D$18</f>
        <v/>
      </c>
      <c r="F7" s="10">
        <f>C7/$C$18</f>
        <v/>
      </c>
    </row>
    <row r="8" ht="18.75" customHeight="1" s="142">
      <c r="A8" s="7" t="inlineStr">
        <is>
          <t>Premium LRS Data Stored</t>
        </is>
      </c>
      <c r="B8" s="8" t="n">
        <v>2678.709531504001</v>
      </c>
      <c r="C8" s="8">
        <f>(B8/28)*(365)</f>
        <v/>
      </c>
      <c r="D8" s="9">
        <f>C8/'Azure Storage'!$K$34</f>
        <v/>
      </c>
      <c r="E8" s="10">
        <f>D8/$D$18</f>
        <v/>
      </c>
      <c r="F8" s="10">
        <f>C8/$C$18</f>
        <v/>
      </c>
    </row>
    <row r="9" ht="18.75" customHeight="1" s="142">
      <c r="A9" s="7" t="inlineStr">
        <is>
          <t>Cool ZRS Data Stored</t>
        </is>
      </c>
      <c r="B9" s="8" t="n">
        <v>2285.7345875205</v>
      </c>
      <c r="C9" s="8">
        <f>(B9/28)*(365)</f>
        <v/>
      </c>
      <c r="D9" s="9">
        <f>C9/'Azure Storage'!$K$10</f>
        <v/>
      </c>
      <c r="E9" s="10">
        <f>D9/$D$18</f>
        <v/>
      </c>
      <c r="F9" s="10">
        <f>C9/$C$18</f>
        <v/>
      </c>
    </row>
    <row r="10" ht="18.75" customHeight="1" s="142">
      <c r="A10" s="7" t="inlineStr">
        <is>
          <t>Archive GRS Data Stored</t>
        </is>
      </c>
      <c r="B10" s="8" t="n">
        <v>2281.970448436799</v>
      </c>
      <c r="C10" s="8">
        <f>(B10/28)*(365)</f>
        <v/>
      </c>
      <c r="D10" s="9">
        <f>C10/'Azure Storage'!$K$7</f>
        <v/>
      </c>
      <c r="E10" s="10">
        <f>D10/$D$18</f>
        <v/>
      </c>
      <c r="F10" s="10">
        <f>C10/$C$18</f>
        <v/>
      </c>
    </row>
    <row r="11" hidden="1" ht="18.75" customHeight="1" s="142">
      <c r="A11" s="7" t="inlineStr">
        <is>
          <t>GRS Data Stored</t>
        </is>
      </c>
      <c r="B11" s="8" t="n">
        <v>645.4360900308984</v>
      </c>
      <c r="C11" s="8">
        <f>(B11/28)*(365)</f>
        <v/>
      </c>
    </row>
    <row r="12" hidden="1" ht="18.75" customHeight="1" s="142">
      <c r="A12" s="7" t="inlineStr">
        <is>
          <t>Hot RA-GZRS Data Stored</t>
        </is>
      </c>
      <c r="B12" s="8" t="n">
        <v>20.86059366664</v>
      </c>
      <c r="C12" s="8">
        <f>(B12/28)*(365)</f>
        <v/>
      </c>
    </row>
    <row r="13" hidden="1" ht="18.75" customHeight="1" s="142">
      <c r="A13" s="7" t="inlineStr">
        <is>
          <t>RA-GRS Data Stored</t>
        </is>
      </c>
      <c r="B13" s="8" t="n">
        <v>7.594669357200001</v>
      </c>
      <c r="C13" s="8">
        <f>(B13/28)*(365)</f>
        <v/>
      </c>
    </row>
    <row r="14" hidden="1" ht="18.75" customHeight="1" s="142">
      <c r="A14" s="7" t="inlineStr">
        <is>
          <t>Archive RA-GRS Data Stored</t>
        </is>
      </c>
      <c r="B14" s="8" t="n">
        <v>1.1836490312</v>
      </c>
      <c r="C14" s="8">
        <f>(B14/28)*(365)</f>
        <v/>
      </c>
    </row>
    <row r="15" hidden="1" ht="18.75" customHeight="1" s="142">
      <c r="A15" s="7" t="inlineStr">
        <is>
          <t>RA-GZRS Data Stored</t>
        </is>
      </c>
      <c r="B15" s="8" t="n">
        <v>0.00147533</v>
      </c>
      <c r="C15" s="8">
        <f>(B15/28)*(365)</f>
        <v/>
      </c>
    </row>
    <row r="16" hidden="1" ht="18.75" customHeight="1" s="142">
      <c r="A16" s="7" t="inlineStr">
        <is>
          <t>Cool RA-GRS Data Stored</t>
        </is>
      </c>
      <c r="B16" s="8" t="n">
        <v>0.000168555</v>
      </c>
      <c r="C16" s="8">
        <f>(B16/28)*(365)</f>
        <v/>
      </c>
    </row>
    <row r="17" hidden="1" ht="18.75" customHeight="1" s="142">
      <c r="A17" s="7" t="inlineStr">
        <is>
          <t>ZRS Data Stored</t>
        </is>
      </c>
      <c r="B17" s="8" t="n">
        <v>8.94644e-05</v>
      </c>
      <c r="C17" s="8">
        <f>(B17/28)*(365)</f>
        <v/>
      </c>
    </row>
    <row r="18" ht="18.75" customHeight="1" s="142">
      <c r="A18" s="7" t="inlineStr">
        <is>
          <t>TOTALS</t>
        </is>
      </c>
      <c r="B18" s="8" t="n">
        <v>322043.4009525473</v>
      </c>
      <c r="C18" s="8">
        <f>(B18/28)*(365)</f>
        <v/>
      </c>
      <c r="D18" s="9">
        <f>SUM(D3:D10)</f>
        <v/>
      </c>
    </row>
    <row r="19" ht="18.75" customHeight="1" s="142">
      <c r="B19" s="8" t="n"/>
    </row>
    <row r="20" ht="18.75" customHeight="1" s="142">
      <c r="A20" s="7" t="inlineStr">
        <is>
          <t xml:space="preserve">ESTIMATED AZURE CLOUD STORAGE (PB) </t>
        </is>
      </c>
      <c r="D20" s="15">
        <f>D18/1024</f>
        <v/>
      </c>
      <c r="G20" s="9">
        <f>36000/250</f>
        <v/>
      </c>
      <c r="H20" s="16">
        <f>D18*G20</f>
        <v/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0"/>
    <pageSetUpPr/>
  </sheetPr>
  <dimension ref="A1:A1"/>
  <sheetViews>
    <sheetView workbookViewId="0">
      <selection activeCell="A1" sqref="A1"/>
    </sheetView>
  </sheetViews>
  <sheetFormatPr baseColWidth="8"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2024-08-22T17:44:35Z</dcterms:created>
  <dcterms:modified xsi:type="dcterms:W3CDTF">2024-08-23T19:19:25Z</dcterms:modified>
  <cp:lastModifiedBy>Elijah Cassidy</cp:lastModifiedBy>
</cp:coreProperties>
</file>