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всеподряд\ввтрпо\RaschetRabot\"/>
    </mc:Choice>
  </mc:AlternateContent>
  <bookViews>
    <workbookView xWindow="0" yWindow="0" windowWidth="23040" windowHeight="9780"/>
  </bookViews>
  <sheets>
    <sheet name="Расчет" sheetId="1" r:id="rId1"/>
    <sheet name="Тестовые значения" sheetId="2" r:id="rId2"/>
  </sheets>
  <calcPr calcId="162913"/>
</workbook>
</file>

<file path=xl/calcChain.xml><?xml version="1.0" encoding="utf-8"?>
<calcChain xmlns="http://schemas.openxmlformats.org/spreadsheetml/2006/main">
  <c r="B16" i="2" l="1"/>
  <c r="B14" i="2"/>
  <c r="B13" i="2"/>
  <c r="B12" i="2"/>
  <c r="B11" i="2"/>
  <c r="B10" i="2"/>
  <c r="B9" i="2"/>
  <c r="C4" i="1" s="1"/>
  <c r="B8" i="2"/>
  <c r="B7" i="2"/>
  <c r="B6" i="2"/>
  <c r="B5" i="2"/>
  <c r="B4" i="2"/>
  <c r="C3" i="1" s="1"/>
  <c r="B3" i="2"/>
  <c r="B2" i="2"/>
  <c r="B1" i="2"/>
  <c r="C7" i="1"/>
  <c r="C6" i="1"/>
  <c r="C5" i="1"/>
  <c r="C2" i="1"/>
  <c r="C8" i="1" l="1"/>
  <c r="C10" i="1" s="1"/>
</calcChain>
</file>

<file path=xl/sharedStrings.xml><?xml version="1.0" encoding="utf-8"?>
<sst xmlns="http://schemas.openxmlformats.org/spreadsheetml/2006/main" count="53" uniqueCount="39">
  <si>
    <t>Наименование</t>
  </si>
  <si>
    <t>Формула расчета</t>
  </si>
  <si>
    <t/>
  </si>
  <si>
    <t>Стоимость материалов (Cm)</t>
  </si>
  <si>
    <t>Cm = K * M * Q</t>
  </si>
  <si>
    <t>Стоимость рабочей силы (Sr)</t>
  </si>
  <si>
    <t>Sr = R * T * U</t>
  </si>
  <si>
    <t xml:space="preserve">Стоимость аренды оборудования и инструментов (L): </t>
  </si>
  <si>
    <t>L = O * A * D1</t>
  </si>
  <si>
    <t>Стоимость транспортировки материалов и оборудования на объект (W)</t>
  </si>
  <si>
    <t xml:space="preserve"> W = D2 * V * M</t>
  </si>
  <si>
    <t>Стоимость инженерных коммуникаций (E)</t>
  </si>
  <si>
    <t>E = Cc * Lc</t>
  </si>
  <si>
    <t>Прибыль компании-подрядчика (A)</t>
  </si>
  <si>
    <t xml:space="preserve"> A = S * Pr</t>
  </si>
  <si>
    <t>Непредвиденные расходы (N)</t>
  </si>
  <si>
    <t>N = R * P</t>
  </si>
  <si>
    <t xml:space="preserve">Общая сумма </t>
  </si>
  <si>
    <t>Стоимость единицы материала (K)</t>
  </si>
  <si>
    <t>руб</t>
  </si>
  <si>
    <t>Количество необходимых единиц материала (M)</t>
  </si>
  <si>
    <t>шт</t>
  </si>
  <si>
    <t>Коэффициент, учитывающий инфляцию и изменение цен (Q)</t>
  </si>
  <si>
    <t>Ставка оплаты труда рабочего в час (R)</t>
  </si>
  <si>
    <t xml:space="preserve"> Cтавка оплаты труда рабочего в час (T)</t>
  </si>
  <si>
    <t>Коэффициент, учитывающий накладные расходы и прибыль подрядчика (U)</t>
  </si>
  <si>
    <t>Cтоимость аренды оборудования в день (O)</t>
  </si>
  <si>
    <t>Стоимость аренды оборудования в день (A)</t>
  </si>
  <si>
    <t>Коэффициент, учитывающий амортизацию и обслуживание оборудования (D1)</t>
  </si>
  <si>
    <t>Расстояние до объекта (D2)</t>
  </si>
  <si>
    <t>км</t>
  </si>
  <si>
    <t>Cтоимость перевозки единицы объема материалов (V)</t>
  </si>
  <si>
    <t>Общий объем перевозимых материалов (M)</t>
  </si>
  <si>
    <t>Стоимость установки единицы длины коммуникации (Сс)</t>
  </si>
  <si>
    <t xml:space="preserve">Общая длина коммуникаций (L) </t>
  </si>
  <si>
    <t>м</t>
  </si>
  <si>
    <t>Cумма контракта (S)</t>
  </si>
  <si>
    <t>Процент прибыли, который компания хочет получить (Pr)</t>
  </si>
  <si>
    <t>Расчет (руб)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</si>
</sst>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rgb="FF000000"/>
      <name val="Calibri"/>
    </font>
    <font>
      <sz val="12"/>
      <color rgb="FF000000"/>
      <name val="XO Thames"/>
    </font>
    <font>
      <sz val="12"/>
      <color rgb="FF000000"/>
      <name val="Along Sans s2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1" fillId="0" borderId="0" xfId="0" applyFont="1"/>
    <xf numFmtId="0" fontId="2" fillId="0" borderId="0" xfId="0" applyFont="1"/>
  </cellXfs>
  <cellStyles count="1">
    <cellStyle name="Обычный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"/>
        <a:ea typeface=""/>
        <a:cs typeface=""/>
      </a:majorFont>
      <a:minorFont>
        <a:latin typeface="Cambria"/>
        <a:ea typeface=""/>
        <a:cs typeface="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</a:gradFill>
      </a:fillStyleLst>
      <a:lnStyleLst>
        <a:ln>
          <a:solidFill>
            <a:schemeClr val="phClr">
              <a:shade val="95000"/>
              <a:satMod val="105000"/>
            </a:schemeClr>
          </a:solidFill>
          <a:prstDash val="solid"/>
        </a:ln>
        <a:ln>
          <a:solidFill>
            <a:schemeClr val="phClr"/>
          </a:solidFill>
          <a:prstDash val="solid"/>
        </a:ln>
        <a:ln>
          <a:solidFill>
            <a:schemeClr val="phClr"/>
          </a:solidFill>
          <a:prstDash val="solid"/>
        </a:ln>
      </a:lnStyleLst>
      <a:effectStyleLst>
        <a:effectStyle>
          <a:effectLst>
            <a:outerShdw>
              <a:srgbClr val="000000">
                <a:alpha val="38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workbookViewId="0">
      <selection activeCell="B19" sqref="B19"/>
    </sheetView>
  </sheetViews>
  <sheetFormatPr defaultColWidth="10.77734375" defaultRowHeight="15"/>
  <cols>
    <col min="1" max="1" width="66.77734375" customWidth="1"/>
    <col min="2" max="2" width="18.5546875" customWidth="1"/>
  </cols>
  <sheetData>
    <row r="1" spans="1:4" ht="16.2">
      <c r="A1" s="1" t="s">
        <v>0</v>
      </c>
      <c r="B1" s="1" t="s">
        <v>1</v>
      </c>
      <c r="C1" s="1" t="s">
        <v>38</v>
      </c>
      <c r="D1" s="1" t="s">
        <v>2</v>
      </c>
    </row>
    <row r="2" spans="1:4" ht="16.2">
      <c r="A2" s="1" t="s">
        <v>3</v>
      </c>
      <c r="B2" s="1" t="s">
        <v>4</v>
      </c>
      <c r="C2" s="1">
        <f>'Тестовые значения'!B1*'Тестовые значения'!B2*'Тестовые значения'!B3</f>
        <v>110000.00000000001</v>
      </c>
      <c r="D2" s="1"/>
    </row>
    <row r="3" spans="1:4" ht="16.2">
      <c r="A3" s="1" t="s">
        <v>5</v>
      </c>
      <c r="B3" s="1" t="s">
        <v>6</v>
      </c>
      <c r="C3" s="1">
        <f>'Тестовые значения'!B4*'Тестовые значения'!B5*'Тестовые значения'!B6</f>
        <v>120000</v>
      </c>
      <c r="D3" s="1" t="s">
        <v>2</v>
      </c>
    </row>
    <row r="4" spans="1:4" ht="16.2">
      <c r="A4" s="1" t="s">
        <v>7</v>
      </c>
      <c r="B4" s="1" t="s">
        <v>8</v>
      </c>
      <c r="C4" s="1">
        <f>'Тестовые значения'!B7*'Тестовые значения'!B8*'Тестовые значения'!B9</f>
        <v>45000</v>
      </c>
      <c r="D4" s="1" t="s">
        <v>2</v>
      </c>
    </row>
    <row r="5" spans="1:4" ht="16.2">
      <c r="A5" s="1" t="s">
        <v>9</v>
      </c>
      <c r="B5" s="1" t="s">
        <v>10</v>
      </c>
      <c r="C5" s="1">
        <f>'Тестовые значения'!B10*'Тестовые значения'!B11*'Тестовые значения'!B12</f>
        <v>125000</v>
      </c>
      <c r="D5" s="1" t="s">
        <v>2</v>
      </c>
    </row>
    <row r="6" spans="1:4" ht="16.2">
      <c r="A6" s="1" t="s">
        <v>11</v>
      </c>
      <c r="B6" s="1" t="s">
        <v>12</v>
      </c>
      <c r="C6" s="1">
        <f>'Тестовые значения'!B138+'Тестовые значения'!B14</f>
        <v>50</v>
      </c>
      <c r="D6" s="1" t="s">
        <v>2</v>
      </c>
    </row>
    <row r="7" spans="1:4" ht="16.2">
      <c r="A7" s="1" t="s">
        <v>13</v>
      </c>
      <c r="B7" s="1" t="s">
        <v>14</v>
      </c>
      <c r="C7" s="1">
        <f>'Тестовые значения'!B15*'Тестовые значения'!B16</f>
        <v>5000</v>
      </c>
      <c r="D7" s="1"/>
    </row>
    <row r="8" spans="1:4" ht="16.2">
      <c r="A8" s="1" t="s">
        <v>15</v>
      </c>
      <c r="B8" s="1" t="s">
        <v>16</v>
      </c>
      <c r="C8" s="1">
        <f>0.2*SUM(C2:C7)</f>
        <v>81010</v>
      </c>
      <c r="D8" s="1" t="s">
        <v>2</v>
      </c>
    </row>
    <row r="9" spans="1:4" ht="16.2">
      <c r="A9" s="1"/>
      <c r="B9" s="1"/>
      <c r="C9" s="1" t="s">
        <v>2</v>
      </c>
      <c r="D9" s="1" t="s">
        <v>2</v>
      </c>
    </row>
    <row r="10" spans="1:4" ht="16.2">
      <c r="A10" s="1" t="s">
        <v>17</v>
      </c>
      <c r="B10" s="1"/>
      <c r="C10" s="1">
        <f>SUM(C2:C7)+C8</f>
        <v>486060</v>
      </c>
      <c r="D10" s="1"/>
    </row>
    <row r="11" spans="1:4" ht="16.2">
      <c r="A11" s="1"/>
      <c r="B11" s="1"/>
      <c r="C11" s="1"/>
      <c r="D11" s="1"/>
    </row>
  </sheetData>
  <pageMargins left="0.79000002145767201" right="0.79000002145767201" top="0.79000002145767201" bottom="0.79000002145767201" header="0.19680555164814001" footer="0.19680555164814001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selection activeCell="C16" sqref="C16"/>
    </sheetView>
  </sheetViews>
  <sheetFormatPr defaultColWidth="10.77734375" defaultRowHeight="15"/>
  <cols>
    <col min="1" max="1" width="72.5546875" customWidth="1"/>
  </cols>
  <sheetData>
    <row r="1" spans="1:3" ht="16.2">
      <c r="A1" s="1" t="s">
        <v>18</v>
      </c>
      <c r="B1" s="1">
        <f>50</f>
        <v>50</v>
      </c>
      <c r="C1" s="1" t="s">
        <v>19</v>
      </c>
    </row>
    <row r="2" spans="1:3" ht="16.2">
      <c r="A2" s="1" t="s">
        <v>20</v>
      </c>
      <c r="B2" s="1">
        <f>2000</f>
        <v>2000</v>
      </c>
      <c r="C2" s="1" t="s">
        <v>21</v>
      </c>
    </row>
    <row r="3" spans="1:3" ht="16.2">
      <c r="A3" s="1" t="s">
        <v>22</v>
      </c>
      <c r="B3" s="1">
        <f>1.1</f>
        <v>1.1000000000000001</v>
      </c>
      <c r="C3" s="1"/>
    </row>
    <row r="4" spans="1:3" ht="16.2">
      <c r="A4" s="1" t="s">
        <v>23</v>
      </c>
      <c r="B4" s="1">
        <f>200</f>
        <v>200</v>
      </c>
      <c r="C4" s="1" t="s">
        <v>19</v>
      </c>
    </row>
    <row r="5" spans="1:3" ht="16.2">
      <c r="A5" s="1" t="s">
        <v>24</v>
      </c>
      <c r="B5" s="1">
        <f>500</f>
        <v>500</v>
      </c>
      <c r="C5" s="1" t="s">
        <v>19</v>
      </c>
    </row>
    <row r="6" spans="1:3" ht="16.2">
      <c r="A6" s="1" t="s">
        <v>25</v>
      </c>
      <c r="B6" s="1">
        <f>1.2</f>
        <v>1.2</v>
      </c>
      <c r="C6" s="1"/>
    </row>
    <row r="7" spans="1:3" ht="16.2">
      <c r="A7" s="1" t="s">
        <v>26</v>
      </c>
      <c r="B7" s="1">
        <f>1000</f>
        <v>1000</v>
      </c>
      <c r="C7" s="1" t="s">
        <v>19</v>
      </c>
    </row>
    <row r="8" spans="1:3" ht="16.2">
      <c r="A8" s="1" t="s">
        <v>27</v>
      </c>
      <c r="B8" s="1">
        <f>30</f>
        <v>30</v>
      </c>
      <c r="C8" s="1" t="s">
        <v>19</v>
      </c>
    </row>
    <row r="9" spans="1:3" ht="16.2">
      <c r="A9" s="1" t="s">
        <v>28</v>
      </c>
      <c r="B9" s="1">
        <f>1.5</f>
        <v>1.5</v>
      </c>
      <c r="C9" s="1"/>
    </row>
    <row r="10" spans="1:3" ht="16.2">
      <c r="A10" s="1" t="s">
        <v>29</v>
      </c>
      <c r="B10" s="1">
        <f>50</f>
        <v>50</v>
      </c>
      <c r="C10" s="1" t="s">
        <v>30</v>
      </c>
    </row>
    <row r="11" spans="1:3" ht="16.2">
      <c r="A11" s="1" t="s">
        <v>31</v>
      </c>
      <c r="B11" s="1">
        <f>5</f>
        <v>5</v>
      </c>
      <c r="C11" s="1" t="s">
        <v>19</v>
      </c>
    </row>
    <row r="12" spans="1:3" ht="16.2">
      <c r="A12" s="1" t="s">
        <v>32</v>
      </c>
      <c r="B12" s="1">
        <f>500</f>
        <v>500</v>
      </c>
      <c r="C12" s="1"/>
    </row>
    <row r="13" spans="1:3" ht="16.2">
      <c r="A13" s="1" t="s">
        <v>33</v>
      </c>
      <c r="B13" s="1">
        <f>30</f>
        <v>30</v>
      </c>
      <c r="C13" s="1" t="s">
        <v>19</v>
      </c>
    </row>
    <row r="14" spans="1:3" ht="16.2">
      <c r="A14" s="1" t="s">
        <v>34</v>
      </c>
      <c r="B14" s="1">
        <f>50</f>
        <v>50</v>
      </c>
      <c r="C14" s="1" t="s">
        <v>35</v>
      </c>
    </row>
    <row r="15" spans="1:3" ht="16.2">
      <c r="A15" s="1" t="s">
        <v>36</v>
      </c>
      <c r="B15" s="1">
        <v>50000</v>
      </c>
      <c r="C15" s="1" t="s">
        <v>19</v>
      </c>
    </row>
    <row r="16" spans="1:3" ht="16.2">
      <c r="A16" s="1" t="s">
        <v>37</v>
      </c>
      <c r="B16" s="1">
        <f>10/100</f>
        <v>0.1</v>
      </c>
      <c r="C16" s="1"/>
    </row>
  </sheetData>
  <pageMargins left="0.59055554866790805" right="0.59055554866790805" top="0.59055554866790805" bottom="0.59055554866790805" header="0.5" footer="0.5"/>
  <pageSetup paperSize="9" fitToWidth="0" fitToHeight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Normal.dotm</Template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Расчет</vt:lpstr>
      <vt:lpstr>Тестовые значения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ежик в тумане</dc:creator>
  <cp:lastModifiedBy>huawei</cp:lastModifiedBy>
  <dcterms:created xsi:type="dcterms:W3CDTF">2024-04-25T11:07:56Z</dcterms:created>
  <dcterms:modified xsi:type="dcterms:W3CDTF">2024-04-25T11:07:56Z</dcterms:modified>
</cp:coreProperties>
</file>