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Šios_darbaknygės" defaultThemeVersion="124226"/>
  <bookViews>
    <workbookView xWindow="360" yWindow="705" windowWidth="14940" windowHeight="7905" activeTab="7"/>
  </bookViews>
  <sheets>
    <sheet name="1 pajamos" sheetId="21" r:id="rId1"/>
    <sheet name="1 asignavimai" sheetId="55" r:id="rId2"/>
    <sheet name="2" sheetId="56" r:id="rId3"/>
    <sheet name="3" sheetId="47" r:id="rId4"/>
    <sheet name="4" sheetId="44" r:id="rId5"/>
    <sheet name="5" sheetId="48" r:id="rId6"/>
    <sheet name="6" sheetId="49" r:id="rId7"/>
    <sheet name="7" sheetId="51" r:id="rId8"/>
    <sheet name="8" sheetId="57" r:id="rId9"/>
    <sheet name="9" sheetId="52" r:id="rId10"/>
    <sheet name="10" sheetId="53" r:id="rId11"/>
  </sheets>
  <definedNames>
    <definedName name="_sarasas" localSheetId="10">#REF!</definedName>
    <definedName name="_sarasas" localSheetId="4">#REF!</definedName>
    <definedName name="_sarasas" localSheetId="7">#REF!</definedName>
    <definedName name="_sarasas" localSheetId="9">#REF!</definedName>
    <definedName name="_sarasas">#REF!</definedName>
    <definedName name="_skaiciai" localSheetId="10">#REF!</definedName>
    <definedName name="_skaiciai" localSheetId="4">#REF!</definedName>
    <definedName name="_skaiciai" localSheetId="7">#REF!</definedName>
    <definedName name="_skaiciai" localSheetId="9">#REF!</definedName>
    <definedName name="_skaiciai">#REF!</definedName>
    <definedName name="_xlnm.Print_Area" localSheetId="1">#REF!</definedName>
    <definedName name="_xlnm.Print_Area" localSheetId="2">#REF!</definedName>
    <definedName name="_xlnm.Print_Area" localSheetId="3">'3'!$A$1:$I$83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>#REF!</definedName>
    <definedName name="_xlnm.Print_Titles" localSheetId="1">'1 asignavimai'!$5:$7</definedName>
    <definedName name="_xlnm.Print_Titles" localSheetId="0">'1 pajamos'!$11:$12</definedName>
    <definedName name="_xlnm.Print_Titles" localSheetId="10">'10'!$8:$10</definedName>
    <definedName name="_xlnm.Print_Titles" localSheetId="2">'2'!$13:$15</definedName>
    <definedName name="_xlnm.Print_Titles" localSheetId="3">'3'!$13:$15</definedName>
    <definedName name="_xlnm.Print_Titles" localSheetId="4">'4'!$12:$13</definedName>
    <definedName name="_xlnm.Print_Titles" localSheetId="5">'5'!$15:$17</definedName>
    <definedName name="_xlnm.Print_Titles" localSheetId="6">'6'!$13:$15</definedName>
    <definedName name="_xlnm.Print_Titles" localSheetId="9">'9'!$9:$11</definedName>
  </definedNames>
  <calcPr calcId="144525"/>
  <fileRecoveryPr repairLoad="1"/>
</workbook>
</file>

<file path=xl/calcChain.xml><?xml version="1.0" encoding="utf-8"?>
<calcChain xmlns="http://schemas.openxmlformats.org/spreadsheetml/2006/main">
  <c r="E40" i="52" l="1"/>
  <c r="I40" i="52"/>
  <c r="C27" i="51"/>
  <c r="D67" i="53" l="1"/>
  <c r="D66" i="53"/>
  <c r="D65" i="53"/>
  <c r="I64" i="53"/>
  <c r="D64" i="53"/>
  <c r="I62" i="53"/>
  <c r="H62" i="53"/>
  <c r="G62" i="53"/>
  <c r="F62" i="53"/>
  <c r="E62" i="53"/>
  <c r="D62" i="53" s="1"/>
  <c r="D61" i="53"/>
  <c r="D60" i="53"/>
  <c r="D59" i="53"/>
  <c r="I57" i="53"/>
  <c r="H57" i="53"/>
  <c r="G57" i="53"/>
  <c r="F57" i="53"/>
  <c r="D57" i="53" s="1"/>
  <c r="E57" i="53"/>
  <c r="D56" i="53"/>
  <c r="I54" i="53"/>
  <c r="H54" i="53"/>
  <c r="G54" i="53"/>
  <c r="F54" i="53"/>
  <c r="E54" i="53"/>
  <c r="D54" i="53" s="1"/>
  <c r="D53" i="53"/>
  <c r="I52" i="53"/>
  <c r="I42" i="53" s="1"/>
  <c r="D52" i="53"/>
  <c r="E50" i="53"/>
  <c r="D50" i="53" s="1"/>
  <c r="D49" i="53"/>
  <c r="D48" i="53"/>
  <c r="D47" i="53"/>
  <c r="D46" i="53"/>
  <c r="D45" i="53"/>
  <c r="D44" i="53"/>
  <c r="H42" i="53"/>
  <c r="G42" i="53"/>
  <c r="F42" i="53"/>
  <c r="E42" i="53"/>
  <c r="D41" i="53"/>
  <c r="D40" i="53"/>
  <c r="D39" i="53"/>
  <c r="I37" i="53"/>
  <c r="H37" i="53"/>
  <c r="G37" i="53"/>
  <c r="F37" i="53"/>
  <c r="E37" i="53"/>
  <c r="D37" i="53"/>
  <c r="D36" i="53"/>
  <c r="I34" i="53"/>
  <c r="H34" i="53"/>
  <c r="G34" i="53"/>
  <c r="D34" i="53" s="1"/>
  <c r="F34" i="53"/>
  <c r="E34" i="53"/>
  <c r="F33" i="53"/>
  <c r="D33" i="53" s="1"/>
  <c r="F32" i="53"/>
  <c r="D32" i="53"/>
  <c r="E31" i="53"/>
  <c r="D31" i="53" s="1"/>
  <c r="G30" i="53"/>
  <c r="G27" i="53" s="1"/>
  <c r="F30" i="53"/>
  <c r="F27" i="53" s="1"/>
  <c r="D30" i="53"/>
  <c r="F29" i="53"/>
  <c r="D29" i="53"/>
  <c r="I27" i="53"/>
  <c r="H27" i="53"/>
  <c r="D26" i="53"/>
  <c r="G25" i="53"/>
  <c r="G19" i="53" s="1"/>
  <c r="D19" i="53" s="1"/>
  <c r="D25" i="53"/>
  <c r="D24" i="53"/>
  <c r="I23" i="53"/>
  <c r="D23" i="53"/>
  <c r="I22" i="53"/>
  <c r="D22" i="53"/>
  <c r="I21" i="53"/>
  <c r="D21" i="53"/>
  <c r="I19" i="53"/>
  <c r="H19" i="53"/>
  <c r="F19" i="53"/>
  <c r="E19" i="53"/>
  <c r="D18" i="53"/>
  <c r="D17" i="53"/>
  <c r="D16" i="53"/>
  <c r="D15" i="53"/>
  <c r="D14" i="53"/>
  <c r="I12" i="53"/>
  <c r="I68" i="53" s="1"/>
  <c r="H12" i="53"/>
  <c r="H68" i="53" s="1"/>
  <c r="G12" i="53"/>
  <c r="G68" i="53" s="1"/>
  <c r="F12" i="53"/>
  <c r="E12" i="53"/>
  <c r="M43" i="52"/>
  <c r="L43" i="52"/>
  <c r="J43" i="52"/>
  <c r="I43" i="52"/>
  <c r="H43" i="52"/>
  <c r="G43" i="52"/>
  <c r="F43" i="52"/>
  <c r="E43" i="52"/>
  <c r="D42" i="52"/>
  <c r="K41" i="52"/>
  <c r="K43" i="52" s="1"/>
  <c r="K44" i="52" s="1"/>
  <c r="D41" i="52"/>
  <c r="M40" i="52"/>
  <c r="D40" i="52"/>
  <c r="D43" i="52" s="1"/>
  <c r="M39" i="52"/>
  <c r="L39" i="52"/>
  <c r="L44" i="52" s="1"/>
  <c r="K39" i="52"/>
  <c r="J39" i="52"/>
  <c r="I39" i="52"/>
  <c r="H39" i="52"/>
  <c r="H44" i="52" s="1"/>
  <c r="G39" i="52"/>
  <c r="F39" i="52"/>
  <c r="E39" i="52"/>
  <c r="D39" i="52"/>
  <c r="D38" i="52"/>
  <c r="D37" i="52"/>
  <c r="D36" i="52"/>
  <c r="M35" i="52"/>
  <c r="L35" i="52"/>
  <c r="K35" i="52"/>
  <c r="J35" i="52"/>
  <c r="I35" i="52"/>
  <c r="H35" i="52"/>
  <c r="G35" i="52"/>
  <c r="F35" i="52"/>
  <c r="E35" i="52"/>
  <c r="D34" i="52"/>
  <c r="D33" i="52"/>
  <c r="D32" i="52"/>
  <c r="D31" i="52"/>
  <c r="D30" i="52"/>
  <c r="D35" i="52" s="1"/>
  <c r="M29" i="52"/>
  <c r="L29" i="52"/>
  <c r="K29" i="52"/>
  <c r="J29" i="52"/>
  <c r="I29" i="52"/>
  <c r="H29" i="52"/>
  <c r="G29" i="52"/>
  <c r="F29" i="52"/>
  <c r="E29" i="52"/>
  <c r="D29" i="52"/>
  <c r="D28" i="52"/>
  <c r="M27" i="52"/>
  <c r="L27" i="52"/>
  <c r="K27" i="52"/>
  <c r="J27" i="52"/>
  <c r="G27" i="52"/>
  <c r="G44" i="52" s="1"/>
  <c r="F27" i="52"/>
  <c r="H26" i="52"/>
  <c r="D26" i="52" s="1"/>
  <c r="I25" i="52"/>
  <c r="H25" i="52"/>
  <c r="E25" i="52"/>
  <c r="D25" i="52" s="1"/>
  <c r="L24" i="52"/>
  <c r="K24" i="52"/>
  <c r="I24" i="52"/>
  <c r="I27" i="52" s="1"/>
  <c r="E24" i="52"/>
  <c r="H23" i="52"/>
  <c r="H27" i="52" s="1"/>
  <c r="E23" i="52"/>
  <c r="D23" i="52" s="1"/>
  <c r="M22" i="52"/>
  <c r="K22" i="52"/>
  <c r="J22" i="52"/>
  <c r="H22" i="52"/>
  <c r="G22" i="52"/>
  <c r="F22" i="52"/>
  <c r="L21" i="52"/>
  <c r="L22" i="52" s="1"/>
  <c r="K21" i="52"/>
  <c r="I21" i="52"/>
  <c r="I22" i="52" s="1"/>
  <c r="E21" i="52"/>
  <c r="D21" i="52"/>
  <c r="E20" i="52"/>
  <c r="D20" i="52"/>
  <c r="E19" i="52"/>
  <c r="D19" i="52"/>
  <c r="M18" i="52"/>
  <c r="E18" i="52"/>
  <c r="E22" i="52" s="1"/>
  <c r="D18" i="52"/>
  <c r="D22" i="52" s="1"/>
  <c r="M17" i="52"/>
  <c r="M44" i="52" s="1"/>
  <c r="L17" i="52"/>
  <c r="K17" i="52"/>
  <c r="J17" i="52"/>
  <c r="J44" i="52" s="1"/>
  <c r="I17" i="52"/>
  <c r="I44" i="52" s="1"/>
  <c r="H17" i="52"/>
  <c r="G17" i="52"/>
  <c r="F17" i="52"/>
  <c r="F44" i="52" s="1"/>
  <c r="E17" i="52"/>
  <c r="D16" i="52"/>
  <c r="D15" i="52"/>
  <c r="D14" i="52"/>
  <c r="D13" i="52"/>
  <c r="D17" i="52" s="1"/>
  <c r="C29" i="51"/>
  <c r="C26" i="51"/>
  <c r="C22" i="51"/>
  <c r="C18" i="51"/>
  <c r="C17" i="51"/>
  <c r="C16" i="51"/>
  <c r="C15" i="51"/>
  <c r="C14" i="51"/>
  <c r="C13" i="51"/>
  <c r="C12" i="51"/>
  <c r="C9" i="51"/>
  <c r="C31" i="51" s="1"/>
  <c r="D42" i="53" l="1"/>
  <c r="F68" i="53"/>
  <c r="D12" i="53"/>
  <c r="E27" i="53"/>
  <c r="D27" i="53" s="1"/>
  <c r="D27" i="52"/>
  <c r="D44" i="52"/>
  <c r="E44" i="52"/>
  <c r="D24" i="52"/>
  <c r="E27" i="52"/>
  <c r="D68" i="53" l="1"/>
  <c r="E68" i="53"/>
  <c r="E45" i="49" l="1"/>
  <c r="D45" i="49"/>
  <c r="E44" i="49"/>
  <c r="D44" i="49" s="1"/>
  <c r="G42" i="49"/>
  <c r="F42" i="49"/>
  <c r="E42" i="49"/>
  <c r="D42" i="49" s="1"/>
  <c r="E22" i="49"/>
  <c r="D22" i="49"/>
  <c r="G20" i="49"/>
  <c r="F20" i="49"/>
  <c r="E20" i="49"/>
  <c r="D20" i="49"/>
  <c r="D19" i="49"/>
  <c r="G17" i="49"/>
  <c r="F17" i="49"/>
  <c r="E17" i="49"/>
  <c r="D17" i="49"/>
  <c r="E22" i="48"/>
  <c r="D22" i="48"/>
  <c r="E21" i="48"/>
  <c r="D21" i="48" s="1"/>
  <c r="G19" i="48"/>
  <c r="F19" i="48"/>
  <c r="E19" i="48"/>
  <c r="D19" i="48" s="1"/>
  <c r="I80" i="47"/>
  <c r="H80" i="47"/>
  <c r="G80" i="47"/>
  <c r="F79" i="47"/>
  <c r="F80" i="47" s="1"/>
  <c r="C48" i="21" l="1"/>
  <c r="C64" i="21"/>
  <c r="C42" i="21"/>
  <c r="C32" i="21"/>
  <c r="C14" i="21"/>
  <c r="C79" i="44" l="1"/>
  <c r="D78" i="44"/>
  <c r="C78" i="44"/>
  <c r="C77" i="44"/>
  <c r="C76" i="44"/>
  <c r="E75" i="44"/>
  <c r="C75" i="44" s="1"/>
  <c r="C74" i="44"/>
  <c r="C73" i="44"/>
  <c r="C72" i="44"/>
  <c r="C71" i="44"/>
  <c r="C70" i="44"/>
  <c r="C69" i="44"/>
  <c r="C68" i="44"/>
  <c r="C67" i="44"/>
  <c r="E66" i="44"/>
  <c r="D66" i="44"/>
  <c r="C65" i="44"/>
  <c r="C64" i="44"/>
  <c r="C63" i="44"/>
  <c r="C62" i="44"/>
  <c r="C61" i="44"/>
  <c r="E60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F16" i="44"/>
  <c r="F14" i="44" s="1"/>
  <c r="F80" i="44" s="1"/>
  <c r="E16" i="44"/>
  <c r="D16" i="44"/>
  <c r="C16" i="44" s="1"/>
  <c r="C15" i="44"/>
  <c r="E14" i="44"/>
  <c r="E80" i="44" s="1"/>
  <c r="C66" i="44" l="1"/>
  <c r="D14" i="44"/>
  <c r="D80" i="44" l="1"/>
  <c r="C80" i="44" s="1"/>
  <c r="C14" i="44"/>
  <c r="C67" i="21" l="1"/>
  <c r="C38" i="21" l="1"/>
  <c r="C71" i="21" l="1"/>
  <c r="C63" i="21"/>
  <c r="C58" i="21"/>
  <c r="C56" i="21"/>
  <c r="C31" i="21"/>
  <c r="C26" i="21"/>
  <c r="C21" i="21"/>
  <c r="C17" i="21"/>
  <c r="C13" i="21" l="1"/>
  <c r="C25" i="21"/>
  <c r="C47" i="21"/>
  <c r="C46" i="21" l="1"/>
  <c r="C76" i="21" s="1"/>
</calcChain>
</file>

<file path=xl/sharedStrings.xml><?xml version="1.0" encoding="utf-8"?>
<sst xmlns="http://schemas.openxmlformats.org/spreadsheetml/2006/main" count="1605" uniqueCount="503">
  <si>
    <t>Vilniaus miesto savivaldybės tarybos</t>
  </si>
  <si>
    <t>Eil. nr.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</si>
  <si>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</si>
  <si>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</si>
  <si>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</si>
  <si>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</si>
  <si>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</si>
  <si>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</si>
  <si>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</si>
  <si>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</si>
  <si>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</si>
  <si>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</si>
  <si>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</si>
  <si>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</si>
  <si>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</si>
  <si>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</si>
  <si>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</si>
  <si>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</si>
  <si>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</si>
  <si>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</si>
  <si>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</si>
  <si>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</si>
  <si>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</si>
  <si>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</si>
  <si>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</si>
  <si>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</si>
  <si>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</si>
  <si>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</si>
  <si>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29.</t>
  </si>
  <si>
    <t>30.</t>
  </si>
  <si>
    <t>31.</t>
  </si>
  <si>
    <t>32.</t>
  </si>
  <si>
    <t>33.</t>
  </si>
  <si>
    <t xml:space="preserve">sprendimo Nr. </t>
  </si>
  <si>
    <t>iš jų:</t>
  </si>
  <si>
    <t>Švietimo, kultūros ir sporto departamentas</t>
  </si>
  <si>
    <t>1.1.</t>
  </si>
  <si>
    <t>Socialinių reikalų ir sveikatos departamentas</t>
  </si>
  <si>
    <t>Savivaldybės administracija</t>
  </si>
  <si>
    <t>Iš viso</t>
  </si>
  <si>
    <t>34.</t>
  </si>
  <si>
    <t>36.</t>
  </si>
  <si>
    <t>37.</t>
  </si>
  <si>
    <t>38.</t>
  </si>
  <si>
    <t>39.</t>
  </si>
  <si>
    <t>Miesto plėtros departamentas</t>
  </si>
  <si>
    <t>Mokinio krepšeliui finansuoti</t>
  </si>
  <si>
    <t>(Vilniaus miesto savivaldybės tarybos</t>
  </si>
  <si>
    <t>1 priedėlis</t>
  </si>
  <si>
    <t>1 priedėlio redakcija)</t>
  </si>
  <si>
    <t>Pajamos</t>
  </si>
  <si>
    <t xml:space="preserve">Iš viso </t>
  </si>
  <si>
    <t>MOKESČIAI (2+3+7)</t>
  </si>
  <si>
    <t>Turto mokesčiai (4+5+6)</t>
  </si>
  <si>
    <t>Žemės mokestis</t>
  </si>
  <si>
    <t xml:space="preserve">Paveldimo turto mokestis </t>
  </si>
  <si>
    <t xml:space="preserve">Nekilnojamojo turto mokestis </t>
  </si>
  <si>
    <t>Prekių ir paslaugų mokesčiai (8+9+10)</t>
  </si>
  <si>
    <t xml:space="preserve">Mokesčiai už aplinkos teršimą </t>
  </si>
  <si>
    <t>Valstybės rinkliavos</t>
  </si>
  <si>
    <t>Vietinės rinkliavos</t>
  </si>
  <si>
    <t>Dividendai</t>
  </si>
  <si>
    <t>Nuomos mokestis už valstybinę žemę ir valstybinio vidaus vandenų fondo vandens telkinius</t>
  </si>
  <si>
    <t>Mokesčiai už valstybinius gamtos išteklius</t>
  </si>
  <si>
    <t>Pajamos už patalpų nuomą, iš jų:</t>
  </si>
  <si>
    <t>Pajamos už atsitiktines paslaugas</t>
  </si>
  <si>
    <t>Įmokos už išlaikymą švietimo, socialinės apsaugos ir kitose įstaigose</t>
  </si>
  <si>
    <t xml:space="preserve">Pajamos iš baudų ir konfiskacijos </t>
  </si>
  <si>
    <t>Kitos neišvardytos pajamos, iš jų:</t>
  </si>
  <si>
    <t>želdinių atkuriamosios vertės lėšos</t>
  </si>
  <si>
    <t>parama socialinės infrastruktūros plėtrai</t>
  </si>
  <si>
    <t>Žemė</t>
  </si>
  <si>
    <t>Pastatų ir statinių realizavimo pajamos</t>
  </si>
  <si>
    <t>Valstybinėms (valstybės perduotoms savivaldybėms) funkcijoms vykdyti</t>
  </si>
  <si>
    <t>29.1.</t>
  </si>
  <si>
    <t>socialinėms išmokoms ir kompensacijoms skaičiuoti ir mokėti</t>
  </si>
  <si>
    <t>29.2.</t>
  </si>
  <si>
    <t xml:space="preserve">socialinei paramai mokiniams </t>
  </si>
  <si>
    <t>29.3.</t>
  </si>
  <si>
    <t>socialinėms paslaugoms</t>
  </si>
  <si>
    <t>29.4.</t>
  </si>
  <si>
    <t>vaikų teisių apsaugai</t>
  </si>
  <si>
    <t>29.5.</t>
  </si>
  <si>
    <t>jaunimo teisių apsaugai</t>
  </si>
  <si>
    <t>29.6.</t>
  </si>
  <si>
    <t>darbo rinkos politikos priemonių ir gyventojų užimtumo programoms rengti ir įgyvendinti</t>
  </si>
  <si>
    <t>29.7.</t>
  </si>
  <si>
    <t>kitoms valstybinėms (valstybės perduotoms savivaldybėms) funkcijoms vykdyti</t>
  </si>
  <si>
    <t>Pagal teisės aktus savivaldybėms perduotoms įstaigoms išlaikyti, iš jų:</t>
  </si>
  <si>
    <t>32.1.</t>
  </si>
  <si>
    <t>socialinės apsaugos</t>
  </si>
  <si>
    <t>32.2.</t>
  </si>
  <si>
    <t>kultūros</t>
  </si>
  <si>
    <t>32.3.</t>
  </si>
  <si>
    <t>sveikatos apsaugos</t>
  </si>
  <si>
    <t>Mokykloms  ir klasėms, skirtoms mokiniams, turintiems specialiųjų ugdymosi poreikių</t>
  </si>
  <si>
    <t>Valstybės investicijų 2015–2017 metų programoje numatytoms kapitalo investicijoms finansuoti, iš jų:</t>
  </si>
  <si>
    <t xml:space="preserve">Kelių priežiūros ir plėtros programos lėšos savivaldybių vietinės reikšmės keliams (gatvėms) tiesti, taisyti, prižiūrėti ir saugaus eismo sąlygoms užtikrinti </t>
  </si>
  <si>
    <t>Kita tikslinė dotacija</t>
  </si>
  <si>
    <t>37.1.</t>
  </si>
  <si>
    <t xml:space="preserve">valstybės finansinei paramai parvežant į Lietuvą užsienyje mirusių (žuvusių) Lietuvos Respublikos piliečių palaikus teikti, t. y. kompensuoti savivaldybėms išmokėtas sumas </t>
  </si>
  <si>
    <t>37.2.</t>
  </si>
  <si>
    <t>kompensacijoms už išperkamą nekilnojamąjį turtą religinėms bendrijoms išmokėti</t>
  </si>
  <si>
    <t>37.3.</t>
  </si>
  <si>
    <t>išlaidoms, patirtoms pritaikant informacines sistemas euro įvedimui, kompensuoti</t>
  </si>
  <si>
    <t>KITOS DOTACIJOS IR LĖŠOS IŠ KITŲ VALDYMO LYGIŲ</t>
  </si>
  <si>
    <t>38.1.</t>
  </si>
  <si>
    <t>valstybės biudžeto lėšos, skirtos išlaidoms, susijusioms su pedagoginių darbuotojų skaičiaus optimizavimu, apmokėti</t>
  </si>
  <si>
    <t>38.2.</t>
  </si>
  <si>
    <t>valstybės biudžeto lėšos, numatytos minimaliajai mėnesinei algai padidinti</t>
  </si>
  <si>
    <t>38.3.</t>
  </si>
  <si>
    <t>valstybės biudžeto lėšos, numatytos kultūros ir meno darbuotojų darbo užmokesčiui padidinti</t>
  </si>
  <si>
    <t>7 priedėlio redakcija)</t>
  </si>
  <si>
    <t>įmokos už išlaikymą švietimo, socialinės apsaugos ir kitose įstaigose</t>
  </si>
  <si>
    <t xml:space="preserve">pajamos už atsitiktines paslaugas
</t>
  </si>
  <si>
    <t>patalpų nuoma</t>
  </si>
  <si>
    <t>biudžetinė įstaiga „Biudžetinių įstaigų buhalterinė apskaita“, tvarkanti švietimo įstaigų apskaitą</t>
  </si>
  <si>
    <t>1.2.</t>
  </si>
  <si>
    <t>1.2.1.</t>
  </si>
  <si>
    <t>Vilniaus „Juventos“ gimnazija</t>
  </si>
  <si>
    <t>1.2.2.</t>
  </si>
  <si>
    <t>Vilniaus Karoliniškių gimnazija</t>
  </si>
  <si>
    <t>1.2.3.</t>
  </si>
  <si>
    <t>Vilniaus Mykolo Biržiškos gimnazija</t>
  </si>
  <si>
    <t>1.2.4.</t>
  </si>
  <si>
    <t>Vilniaus Žemynos gimnazija</t>
  </si>
  <si>
    <t>1.2.5.</t>
  </si>
  <si>
    <t>Vilniaus Žirmūnų gimnazija</t>
  </si>
  <si>
    <t>1.2.6.</t>
  </si>
  <si>
    <t>1.2.7.</t>
  </si>
  <si>
    <t>1.2.8.</t>
  </si>
  <si>
    <t>Vilniaus „Sietuvos“ progimnazija</t>
  </si>
  <si>
    <t>1.2.9.</t>
  </si>
  <si>
    <t>1.2.10.</t>
  </si>
  <si>
    <t>1.2.11.</t>
  </si>
  <si>
    <t>Vilniaus Viršuliškių mokykla</t>
  </si>
  <si>
    <t>1.2.12.</t>
  </si>
  <si>
    <t>Vilniaus Sausio 13-osios mokykla</t>
  </si>
  <si>
    <t>1.2.13.</t>
  </si>
  <si>
    <t>Vilniaus savivaldybės Grigiškių „Šviesos“ gimnazija</t>
  </si>
  <si>
    <t>1.2.14.</t>
  </si>
  <si>
    <t>1.2.15.</t>
  </si>
  <si>
    <t>Vilniaus Taikos progimnazija</t>
  </si>
  <si>
    <t>1.2.16.</t>
  </si>
  <si>
    <t>Vilniaus Vilnios pagrindinė mokykla</t>
  </si>
  <si>
    <t>1.2.17.</t>
  </si>
  <si>
    <t>1.2.18.</t>
  </si>
  <si>
    <t>Vilniaus darželis-mokykla  „Vilija“</t>
  </si>
  <si>
    <t>1.2.19.</t>
  </si>
  <si>
    <t>Vilniaus lopšelis-darželis „Daigelis“</t>
  </si>
  <si>
    <t>1.2.20.</t>
  </si>
  <si>
    <t>Vilniaus lopšelis-darželis „Gandriukas“</t>
  </si>
  <si>
    <t>1.2.21.</t>
  </si>
  <si>
    <t>Vilniaus lopšelis-darželis  „Liepsnelė“</t>
  </si>
  <si>
    <t>1.2.22.</t>
  </si>
  <si>
    <t>Vilniaus lopšelis-darželis  „Jovarėlis“</t>
  </si>
  <si>
    <t>1.2.23.</t>
  </si>
  <si>
    <t>Vilniaus lopšelis-darželis  „Pelėda“</t>
  </si>
  <si>
    <t>1.2.24.</t>
  </si>
  <si>
    <t>Vilniaus lopšelis-darželis  „Saulėgrąža“</t>
  </si>
  <si>
    <t>1.2.25.</t>
  </si>
  <si>
    <t>Vilniaus lopšelis-darželis „Sveikuolis“</t>
  </si>
  <si>
    <t>1.2.26.</t>
  </si>
  <si>
    <t>Vilniaus lopšelis-darželis  „Varpelis“</t>
  </si>
  <si>
    <t>1.2.27.</t>
  </si>
  <si>
    <t>Vilniaus lopšelis-darželis  „Žilvinėlis“</t>
  </si>
  <si>
    <t>1.2.28.</t>
  </si>
  <si>
    <t>Vilniaus savivaldybės Grigiškių darželis-mokykla „Pelėdžiukas“</t>
  </si>
  <si>
    <t>1.2.29.</t>
  </si>
  <si>
    <t>Vilniaus savivaldybės Grigiškių lopšelis-darželis „Lokiuko giraitė“</t>
  </si>
  <si>
    <t>1.2.30.</t>
  </si>
  <si>
    <t>Vilniaus savivaldybės Grigiškių lopšelis-darželis „Rugelis“</t>
  </si>
  <si>
    <t>1.2.31.</t>
  </si>
  <si>
    <t>Vilniaus chorinio dainavimo mokykla „Liepaitės“</t>
  </si>
  <si>
    <t>1.2.32.</t>
  </si>
  <si>
    <t>Vilniaus suaugusiųjų mokymo centras</t>
  </si>
  <si>
    <t>1.2.33.</t>
  </si>
  <si>
    <t>Vilniaus „Vyturio“ pradinė mokykla</t>
  </si>
  <si>
    <t>1.2.34.</t>
  </si>
  <si>
    <t>1.2.35.</t>
  </si>
  <si>
    <t>1.2.36.</t>
  </si>
  <si>
    <t>Vilniaus Šolomo Aleichemo ORT gimnazija</t>
  </si>
  <si>
    <t>1.2.37.</t>
  </si>
  <si>
    <t>1.2.38.</t>
  </si>
  <si>
    <t>Vilniaus Senvagės gimnazija</t>
  </si>
  <si>
    <t>1.2.39.</t>
  </si>
  <si>
    <t>1.2.40.</t>
  </si>
  <si>
    <t>Vilniaus lopšelis-darželis „Rytas“</t>
  </si>
  <si>
    <t>1.2.41.</t>
  </si>
  <si>
    <t>1.2.42.</t>
  </si>
  <si>
    <t>1.3.</t>
  </si>
  <si>
    <t>biudžetinė įstaiga „Biudžetinių įstaigų buhalterinė apskaita“, tvarkanti kultūros ir meno įstaigų apskaitą</t>
  </si>
  <si>
    <t>1.4.</t>
  </si>
  <si>
    <t>1.4.1.</t>
  </si>
  <si>
    <t>Vilniaus Naujosios Vilnios kultūros centras</t>
  </si>
  <si>
    <t>1.4.2.</t>
  </si>
  <si>
    <t>Vilniaus savivaldybės Šv. Kristoforo orkestras</t>
  </si>
  <si>
    <t>1.4.3.</t>
  </si>
  <si>
    <t>Vilniaus kultūros centras</t>
  </si>
  <si>
    <t>1.5.</t>
  </si>
  <si>
    <t>biudžetinė įstaiga „Biudžetinių įstaigų buhalterinė apskaita“, tvarkanti kūno kultūros ir sporto įstaigų apskaitą</t>
  </si>
  <si>
    <t>2.1.</t>
  </si>
  <si>
    <t>dienos centras „Šviesa“</t>
  </si>
  <si>
    <t>2.2.</t>
  </si>
  <si>
    <t>Vilniaus miesto vaikų ir jaunimo pensionas</t>
  </si>
  <si>
    <t>2.3.</t>
  </si>
  <si>
    <t>Valakampių socialinių paslaugų namai</t>
  </si>
  <si>
    <t>2.4.</t>
  </si>
  <si>
    <t>Fabijoniškių socialinių paslaugų namai</t>
  </si>
  <si>
    <t>2.5.</t>
  </si>
  <si>
    <t>Vilniaus miesto krizių centras</t>
  </si>
  <si>
    <t>2.6.</t>
  </si>
  <si>
    <t>Vilniaus miesto nakvynės namai</t>
  </si>
  <si>
    <t>2.7.</t>
  </si>
  <si>
    <t>Vilniaus miesto socialinės paramos centras</t>
  </si>
  <si>
    <t>2.8.</t>
  </si>
  <si>
    <t>Vilniaus miesto savivaldybės visuomenės sveikatos biuras</t>
  </si>
  <si>
    <t>3.1.</t>
  </si>
  <si>
    <t>3.2.</t>
  </si>
  <si>
    <t>Pavilnių ir Verkių regioninių parkų direkcija</t>
  </si>
  <si>
    <t>4.1.</t>
  </si>
  <si>
    <t xml:space="preserve">Vilniaus Antakalnio atviras jaunimo centras </t>
  </si>
  <si>
    <t>Iš viso (1+2+3+4)</t>
  </si>
  <si>
    <t xml:space="preserve">Meras                                                                                                   </t>
  </si>
  <si>
    <t>1.4.4.</t>
  </si>
  <si>
    <t>Vilniaus etninės kultūros centras</t>
  </si>
  <si>
    <t>Vilniaus savivaldybės Grigiškių gimnazija</t>
  </si>
  <si>
    <t>Vilniaus Abraomo Kulviečio klasikinė gimnazija</t>
  </si>
  <si>
    <t xml:space="preserve">kitos pajamos </t>
  </si>
  <si>
    <t>Vilniaus Maironio progimnazija</t>
  </si>
  <si>
    <t>politinių kalinių ir tremtinių šeimų sugrįžimo į Lietuvą ir jų aprūpinimo programos įgyvendinimas savivaldybėse</t>
  </si>
  <si>
    <t>sprendimo Nr.</t>
  </si>
  <si>
    <t>Remigijus Šimašius</t>
  </si>
  <si>
    <t>2016 m.                                  d.</t>
  </si>
  <si>
    <t>2016 m.                             d.</t>
  </si>
  <si>
    <t>VILNIAUS MIESTO SAVIVALDYBĖS 2016 METŲ BIUDŽETAS</t>
  </si>
  <si>
    <t>2016 m.                       d.</t>
  </si>
  <si>
    <t>2016 m.                                   d.</t>
  </si>
  <si>
    <t xml:space="preserve">VILNIAUS MIESTO SAVIVALDYBĖS 2016 METŲ BIUDŽETINIŲ ĮSTAIGŲ  PAJAMŲ ĮMOKOS Į SAVIVALDYBĖS BIUDŽETĄ UŽ PATALPŲ NUOMĄ, ATSITIKTINES PASLAUGAS IR IŠLAIKYMĄ ŠVIETIMO, SOCIALINĖS APSAUGOS IR KITOSE ĮSTAIGOSE </t>
  </si>
  <si>
    <t>Vilniaus Ozo gimnazija</t>
  </si>
  <si>
    <t>Vilniaus Simono  Stanevičiaus progimnazija</t>
  </si>
  <si>
    <t>Vilniaus „Atgajos“ specialioji  mokykla</t>
  </si>
  <si>
    <t>Vilniaus Naujininkų mokykla</t>
  </si>
  <si>
    <t>Vilniaus Verkių specialioji mokykla-daugiafunkcinis centras</t>
  </si>
  <si>
    <t>Vilniaus Vilties specialioji mokykla-daugiafunkcinis centras</t>
  </si>
  <si>
    <t>Vilniaus darželis-mokykla  „Vaivorykštė“</t>
  </si>
  <si>
    <t>Vilniaus lopšelis-darželis „Žilvitis“</t>
  </si>
  <si>
    <t>Vilniaus Santariškių lopšelis-darželis</t>
  </si>
  <si>
    <t>tūkst. Eur</t>
  </si>
  <si>
    <t>kultūros ir meno įstaigos, savarankiškai tvarkančios apskaitą</t>
  </si>
  <si>
    <t>švietimo įstaigos, savarankiškai tvarkančios apskaitą</t>
  </si>
  <si>
    <t xml:space="preserve">Gyventojų pajamų mokestis, iš jo:                        </t>
  </si>
  <si>
    <t>17.1.</t>
  </si>
  <si>
    <t>17.2.</t>
  </si>
  <si>
    <t>Savivaldybės patalpų nuoma</t>
  </si>
  <si>
    <t>21.1.</t>
  </si>
  <si>
    <t>21.2.</t>
  </si>
  <si>
    <t>21.3.</t>
  </si>
  <si>
    <t>Kito ilgalaikio materialiojo turto realizavimo pajamos</t>
  </si>
  <si>
    <t xml:space="preserve">27. </t>
  </si>
  <si>
    <t>28.</t>
  </si>
  <si>
    <t>34.1.</t>
  </si>
  <si>
    <t xml:space="preserve">EUROPOS SĄJUNGOS FINANSINĖS PARAMOS LĖŠOS, KITOS TARPTAUTINĖS FINANSINĖS PARAMOS LĖŠOS </t>
  </si>
  <si>
    <t>PROGNOZUOJAMOS VALSTYBĖS BIUDŽETO SPECIALIOSIOS TIKSLINĖS DOTACIJOS pagal Lietuvos Respublikos 2015 metų valstybės biudžeto ir savivaldybių biudžetų finansinių rodiklių patvirtinimo įstatymo 5 priedą (34)</t>
  </si>
  <si>
    <t>Turto pajamos (13+14+15)</t>
  </si>
  <si>
    <t>Pajamos už prekes ir paslaugas (17+18+19)</t>
  </si>
  <si>
    <t>MATERIALIOJO IR NEMATERIALIOJO TURTO REALIZAVIMO PAJAMOS (23+24+25)</t>
  </si>
  <si>
    <t>IŠ VISO (1+11+22)</t>
  </si>
  <si>
    <t>DOTACIJOS (28+33)</t>
  </si>
  <si>
    <t>VALSTYBĖS BIUDŽETO SPECIALIOSIOS TIKSLINĖS DOTACIJOS 
pagal Lietuvos Respublikos 2015 metų valstybės biudžeto ir savivaldybių biudžetų finansinių rodiklių patvirtinimo įstatymo 4 priedą (29+30+31+32)</t>
  </si>
  <si>
    <t>IŠ VISO (26+27)</t>
  </si>
  <si>
    <t>KITOS PAJAMOS (12+16+20+21)</t>
  </si>
  <si>
    <t>gyventojų pajamų mokestis iš valstybės iždo sąskaitos išlaidų struktūrų skirtumams išlyginti</t>
  </si>
  <si>
    <t>4 priedėlis</t>
  </si>
  <si>
    <t>Asignavimų valdytojas</t>
  </si>
  <si>
    <t>biudžetinių įstaigų patalpų nuoma</t>
  </si>
  <si>
    <t>1 priedėlio tęsinys</t>
  </si>
  <si>
    <t>VILNIAUS MIESTO SAVIVALDYBĖS 2016 METŲ ASIGNAVIMAI</t>
  </si>
  <si>
    <t>Programos kodas</t>
  </si>
  <si>
    <t>Asignavimų valdytojas ir programos pavadinimas</t>
  </si>
  <si>
    <t>Funkcijų klasifikaci-jos kodas</t>
  </si>
  <si>
    <t>išlaidoms</t>
  </si>
  <si>
    <t>turtui įsigyti</t>
  </si>
  <si>
    <t>iš viso</t>
  </si>
  <si>
    <t>iš jų darbo užmokesčiui</t>
  </si>
  <si>
    <t>01</t>
  </si>
  <si>
    <t>Vaikų, jaunimo ir suaugusiųjų ugdymas</t>
  </si>
  <si>
    <t>02</t>
  </si>
  <si>
    <t>Socialinės apsaugos plėtojimas, skurdo bei socialinės atskirties mažinimas</t>
  </si>
  <si>
    <t>04</t>
  </si>
  <si>
    <t>Vaikų ir jaunimo socializacija</t>
  </si>
  <si>
    <t>08</t>
  </si>
  <si>
    <t>Sąlygų verslo plėtrai sudarymas ir patrauklios investicijoms aplinkos formavimas</t>
  </si>
  <si>
    <t>Senamiesčio atgaivinimas</t>
  </si>
  <si>
    <t xml:space="preserve">Miesto infrastruktūros objektų plėtra </t>
  </si>
  <si>
    <t xml:space="preserve">Savivaldybės veiklos pagrindinių funkcijų vykdymo strategijos formavimas ir įgyvendinimas, iš jų: </t>
  </si>
  <si>
    <t>Tarybos sekretoriatas</t>
  </si>
  <si>
    <t>17</t>
  </si>
  <si>
    <t>Seniūnijų veikla</t>
  </si>
  <si>
    <t>Aplinkos ir energetikos departamentas</t>
  </si>
  <si>
    <t>03</t>
  </si>
  <si>
    <t>Sveikatos apsauga</t>
  </si>
  <si>
    <t>05</t>
  </si>
  <si>
    <t xml:space="preserve">Būsto plėtra </t>
  </si>
  <si>
    <t>11</t>
  </si>
  <si>
    <t>Aplinkos ir kraštovaizdžio apsauga</t>
  </si>
  <si>
    <t>Miesto infrastruktūros objektų priežiūra ir modernizavimas</t>
  </si>
  <si>
    <t>Ekonomikos ir investicijų departamentas</t>
  </si>
  <si>
    <t>06</t>
  </si>
  <si>
    <t>Kūno kultūros ir sporto plėtojimas</t>
  </si>
  <si>
    <r>
      <t>Turizmo plėtra</t>
    </r>
    <r>
      <rPr>
        <i/>
        <sz val="10"/>
        <rFont val="Times New Roman"/>
        <family val="1"/>
      </rPr>
      <t xml:space="preserve"> </t>
    </r>
  </si>
  <si>
    <t>16</t>
  </si>
  <si>
    <t xml:space="preserve">Savivaldybės veiklos pagrindinių funkcijų vykdymo strategijos formavimas ir įgyvendinimas </t>
  </si>
  <si>
    <t>E. miesto departamentas</t>
  </si>
  <si>
    <t>07</t>
  </si>
  <si>
    <t xml:space="preserve">Informacinės visuomenės plėtra </t>
  </si>
  <si>
    <t>Urbanistinės plėtros strategijos formavimas</t>
  </si>
  <si>
    <t>Miesto ūkio ir transporto departamentas</t>
  </si>
  <si>
    <t xml:space="preserve">Socialinės apsaugos plėtojimas, skurdo bei socialinės atskirties mažinimas </t>
  </si>
  <si>
    <t xml:space="preserve">Senamiesčio atgaivinimas </t>
  </si>
  <si>
    <t>27.</t>
  </si>
  <si>
    <t>Saugaus miesto departamentas</t>
  </si>
  <si>
    <t>35.</t>
  </si>
  <si>
    <t>40.</t>
  </si>
  <si>
    <t>41.</t>
  </si>
  <si>
    <t>42.</t>
  </si>
  <si>
    <t>43.</t>
  </si>
  <si>
    <t>44.</t>
  </si>
  <si>
    <t>09</t>
  </si>
  <si>
    <t>Kultūros veiklos plėtra ir jos vaidmens bendruomenės gyvenime stiprinimas</t>
  </si>
  <si>
    <t>45.</t>
  </si>
  <si>
    <t>46.</t>
  </si>
  <si>
    <t>Vilniaus miesto savivaldybės kontrolės ir audito tarnyba</t>
  </si>
  <si>
    <t>47.</t>
  </si>
  <si>
    <t>48.</t>
  </si>
  <si>
    <t>49.</t>
  </si>
  <si>
    <t>Administracijos direktoriaus rezervas</t>
  </si>
  <si>
    <t>50.</t>
  </si>
  <si>
    <t>51.</t>
  </si>
  <si>
    <t>Meras</t>
  </si>
  <si>
    <t>2016 m.                      d.</t>
  </si>
  <si>
    <t>2 priedėlis</t>
  </si>
  <si>
    <t>2013 m.                            d.</t>
  </si>
  <si>
    <t>2 priedėlio redakcija)</t>
  </si>
  <si>
    <t>VILNIAUS MIESTO SAVIVALDYBĖS 2016 METŲ ASIGNAVIMAI IŠ SAVIVALDYBĖS BIUDŽETO</t>
  </si>
  <si>
    <t>Bendrosios dotacijos kompensacija valstybės biudžetui</t>
  </si>
  <si>
    <t>2016 m.                           d.</t>
  </si>
  <si>
    <t>3 priedėlis</t>
  </si>
  <si>
    <t>3 priedėlio redakcija)</t>
  </si>
  <si>
    <t>VILNIAUS MIESTO SAVIVALDYBĖS 2016 METŲ BIUDŽETO ASIGNAVIMAI IŠ VALSTYBĖS BIUDŽETO DOTACIJŲ</t>
  </si>
  <si>
    <t>Asignavimų paskirtis</t>
  </si>
  <si>
    <t>Funkci-jų klasifika-cijos kodas</t>
  </si>
  <si>
    <t>Asignavimai (tūkst. Eur), iš jų:</t>
  </si>
  <si>
    <t>iš jų darbo užmokes-čiui</t>
  </si>
  <si>
    <t>Dalyvauti rengiant ir įgyvendinant darbo rinkos politikos priemones ir gyventojų užimtumo programas</t>
  </si>
  <si>
    <t>Duomenims suteiktos valstybės pagalbos registrui teikti</t>
  </si>
  <si>
    <t>Piliečių prašymams atkurti nuosavybės  teises į išlikusį nekilnojamąjį turtą nagrinėti ir sprendimams dėl nuosavybės teisių atkūrimo priimti</t>
  </si>
  <si>
    <t>Valstybės garantijoms nuomininkams, išsikeliantiems iš savininkams grąžintų gyvenamųjų namų ar jų dalių ir butų, vykdyti</t>
  </si>
  <si>
    <t>Valstybinės kalbos vartojimo ir taisyklingumo kontrolei</t>
  </si>
  <si>
    <t>Vaikų ir jaunimo teisių apsaugai</t>
  </si>
  <si>
    <t>Civilinės būklės aktams registruoti</t>
  </si>
  <si>
    <t>Valstybės garantuojamai pirminei teisinei pagalbai teikti</t>
  </si>
  <si>
    <t>Gyventojų registrui tvarkyti ir duomenims valstybės registrams teikti</t>
  </si>
  <si>
    <t>Gyvenamosios vietos deklaravimo duomenų ir gyvenamosios vietos neturinčių asmenų apskaitos duomenims tvarkyti</t>
  </si>
  <si>
    <t>Savivaldybei priskirtai valstybinei žemei ir kitam valstybės turtui valdyti, naudoti ir disponuoti juo patikėjimo teise</t>
  </si>
  <si>
    <t>Savivaldybėms priskirtiems archyviniams dokumentams tvarkyti</t>
  </si>
  <si>
    <t>Piliečių nuosavybės teisėms į išlikusius gyvenamuosius namus, jų dalis, butus atkurti ir kompensacijoms už išperkamą nekilnojamąjį turtą religinėms bendrijoms išmokėti</t>
  </si>
  <si>
    <t>Dalyvauti rengiant ir vykdant mobilizaciją</t>
  </si>
  <si>
    <t>Civilinei saugai</t>
  </si>
  <si>
    <t>Žemės ūkio funkcijoms vykdyti</t>
  </si>
  <si>
    <t xml:space="preserve">Administruoti funkcijai –  dalyvauti rengiant ir įgyvendinant darbo rinkos politikos priemones ir gyventojų užimtumo programas </t>
  </si>
  <si>
    <t>Socialinei paramai mokiniams administruoti</t>
  </si>
  <si>
    <t>10</t>
  </si>
  <si>
    <t xml:space="preserve">Administruoti funkcijai – skaičiuoti ir mokėti socialines išmokas ir kompensacijas </t>
  </si>
  <si>
    <t>Socialinėms paslaugoms administruoti</t>
  </si>
  <si>
    <t>Išlaidų, patirtų pritaikant informacines sistemas euro įvedimui, kompensuoti</t>
  </si>
  <si>
    <t>15</t>
  </si>
  <si>
    <t>Savivaldybių vietinės reikšmės keliams (gatvėms) tiesti, taisyti, prižiūrėti ir saugaus eismo sąlygoms užtikrinti</t>
  </si>
  <si>
    <t>Valstybės investicijų 2015–2017 metų programoje numatytoms kapitalo investicijoms finansuoti</t>
  </si>
  <si>
    <t>Socialinėms išmokoms ir kompensacijoms skaičiuoti ir mokėti</t>
  </si>
  <si>
    <t>Socialinėms paslaugoms</t>
  </si>
  <si>
    <t>Pagal teisės aktus savivaldybėms perduotoms įstaigoms išlaikyti</t>
  </si>
  <si>
    <t>Suteiktos finansinės paramos užsienyje mirusių (žuvusių) asmenų palaikams parvežti į Lietuvos Respubliką išlaidoms kompensuoti</t>
  </si>
  <si>
    <t>Minimaliajai mėnesinei algai padidinti</t>
  </si>
  <si>
    <t>Mokinių visuomenės sveikatos priežiūrai</t>
  </si>
  <si>
    <t>Visuomenės sveikatos stiprinimui ir stebėsenai</t>
  </si>
  <si>
    <t>'07</t>
  </si>
  <si>
    <t>Būsto nuomos ar išperkamosios būsto nuomos mokesčių dalies kompensacijoms</t>
  </si>
  <si>
    <t xml:space="preserve">Politinių kalinių ir tremtinių šeimų sugrįžimo į Lietuvą ir jų aprūpinimo programos įgyvendinimui </t>
  </si>
  <si>
    <t>Mokykloms ir klasėms, skirtoms mokiniams, turintiems specialiųjų ugdymosi poreikių</t>
  </si>
  <si>
    <t>Išlaidoms, susijusioms su pedagoginių darbuotojų skaičiaus optimizavimu, apmokėti</t>
  </si>
  <si>
    <r>
      <t xml:space="preserve">Socialinės apsaugos plėtojimas, skurdo bei socialinės atskirties mažinimas </t>
    </r>
    <r>
      <rPr>
        <i/>
        <sz val="10"/>
        <rFont val="Times New Roman"/>
        <family val="1"/>
        <charset val="186"/>
      </rPr>
      <t xml:space="preserve"> </t>
    </r>
  </si>
  <si>
    <t xml:space="preserve">Socialinei paramai mokiniams </t>
  </si>
  <si>
    <t>53.</t>
  </si>
  <si>
    <t>54.</t>
  </si>
  <si>
    <t>55.</t>
  </si>
  <si>
    <t>57.</t>
  </si>
  <si>
    <t>Kultūros ir meno darbuotojų darbo užmokesčiui padidinti</t>
  </si>
  <si>
    <t>58.</t>
  </si>
  <si>
    <t>59.</t>
  </si>
  <si>
    <t>Kitoms savivaldybėms perduotos mokinio krepšelio lėšos</t>
  </si>
  <si>
    <t>5 priedėlis</t>
  </si>
  <si>
    <t>4 priedėlio redakcija)</t>
  </si>
  <si>
    <t>VILNIAUS MIESTO SAVIVALDYBĖS 2016 METŲ ASIGNAVIMAI IŠ APLINKOS APSAUGOS RĖMIMO SPECIALIOSIOS PROGRAMOS, BIUDŽETINIŲ ĮSTAIGŲ PAJAMŲ ĮMOKŲ, PARAMOS LĖŠŲ SOCIALINĖS INFRASTRUKTŪROS PLĖTRAI IR IŠ PAJAMŲ UŽ PARDUOTUS VALSTYBINĖS ŽEMĖS SKLYPUS</t>
  </si>
  <si>
    <t>I. Asignavimai iš Aplinkos apsaugos rėmimo specialiosios  programos lėšų</t>
  </si>
  <si>
    <t xml:space="preserve">Aplinkos ir kraštovaizdžio apsauga </t>
  </si>
  <si>
    <t>IŠ VISO (I)</t>
  </si>
  <si>
    <t>II. Asignavimai iš biudžetinių įstaigų pajamų įmokų</t>
  </si>
  <si>
    <t>Iš įmokų už paslaugas, iš jų:</t>
  </si>
  <si>
    <t xml:space="preserve">Urbanistinės plėtros strategijos formavimas </t>
  </si>
  <si>
    <t>Iš įmokų už patalpų nuomą, iš jų:</t>
  </si>
  <si>
    <t>IŠ VISO (II)</t>
  </si>
  <si>
    <t>III. Asignavimai iš paramos lėšų socialinės infrastruktūros plėtrai</t>
  </si>
  <si>
    <t>IŠ VISO (III)</t>
  </si>
  <si>
    <t>IV. Asignavimai iš pajamų už parduotus valstybinės žemės sklypus</t>
  </si>
  <si>
    <t>13</t>
  </si>
  <si>
    <t>14</t>
  </si>
  <si>
    <t>IŠ VISO (IV)</t>
  </si>
  <si>
    <t>VISKĄ SUDĖJUS (I+II+III+IV)</t>
  </si>
  <si>
    <t>6 priedėlis</t>
  </si>
  <si>
    <t>VILNIAUS MIESTO SAVIVALDYBĖS 2016 METŲ ASIGNAVIMAI IŠ APYVARTOS LĖŠŲ LIKUČIŲ 2016 M. SAUSIO 1 D.</t>
  </si>
  <si>
    <t>I. Asignavimai iš Savivaldybės biudžeto lėšų likučio 2016 m. sausio 1 d.</t>
  </si>
  <si>
    <t>Savivaldybės veiklos pagrindinių funkcijų vykdymo strategijos formavimas ir įgyvendinimas</t>
  </si>
  <si>
    <t>II. Asignavimai iš nepanaudoto Aplinkos apsaugos rėmimo specialiosios programos lėšų likučio 2016 m. sausio 1 d.</t>
  </si>
  <si>
    <t>III. Asignavimai iš nepanaudoto biudžetinių įstaigų pajamų įmokų likučio 2016 m. sausio 1 d.</t>
  </si>
  <si>
    <t>IV. Asignavimai iš paramos lėšų socialinės infrastruktūros plėtrai likučio 2016 m. sausio 1 d.</t>
  </si>
  <si>
    <t>V. Asignavimai iš pajamų už parduotus valstybinės žemės sklypus likučio 2016 m. sausio 1 d.</t>
  </si>
  <si>
    <t>IŠ VISO (V)</t>
  </si>
  <si>
    <t>VISKĄ SUDĖJUS (I+II+III+IV+V)</t>
  </si>
  <si>
    <t>2016 m.                            d.</t>
  </si>
  <si>
    <t>8 priedėlis</t>
  </si>
  <si>
    <t>6 priedėlio redakcija)</t>
  </si>
  <si>
    <t>VILNIAUS MIESTO SAVIVALDYBĖS 2016 METŲ BIUDŽETO ASIGNAVIMAI PAGAL FUNKCINĘ KLASIFIKACIJĄ</t>
  </si>
  <si>
    <t>Išlaidų kodas pagal valstybės funkcijas</t>
  </si>
  <si>
    <t>Funkcijų klasifikacijos pavadinimas</t>
  </si>
  <si>
    <t>Bendros valstybės paslaugos</t>
  </si>
  <si>
    <t>bendrosios dotacijos kompensacija valstybės biudžetui</t>
  </si>
  <si>
    <t>Gynyba</t>
  </si>
  <si>
    <t>Viešoji tvarka ir visuomenės apsauga</t>
  </si>
  <si>
    <t>Ekonomika</t>
  </si>
  <si>
    <t>Aplinkos apsauga</t>
  </si>
  <si>
    <t>Būstas ir komunalinis ūkis</t>
  </si>
  <si>
    <t>Poilsis, kultūra ir religija</t>
  </si>
  <si>
    <t>Švietimas</t>
  </si>
  <si>
    <t>Socialinė apsauga</t>
  </si>
  <si>
    <t>2016 m.                        d.</t>
  </si>
  <si>
    <t>7 priedėlis</t>
  </si>
  <si>
    <t>VILNIAUS MIESTO SAVIVALDYBĖS 2016 METŲ ASIGNAVIMAI IŠ SKOLINTŲ LĖŠŲ</t>
  </si>
  <si>
    <t>Eil.
nr.</t>
  </si>
  <si>
    <t>Asignavimų valdytojai ir lėšų paskirtis</t>
  </si>
  <si>
    <t>Suma
(tūkst. Eur)*</t>
  </si>
  <si>
    <t>15 programa „Miesto infrastruktūros objektų plėtra“</t>
  </si>
  <si>
    <t xml:space="preserve">14 programa „Miesto infrastruktūros objektų priežiūra ir modernizavimas“ </t>
  </si>
  <si>
    <t>10 programa „Senamiesčio atgaivinimas“</t>
  </si>
  <si>
    <t>02 programa „Socialinės apsaugos plėtojimas, skurdo bei socialinės atskirties mažinimas“</t>
  </si>
  <si>
    <t>03 programa „Sveikatos apsauga“</t>
  </si>
  <si>
    <t>3.3.</t>
  </si>
  <si>
    <t>05 programa „Būsto plėtra“</t>
  </si>
  <si>
    <t xml:space="preserve">01 programa „Vaikų, jaunimo ir suaugusiųjų ugdymas“ </t>
  </si>
  <si>
    <t>4.2.</t>
  </si>
  <si>
    <t xml:space="preserve">09 programa „Kultūros veiklos plėtra ir jos vaidmens bendruomenės gyvenime stiprinimas“ </t>
  </si>
  <si>
    <t>13 programa „Urbanistinės plėtros strategijos formavimas“</t>
  </si>
  <si>
    <t xml:space="preserve">Iš viso     </t>
  </si>
  <si>
    <t>2016 m.                         d.</t>
  </si>
  <si>
    <t>9 priedėlis</t>
  </si>
  <si>
    <t>VILNIAUS MIESTO SAVIVALDYBĖS 2016 METŲ INVESTICIJŲ PROGRAMA</t>
  </si>
  <si>
    <t>Programos kodas ir pavadinimas</t>
  </si>
  <si>
    <t>Savivaldybės biudžeto lėšos</t>
  </si>
  <si>
    <t>Specialiosios tikslinės dotacijos</t>
  </si>
  <si>
    <t>Paramos lėšos socialinės infastruktūros plėtrai</t>
  </si>
  <si>
    <t>Skolintos lėšos</t>
  </si>
  <si>
    <t>Valstybės biudžeto lėšos</t>
  </si>
  <si>
    <t>Iš apyvartos lėšų likučio 2016 m. sausio 1 d.*</t>
  </si>
  <si>
    <t>01 programa „Vaikų, jaunimo ir suaugusiųjų ugdymas“</t>
  </si>
  <si>
    <t>16 programa „Savivaldybės veiklos pagrindinių funkcijų vykdymo strategijos formavimas ir įgyvendinimas“</t>
  </si>
  <si>
    <t xml:space="preserve">Aplinkos ir energetikos departamentas </t>
  </si>
  <si>
    <t>11 programa „Aplinkos ir kraštovaizdžio apsauga“</t>
  </si>
  <si>
    <t xml:space="preserve">E. miesto departamentas </t>
  </si>
  <si>
    <t>07 programa „Informacinės visuomenės plėtra“</t>
  </si>
  <si>
    <t xml:space="preserve">06 programa „Kūno kultūros ir sporto plėtojimas“ </t>
  </si>
  <si>
    <t xml:space="preserve">02 programa „Socialinės apsaugos plėtojimas, skurdo bei socialinės atskirties mažinimas“ </t>
  </si>
  <si>
    <t>Viską sudėjus</t>
  </si>
  <si>
    <r>
      <t>* Iš Savivaldybės biudžeto apyvartos lėšų ir iš Paramos lėšų socialinės infrastruktūros plėtrai</t>
    </r>
    <r>
      <rPr>
        <b/>
        <sz val="11"/>
        <rFont val="Times New Roman"/>
        <family val="1"/>
        <charset val="186"/>
      </rPr>
      <t xml:space="preserve"> </t>
    </r>
    <r>
      <rPr>
        <sz val="11"/>
        <rFont val="Times New Roman"/>
        <family val="1"/>
        <charset val="186"/>
      </rPr>
      <t>likučio 2016 m. sausio 1 d.</t>
    </r>
  </si>
  <si>
    <t>10 priedėlis</t>
  </si>
  <si>
    <t>VILNIAUS MIESTO SAVIVALDYBĖS 2016 METŲ ASIGNAVIMAI SKOLOMS MOKĖTI</t>
  </si>
  <si>
    <t>iš Savivaldybės biudžeto</t>
  </si>
  <si>
    <t>iš skolintų lėšų</t>
  </si>
  <si>
    <t>iš Paramos lėšų socialinės infrastruk-tūros plėtrai</t>
  </si>
  <si>
    <t>1</t>
  </si>
  <si>
    <t>3</t>
  </si>
  <si>
    <t>4</t>
  </si>
  <si>
    <t>5</t>
  </si>
  <si>
    <t>6</t>
  </si>
  <si>
    <t>7</t>
  </si>
  <si>
    <t>Aplinkos apsaugos rėmimo specialioji programa</t>
  </si>
  <si>
    <t xml:space="preserve">Miesto infrastruktūros objektų priežiūra ir modernizavimas </t>
  </si>
  <si>
    <t>12</t>
  </si>
  <si>
    <t>Turizmo plėtra</t>
  </si>
  <si>
    <t>iš Aplinkos apsaugos rėmimo specialiosios programos</t>
  </si>
  <si>
    <t>iš apyvartos lėšų likučio 2016 m. sausio 1 d.*</t>
  </si>
  <si>
    <t>* Iš jų kreditiniams įsiskolinimams dengti sumos, nurodytos 10 priedėlyje.</t>
  </si>
  <si>
    <t>* Iš Savivaldybės biudžeto apyvartos lėšų, iš Paramos lėšų socialinės infrastruktūros plėtrai, iš pajamų už parduotus valstybinės žemės sklypus likučio 2016 m. sausio 1 d.</t>
  </si>
  <si>
    <t xml:space="preserve">gyventojų pajamų mokestis, patvirtintas Lietuvos Respublikos valstybės biudžeto ir savivaldybių biudžetų finansinių rodiklių patvirtinimo įstatymu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</si>
</sst>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L_t_-;\-* #,##0.00\ _L_t_-;_-* &quot;-&quot;??\ _L_t_-;_-@_-"/>
    <numFmt numFmtId="164" formatCode="0.0"/>
    <numFmt numFmtId="165" formatCode="#,##0.0"/>
  </numFmts>
  <fonts count="53" x14ac:knownFonts="1">
    <font>
      <sz val="10"/>
      <name val="Arial"/>
      <charset val="186"/>
    </font>
    <font>
      <sz val="10"/>
      <name val="Arial"/>
      <family val="2"/>
      <charset val="186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u/>
      <sz val="10"/>
      <color indexed="36"/>
      <name val="Times New Roman Baltic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u/>
      <sz val="10"/>
      <color indexed="12"/>
      <name val="Times New Roman Baltic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name val="Arial"/>
      <family val="2"/>
      <charset val="186"/>
    </font>
    <font>
      <sz val="10"/>
      <name val="Times New Roman"/>
      <family val="1"/>
      <charset val="186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86"/>
    </font>
    <font>
      <sz val="11"/>
      <name val="Times New Roman"/>
      <family val="1"/>
      <charset val="186"/>
    </font>
    <font>
      <b/>
      <sz val="11"/>
      <name val="Times New Roman"/>
      <family val="1"/>
    </font>
    <font>
      <sz val="11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</font>
    <font>
      <sz val="10"/>
      <name val="Helv"/>
    </font>
    <font>
      <sz val="9"/>
      <name val="Times New Roman"/>
      <family val="1"/>
      <charset val="186"/>
    </font>
    <font>
      <sz val="9"/>
      <name val="Arial"/>
      <family val="2"/>
      <charset val="186"/>
    </font>
    <font>
      <b/>
      <sz val="12"/>
      <name val="Times New Roman"/>
      <family val="1"/>
    </font>
    <font>
      <sz val="11"/>
      <name val="Times New Roman Baltic"/>
      <family val="1"/>
      <charset val="186"/>
    </font>
    <font>
      <b/>
      <sz val="1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12"/>
      <name val="Times New Roman"/>
      <family val="1"/>
      <charset val="186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name val="Times New Roman"/>
      <family val="1"/>
      <charset val="186"/>
    </font>
    <font>
      <b/>
      <sz val="10"/>
      <name val="Arial"/>
      <family val="2"/>
      <charset val="186"/>
    </font>
    <font>
      <i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i/>
      <sz val="9"/>
      <name val="Times New Roman"/>
      <family val="1"/>
    </font>
    <font>
      <b/>
      <sz val="12"/>
      <name val="Times New Roman"/>
      <family val="1"/>
      <charset val="186"/>
    </font>
    <font>
      <i/>
      <sz val="11"/>
      <name val="Times New Roman"/>
      <family val="1"/>
    </font>
    <font>
      <i/>
      <sz val="11"/>
      <name val="Times New Roman"/>
      <family val="1"/>
      <charset val="186"/>
    </font>
    <font>
      <sz val="14"/>
      <name val="Times New Roman"/>
      <family val="1"/>
    </font>
    <font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4" applyNumberFormat="0" applyAlignment="0" applyProtection="0"/>
    <xf numFmtId="0" fontId="6" fillId="21" borderId="5" applyNumberFormat="0" applyAlignment="0" applyProtection="0"/>
    <xf numFmtId="0" fontId="3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4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7" borderId="4" applyNumberFormat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5" fillId="0" borderId="7" applyNumberFormat="0" applyFill="0" applyAlignment="0" applyProtection="0"/>
    <xf numFmtId="0" fontId="16" fillId="22" borderId="0" applyNumberFormat="0" applyBorder="0" applyAlignment="0" applyProtection="0"/>
    <xf numFmtId="0" fontId="1" fillId="0" borderId="0"/>
    <xf numFmtId="0" fontId="30" fillId="0" borderId="0"/>
    <xf numFmtId="0" fontId="1" fillId="23" borderId="8" applyNumberFormat="0" applyFont="0" applyAlignment="0" applyProtection="0"/>
    <xf numFmtId="0" fontId="30" fillId="23" borderId="8" applyNumberFormat="0" applyFont="0" applyAlignment="0" applyProtection="0"/>
    <xf numFmtId="0" fontId="30" fillId="23" borderId="8" applyNumberFormat="0" applyFont="0" applyAlignment="0" applyProtection="0"/>
    <xf numFmtId="0" fontId="30" fillId="23" borderId="8" applyNumberFormat="0" applyFont="0" applyAlignment="0" applyProtection="0"/>
    <xf numFmtId="0" fontId="17" fillId="20" borderId="6" applyNumberFormat="0" applyAlignment="0" applyProtection="0"/>
    <xf numFmtId="0" fontId="2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3" borderId="8" applyNumberFormat="0" applyFont="0" applyAlignment="0" applyProtection="0"/>
  </cellStyleXfs>
  <cellXfs count="479">
    <xf numFmtId="0" fontId="0" fillId="0" borderId="0" xfId="0"/>
    <xf numFmtId="0" fontId="30" fillId="0" borderId="0" xfId="52"/>
    <xf numFmtId="0" fontId="33" fillId="0" borderId="0" xfId="52" applyFont="1" applyBorder="1"/>
    <xf numFmtId="0" fontId="34" fillId="0" borderId="0" xfId="52" applyFont="1"/>
    <xf numFmtId="0" fontId="23" fillId="0" borderId="0" xfId="52" applyFont="1"/>
    <xf numFmtId="0" fontId="27" fillId="0" borderId="0" xfId="52" applyFont="1" applyAlignment="1">
      <alignment horizontal="right"/>
    </xf>
    <xf numFmtId="16" fontId="25" fillId="24" borderId="10" xfId="52" quotePrefix="1" applyNumberFormat="1" applyFont="1" applyFill="1" applyBorder="1" applyAlignment="1">
      <alignment horizontal="center" vertical="center"/>
    </xf>
    <xf numFmtId="0" fontId="25" fillId="24" borderId="10" xfId="52" applyFont="1" applyFill="1" applyBorder="1" applyAlignment="1">
      <alignment horizontal="left" vertical="center"/>
    </xf>
    <xf numFmtId="49" fontId="25" fillId="24" borderId="10" xfId="66" applyNumberFormat="1" applyFont="1" applyFill="1" applyBorder="1" applyAlignment="1" applyProtection="1">
      <alignment horizontal="center" vertical="center"/>
      <protection hidden="1"/>
    </xf>
    <xf numFmtId="49" fontId="25" fillId="24" borderId="10" xfId="66" applyNumberFormat="1" applyFont="1" applyFill="1" applyBorder="1" applyAlignment="1" applyProtection="1">
      <alignment horizontal="left" vertical="center" wrapText="1"/>
      <protection hidden="1"/>
    </xf>
    <xf numFmtId="49" fontId="24" fillId="24" borderId="10" xfId="66" applyNumberFormat="1" applyFont="1" applyFill="1" applyBorder="1" applyAlignment="1" applyProtection="1">
      <alignment horizontal="center" vertical="center"/>
      <protection hidden="1"/>
    </xf>
    <xf numFmtId="49" fontId="24" fillId="24" borderId="10" xfId="66" applyNumberFormat="1" applyFont="1" applyFill="1" applyBorder="1" applyAlignment="1" applyProtection="1">
      <alignment vertical="center" wrapText="1"/>
      <protection hidden="1"/>
    </xf>
    <xf numFmtId="49" fontId="24" fillId="24" borderId="10" xfId="66" applyNumberFormat="1" applyFont="1" applyFill="1" applyBorder="1" applyAlignment="1" applyProtection="1">
      <alignment horizontal="left" vertical="center" wrapText="1"/>
      <protection hidden="1"/>
    </xf>
    <xf numFmtId="0" fontId="25" fillId="24" borderId="10" xfId="52" applyFont="1" applyFill="1" applyBorder="1" applyAlignment="1">
      <alignment horizontal="center" vertical="center"/>
    </xf>
    <xf numFmtId="0" fontId="25" fillId="24" borderId="10" xfId="52" applyFont="1" applyFill="1" applyBorder="1" applyAlignment="1">
      <alignment vertical="center"/>
    </xf>
    <xf numFmtId="0" fontId="22" fillId="24" borderId="10" xfId="52" applyFont="1" applyFill="1" applyBorder="1" applyAlignment="1">
      <alignment horizontal="center" vertical="center"/>
    </xf>
    <xf numFmtId="0" fontId="22" fillId="24" borderId="10" xfId="52" applyFont="1" applyFill="1" applyBorder="1" applyAlignment="1">
      <alignment vertical="center"/>
    </xf>
    <xf numFmtId="0" fontId="25" fillId="24" borderId="10" xfId="52" applyFont="1" applyFill="1" applyBorder="1" applyAlignment="1">
      <alignment vertical="center" wrapText="1"/>
    </xf>
    <xf numFmtId="0" fontId="24" fillId="24" borderId="10" xfId="52" applyFont="1" applyFill="1" applyBorder="1" applyAlignment="1">
      <alignment horizontal="center" vertical="center"/>
    </xf>
    <xf numFmtId="0" fontId="24" fillId="24" borderId="10" xfId="52" applyFont="1" applyFill="1" applyBorder="1" applyAlignment="1">
      <alignment vertical="center"/>
    </xf>
    <xf numFmtId="0" fontId="26" fillId="24" borderId="10" xfId="52" applyFont="1" applyFill="1" applyBorder="1" applyAlignment="1">
      <alignment horizontal="center" vertical="center"/>
    </xf>
    <xf numFmtId="49" fontId="26" fillId="24" borderId="10" xfId="66" applyNumberFormat="1" applyFont="1" applyFill="1" applyBorder="1" applyAlignment="1" applyProtection="1">
      <alignment horizontal="center" vertical="center"/>
      <protection hidden="1"/>
    </xf>
    <xf numFmtId="0" fontId="26" fillId="0" borderId="10" xfId="52" applyFont="1" applyBorder="1" applyAlignment="1" applyProtection="1">
      <alignment horizontal="left" vertical="center" wrapText="1"/>
      <protection locked="0"/>
    </xf>
    <xf numFmtId="0" fontId="24" fillId="0" borderId="10" xfId="52" applyFont="1" applyBorder="1" applyAlignment="1" applyProtection="1">
      <alignment horizontal="left" vertical="center" wrapText="1"/>
      <protection locked="0"/>
    </xf>
    <xf numFmtId="0" fontId="24" fillId="0" borderId="10" xfId="52" applyFont="1" applyBorder="1" applyAlignment="1">
      <alignment vertical="center" wrapText="1"/>
    </xf>
    <xf numFmtId="0" fontId="22" fillId="0" borderId="10" xfId="52" applyFont="1" applyBorder="1" applyAlignment="1" applyProtection="1">
      <alignment horizontal="left" vertical="center" wrapText="1"/>
      <protection locked="0"/>
    </xf>
    <xf numFmtId="0" fontId="26" fillId="0" borderId="10" xfId="52" applyFont="1" applyBorder="1" applyAlignment="1" applyProtection="1">
      <alignment horizontal="left" vertical="center"/>
      <protection locked="0"/>
    </xf>
    <xf numFmtId="49" fontId="22" fillId="24" borderId="10" xfId="66" applyNumberFormat="1" applyFont="1" applyFill="1" applyBorder="1" applyAlignment="1" applyProtection="1">
      <alignment horizontal="center" vertical="center"/>
      <protection hidden="1"/>
    </xf>
    <xf numFmtId="0" fontId="22" fillId="0" borderId="10" xfId="52" applyFont="1" applyFill="1" applyBorder="1" applyAlignment="1">
      <alignment horizontal="left" vertical="center" wrapText="1"/>
    </xf>
    <xf numFmtId="0" fontId="22" fillId="0" borderId="10" xfId="52" applyFont="1" applyBorder="1" applyAlignment="1">
      <alignment horizontal="left" vertical="center"/>
    </xf>
    <xf numFmtId="0" fontId="26" fillId="0" borderId="10" xfId="52" applyFont="1" applyBorder="1" applyAlignment="1">
      <alignment horizontal="left" vertical="center" wrapText="1"/>
    </xf>
    <xf numFmtId="164" fontId="22" fillId="0" borderId="10" xfId="52" quotePrefix="1" applyNumberFormat="1" applyFont="1" applyFill="1" applyBorder="1" applyAlignment="1">
      <alignment vertical="center" wrapText="1"/>
    </xf>
    <xf numFmtId="49" fontId="22" fillId="0" borderId="10" xfId="66" applyNumberFormat="1" applyFont="1" applyFill="1" applyBorder="1" applyAlignment="1" applyProtection="1">
      <alignment horizontal="center" vertical="center"/>
      <protection hidden="1"/>
    </xf>
    <xf numFmtId="49" fontId="26" fillId="0" borderId="10" xfId="66" applyNumberFormat="1" applyFont="1" applyFill="1" applyBorder="1" applyAlignment="1" applyProtection="1">
      <alignment horizontal="center" vertical="center"/>
      <protection hidden="1"/>
    </xf>
    <xf numFmtId="164" fontId="26" fillId="0" borderId="10" xfId="52" quotePrefix="1" applyNumberFormat="1" applyFont="1" applyFill="1" applyBorder="1" applyAlignment="1">
      <alignment vertical="center" wrapText="1"/>
    </xf>
    <xf numFmtId="17" fontId="26" fillId="0" borderId="10" xfId="52" applyNumberFormat="1" applyFont="1" applyFill="1" applyBorder="1" applyAlignment="1">
      <alignment horizontal="center" vertical="center"/>
    </xf>
    <xf numFmtId="0" fontId="26" fillId="0" borderId="10" xfId="52" applyFont="1" applyFill="1" applyBorder="1" applyAlignment="1">
      <alignment vertical="center" wrapText="1"/>
    </xf>
    <xf numFmtId="17" fontId="22" fillId="0" borderId="10" xfId="52" applyNumberFormat="1" applyFont="1" applyFill="1" applyBorder="1" applyAlignment="1">
      <alignment horizontal="center" vertical="center"/>
    </xf>
    <xf numFmtId="0" fontId="22" fillId="0" borderId="10" xfId="52" applyFont="1" applyFill="1" applyBorder="1" applyAlignment="1">
      <alignment vertical="center" wrapText="1"/>
    </xf>
    <xf numFmtId="17" fontId="22" fillId="24" borderId="10" xfId="52" applyNumberFormat="1" applyFont="1" applyFill="1" applyBorder="1" applyAlignment="1">
      <alignment horizontal="center" vertical="center"/>
    </xf>
    <xf numFmtId="0" fontId="22" fillId="24" borderId="10" xfId="52" applyFont="1" applyFill="1" applyBorder="1" applyAlignment="1">
      <alignment vertical="center" wrapText="1"/>
    </xf>
    <xf numFmtId="17" fontId="26" fillId="24" borderId="10" xfId="52" applyNumberFormat="1" applyFont="1" applyFill="1" applyBorder="1" applyAlignment="1">
      <alignment horizontal="center" vertical="center"/>
    </xf>
    <xf numFmtId="0" fontId="26" fillId="24" borderId="10" xfId="52" applyFont="1" applyFill="1" applyBorder="1" applyAlignment="1">
      <alignment vertical="center" wrapText="1"/>
    </xf>
    <xf numFmtId="0" fontId="25" fillId="0" borderId="10" xfId="52" applyFont="1" applyFill="1" applyBorder="1" applyAlignment="1">
      <alignment horizontal="center" vertical="center"/>
    </xf>
    <xf numFmtId="0" fontId="25" fillId="0" borderId="10" xfId="52" applyFont="1" applyFill="1" applyBorder="1" applyAlignment="1">
      <alignment horizontal="left" vertical="center"/>
    </xf>
    <xf numFmtId="0" fontId="21" fillId="0" borderId="0" xfId="52" applyFont="1"/>
    <xf numFmtId="1" fontId="30" fillId="0" borderId="0" xfId="52" applyNumberFormat="1"/>
    <xf numFmtId="0" fontId="22" fillId="0" borderId="0" xfId="53" applyFont="1"/>
    <xf numFmtId="0" fontId="22" fillId="0" borderId="0" xfId="53" applyFont="1" applyBorder="1"/>
    <xf numFmtId="0" fontId="30" fillId="0" borderId="0" xfId="53"/>
    <xf numFmtId="0" fontId="27" fillId="0" borderId="0" xfId="53" applyFont="1" applyAlignment="1">
      <alignment horizontal="right"/>
    </xf>
    <xf numFmtId="49" fontId="27" fillId="0" borderId="10" xfId="80" applyNumberFormat="1" applyFont="1" applyFill="1" applyBorder="1" applyAlignment="1" applyProtection="1">
      <alignment horizontal="center" vertical="center" wrapText="1"/>
      <protection hidden="1"/>
    </xf>
    <xf numFmtId="0" fontId="27" fillId="0" borderId="10" xfId="81" applyFont="1" applyFill="1" applyBorder="1" applyAlignment="1">
      <alignment horizontal="center" vertical="center" wrapText="1"/>
    </xf>
    <xf numFmtId="0" fontId="37" fillId="0" borderId="10" xfId="53" applyFont="1" applyFill="1" applyBorder="1" applyAlignment="1">
      <alignment horizontal="center" vertical="center" wrapText="1"/>
    </xf>
    <xf numFmtId="0" fontId="37" fillId="0" borderId="10" xfId="53" applyFont="1" applyFill="1" applyBorder="1" applyAlignment="1">
      <alignment horizontal="left" vertical="center" wrapText="1"/>
    </xf>
    <xf numFmtId="0" fontId="27" fillId="0" borderId="10" xfId="53" applyFont="1" applyFill="1" applyBorder="1" applyAlignment="1">
      <alignment horizontal="left" vertical="center" wrapText="1"/>
    </xf>
    <xf numFmtId="0" fontId="27" fillId="0" borderId="10" xfId="53" applyFont="1" applyFill="1" applyBorder="1" applyAlignment="1">
      <alignment horizontal="left" vertical="center"/>
    </xf>
    <xf numFmtId="14" fontId="27" fillId="0" borderId="10" xfId="53" quotePrefix="1" applyNumberFormat="1" applyFont="1" applyFill="1" applyBorder="1" applyAlignment="1">
      <alignment horizontal="center" vertical="center"/>
    </xf>
    <xf numFmtId="0" fontId="27" fillId="0" borderId="10" xfId="53" quotePrefix="1" applyFont="1" applyFill="1" applyBorder="1" applyAlignment="1">
      <alignment horizontal="center" vertical="center"/>
    </xf>
    <xf numFmtId="0" fontId="38" fillId="0" borderId="10" xfId="53" applyFont="1" applyFill="1" applyBorder="1" applyAlignment="1">
      <alignment horizontal="center" vertical="center"/>
    </xf>
    <xf numFmtId="0" fontId="38" fillId="0" borderId="10" xfId="53" applyFont="1" applyFill="1" applyBorder="1" applyAlignment="1">
      <alignment horizontal="left" vertical="center"/>
    </xf>
    <xf numFmtId="0" fontId="27" fillId="0" borderId="10" xfId="53" applyFont="1" applyBorder="1" applyAlignment="1">
      <alignment horizontal="center" vertical="center"/>
    </xf>
    <xf numFmtId="0" fontId="27" fillId="0" borderId="10" xfId="53" applyFont="1" applyBorder="1" applyAlignment="1">
      <alignment horizontal="left" vertical="center" wrapText="1"/>
    </xf>
    <xf numFmtId="0" fontId="27" fillId="0" borderId="11" xfId="53" applyFont="1" applyFill="1" applyBorder="1" applyAlignment="1">
      <alignment horizontal="left" vertical="center" wrapText="1"/>
    </xf>
    <xf numFmtId="0" fontId="37" fillId="0" borderId="10" xfId="53" applyFont="1" applyFill="1" applyBorder="1" applyAlignment="1">
      <alignment horizontal="center" vertical="center"/>
    </xf>
    <xf numFmtId="0" fontId="27" fillId="0" borderId="10" xfId="53" applyFont="1" applyBorder="1" applyAlignment="1">
      <alignment vertical="center"/>
    </xf>
    <xf numFmtId="0" fontId="37" fillId="0" borderId="10" xfId="53" applyFont="1" applyFill="1" applyBorder="1" applyAlignment="1">
      <alignment horizontal="left" vertical="center"/>
    </xf>
    <xf numFmtId="0" fontId="40" fillId="0" borderId="0" xfId="53" applyFont="1"/>
    <xf numFmtId="0" fontId="26" fillId="0" borderId="10" xfId="52" applyFont="1" applyFill="1" applyBorder="1" applyAlignment="1">
      <alignment horizontal="center" vertical="center"/>
    </xf>
    <xf numFmtId="0" fontId="26" fillId="0" borderId="10" xfId="52" applyFont="1" applyFill="1" applyBorder="1" applyAlignment="1">
      <alignment vertical="center"/>
    </xf>
    <xf numFmtId="49" fontId="25" fillId="0" borderId="10" xfId="66" applyNumberFormat="1" applyFont="1" applyFill="1" applyBorder="1" applyAlignment="1" applyProtection="1">
      <alignment horizontal="center" vertical="center"/>
      <protection hidden="1"/>
    </xf>
    <xf numFmtId="49" fontId="25" fillId="0" borderId="10" xfId="66" applyNumberFormat="1" applyFont="1" applyFill="1" applyBorder="1" applyAlignment="1" applyProtection="1">
      <alignment vertical="center" wrapText="1"/>
      <protection hidden="1"/>
    </xf>
    <xf numFmtId="0" fontId="26" fillId="0" borderId="10" xfId="52" applyFont="1" applyFill="1" applyBorder="1" applyAlignment="1" applyProtection="1">
      <alignment horizontal="left" vertical="center" wrapText="1"/>
      <protection locked="0"/>
    </xf>
    <xf numFmtId="0" fontId="27" fillId="0" borderId="10" xfId="53" applyFont="1" applyFill="1" applyBorder="1" applyAlignment="1">
      <alignment horizontal="center" vertical="center" wrapText="1"/>
    </xf>
    <xf numFmtId="0" fontId="27" fillId="0" borderId="10" xfId="53" applyFont="1" applyFill="1" applyBorder="1" applyAlignment="1">
      <alignment horizontal="center" vertical="center"/>
    </xf>
    <xf numFmtId="164" fontId="37" fillId="0" borderId="10" xfId="53" applyNumberFormat="1" applyFont="1" applyFill="1" applyBorder="1" applyAlignment="1">
      <alignment horizontal="right" vertical="center" wrapText="1"/>
    </xf>
    <xf numFmtId="164" fontId="37" fillId="0" borderId="10" xfId="53" applyNumberFormat="1" applyFont="1" applyFill="1" applyBorder="1" applyAlignment="1">
      <alignment vertical="center"/>
    </xf>
    <xf numFmtId="164" fontId="27" fillId="0" borderId="10" xfId="53" applyNumberFormat="1" applyFont="1" applyFill="1" applyBorder="1" applyAlignment="1">
      <alignment horizontal="right" vertical="center" wrapText="1"/>
    </xf>
    <xf numFmtId="164" fontId="27" fillId="0" borderId="10" xfId="53" applyNumberFormat="1" applyFont="1" applyFill="1" applyBorder="1" applyAlignment="1">
      <alignment vertical="center"/>
    </xf>
    <xf numFmtId="164" fontId="37" fillId="0" borderId="10" xfId="53" applyNumberFormat="1" applyFont="1" applyFill="1" applyBorder="1" applyAlignment="1">
      <alignment horizontal="right" vertical="center"/>
    </xf>
    <xf numFmtId="164" fontId="38" fillId="0" borderId="10" xfId="53" applyNumberFormat="1" applyFont="1" applyFill="1" applyBorder="1" applyAlignment="1">
      <alignment horizontal="right" vertical="center"/>
    </xf>
    <xf numFmtId="164" fontId="27" fillId="0" borderId="10" xfId="53" applyNumberFormat="1" applyFont="1" applyFill="1" applyBorder="1" applyAlignment="1">
      <alignment horizontal="right" vertical="center"/>
    </xf>
    <xf numFmtId="164" fontId="22" fillId="25" borderId="10" xfId="52" applyNumberFormat="1" applyFont="1" applyFill="1" applyBorder="1" applyAlignment="1">
      <alignment vertical="center"/>
    </xf>
    <xf numFmtId="0" fontId="39" fillId="0" borderId="10" xfId="53" applyFont="1" applyFill="1" applyBorder="1" applyAlignment="1">
      <alignment horizontal="left" vertical="center"/>
    </xf>
    <xf numFmtId="0" fontId="27" fillId="0" borderId="10" xfId="53" applyFont="1" applyBorder="1" applyAlignment="1">
      <alignment horizontal="left" vertical="center"/>
    </xf>
    <xf numFmtId="49" fontId="22" fillId="24" borderId="10" xfId="66" applyNumberFormat="1" applyFont="1" applyFill="1" applyBorder="1" applyAlignment="1" applyProtection="1">
      <alignment horizontal="left" vertical="center" wrapText="1"/>
      <protection hidden="1"/>
    </xf>
    <xf numFmtId="164" fontId="25" fillId="24" borderId="10" xfId="52" applyNumberFormat="1" applyFont="1" applyFill="1" applyBorder="1" applyAlignment="1">
      <alignment horizontal="right" vertical="center"/>
    </xf>
    <xf numFmtId="164" fontId="22" fillId="24" borderId="10" xfId="52" applyNumberFormat="1" applyFont="1" applyFill="1" applyBorder="1" applyAlignment="1">
      <alignment horizontal="right" vertical="center"/>
    </xf>
    <xf numFmtId="164" fontId="24" fillId="24" borderId="10" xfId="52" applyNumberFormat="1" applyFont="1" applyFill="1" applyBorder="1" applyAlignment="1">
      <alignment horizontal="right" vertical="center"/>
    </xf>
    <xf numFmtId="164" fontId="26" fillId="24" borderId="10" xfId="52" applyNumberFormat="1" applyFont="1" applyFill="1" applyBorder="1" applyAlignment="1">
      <alignment horizontal="right" vertical="center"/>
    </xf>
    <xf numFmtId="164" fontId="26" fillId="0" borderId="10" xfId="52" applyNumberFormat="1" applyFont="1" applyFill="1" applyBorder="1" applyAlignment="1">
      <alignment horizontal="right" vertical="center"/>
    </xf>
    <xf numFmtId="164" fontId="25" fillId="0" borderId="10" xfId="52" applyNumberFormat="1" applyFont="1" applyFill="1" applyBorder="1" applyAlignment="1">
      <alignment horizontal="right" vertical="center"/>
    </xf>
    <xf numFmtId="164" fontId="26" fillId="0" borderId="10" xfId="52" applyNumberFormat="1" applyFont="1" applyFill="1" applyBorder="1" applyAlignment="1" applyProtection="1">
      <alignment vertical="center"/>
      <protection locked="0"/>
    </xf>
    <xf numFmtId="164" fontId="24" fillId="24" borderId="10" xfId="52" applyNumberFormat="1" applyFont="1" applyFill="1" applyBorder="1" applyAlignment="1" applyProtection="1">
      <alignment vertical="center"/>
      <protection locked="0"/>
    </xf>
    <xf numFmtId="164" fontId="26" fillId="24" borderId="10" xfId="52" applyNumberFormat="1" applyFont="1" applyFill="1" applyBorder="1" applyAlignment="1" applyProtection="1">
      <alignment vertical="center"/>
      <protection locked="0"/>
    </xf>
    <xf numFmtId="164" fontId="22" fillId="24" borderId="10" xfId="52" applyNumberFormat="1" applyFont="1" applyFill="1" applyBorder="1" applyAlignment="1" applyProtection="1">
      <alignment vertical="center"/>
      <protection locked="0"/>
    </xf>
    <xf numFmtId="164" fontId="22" fillId="0" borderId="10" xfId="52" applyNumberFormat="1" applyFont="1" applyFill="1" applyBorder="1" applyAlignment="1">
      <alignment horizontal="right" vertical="center"/>
    </xf>
    <xf numFmtId="164" fontId="22" fillId="0" borderId="10" xfId="52" applyNumberFormat="1" applyFont="1" applyFill="1" applyBorder="1" applyAlignment="1" applyProtection="1">
      <alignment vertical="center"/>
      <protection locked="0"/>
    </xf>
    <xf numFmtId="0" fontId="22" fillId="0" borderId="0" xfId="52" applyFont="1" applyBorder="1"/>
    <xf numFmtId="0" fontId="1" fillId="0" borderId="0" xfId="52" applyFont="1"/>
    <xf numFmtId="0" fontId="1" fillId="0" borderId="0" xfId="83" applyFill="1"/>
    <xf numFmtId="0" fontId="22" fillId="0" borderId="0" xfId="83" applyFont="1" applyFill="1"/>
    <xf numFmtId="49" fontId="24" fillId="0" borderId="0" xfId="83" applyNumberFormat="1" applyFont="1" applyFill="1" applyAlignment="1">
      <alignment horizontal="center" vertical="center" wrapText="1"/>
    </xf>
    <xf numFmtId="0" fontId="24" fillId="0" borderId="0" xfId="83" applyFont="1" applyFill="1" applyAlignment="1">
      <alignment horizontal="center" vertical="center" wrapText="1"/>
    </xf>
    <xf numFmtId="2" fontId="24" fillId="0" borderId="0" xfId="83" applyNumberFormat="1" applyFont="1" applyFill="1" applyAlignment="1">
      <alignment horizontal="center" vertical="center"/>
    </xf>
    <xf numFmtId="0" fontId="24" fillId="0" borderId="0" xfId="83" applyFont="1" applyFill="1" applyAlignment="1">
      <alignment vertical="center"/>
    </xf>
    <xf numFmtId="0" fontId="24" fillId="0" borderId="0" xfId="83" applyFont="1" applyFill="1" applyAlignment="1">
      <alignment horizontal="center" vertical="center"/>
    </xf>
    <xf numFmtId="0" fontId="24" fillId="0" borderId="10" xfId="83" applyFont="1" applyFill="1" applyBorder="1" applyAlignment="1">
      <alignment horizontal="center" vertical="center" wrapText="1"/>
    </xf>
    <xf numFmtId="49" fontId="41" fillId="0" borderId="10" xfId="83" applyNumberFormat="1" applyFont="1" applyFill="1" applyBorder="1" applyAlignment="1">
      <alignment vertical="center"/>
    </xf>
    <xf numFmtId="0" fontId="42" fillId="0" borderId="10" xfId="83" applyFont="1" applyFill="1" applyBorder="1" applyAlignment="1">
      <alignment horizontal="center" vertical="center" wrapText="1"/>
    </xf>
    <xf numFmtId="2" fontId="43" fillId="0" borderId="10" xfId="83" quotePrefix="1" applyNumberFormat="1" applyFont="1" applyFill="1" applyBorder="1" applyAlignment="1">
      <alignment horizontal="center" vertical="center"/>
    </xf>
    <xf numFmtId="164" fontId="42" fillId="0" borderId="10" xfId="83" applyNumberFormat="1" applyFont="1" applyFill="1" applyBorder="1" applyAlignment="1">
      <alignment horizontal="center" vertical="center" wrapText="1"/>
    </xf>
    <xf numFmtId="1" fontId="1" fillId="0" borderId="0" xfId="83" applyNumberFormat="1" applyFill="1"/>
    <xf numFmtId="49" fontId="24" fillId="0" borderId="10" xfId="83" applyNumberFormat="1" applyFont="1" applyFill="1" applyBorder="1" applyAlignment="1">
      <alignment horizontal="center" vertical="center" wrapText="1"/>
    </xf>
    <xf numFmtId="2" fontId="24" fillId="0" borderId="10" xfId="83" applyNumberFormat="1" applyFont="1" applyFill="1" applyBorder="1" applyAlignment="1">
      <alignment horizontal="center" vertical="center"/>
    </xf>
    <xf numFmtId="164" fontId="24" fillId="0" borderId="10" xfId="83" applyNumberFormat="1" applyFont="1" applyFill="1" applyBorder="1" applyAlignment="1">
      <alignment horizontal="center" vertical="center" wrapText="1"/>
    </xf>
    <xf numFmtId="164" fontId="24" fillId="0" borderId="10" xfId="83" applyNumberFormat="1" applyFont="1" applyFill="1" applyBorder="1" applyAlignment="1">
      <alignment horizontal="center" vertical="center"/>
    </xf>
    <xf numFmtId="49" fontId="24" fillId="0" borderId="11" xfId="83" quotePrefix="1" applyNumberFormat="1" applyFont="1" applyFill="1" applyBorder="1" applyAlignment="1">
      <alignment horizontal="center" vertical="top" wrapText="1"/>
    </xf>
    <xf numFmtId="0" fontId="24" fillId="0" borderId="10" xfId="83" applyFont="1" applyFill="1" applyBorder="1" applyAlignment="1">
      <alignment horizontal="center" vertical="top" wrapText="1"/>
    </xf>
    <xf numFmtId="0" fontId="24" fillId="0" borderId="11" xfId="83" applyFont="1" applyFill="1" applyBorder="1" applyAlignment="1">
      <alignment horizontal="center" vertical="center" wrapText="1"/>
    </xf>
    <xf numFmtId="164" fontId="22" fillId="0" borderId="10" xfId="83" applyNumberFormat="1" applyFont="1" applyFill="1" applyBorder="1" applyAlignment="1">
      <alignment horizontal="center" vertical="center" wrapText="1"/>
    </xf>
    <xf numFmtId="49" fontId="24" fillId="0" borderId="10" xfId="83" quotePrefix="1" applyNumberFormat="1" applyFont="1" applyFill="1" applyBorder="1" applyAlignment="1">
      <alignment horizontal="center" vertical="top" wrapText="1"/>
    </xf>
    <xf numFmtId="49" fontId="24" fillId="0" borderId="10" xfId="83" quotePrefix="1" applyNumberFormat="1" applyFont="1" applyFill="1" applyBorder="1" applyAlignment="1">
      <alignment horizontal="center" vertical="center" wrapText="1"/>
    </xf>
    <xf numFmtId="164" fontId="1" fillId="0" borderId="0" xfId="83" applyNumberFormat="1" applyFill="1"/>
    <xf numFmtId="0" fontId="24" fillId="0" borderId="11" xfId="83" applyFont="1" applyFill="1" applyBorder="1" applyAlignment="1">
      <alignment horizontal="center" vertical="top" wrapText="1"/>
    </xf>
    <xf numFmtId="0" fontId="22" fillId="0" borderId="10" xfId="83" applyFont="1" applyFill="1" applyBorder="1" applyAlignment="1">
      <alignment horizontal="center" vertical="top" wrapText="1"/>
    </xf>
    <xf numFmtId="0" fontId="22" fillId="0" borderId="18" xfId="83" applyFont="1" applyFill="1" applyBorder="1" applyAlignment="1">
      <alignment horizontal="center" vertical="top" wrapText="1"/>
    </xf>
    <xf numFmtId="49" fontId="24" fillId="0" borderId="11" xfId="83" applyNumberFormat="1" applyFont="1" applyFill="1" applyBorder="1" applyAlignment="1">
      <alignment horizontal="center" vertical="center" wrapText="1"/>
    </xf>
    <xf numFmtId="0" fontId="43" fillId="0" borderId="10" xfId="83" applyFont="1" applyFill="1" applyBorder="1" applyAlignment="1">
      <alignment horizontal="center" vertical="center" wrapText="1"/>
    </xf>
    <xf numFmtId="2" fontId="43" fillId="0" borderId="10" xfId="83" applyNumberFormat="1" applyFont="1" applyFill="1" applyBorder="1" applyAlignment="1">
      <alignment horizontal="center" vertical="center"/>
    </xf>
    <xf numFmtId="164" fontId="43" fillId="0" borderId="10" xfId="83" applyNumberFormat="1" applyFont="1" applyFill="1" applyBorder="1" applyAlignment="1">
      <alignment horizontal="center" vertical="center"/>
    </xf>
    <xf numFmtId="49" fontId="24" fillId="0" borderId="10" xfId="83" applyNumberFormat="1" applyFont="1" applyFill="1" applyBorder="1" applyAlignment="1">
      <alignment horizontal="center" vertical="top" wrapText="1"/>
    </xf>
    <xf numFmtId="2" fontId="24" fillId="0" borderId="11" xfId="83" applyNumberFormat="1" applyFont="1" applyFill="1" applyBorder="1" applyAlignment="1">
      <alignment horizontal="center" vertical="center"/>
    </xf>
    <xf numFmtId="164" fontId="24" fillId="0" borderId="11" xfId="83" applyNumberFormat="1" applyFont="1" applyFill="1" applyBorder="1" applyAlignment="1">
      <alignment horizontal="center" vertical="center"/>
    </xf>
    <xf numFmtId="0" fontId="24" fillId="0" borderId="10" xfId="83" applyFont="1" applyFill="1" applyBorder="1" applyAlignment="1">
      <alignment horizontal="center" vertical="center"/>
    </xf>
    <xf numFmtId="0" fontId="24" fillId="0" borderId="10" xfId="83" quotePrefix="1" applyFont="1" applyFill="1" applyBorder="1" applyAlignment="1">
      <alignment horizontal="center" vertical="center" wrapText="1"/>
    </xf>
    <xf numFmtId="164" fontId="22" fillId="0" borderId="11" xfId="83" applyNumberFormat="1" applyFont="1" applyFill="1" applyBorder="1" applyAlignment="1">
      <alignment horizontal="center" vertical="center" wrapText="1"/>
    </xf>
    <xf numFmtId="0" fontId="24" fillId="0" borderId="18" xfId="83" applyFont="1" applyFill="1" applyBorder="1" applyAlignment="1">
      <alignment horizontal="center" vertical="top" wrapText="1"/>
    </xf>
    <xf numFmtId="2" fontId="24" fillId="0" borderId="18" xfId="83" applyNumberFormat="1" applyFont="1" applyFill="1" applyBorder="1" applyAlignment="1">
      <alignment horizontal="center" vertical="center"/>
    </xf>
    <xf numFmtId="164" fontId="22" fillId="0" borderId="18" xfId="83" applyNumberFormat="1" applyFont="1" applyFill="1" applyBorder="1" applyAlignment="1">
      <alignment horizontal="center" vertical="center" wrapText="1"/>
    </xf>
    <xf numFmtId="164" fontId="24" fillId="0" borderId="18" xfId="83" applyNumberFormat="1" applyFont="1" applyFill="1" applyBorder="1" applyAlignment="1">
      <alignment horizontal="center" vertical="center"/>
    </xf>
    <xf numFmtId="49" fontId="42" fillId="0" borderId="10" xfId="83" applyNumberFormat="1" applyFont="1" applyFill="1" applyBorder="1" applyAlignment="1">
      <alignment horizontal="center" vertical="center" wrapText="1"/>
    </xf>
    <xf numFmtId="0" fontId="43" fillId="0" borderId="10" xfId="83" applyFont="1" applyFill="1" applyBorder="1" applyAlignment="1">
      <alignment horizontal="center" vertical="top" wrapText="1"/>
    </xf>
    <xf numFmtId="0" fontId="43" fillId="0" borderId="10" xfId="83" applyFont="1" applyFill="1" applyBorder="1" applyAlignment="1">
      <alignment horizontal="center" vertical="center"/>
    </xf>
    <xf numFmtId="0" fontId="42" fillId="0" borderId="11" xfId="83" quotePrefix="1" applyFont="1" applyFill="1" applyBorder="1" applyAlignment="1">
      <alignment horizontal="center" vertical="center" wrapText="1"/>
    </xf>
    <xf numFmtId="164" fontId="43" fillId="0" borderId="10" xfId="83" applyNumberFormat="1" applyFont="1" applyFill="1" applyBorder="1" applyAlignment="1">
      <alignment horizontal="center" vertical="center" wrapText="1"/>
    </xf>
    <xf numFmtId="164" fontId="42" fillId="0" borderId="10" xfId="83" applyNumberFormat="1" applyFont="1" applyFill="1" applyBorder="1" applyAlignment="1">
      <alignment horizontal="center" vertical="center"/>
    </xf>
    <xf numFmtId="0" fontId="26" fillId="0" borderId="10" xfId="83" applyFont="1" applyFill="1" applyBorder="1" applyAlignment="1">
      <alignment horizontal="center" vertical="center"/>
    </xf>
    <xf numFmtId="0" fontId="25" fillId="0" borderId="10" xfId="83" applyFont="1" applyFill="1" applyBorder="1" applyAlignment="1">
      <alignment horizontal="center" vertical="center" wrapText="1"/>
    </xf>
    <xf numFmtId="164" fontId="26" fillId="0" borderId="10" xfId="83" applyNumberFormat="1" applyFont="1" applyFill="1" applyBorder="1" applyAlignment="1">
      <alignment horizontal="center" vertical="center" wrapText="1"/>
    </xf>
    <xf numFmtId="164" fontId="25" fillId="0" borderId="10" xfId="83" applyNumberFormat="1" applyFont="1" applyFill="1" applyBorder="1" applyAlignment="1">
      <alignment horizontal="center" vertical="center" wrapText="1"/>
    </xf>
    <xf numFmtId="0" fontId="25" fillId="0" borderId="0" xfId="83" applyFont="1" applyFill="1" applyBorder="1" applyAlignment="1">
      <alignment horizontal="center" vertical="center" wrapText="1"/>
    </xf>
    <xf numFmtId="0" fontId="24" fillId="0" borderId="0" xfId="83" applyFont="1" applyFill="1" applyBorder="1" applyAlignment="1">
      <alignment horizontal="center" vertical="center"/>
    </xf>
    <xf numFmtId="164" fontId="42" fillId="0" borderId="0" xfId="83" applyNumberFormat="1" applyFont="1" applyFill="1" applyBorder="1" applyAlignment="1">
      <alignment horizontal="center" vertical="center" wrapText="1"/>
    </xf>
    <xf numFmtId="164" fontId="25" fillId="0" borderId="0" xfId="83" applyNumberFormat="1" applyFont="1" applyFill="1" applyBorder="1" applyAlignment="1">
      <alignment horizontal="center" vertical="center" wrapText="1"/>
    </xf>
    <xf numFmtId="49" fontId="23" fillId="0" borderId="0" xfId="83" applyNumberFormat="1" applyFont="1" applyFill="1" applyAlignment="1">
      <alignment vertical="center"/>
    </xf>
    <xf numFmtId="164" fontId="1" fillId="0" borderId="0" xfId="83" applyNumberFormat="1" applyFill="1" applyAlignment="1">
      <alignment horizontal="center"/>
    </xf>
    <xf numFmtId="0" fontId="22" fillId="0" borderId="0" xfId="82" applyFont="1" applyFill="1"/>
    <xf numFmtId="0" fontId="1" fillId="0" borderId="0" xfId="82" applyFill="1"/>
    <xf numFmtId="0" fontId="22" fillId="0" borderId="0" xfId="83" applyFont="1" applyFill="1" applyBorder="1"/>
    <xf numFmtId="0" fontId="24" fillId="0" borderId="0" xfId="83" applyFont="1" applyFill="1" applyAlignment="1">
      <alignment horizontal="left" vertical="center"/>
    </xf>
    <xf numFmtId="1" fontId="42" fillId="0" borderId="0" xfId="83" applyNumberFormat="1" applyFont="1" applyFill="1" applyBorder="1" applyAlignment="1">
      <alignment horizontal="center" vertical="center" wrapText="1"/>
    </xf>
    <xf numFmtId="1" fontId="44" fillId="0" borderId="0" xfId="83" applyNumberFormat="1" applyFont="1" applyFill="1"/>
    <xf numFmtId="49" fontId="24" fillId="0" borderId="0" xfId="83" applyNumberFormat="1" applyFont="1" applyFill="1" applyAlignment="1">
      <alignment vertical="center"/>
    </xf>
    <xf numFmtId="2" fontId="26" fillId="0" borderId="10" xfId="83" quotePrefix="1" applyNumberFormat="1" applyFont="1" applyFill="1" applyBorder="1" applyAlignment="1">
      <alignment horizontal="center" vertical="center"/>
    </xf>
    <xf numFmtId="164" fontId="24" fillId="0" borderId="0" xfId="83" applyNumberFormat="1" applyFont="1" applyFill="1" applyAlignment="1">
      <alignment vertical="center"/>
    </xf>
    <xf numFmtId="0" fontId="24" fillId="0" borderId="10" xfId="83" quotePrefix="1" applyFont="1" applyFill="1" applyBorder="1" applyAlignment="1">
      <alignment vertical="center" wrapText="1"/>
    </xf>
    <xf numFmtId="0" fontId="43" fillId="0" borderId="0" xfId="83" applyFont="1" applyFill="1" applyAlignment="1">
      <alignment vertical="center"/>
    </xf>
    <xf numFmtId="2" fontId="22" fillId="0" borderId="10" xfId="83" applyNumberFormat="1" applyFont="1" applyFill="1" applyBorder="1" applyAlignment="1">
      <alignment horizontal="center" vertical="center"/>
    </xf>
    <xf numFmtId="49" fontId="24" fillId="0" borderId="10" xfId="83" quotePrefix="1" applyNumberFormat="1" applyFont="1" applyFill="1" applyBorder="1" applyAlignment="1">
      <alignment vertical="center" wrapText="1"/>
    </xf>
    <xf numFmtId="164" fontId="24" fillId="0" borderId="10" xfId="83" applyNumberFormat="1" applyFont="1" applyFill="1" applyBorder="1" applyAlignment="1" applyProtection="1">
      <alignment horizontal="center" vertical="center"/>
      <protection locked="0"/>
    </xf>
    <xf numFmtId="0" fontId="22" fillId="0" borderId="10" xfId="83" applyFont="1" applyFill="1" applyBorder="1" applyAlignment="1">
      <alignment horizontal="center" vertical="center"/>
    </xf>
    <xf numFmtId="49" fontId="25" fillId="0" borderId="10" xfId="83" applyNumberFormat="1" applyFont="1" applyFill="1" applyBorder="1" applyAlignment="1">
      <alignment horizontal="center" vertical="center" wrapText="1"/>
    </xf>
    <xf numFmtId="0" fontId="22" fillId="0" borderId="10" xfId="83" applyFont="1" applyFill="1" applyBorder="1"/>
    <xf numFmtId="0" fontId="24" fillId="0" borderId="10" xfId="83" applyFont="1" applyFill="1" applyBorder="1" applyAlignment="1">
      <alignment vertical="center"/>
    </xf>
    <xf numFmtId="1" fontId="26" fillId="0" borderId="10" xfId="83" applyNumberFormat="1" applyFont="1" applyFill="1" applyBorder="1" applyAlignment="1">
      <alignment horizontal="center" vertical="center" wrapText="1"/>
    </xf>
    <xf numFmtId="1" fontId="26" fillId="0" borderId="10" xfId="83" applyNumberFormat="1" applyFont="1" applyFill="1" applyBorder="1" applyAlignment="1">
      <alignment horizontal="center" vertical="center"/>
    </xf>
    <xf numFmtId="0" fontId="46" fillId="0" borderId="10" xfId="83" applyFont="1" applyFill="1" applyBorder="1" applyAlignment="1">
      <alignment horizontal="center" vertical="center"/>
    </xf>
    <xf numFmtId="0" fontId="46" fillId="0" borderId="0" xfId="83" applyFont="1" applyFill="1" applyBorder="1" applyAlignment="1">
      <alignment horizontal="center" vertical="center"/>
    </xf>
    <xf numFmtId="0" fontId="24" fillId="0" borderId="0" xfId="83" applyFont="1" applyFill="1" applyBorder="1" applyAlignment="1">
      <alignment vertical="center"/>
    </xf>
    <xf numFmtId="0" fontId="26" fillId="0" borderId="0" xfId="83" applyFont="1" applyFill="1" applyBorder="1" applyAlignment="1">
      <alignment horizontal="center" vertical="center"/>
    </xf>
    <xf numFmtId="1" fontId="26" fillId="0" borderId="0" xfId="83" applyNumberFormat="1" applyFont="1" applyFill="1" applyBorder="1" applyAlignment="1">
      <alignment horizontal="center" vertical="center" wrapText="1"/>
    </xf>
    <xf numFmtId="1" fontId="26" fillId="0" borderId="0" xfId="83" applyNumberFormat="1" applyFont="1" applyFill="1" applyBorder="1" applyAlignment="1">
      <alignment horizontal="center" vertical="center"/>
    </xf>
    <xf numFmtId="0" fontId="47" fillId="0" borderId="0" xfId="83" applyFont="1" applyFill="1" applyAlignment="1">
      <alignment vertical="center"/>
    </xf>
    <xf numFmtId="1" fontId="24" fillId="0" borderId="0" xfId="83" applyNumberFormat="1" applyFont="1" applyFill="1" applyAlignment="1">
      <alignment horizontal="center" vertical="center"/>
    </xf>
    <xf numFmtId="164" fontId="24" fillId="0" borderId="0" xfId="83" applyNumberFormat="1" applyFont="1" applyFill="1" applyAlignment="1">
      <alignment horizontal="center" vertical="center"/>
    </xf>
    <xf numFmtId="0" fontId="24" fillId="0" borderId="0" xfId="83" applyFont="1" applyFill="1" applyAlignment="1">
      <alignment horizontal="center"/>
    </xf>
    <xf numFmtId="0" fontId="25" fillId="0" borderId="0" xfId="83" applyFont="1" applyFill="1" applyAlignment="1">
      <alignment horizontal="center" vertical="center" wrapText="1"/>
    </xf>
    <xf numFmtId="49" fontId="24" fillId="0" borderId="18" xfId="83" applyNumberFormat="1" applyFont="1" applyFill="1" applyBorder="1" applyAlignment="1">
      <alignment horizontal="center" vertical="center" wrapText="1"/>
    </xf>
    <xf numFmtId="0" fontId="42" fillId="0" borderId="13" xfId="83" applyFont="1" applyFill="1" applyBorder="1" applyAlignment="1">
      <alignment horizontal="center" vertical="center" wrapText="1"/>
    </xf>
    <xf numFmtId="1" fontId="42" fillId="0" borderId="10" xfId="83" applyNumberFormat="1" applyFont="1" applyFill="1" applyBorder="1" applyAlignment="1">
      <alignment horizontal="center" vertical="center" wrapText="1"/>
    </xf>
    <xf numFmtId="1" fontId="43" fillId="0" borderId="10" xfId="83" applyNumberFormat="1" applyFont="1" applyFill="1" applyBorder="1" applyAlignment="1">
      <alignment horizontal="center" vertical="center" wrapText="1"/>
    </xf>
    <xf numFmtId="0" fontId="24" fillId="0" borderId="13" xfId="83" applyFont="1" applyFill="1" applyBorder="1" applyAlignment="1">
      <alignment horizontal="center" vertical="center" wrapText="1"/>
    </xf>
    <xf numFmtId="1" fontId="22" fillId="0" borderId="10" xfId="83" applyNumberFormat="1" applyFont="1" applyFill="1" applyBorder="1" applyAlignment="1">
      <alignment horizontal="center" vertical="center" wrapText="1"/>
    </xf>
    <xf numFmtId="1" fontId="24" fillId="0" borderId="10" xfId="83" applyNumberFormat="1" applyFont="1" applyFill="1" applyBorder="1" applyAlignment="1">
      <alignment horizontal="center" vertical="center" wrapText="1"/>
    </xf>
    <xf numFmtId="49" fontId="24" fillId="0" borderId="18" xfId="83" quotePrefix="1" applyNumberFormat="1" applyFont="1" applyFill="1" applyBorder="1" applyAlignment="1">
      <alignment horizontal="center" vertical="center" wrapText="1"/>
    </xf>
    <xf numFmtId="0" fontId="43" fillId="0" borderId="13" xfId="83" applyFont="1" applyFill="1" applyBorder="1" applyAlignment="1">
      <alignment horizontal="center" vertical="center" wrapText="1"/>
    </xf>
    <xf numFmtId="1" fontId="43" fillId="0" borderId="10" xfId="83" applyNumberFormat="1" applyFont="1" applyFill="1" applyBorder="1" applyAlignment="1">
      <alignment horizontal="center" vertical="center"/>
    </xf>
    <xf numFmtId="1" fontId="24" fillId="0" borderId="10" xfId="83" applyNumberFormat="1" applyFont="1" applyFill="1" applyBorder="1" applyAlignment="1">
      <alignment horizontal="center" vertical="center"/>
    </xf>
    <xf numFmtId="0" fontId="25" fillId="0" borderId="0" xfId="83" applyFont="1" applyFill="1" applyAlignment="1">
      <alignment vertical="center"/>
    </xf>
    <xf numFmtId="49" fontId="26" fillId="0" borderId="20" xfId="83" applyNumberFormat="1" applyFont="1" applyFill="1" applyBorder="1" applyAlignment="1">
      <alignment horizontal="center" vertical="center" wrapText="1"/>
    </xf>
    <xf numFmtId="1" fontId="26" fillId="0" borderId="20" xfId="83" applyNumberFormat="1" applyFont="1" applyFill="1" applyBorder="1" applyAlignment="1">
      <alignment horizontal="center" vertical="center"/>
    </xf>
    <xf numFmtId="164" fontId="26" fillId="0" borderId="20" xfId="83" applyNumberFormat="1" applyFont="1" applyFill="1" applyBorder="1" applyAlignment="1">
      <alignment horizontal="center" vertical="center" wrapText="1"/>
    </xf>
    <xf numFmtId="0" fontId="40" fillId="0" borderId="0" xfId="83" applyFont="1" applyFill="1" applyAlignment="1">
      <alignment vertical="center"/>
    </xf>
    <xf numFmtId="49" fontId="26" fillId="0" borderId="0" xfId="83" applyNumberFormat="1" applyFont="1" applyFill="1" applyBorder="1" applyAlignment="1">
      <alignment horizontal="center" vertical="center" wrapText="1"/>
    </xf>
    <xf numFmtId="164" fontId="26" fillId="0" borderId="0" xfId="83" applyNumberFormat="1" applyFont="1" applyFill="1" applyBorder="1" applyAlignment="1">
      <alignment horizontal="center" vertical="center" wrapText="1"/>
    </xf>
    <xf numFmtId="0" fontId="26" fillId="0" borderId="21" xfId="83" applyFont="1" applyFill="1" applyBorder="1" applyAlignment="1">
      <alignment horizontal="center" vertical="center" wrapText="1"/>
    </xf>
    <xf numFmtId="49" fontId="45" fillId="0" borderId="18" xfId="83" quotePrefix="1" applyNumberFormat="1" applyFont="1" applyFill="1" applyBorder="1" applyAlignment="1">
      <alignment horizontal="center" vertical="center" wrapText="1"/>
    </xf>
    <xf numFmtId="0" fontId="43" fillId="0" borderId="21" xfId="83" applyFont="1" applyFill="1" applyBorder="1" applyAlignment="1">
      <alignment horizontal="center" vertical="center" wrapText="1"/>
    </xf>
    <xf numFmtId="1" fontId="22" fillId="0" borderId="10" xfId="83" applyNumberFormat="1" applyFont="1" applyFill="1" applyBorder="1" applyAlignment="1">
      <alignment horizontal="center" vertical="center"/>
    </xf>
    <xf numFmtId="0" fontId="22" fillId="0" borderId="21" xfId="83" applyFont="1" applyFill="1" applyBorder="1" applyAlignment="1">
      <alignment horizontal="center" vertical="center" wrapText="1"/>
    </xf>
    <xf numFmtId="49" fontId="24" fillId="0" borderId="16" xfId="83" quotePrefix="1" applyNumberFormat="1" applyFont="1" applyFill="1" applyBorder="1" applyAlignment="1">
      <alignment horizontal="center" vertical="center" wrapText="1"/>
    </xf>
    <xf numFmtId="0" fontId="26" fillId="0" borderId="10" xfId="83" applyFont="1" applyFill="1" applyBorder="1" applyAlignment="1">
      <alignment horizontal="center" vertical="center" wrapText="1"/>
    </xf>
    <xf numFmtId="2" fontId="26" fillId="0" borderId="10" xfId="83" applyNumberFormat="1" applyFont="1" applyFill="1" applyBorder="1" applyAlignment="1">
      <alignment horizontal="center" vertical="center"/>
    </xf>
    <xf numFmtId="49" fontId="24" fillId="0" borderId="11" xfId="83" quotePrefix="1" applyNumberFormat="1" applyFont="1" applyFill="1" applyBorder="1" applyAlignment="1">
      <alignment horizontal="center" vertical="center" wrapText="1"/>
    </xf>
    <xf numFmtId="164" fontId="26" fillId="0" borderId="10" xfId="83" applyNumberFormat="1" applyFont="1" applyFill="1" applyBorder="1" applyAlignment="1">
      <alignment horizontal="center" vertical="center"/>
    </xf>
    <xf numFmtId="0" fontId="22" fillId="0" borderId="0" xfId="83" applyFont="1" applyFill="1" applyAlignment="1">
      <alignment vertical="center"/>
    </xf>
    <xf numFmtId="0" fontId="45" fillId="0" borderId="10" xfId="83" applyFont="1" applyFill="1" applyBorder="1" applyAlignment="1">
      <alignment horizontal="center" vertical="center"/>
    </xf>
    <xf numFmtId="164" fontId="22" fillId="0" borderId="10" xfId="83" applyNumberFormat="1" applyFont="1" applyFill="1" applyBorder="1" applyAlignment="1">
      <alignment horizontal="center" vertical="center"/>
    </xf>
    <xf numFmtId="1" fontId="24" fillId="0" borderId="0" xfId="83" applyNumberFormat="1" applyFont="1" applyFill="1" applyAlignment="1">
      <alignment vertical="center"/>
    </xf>
    <xf numFmtId="49" fontId="22" fillId="0" borderId="0" xfId="83" applyNumberFormat="1" applyFont="1" applyFill="1" applyAlignment="1">
      <alignment horizontal="center" vertical="center" wrapText="1"/>
    </xf>
    <xf numFmtId="0" fontId="22" fillId="0" borderId="0" xfId="83" applyFont="1" applyFill="1" applyAlignment="1">
      <alignment horizontal="center" vertical="center" wrapText="1"/>
    </xf>
    <xf numFmtId="2" fontId="22" fillId="0" borderId="0" xfId="83" applyNumberFormat="1" applyFont="1" applyFill="1" applyAlignment="1">
      <alignment horizontal="center" vertical="center"/>
    </xf>
    <xf numFmtId="0" fontId="22" fillId="0" borderId="0" xfId="83" applyFont="1" applyFill="1" applyAlignment="1">
      <alignment horizontal="center" vertical="center"/>
    </xf>
    <xf numFmtId="0" fontId="45" fillId="0" borderId="12" xfId="83" applyFont="1" applyFill="1" applyBorder="1" applyAlignment="1">
      <alignment horizontal="right" vertical="center" wrapText="1"/>
    </xf>
    <xf numFmtId="0" fontId="22" fillId="0" borderId="10" xfId="83" applyFont="1" applyFill="1" applyBorder="1" applyAlignment="1">
      <alignment horizontal="center" vertical="center" wrapText="1"/>
    </xf>
    <xf numFmtId="49" fontId="41" fillId="0" borderId="10" xfId="83" applyNumberFormat="1" applyFont="1" applyFill="1" applyBorder="1" applyAlignment="1">
      <alignment horizontal="center" vertical="center" wrapText="1"/>
    </xf>
    <xf numFmtId="2" fontId="43" fillId="0" borderId="10" xfId="83" applyNumberFormat="1" applyFont="1" applyFill="1" applyBorder="1" applyAlignment="1">
      <alignment horizontal="center" vertical="center" wrapText="1"/>
    </xf>
    <xf numFmtId="0" fontId="1" fillId="0" borderId="10" xfId="83" applyFill="1" applyBorder="1" applyAlignment="1">
      <alignment horizontal="center" vertical="center" wrapText="1"/>
    </xf>
    <xf numFmtId="2" fontId="22" fillId="0" borderId="10" xfId="83" applyNumberFormat="1" applyFont="1" applyFill="1" applyBorder="1" applyAlignment="1">
      <alignment horizontal="center" vertical="center" wrapText="1"/>
    </xf>
    <xf numFmtId="49" fontId="22" fillId="0" borderId="10" xfId="83" applyNumberFormat="1" applyFont="1" applyFill="1" applyBorder="1" applyAlignment="1">
      <alignment horizontal="center" vertical="center" wrapText="1"/>
    </xf>
    <xf numFmtId="2" fontId="24" fillId="0" borderId="10" xfId="83" applyNumberFormat="1" applyFont="1" applyFill="1" applyBorder="1" applyAlignment="1">
      <alignment horizontal="center" vertical="center" wrapText="1"/>
    </xf>
    <xf numFmtId="2" fontId="24" fillId="0" borderId="11" xfId="83" applyNumberFormat="1" applyFont="1" applyFill="1" applyBorder="1" applyAlignment="1">
      <alignment horizontal="center" vertical="center" wrapText="1"/>
    </xf>
    <xf numFmtId="1" fontId="22" fillId="0" borderId="11" xfId="83" applyNumberFormat="1" applyFont="1" applyFill="1" applyBorder="1" applyAlignment="1">
      <alignment horizontal="center" vertical="center" wrapText="1"/>
    </xf>
    <xf numFmtId="0" fontId="1" fillId="0" borderId="11" xfId="83" applyFill="1" applyBorder="1" applyAlignment="1">
      <alignment horizontal="center" vertical="center" wrapText="1"/>
    </xf>
    <xf numFmtId="0" fontId="1" fillId="0" borderId="10" xfId="83" applyFill="1" applyBorder="1"/>
    <xf numFmtId="0" fontId="25" fillId="0" borderId="13" xfId="83" applyFont="1" applyFill="1" applyBorder="1" applyAlignment="1">
      <alignment horizontal="center" vertical="center" wrapText="1"/>
    </xf>
    <xf numFmtId="0" fontId="48" fillId="0" borderId="0" xfId="83" applyFont="1" applyFill="1" applyBorder="1" applyAlignment="1">
      <alignment horizontal="center" vertical="center"/>
    </xf>
    <xf numFmtId="49" fontId="45" fillId="0" borderId="10" xfId="83" quotePrefix="1" applyNumberFormat="1" applyFont="1" applyFill="1" applyBorder="1" applyAlignment="1">
      <alignment horizontal="center" vertical="center" wrapText="1"/>
    </xf>
    <xf numFmtId="0" fontId="1" fillId="0" borderId="0" xfId="82"/>
    <xf numFmtId="0" fontId="22" fillId="0" borderId="0" xfId="83" applyFont="1" applyBorder="1"/>
    <xf numFmtId="0" fontId="34" fillId="0" borderId="0" xfId="83" applyFont="1"/>
    <xf numFmtId="0" fontId="22" fillId="0" borderId="0" xfId="82" applyFont="1"/>
    <xf numFmtId="0" fontId="48" fillId="0" borderId="0" xfId="82" applyFont="1" applyBorder="1" applyAlignment="1">
      <alignment horizontal="center" vertical="center" wrapText="1"/>
    </xf>
    <xf numFmtId="0" fontId="27" fillId="24" borderId="10" xfId="82" applyFont="1" applyFill="1" applyBorder="1" applyAlignment="1">
      <alignment horizontal="center" vertical="center" wrapText="1"/>
    </xf>
    <xf numFmtId="0" fontId="37" fillId="0" borderId="10" xfId="82" applyFont="1" applyFill="1" applyBorder="1" applyAlignment="1">
      <alignment horizontal="center" vertical="center" wrapText="1"/>
    </xf>
    <xf numFmtId="0" fontId="37" fillId="0" borderId="10" xfId="82" applyFont="1" applyFill="1" applyBorder="1" applyAlignment="1">
      <alignment horizontal="left" vertical="center" wrapText="1"/>
    </xf>
    <xf numFmtId="164" fontId="37" fillId="0" borderId="10" xfId="82" applyNumberFormat="1" applyFont="1" applyFill="1" applyBorder="1" applyAlignment="1">
      <alignment horizontal="center" vertical="center" wrapText="1"/>
    </xf>
    <xf numFmtId="0" fontId="27" fillId="0" borderId="10" xfId="82" applyFont="1" applyFill="1" applyBorder="1" applyAlignment="1">
      <alignment horizontal="center" vertical="center" wrapText="1"/>
    </xf>
    <xf numFmtId="0" fontId="27" fillId="0" borderId="10" xfId="82" applyFont="1" applyFill="1" applyBorder="1" applyAlignment="1">
      <alignment horizontal="left" vertical="center" wrapText="1"/>
    </xf>
    <xf numFmtId="164" fontId="27" fillId="0" borderId="10" xfId="82" applyNumberFormat="1" applyFont="1" applyFill="1" applyBorder="1" applyAlignment="1">
      <alignment horizontal="center" vertical="center" wrapText="1"/>
    </xf>
    <xf numFmtId="0" fontId="23" fillId="0" borderId="10" xfId="82" quotePrefix="1" applyFont="1" applyFill="1" applyBorder="1" applyAlignment="1">
      <alignment horizontal="left" vertical="center" wrapText="1"/>
    </xf>
    <xf numFmtId="16" fontId="37" fillId="0" borderId="10" xfId="82" applyNumberFormat="1" applyFont="1" applyFill="1" applyBorder="1" applyAlignment="1">
      <alignment horizontal="center" vertical="center" wrapText="1"/>
    </xf>
    <xf numFmtId="16" fontId="27" fillId="0" borderId="10" xfId="82" applyNumberFormat="1" applyFont="1" applyFill="1" applyBorder="1" applyAlignment="1">
      <alignment horizontal="center" vertical="center" wrapText="1"/>
    </xf>
    <xf numFmtId="0" fontId="37" fillId="0" borderId="10" xfId="82" quotePrefix="1" applyFont="1" applyFill="1" applyBorder="1" applyAlignment="1">
      <alignment horizontal="left" vertical="center" wrapText="1"/>
    </xf>
    <xf numFmtId="0" fontId="23" fillId="0" borderId="10" xfId="82" applyFont="1" applyFill="1" applyBorder="1" applyAlignment="1">
      <alignment horizontal="left" vertical="center" wrapText="1"/>
    </xf>
    <xf numFmtId="16" fontId="37" fillId="0" borderId="18" xfId="82" applyNumberFormat="1" applyFont="1" applyFill="1" applyBorder="1" applyAlignment="1">
      <alignment horizontal="center" vertical="center" wrapText="1"/>
    </xf>
    <xf numFmtId="0" fontId="37" fillId="0" borderId="18" xfId="82" applyFont="1" applyFill="1" applyBorder="1" applyAlignment="1">
      <alignment horizontal="left" vertical="center" wrapText="1"/>
    </xf>
    <xf numFmtId="0" fontId="27" fillId="0" borderId="18" xfId="82" applyFont="1" applyFill="1" applyBorder="1" applyAlignment="1">
      <alignment horizontal="left" vertical="center" wrapText="1"/>
    </xf>
    <xf numFmtId="16" fontId="27" fillId="0" borderId="18" xfId="82" applyNumberFormat="1" applyFont="1" applyFill="1" applyBorder="1" applyAlignment="1">
      <alignment horizontal="center" vertical="center" wrapText="1"/>
    </xf>
    <xf numFmtId="0" fontId="23" fillId="0" borderId="18" xfId="82" applyFont="1" applyFill="1" applyBorder="1" applyAlignment="1">
      <alignment horizontal="left" vertical="center" wrapText="1"/>
    </xf>
    <xf numFmtId="0" fontId="27" fillId="0" borderId="18" xfId="82" applyFont="1" applyFill="1" applyBorder="1" applyAlignment="1">
      <alignment horizontal="center" vertical="center" wrapText="1"/>
    </xf>
    <xf numFmtId="165" fontId="1" fillId="0" borderId="0" xfId="82" applyNumberFormat="1"/>
    <xf numFmtId="0" fontId="27" fillId="0" borderId="0" xfId="82" applyFont="1"/>
    <xf numFmtId="0" fontId="22" fillId="0" borderId="0" xfId="84" applyFont="1" applyFill="1"/>
    <xf numFmtId="0" fontId="34" fillId="0" borderId="0" xfId="83" applyFont="1" applyFill="1"/>
    <xf numFmtId="0" fontId="22" fillId="0" borderId="0" xfId="84" applyFont="1" applyFill="1" applyBorder="1"/>
    <xf numFmtId="0" fontId="25" fillId="0" borderId="0" xfId="82" applyFont="1" applyFill="1" applyAlignment="1">
      <alignment horizontal="center" vertical="center"/>
    </xf>
    <xf numFmtId="0" fontId="24" fillId="0" borderId="0" xfId="82" applyFont="1" applyFill="1" applyAlignment="1">
      <alignment vertical="center"/>
    </xf>
    <xf numFmtId="0" fontId="24" fillId="0" borderId="0" xfId="82" applyFont="1" applyFill="1" applyAlignment="1">
      <alignment horizontal="center" vertical="center"/>
    </xf>
    <xf numFmtId="0" fontId="24" fillId="0" borderId="0" xfId="82" applyFont="1" applyFill="1" applyAlignment="1">
      <alignment horizontal="center" vertical="center" wrapText="1"/>
    </xf>
    <xf numFmtId="0" fontId="22" fillId="0" borderId="0" xfId="82" applyFont="1" applyFill="1" applyAlignment="1">
      <alignment horizontal="right" vertical="center" wrapText="1"/>
    </xf>
    <xf numFmtId="0" fontId="22" fillId="0" borderId="10" xfId="82" applyFont="1" applyFill="1" applyBorder="1" applyAlignment="1">
      <alignment horizontal="center" vertical="center" wrapText="1"/>
    </xf>
    <xf numFmtId="0" fontId="24" fillId="0" borderId="10" xfId="82" applyFont="1" applyFill="1" applyBorder="1" applyAlignment="1">
      <alignment horizontal="center" vertical="center" wrapText="1"/>
    </xf>
    <xf numFmtId="0" fontId="22" fillId="0" borderId="10" xfId="82" applyFont="1" applyBorder="1" applyAlignment="1">
      <alignment horizontal="center"/>
    </xf>
    <xf numFmtId="164" fontId="26" fillId="0" borderId="10" xfId="82" applyNumberFormat="1" applyFont="1" applyFill="1" applyBorder="1" applyAlignment="1">
      <alignment horizontal="center" vertical="center" wrapText="1"/>
    </xf>
    <xf numFmtId="164" fontId="24" fillId="0" borderId="10" xfId="82" applyNumberFormat="1" applyFont="1" applyFill="1" applyBorder="1" applyAlignment="1">
      <alignment horizontal="center" vertical="center" wrapText="1"/>
    </xf>
    <xf numFmtId="164" fontId="22" fillId="0" borderId="10" xfId="82" applyNumberFormat="1" applyFont="1" applyFill="1" applyBorder="1" applyAlignment="1">
      <alignment horizontal="center"/>
    </xf>
    <xf numFmtId="0" fontId="22" fillId="0" borderId="10" xfId="82" quotePrefix="1" applyFont="1" applyFill="1" applyBorder="1" applyAlignment="1">
      <alignment horizontal="center" vertical="center" wrapText="1"/>
    </xf>
    <xf numFmtId="164" fontId="22" fillId="0" borderId="10" xfId="82" applyNumberFormat="1" applyFont="1" applyFill="1" applyBorder="1" applyAlignment="1">
      <alignment horizontal="center" vertical="center"/>
    </xf>
    <xf numFmtId="164" fontId="25" fillId="0" borderId="10" xfId="82" applyNumberFormat="1" applyFont="1" applyFill="1" applyBorder="1" applyAlignment="1">
      <alignment horizontal="center" vertical="center" wrapText="1"/>
    </xf>
    <xf numFmtId="164" fontId="22" fillId="0" borderId="10" xfId="82" applyNumberFormat="1" applyFont="1" applyFill="1" applyBorder="1" applyAlignment="1">
      <alignment horizontal="center" vertical="center" wrapText="1"/>
    </xf>
    <xf numFmtId="0" fontId="24" fillId="0" borderId="10" xfId="82" quotePrefix="1" applyFont="1" applyFill="1" applyBorder="1" applyAlignment="1">
      <alignment horizontal="center" vertical="center" wrapText="1"/>
    </xf>
    <xf numFmtId="0" fontId="51" fillId="0" borderId="0" xfId="82" applyFont="1" applyFill="1" applyAlignment="1">
      <alignment vertical="center"/>
    </xf>
    <xf numFmtId="0" fontId="51" fillId="0" borderId="0" xfId="82" applyFont="1" applyFill="1" applyAlignment="1">
      <alignment horizontal="center" vertical="center"/>
    </xf>
    <xf numFmtId="0" fontId="22" fillId="0" borderId="0" xfId="82" applyFont="1" applyFill="1" applyBorder="1" applyAlignment="1">
      <alignment horizontal="center" vertical="center" wrapText="1"/>
    </xf>
    <xf numFmtId="164" fontId="52" fillId="0" borderId="0" xfId="82" applyNumberFormat="1" applyFont="1" applyFill="1" applyBorder="1" applyAlignment="1">
      <alignment vertical="center"/>
    </xf>
    <xf numFmtId="0" fontId="52" fillId="0" borderId="0" xfId="82" applyFont="1" applyFill="1" applyAlignment="1">
      <alignment vertical="center"/>
    </xf>
    <xf numFmtId="0" fontId="52" fillId="0" borderId="0" xfId="82" applyFont="1" applyFill="1" applyAlignment="1">
      <alignment horizontal="center" vertical="center"/>
    </xf>
    <xf numFmtId="0" fontId="27" fillId="0" borderId="0" xfId="82" applyFont="1" applyAlignment="1"/>
    <xf numFmtId="0" fontId="27" fillId="0" borderId="0" xfId="0" applyFont="1" applyAlignment="1">
      <alignment horizontal="right"/>
    </xf>
    <xf numFmtId="0" fontId="27" fillId="0" borderId="0" xfId="82" applyFont="1" applyAlignment="1">
      <alignment horizontal="right"/>
    </xf>
    <xf numFmtId="0" fontId="23" fillId="0" borderId="0" xfId="82" applyFont="1" applyFill="1" applyAlignment="1">
      <alignment vertical="center"/>
    </xf>
    <xf numFmtId="0" fontId="23" fillId="0" borderId="0" xfId="82" applyFont="1" applyFill="1" applyAlignment="1">
      <alignment horizontal="center" vertical="center"/>
    </xf>
    <xf numFmtId="49" fontId="24" fillId="0" borderId="0" xfId="82" applyNumberFormat="1" applyFont="1" applyFill="1" applyAlignment="1">
      <alignment vertical="center"/>
    </xf>
    <xf numFmtId="2" fontId="24" fillId="0" borderId="0" xfId="82" applyNumberFormat="1" applyFont="1" applyFill="1" applyAlignment="1">
      <alignment horizontal="center" vertical="center"/>
    </xf>
    <xf numFmtId="0" fontId="1" fillId="0" borderId="0" xfId="83" applyFont="1" applyFill="1"/>
    <xf numFmtId="0" fontId="0" fillId="0" borderId="0" xfId="0" applyFill="1"/>
    <xf numFmtId="0" fontId="22" fillId="0" borderId="0" xfId="82" applyFont="1" applyFill="1" applyAlignment="1">
      <alignment horizontal="left" vertical="center" wrapText="1"/>
    </xf>
    <xf numFmtId="0" fontId="1" fillId="0" borderId="0" xfId="82" applyFont="1" applyFill="1" applyAlignment="1">
      <alignment vertical="center" wrapText="1"/>
    </xf>
    <xf numFmtId="49" fontId="24" fillId="0" borderId="0" xfId="82" applyNumberFormat="1" applyFont="1" applyFill="1" applyAlignment="1">
      <alignment horizontal="center" vertical="center" wrapText="1"/>
    </xf>
    <xf numFmtId="0" fontId="22" fillId="0" borderId="0" xfId="82" applyFont="1" applyFill="1" applyBorder="1" applyAlignment="1">
      <alignment horizontal="right" vertical="center" wrapText="1"/>
    </xf>
    <xf numFmtId="49" fontId="22" fillId="0" borderId="10" xfId="82" applyNumberFormat="1" applyFont="1" applyFill="1" applyBorder="1" applyAlignment="1">
      <alignment horizontal="center" vertical="center" wrapText="1"/>
    </xf>
    <xf numFmtId="49" fontId="22" fillId="0" borderId="10" xfId="82" applyNumberFormat="1" applyFont="1" applyFill="1" applyBorder="1" applyAlignment="1">
      <alignment horizontal="center" vertical="center"/>
    </xf>
    <xf numFmtId="0" fontId="24" fillId="0" borderId="10" xfId="82" applyFont="1" applyFill="1" applyBorder="1" applyAlignment="1">
      <alignment vertical="center"/>
    </xf>
    <xf numFmtId="0" fontId="24" fillId="0" borderId="10" xfId="82" applyFont="1" applyFill="1" applyBorder="1" applyAlignment="1">
      <alignment horizontal="center" vertical="center"/>
    </xf>
    <xf numFmtId="49" fontId="24" fillId="0" borderId="10" xfId="82" applyNumberFormat="1" applyFont="1" applyFill="1" applyBorder="1" applyAlignment="1">
      <alignment horizontal="center" vertical="center" textRotation="90" wrapText="1"/>
    </xf>
    <xf numFmtId="0" fontId="26" fillId="0" borderId="10" xfId="82" applyFont="1" applyFill="1" applyBorder="1" applyAlignment="1">
      <alignment horizontal="center" vertical="center" wrapText="1"/>
    </xf>
    <xf numFmtId="49" fontId="24" fillId="0" borderId="10" xfId="82" applyNumberFormat="1" applyFont="1" applyFill="1" applyBorder="1" applyAlignment="1">
      <alignment horizontal="center" vertical="center" wrapText="1"/>
    </xf>
    <xf numFmtId="164" fontId="26" fillId="0" borderId="10" xfId="82" applyNumberFormat="1" applyFont="1" applyFill="1" applyBorder="1" applyAlignment="1">
      <alignment horizontal="center" vertical="center"/>
    </xf>
    <xf numFmtId="164" fontId="24" fillId="0" borderId="10" xfId="82" applyNumberFormat="1" applyFont="1" applyFill="1" applyBorder="1" applyAlignment="1">
      <alignment horizontal="center" vertical="center"/>
    </xf>
    <xf numFmtId="49" fontId="24" fillId="0" borderId="10" xfId="82" quotePrefix="1" applyNumberFormat="1" applyFont="1" applyFill="1" applyBorder="1" applyAlignment="1">
      <alignment horizontal="center" vertical="center" wrapText="1"/>
    </xf>
    <xf numFmtId="49" fontId="41" fillId="0" borderId="10" xfId="82" applyNumberFormat="1" applyFont="1" applyFill="1" applyBorder="1" applyAlignment="1">
      <alignment horizontal="center" vertical="center" wrapText="1"/>
    </xf>
    <xf numFmtId="0" fontId="25" fillId="0" borderId="0" xfId="82" applyFont="1" applyFill="1" applyBorder="1" applyAlignment="1">
      <alignment horizontal="center" vertical="center" wrapText="1"/>
    </xf>
    <xf numFmtId="49" fontId="24" fillId="0" borderId="0" xfId="82" applyNumberFormat="1" applyFont="1" applyFill="1" applyBorder="1" applyAlignment="1">
      <alignment horizontal="center" vertical="center" wrapText="1"/>
    </xf>
    <xf numFmtId="164" fontId="26" fillId="0" borderId="0" xfId="82" applyNumberFormat="1" applyFont="1" applyFill="1" applyBorder="1" applyAlignment="1">
      <alignment horizontal="center" vertical="center" wrapText="1"/>
    </xf>
    <xf numFmtId="0" fontId="24" fillId="0" borderId="0" xfId="82" applyFont="1" applyFill="1" applyBorder="1" applyAlignment="1">
      <alignment vertical="center"/>
    </xf>
    <xf numFmtId="0" fontId="22" fillId="0" borderId="0" xfId="82" applyFont="1" applyFill="1" applyBorder="1" applyAlignment="1">
      <alignment horizontal="left" vertical="center" wrapText="1"/>
    </xf>
    <xf numFmtId="49" fontId="24" fillId="0" borderId="0" xfId="82" applyNumberFormat="1" applyFont="1" applyFill="1" applyAlignment="1">
      <alignment horizontal="center" vertical="center"/>
    </xf>
    <xf numFmtId="49" fontId="24" fillId="0" borderId="11" xfId="83" applyNumberFormat="1" applyFont="1" applyFill="1" applyBorder="1" applyAlignment="1">
      <alignment horizontal="center" vertical="top" wrapText="1"/>
    </xf>
    <xf numFmtId="49" fontId="24" fillId="0" borderId="18" xfId="83" applyNumberFormat="1" applyFont="1" applyFill="1" applyBorder="1" applyAlignment="1">
      <alignment horizontal="center" vertical="top" wrapText="1"/>
    </xf>
    <xf numFmtId="0" fontId="25" fillId="0" borderId="10" xfId="83" applyFont="1" applyFill="1" applyBorder="1" applyAlignment="1">
      <alignment horizontal="center" vertical="center" wrapText="1"/>
    </xf>
    <xf numFmtId="0" fontId="25" fillId="0" borderId="0" xfId="83" applyFont="1" applyFill="1" applyAlignment="1">
      <alignment horizontal="center" vertical="center"/>
    </xf>
    <xf numFmtId="0" fontId="24" fillId="0" borderId="11" xfId="83" applyFont="1" applyFill="1" applyBorder="1" applyAlignment="1">
      <alignment horizontal="center" vertical="center" wrapText="1"/>
    </xf>
    <xf numFmtId="0" fontId="24" fillId="0" borderId="18" xfId="83" applyFont="1" applyFill="1" applyBorder="1" applyAlignment="1">
      <alignment horizontal="center" vertical="center" wrapText="1"/>
    </xf>
    <xf numFmtId="0" fontId="24" fillId="0" borderId="10" xfId="83" applyFont="1" applyFill="1" applyBorder="1" applyAlignment="1">
      <alignment horizontal="center" vertical="center" wrapText="1"/>
    </xf>
    <xf numFmtId="0" fontId="43" fillId="0" borderId="10" xfId="83" applyFont="1" applyFill="1" applyBorder="1" applyAlignment="1">
      <alignment horizontal="center" vertical="center" wrapText="1"/>
    </xf>
    <xf numFmtId="49" fontId="24" fillId="0" borderId="10" xfId="83" applyNumberFormat="1" applyFont="1" applyFill="1" applyBorder="1" applyAlignment="1">
      <alignment horizontal="center" vertical="center" wrapText="1"/>
    </xf>
    <xf numFmtId="0" fontId="24" fillId="0" borderId="10" xfId="83" quotePrefix="1" applyFont="1" applyFill="1" applyBorder="1" applyAlignment="1">
      <alignment horizontal="center" vertical="center" wrapText="1"/>
    </xf>
    <xf numFmtId="49" fontId="24" fillId="0" borderId="10" xfId="83" quotePrefix="1" applyNumberFormat="1" applyFont="1" applyFill="1" applyBorder="1" applyAlignment="1">
      <alignment horizontal="center" vertical="center" wrapText="1"/>
    </xf>
    <xf numFmtId="49" fontId="24" fillId="0" borderId="11" xfId="83" applyNumberFormat="1" applyFont="1" applyFill="1" applyBorder="1" applyAlignment="1">
      <alignment horizontal="center" vertical="center" wrapText="1"/>
    </xf>
    <xf numFmtId="164" fontId="24" fillId="0" borderId="10" xfId="83" applyNumberFormat="1" applyFont="1" applyFill="1" applyBorder="1" applyAlignment="1">
      <alignment horizontal="center" vertical="center" wrapText="1"/>
    </xf>
    <xf numFmtId="0" fontId="41" fillId="0" borderId="12" xfId="83" applyFont="1" applyFill="1" applyBorder="1" applyAlignment="1">
      <alignment horizontal="right" vertical="center" wrapText="1"/>
    </xf>
    <xf numFmtId="0" fontId="23" fillId="0" borderId="0" xfId="83" applyFont="1" applyFill="1" applyAlignment="1">
      <alignment horizontal="center" vertical="center"/>
    </xf>
    <xf numFmtId="0" fontId="23" fillId="0" borderId="0" xfId="83" applyFont="1" applyFill="1" applyAlignment="1">
      <alignment vertical="center"/>
    </xf>
    <xf numFmtId="0" fontId="28" fillId="0" borderId="0" xfId="83" applyFont="1" applyFill="1" applyAlignment="1">
      <alignment vertical="center" wrapText="1"/>
    </xf>
    <xf numFmtId="0" fontId="23" fillId="0" borderId="0" xfId="83" applyFont="1" applyFill="1" applyAlignment="1">
      <alignment horizontal="center" vertical="center" wrapText="1"/>
    </xf>
    <xf numFmtId="0" fontId="23" fillId="0" borderId="10" xfId="83" applyFont="1" applyFill="1" applyBorder="1" applyAlignment="1">
      <alignment horizontal="center" vertical="center" wrapText="1"/>
    </xf>
    <xf numFmtId="2" fontId="23" fillId="0" borderId="10" xfId="83" quotePrefix="1" applyNumberFormat="1" applyFont="1" applyFill="1" applyBorder="1" applyAlignment="1">
      <alignment horizontal="center" vertical="center"/>
    </xf>
    <xf numFmtId="0" fontId="23" fillId="0" borderId="10" xfId="83" quotePrefix="1" applyFont="1" applyFill="1" applyBorder="1" applyAlignment="1">
      <alignment horizontal="center" vertical="center"/>
    </xf>
    <xf numFmtId="0" fontId="23" fillId="0" borderId="10" xfId="83" applyFont="1" applyFill="1" applyBorder="1" applyAlignment="1">
      <alignment vertical="center" wrapText="1"/>
    </xf>
    <xf numFmtId="164" fontId="23" fillId="0" borderId="10" xfId="83" applyNumberFormat="1" applyFont="1" applyFill="1" applyBorder="1" applyAlignment="1">
      <alignment horizontal="center" vertical="center"/>
    </xf>
    <xf numFmtId="2" fontId="23" fillId="0" borderId="10" xfId="83" applyNumberFormat="1" applyFont="1" applyFill="1" applyBorder="1" applyAlignment="1">
      <alignment horizontal="center" vertical="top"/>
    </xf>
    <xf numFmtId="0" fontId="23" fillId="0" borderId="10" xfId="83" applyFont="1" applyFill="1" applyBorder="1" applyAlignment="1">
      <alignment vertical="top" wrapText="1"/>
    </xf>
    <xf numFmtId="2" fontId="23" fillId="0" borderId="10" xfId="83" applyNumberFormat="1" applyFont="1" applyFill="1" applyBorder="1" applyAlignment="1">
      <alignment horizontal="center" vertical="center"/>
    </xf>
    <xf numFmtId="0" fontId="27" fillId="0" borderId="10" xfId="83" quotePrefix="1" applyFont="1" applyFill="1" applyBorder="1" applyAlignment="1">
      <alignment horizontal="center" vertical="center"/>
    </xf>
    <xf numFmtId="0" fontId="27" fillId="0" borderId="18" xfId="83" quotePrefix="1" applyFont="1" applyFill="1" applyBorder="1" applyAlignment="1">
      <alignment horizontal="center" vertical="center" wrapText="1"/>
    </xf>
    <xf numFmtId="0" fontId="23" fillId="0" borderId="10" xfId="83" applyFont="1" applyFill="1" applyBorder="1" applyAlignment="1">
      <alignment horizontal="center" vertical="center"/>
    </xf>
    <xf numFmtId="2" fontId="27" fillId="0" borderId="10" xfId="83" applyNumberFormat="1" applyFont="1" applyFill="1" applyBorder="1" applyAlignment="1">
      <alignment horizontal="center" vertical="center"/>
    </xf>
    <xf numFmtId="0" fontId="28" fillId="0" borderId="10" xfId="83" quotePrefix="1" applyFont="1" applyFill="1" applyBorder="1" applyAlignment="1">
      <alignment horizontal="center" vertical="center"/>
    </xf>
    <xf numFmtId="0" fontId="28" fillId="0" borderId="10" xfId="83" applyFont="1" applyFill="1" applyBorder="1" applyAlignment="1">
      <alignment horizontal="center" vertical="center"/>
    </xf>
    <xf numFmtId="164" fontId="28" fillId="0" borderId="10" xfId="83" applyNumberFormat="1" applyFont="1" applyFill="1" applyBorder="1" applyAlignment="1">
      <alignment horizontal="center" vertical="center"/>
    </xf>
    <xf numFmtId="0" fontId="28" fillId="0" borderId="0" xfId="83" applyFont="1" applyFill="1" applyAlignment="1">
      <alignment vertical="center"/>
    </xf>
    <xf numFmtId="2" fontId="23" fillId="0" borderId="0" xfId="83" applyNumberFormat="1" applyFont="1" applyFill="1" applyAlignment="1">
      <alignment horizontal="center" vertical="center"/>
    </xf>
    <xf numFmtId="0" fontId="27" fillId="0" borderId="0" xfId="83" applyFont="1" applyFill="1" applyAlignment="1">
      <alignment vertical="center"/>
    </xf>
    <xf numFmtId="0" fontId="50" fillId="0" borderId="0" xfId="83" applyFont="1" applyFill="1" applyAlignment="1">
      <alignment vertical="center"/>
    </xf>
    <xf numFmtId="0" fontId="35" fillId="0" borderId="0" xfId="52" applyFont="1" applyAlignment="1">
      <alignment horizontal="center"/>
    </xf>
    <xf numFmtId="49" fontId="23" fillId="24" borderId="10" xfId="66" applyNumberFormat="1" applyFont="1" applyFill="1" applyBorder="1" applyAlignment="1" applyProtection="1">
      <alignment horizontal="center" vertical="center" wrapText="1"/>
      <protection hidden="1"/>
    </xf>
    <xf numFmtId="49" fontId="23" fillId="24" borderId="10" xfId="66" applyNumberFormat="1" applyFont="1" applyFill="1" applyBorder="1" applyAlignment="1" applyProtection="1">
      <alignment horizontal="center" vertical="center"/>
      <protection hidden="1"/>
    </xf>
    <xf numFmtId="0" fontId="36" fillId="24" borderId="10" xfId="52" applyFont="1" applyFill="1" applyBorder="1" applyAlignment="1">
      <alignment horizontal="center" vertical="center" wrapText="1"/>
    </xf>
    <xf numFmtId="49" fontId="24" fillId="0" borderId="11" xfId="83" applyNumberFormat="1" applyFont="1" applyFill="1" applyBorder="1" applyAlignment="1">
      <alignment horizontal="center" vertical="top" wrapText="1"/>
    </xf>
    <xf numFmtId="49" fontId="24" fillId="0" borderId="18" xfId="83" applyNumberFormat="1" applyFont="1" applyFill="1" applyBorder="1" applyAlignment="1">
      <alignment horizontal="center" vertical="top" wrapText="1"/>
    </xf>
    <xf numFmtId="0" fontId="42" fillId="0" borderId="11" xfId="83" applyFont="1" applyFill="1" applyBorder="1" applyAlignment="1">
      <alignment horizontal="center" vertical="center" wrapText="1"/>
    </xf>
    <xf numFmtId="0" fontId="25" fillId="0" borderId="10" xfId="83" applyFont="1" applyFill="1" applyBorder="1" applyAlignment="1">
      <alignment horizontal="center" vertical="center" wrapText="1"/>
    </xf>
    <xf numFmtId="1" fontId="27" fillId="0" borderId="0" xfId="83" applyNumberFormat="1" applyFont="1" applyFill="1" applyAlignment="1">
      <alignment horizontal="right"/>
    </xf>
    <xf numFmtId="0" fontId="22" fillId="0" borderId="0" xfId="83" applyFont="1" applyFill="1" applyAlignment="1">
      <alignment horizontal="right"/>
    </xf>
    <xf numFmtId="0" fontId="25" fillId="0" borderId="0" xfId="83" applyFont="1" applyFill="1" applyAlignment="1">
      <alignment horizontal="center" vertical="center"/>
    </xf>
    <xf numFmtId="49" fontId="24" fillId="0" borderId="11" xfId="83" applyNumberFormat="1" applyFont="1" applyFill="1" applyBorder="1" applyAlignment="1">
      <alignment horizontal="center" vertical="center" textRotation="90" wrapText="1"/>
    </xf>
    <xf numFmtId="49" fontId="24" fillId="0" borderId="16" xfId="83" applyNumberFormat="1" applyFont="1" applyFill="1" applyBorder="1" applyAlignment="1">
      <alignment horizontal="center" vertical="center" textRotation="90" wrapText="1"/>
    </xf>
    <xf numFmtId="49" fontId="24" fillId="0" borderId="18" xfId="83" applyNumberFormat="1" applyFont="1" applyFill="1" applyBorder="1" applyAlignment="1">
      <alignment horizontal="center" vertical="center" textRotation="90" wrapText="1"/>
    </xf>
    <xf numFmtId="0" fontId="24" fillId="0" borderId="11" xfId="83" applyFont="1" applyFill="1" applyBorder="1" applyAlignment="1">
      <alignment horizontal="center" vertical="center" wrapText="1"/>
    </xf>
    <xf numFmtId="0" fontId="24" fillId="0" borderId="16" xfId="83" applyFont="1" applyFill="1" applyBorder="1" applyAlignment="1">
      <alignment horizontal="center" vertical="center" wrapText="1"/>
    </xf>
    <xf numFmtId="0" fontId="24" fillId="0" borderId="18" xfId="83" applyFont="1" applyFill="1" applyBorder="1" applyAlignment="1">
      <alignment horizontal="center" vertical="center" wrapText="1"/>
    </xf>
    <xf numFmtId="2" fontId="24" fillId="0" borderId="11" xfId="83" applyNumberFormat="1" applyFont="1" applyFill="1" applyBorder="1" applyAlignment="1">
      <alignment horizontal="center" vertical="center" wrapText="1"/>
    </xf>
    <xf numFmtId="2" fontId="24" fillId="0" borderId="16" xfId="83" applyNumberFormat="1" applyFont="1" applyFill="1" applyBorder="1" applyAlignment="1">
      <alignment horizontal="center" vertical="center" wrapText="1"/>
    </xf>
    <xf numFmtId="2" fontId="24" fillId="0" borderId="18" xfId="83" applyNumberFormat="1" applyFont="1" applyFill="1" applyBorder="1" applyAlignment="1">
      <alignment horizontal="center" vertical="center" wrapText="1"/>
    </xf>
    <xf numFmtId="0" fontId="24" fillId="0" borderId="13" xfId="83" applyFont="1" applyFill="1" applyBorder="1" applyAlignment="1">
      <alignment horizontal="center" vertical="center" wrapText="1"/>
    </xf>
    <xf numFmtId="0" fontId="24" fillId="0" borderId="14" xfId="83" applyFont="1" applyFill="1" applyBorder="1" applyAlignment="1">
      <alignment horizontal="center" vertical="center" wrapText="1"/>
    </xf>
    <xf numFmtId="0" fontId="24" fillId="0" borderId="15" xfId="83" applyFont="1" applyFill="1" applyBorder="1" applyAlignment="1">
      <alignment horizontal="center" vertical="center" wrapText="1"/>
    </xf>
    <xf numFmtId="0" fontId="24" fillId="0" borderId="10" xfId="83" applyFont="1" applyFill="1" applyBorder="1" applyAlignment="1">
      <alignment horizontal="center" vertical="center" wrapText="1"/>
    </xf>
    <xf numFmtId="0" fontId="24" fillId="0" borderId="17" xfId="83" applyFont="1" applyFill="1" applyBorder="1" applyAlignment="1">
      <alignment horizontal="center" vertical="center" wrapText="1"/>
    </xf>
    <xf numFmtId="0" fontId="24" fillId="0" borderId="19" xfId="83" applyFont="1" applyFill="1" applyBorder="1" applyAlignment="1">
      <alignment horizontal="center" vertical="center" wrapText="1"/>
    </xf>
    <xf numFmtId="0" fontId="42" fillId="0" borderId="13" xfId="83" applyFont="1" applyFill="1" applyBorder="1" applyAlignment="1">
      <alignment horizontal="center" vertical="center" wrapText="1"/>
    </xf>
    <xf numFmtId="0" fontId="42" fillId="0" borderId="15" xfId="83" applyFont="1" applyFill="1" applyBorder="1" applyAlignment="1">
      <alignment horizontal="center" vertical="center" wrapText="1"/>
    </xf>
    <xf numFmtId="0" fontId="43" fillId="0" borderId="10" xfId="83" applyFont="1" applyFill="1" applyBorder="1" applyAlignment="1">
      <alignment horizontal="center" vertical="center" wrapText="1"/>
    </xf>
    <xf numFmtId="0" fontId="25" fillId="0" borderId="0" xfId="83" applyFont="1" applyFill="1" applyAlignment="1">
      <alignment horizontal="center" vertical="center" wrapText="1"/>
    </xf>
    <xf numFmtId="0" fontId="41" fillId="0" borderId="12" xfId="83" applyFont="1" applyFill="1" applyBorder="1" applyAlignment="1">
      <alignment horizontal="center" vertical="center" wrapText="1"/>
    </xf>
    <xf numFmtId="49" fontId="24" fillId="0" borderId="10" xfId="83" applyNumberFormat="1" applyFont="1" applyFill="1" applyBorder="1" applyAlignment="1">
      <alignment horizontal="center" vertical="center" textRotation="90" wrapText="1"/>
    </xf>
    <xf numFmtId="0" fontId="22" fillId="0" borderId="10" xfId="83" applyFont="1" applyFill="1" applyBorder="1" applyAlignment="1">
      <alignment horizontal="center" vertical="center" wrapText="1"/>
    </xf>
    <xf numFmtId="0" fontId="45" fillId="0" borderId="10" xfId="83" applyFont="1" applyFill="1" applyBorder="1" applyAlignment="1">
      <alignment horizontal="center" vertical="center" wrapText="1"/>
    </xf>
    <xf numFmtId="2" fontId="24" fillId="0" borderId="10" xfId="83" applyNumberFormat="1" applyFont="1" applyFill="1" applyBorder="1" applyAlignment="1">
      <alignment horizontal="center" vertical="center" wrapText="1"/>
    </xf>
    <xf numFmtId="49" fontId="24" fillId="0" borderId="10" xfId="83" applyNumberFormat="1" applyFont="1" applyFill="1" applyBorder="1" applyAlignment="1">
      <alignment horizontal="center" vertical="center" wrapText="1"/>
    </xf>
    <xf numFmtId="0" fontId="24" fillId="0" borderId="10" xfId="83" quotePrefix="1" applyFont="1" applyFill="1" applyBorder="1" applyAlignment="1">
      <alignment horizontal="center" vertical="center" wrapText="1"/>
    </xf>
    <xf numFmtId="49" fontId="24" fillId="0" borderId="10" xfId="83" quotePrefix="1" applyNumberFormat="1" applyFont="1" applyFill="1" applyBorder="1" applyAlignment="1">
      <alignment horizontal="center" vertical="center" wrapText="1"/>
    </xf>
    <xf numFmtId="49" fontId="24" fillId="0" borderId="11" xfId="83" applyNumberFormat="1" applyFont="1" applyFill="1" applyBorder="1" applyAlignment="1">
      <alignment horizontal="center" vertical="center" wrapText="1"/>
    </xf>
    <xf numFmtId="49" fontId="24" fillId="0" borderId="16" xfId="83" applyNumberFormat="1" applyFont="1" applyFill="1" applyBorder="1" applyAlignment="1">
      <alignment horizontal="center" vertical="center" wrapText="1"/>
    </xf>
    <xf numFmtId="49" fontId="24" fillId="0" borderId="18" xfId="83" applyNumberFormat="1" applyFont="1" applyFill="1" applyBorder="1" applyAlignment="1">
      <alignment horizontal="center" vertical="center" wrapText="1"/>
    </xf>
    <xf numFmtId="0" fontId="24" fillId="0" borderId="11" xfId="83" quotePrefix="1" applyFont="1" applyFill="1" applyBorder="1" applyAlignment="1">
      <alignment horizontal="center" vertical="center" wrapText="1"/>
    </xf>
    <xf numFmtId="0" fontId="24" fillId="0" borderId="16" xfId="83" quotePrefix="1" applyFont="1" applyFill="1" applyBorder="1" applyAlignment="1">
      <alignment horizontal="center" vertical="center" wrapText="1"/>
    </xf>
    <xf numFmtId="0" fontId="24" fillId="0" borderId="18" xfId="83" quotePrefix="1" applyFont="1" applyFill="1" applyBorder="1" applyAlignment="1">
      <alignment horizontal="center" vertical="center" wrapText="1"/>
    </xf>
    <xf numFmtId="164" fontId="24" fillId="0" borderId="10" xfId="83" applyNumberFormat="1" applyFont="1" applyFill="1" applyBorder="1" applyAlignment="1">
      <alignment horizontal="center" vertical="center" wrapText="1"/>
    </xf>
    <xf numFmtId="0" fontId="40" fillId="0" borderId="0" xfId="53" applyFont="1" applyAlignment="1">
      <alignment horizontal="right"/>
    </xf>
    <xf numFmtId="0" fontId="28" fillId="0" borderId="0" xfId="53" applyFont="1" applyAlignment="1">
      <alignment horizontal="center" wrapText="1"/>
    </xf>
    <xf numFmtId="0" fontId="27" fillId="0" borderId="10" xfId="53" applyFont="1" applyBorder="1" applyAlignment="1">
      <alignment horizontal="center" vertical="center" wrapText="1"/>
    </xf>
    <xf numFmtId="0" fontId="27" fillId="0" borderId="10" xfId="53" applyFont="1" applyFill="1" applyBorder="1" applyAlignment="1">
      <alignment horizontal="center" vertical="center" wrapText="1"/>
    </xf>
    <xf numFmtId="0" fontId="29" fillId="0" borderId="10" xfId="53" applyFont="1" applyFill="1" applyBorder="1"/>
    <xf numFmtId="0" fontId="27" fillId="0" borderId="10" xfId="53" applyFont="1" applyFill="1" applyBorder="1" applyAlignment="1">
      <alignment horizontal="center" vertical="center"/>
    </xf>
    <xf numFmtId="0" fontId="41" fillId="0" borderId="12" xfId="83" applyFont="1" applyFill="1" applyBorder="1" applyAlignment="1">
      <alignment horizontal="right" vertical="center" wrapText="1"/>
    </xf>
    <xf numFmtId="0" fontId="24" fillId="0" borderId="10" xfId="83" applyFont="1" applyFill="1" applyBorder="1" applyAlignment="1">
      <alignment horizontal="center" vertical="center" textRotation="90" wrapText="1"/>
    </xf>
    <xf numFmtId="0" fontId="48" fillId="0" borderId="13" xfId="83" applyFont="1" applyFill="1" applyBorder="1" applyAlignment="1">
      <alignment horizontal="center" vertical="center"/>
    </xf>
    <xf numFmtId="0" fontId="48" fillId="0" borderId="14" xfId="83" applyFont="1" applyFill="1" applyBorder="1" applyAlignment="1">
      <alignment horizontal="center" vertical="center"/>
    </xf>
    <xf numFmtId="0" fontId="48" fillId="0" borderId="15" xfId="83" applyFont="1" applyFill="1" applyBorder="1" applyAlignment="1">
      <alignment horizontal="center" vertical="center"/>
    </xf>
    <xf numFmtId="49" fontId="26" fillId="0" borderId="10" xfId="83" applyNumberFormat="1" applyFont="1" applyFill="1" applyBorder="1" applyAlignment="1">
      <alignment horizontal="center" vertical="center" wrapText="1"/>
    </xf>
    <xf numFmtId="0" fontId="48" fillId="0" borderId="14" xfId="83" quotePrefix="1" applyFont="1" applyFill="1" applyBorder="1" applyAlignment="1">
      <alignment horizontal="center" vertical="center"/>
    </xf>
    <xf numFmtId="0" fontId="48" fillId="0" borderId="15" xfId="83" quotePrefix="1" applyFont="1" applyFill="1" applyBorder="1" applyAlignment="1">
      <alignment horizontal="center" vertical="center"/>
    </xf>
    <xf numFmtId="49" fontId="26" fillId="0" borderId="13" xfId="83" applyNumberFormat="1" applyFont="1" applyFill="1" applyBorder="1" applyAlignment="1">
      <alignment horizontal="center" vertical="center" wrapText="1"/>
    </xf>
    <xf numFmtId="49" fontId="26" fillId="0" borderId="15" xfId="83" applyNumberFormat="1" applyFont="1" applyFill="1" applyBorder="1" applyAlignment="1">
      <alignment horizontal="center" vertical="center" wrapText="1"/>
    </xf>
    <xf numFmtId="0" fontId="48" fillId="0" borderId="10" xfId="83" applyFont="1" applyFill="1" applyBorder="1" applyAlignment="1">
      <alignment horizontal="center" vertical="center"/>
    </xf>
    <xf numFmtId="0" fontId="48" fillId="0" borderId="10" xfId="83" quotePrefix="1" applyFont="1" applyFill="1" applyBorder="1" applyAlignment="1">
      <alignment horizontal="center" vertical="center"/>
    </xf>
    <xf numFmtId="49" fontId="22" fillId="0" borderId="11" xfId="83" applyNumberFormat="1" applyFont="1" applyFill="1" applyBorder="1" applyAlignment="1">
      <alignment horizontal="center" vertical="center" textRotation="90" wrapText="1"/>
    </xf>
    <xf numFmtId="49" fontId="22" fillId="0" borderId="16" xfId="83" applyNumberFormat="1" applyFont="1" applyFill="1" applyBorder="1" applyAlignment="1">
      <alignment horizontal="center" vertical="center" textRotation="90" wrapText="1"/>
    </xf>
    <xf numFmtId="49" fontId="22" fillId="0" borderId="18" xfId="83" applyNumberFormat="1" applyFont="1" applyFill="1" applyBorder="1" applyAlignment="1">
      <alignment horizontal="center" vertical="center" textRotation="90" wrapText="1"/>
    </xf>
    <xf numFmtId="0" fontId="22" fillId="0" borderId="11" xfId="83" applyFont="1" applyFill="1" applyBorder="1" applyAlignment="1">
      <alignment horizontal="center" vertical="center" wrapText="1"/>
    </xf>
    <xf numFmtId="0" fontId="22" fillId="0" borderId="16" xfId="83" applyFont="1" applyFill="1" applyBorder="1" applyAlignment="1">
      <alignment horizontal="center" vertical="center" wrapText="1"/>
    </xf>
    <xf numFmtId="0" fontId="22" fillId="0" borderId="18" xfId="83" applyFont="1" applyFill="1" applyBorder="1" applyAlignment="1">
      <alignment horizontal="center" vertical="center" wrapText="1"/>
    </xf>
    <xf numFmtId="2" fontId="22" fillId="0" borderId="11" xfId="83" applyNumberFormat="1" applyFont="1" applyFill="1" applyBorder="1" applyAlignment="1">
      <alignment horizontal="center" vertical="center" wrapText="1"/>
    </xf>
    <xf numFmtId="2" fontId="22" fillId="0" borderId="16" xfId="83" applyNumberFormat="1" applyFont="1" applyFill="1" applyBorder="1" applyAlignment="1">
      <alignment horizontal="center" vertical="center" wrapText="1"/>
    </xf>
    <xf numFmtId="2" fontId="22" fillId="0" borderId="18" xfId="83" applyNumberFormat="1" applyFont="1" applyFill="1" applyBorder="1" applyAlignment="1">
      <alignment horizontal="center" vertical="center" wrapText="1"/>
    </xf>
    <xf numFmtId="0" fontId="22" fillId="0" borderId="13" xfId="83" applyFont="1" applyFill="1" applyBorder="1" applyAlignment="1">
      <alignment horizontal="center" vertical="center" wrapText="1"/>
    </xf>
    <xf numFmtId="0" fontId="22" fillId="0" borderId="14" xfId="83" applyFont="1" applyFill="1" applyBorder="1" applyAlignment="1">
      <alignment horizontal="center" vertical="center" wrapText="1"/>
    </xf>
    <xf numFmtId="0" fontId="22" fillId="0" borderId="15" xfId="83" applyFont="1" applyFill="1" applyBorder="1" applyAlignment="1">
      <alignment horizontal="center" vertical="center" wrapText="1"/>
    </xf>
    <xf numFmtId="0" fontId="22" fillId="0" borderId="17" xfId="83" applyFont="1" applyFill="1" applyBorder="1" applyAlignment="1">
      <alignment horizontal="center" vertical="center" wrapText="1"/>
    </xf>
    <xf numFmtId="0" fontId="22" fillId="0" borderId="19" xfId="83" applyFont="1" applyFill="1" applyBorder="1" applyAlignment="1">
      <alignment horizontal="center" vertical="center" wrapText="1"/>
    </xf>
    <xf numFmtId="49" fontId="48" fillId="0" borderId="13" xfId="83" applyNumberFormat="1" applyFont="1" applyFill="1" applyBorder="1" applyAlignment="1">
      <alignment horizontal="center" vertical="center" wrapText="1"/>
    </xf>
    <xf numFmtId="49" fontId="48" fillId="0" borderId="14" xfId="83" applyNumberFormat="1" applyFont="1" applyFill="1" applyBorder="1" applyAlignment="1">
      <alignment horizontal="center" vertical="center" wrapText="1"/>
    </xf>
    <xf numFmtId="49" fontId="48" fillId="0" borderId="15" xfId="83" applyNumberFormat="1" applyFont="1" applyFill="1" applyBorder="1" applyAlignment="1">
      <alignment horizontal="center" vertical="center" wrapText="1"/>
    </xf>
    <xf numFmtId="0" fontId="48" fillId="0" borderId="13" xfId="83" applyFont="1" applyFill="1" applyBorder="1" applyAlignment="1">
      <alignment horizontal="center" vertical="center" wrapText="1"/>
    </xf>
    <xf numFmtId="0" fontId="48" fillId="0" borderId="14" xfId="83" applyFont="1" applyFill="1" applyBorder="1" applyAlignment="1">
      <alignment horizontal="center" vertical="center" wrapText="1"/>
    </xf>
    <xf numFmtId="0" fontId="48" fillId="0" borderId="15" xfId="83" applyFont="1" applyFill="1" applyBorder="1" applyAlignment="1">
      <alignment horizontal="center" vertical="center" wrapText="1"/>
    </xf>
    <xf numFmtId="0" fontId="48" fillId="0" borderId="0" xfId="82" applyFont="1" applyBorder="1" applyAlignment="1">
      <alignment horizontal="center" vertical="center" wrapText="1"/>
    </xf>
    <xf numFmtId="0" fontId="23" fillId="0" borderId="0" xfId="82" applyFont="1" applyFill="1" applyAlignment="1">
      <alignment horizontal="left" vertical="center"/>
    </xf>
    <xf numFmtId="49" fontId="23" fillId="0" borderId="0" xfId="83" applyNumberFormat="1" applyFont="1" applyFill="1" applyAlignment="1">
      <alignment horizontal="left" vertical="center"/>
    </xf>
    <xf numFmtId="0" fontId="28" fillId="0" borderId="0" xfId="83" applyFont="1" applyFill="1" applyAlignment="1">
      <alignment horizontal="center" vertical="center" wrapText="1"/>
    </xf>
    <xf numFmtId="0" fontId="49" fillId="0" borderId="12" xfId="83" applyFont="1" applyFill="1" applyBorder="1" applyAlignment="1">
      <alignment horizontal="right" vertical="center" wrapText="1"/>
    </xf>
    <xf numFmtId="2" fontId="23" fillId="0" borderId="11" xfId="83" applyNumberFormat="1" applyFont="1" applyFill="1" applyBorder="1" applyAlignment="1">
      <alignment horizontal="center" vertical="center" wrapText="1"/>
    </xf>
    <xf numFmtId="2" fontId="23" fillId="0" borderId="16" xfId="83" applyNumberFormat="1" applyFont="1" applyFill="1" applyBorder="1" applyAlignment="1">
      <alignment horizontal="center" vertical="center" wrapText="1"/>
    </xf>
    <xf numFmtId="2" fontId="23" fillId="0" borderId="18" xfId="83" applyNumberFormat="1" applyFont="1" applyFill="1" applyBorder="1" applyAlignment="1">
      <alignment horizontal="center" vertical="center" wrapText="1"/>
    </xf>
    <xf numFmtId="0" fontId="23" fillId="0" borderId="11" xfId="83" applyFont="1" applyFill="1" applyBorder="1" applyAlignment="1">
      <alignment horizontal="center" vertical="center" wrapText="1"/>
    </xf>
    <xf numFmtId="0" fontId="27" fillId="0" borderId="16" xfId="83" applyFont="1" applyFill="1" applyBorder="1" applyAlignment="1">
      <alignment horizontal="center" vertical="center" wrapText="1"/>
    </xf>
    <xf numFmtId="0" fontId="50" fillId="0" borderId="18" xfId="83" applyFont="1" applyFill="1" applyBorder="1" applyAlignment="1">
      <alignment horizontal="center" vertical="center" wrapText="1"/>
    </xf>
    <xf numFmtId="0" fontId="29" fillId="0" borderId="16" xfId="83" applyFont="1" applyFill="1" applyBorder="1" applyAlignment="1">
      <alignment vertical="center"/>
    </xf>
    <xf numFmtId="0" fontId="29" fillId="0" borderId="18" xfId="83" applyFont="1" applyFill="1" applyBorder="1" applyAlignment="1">
      <alignment vertical="center"/>
    </xf>
    <xf numFmtId="0" fontId="23" fillId="0" borderId="13" xfId="83" applyFont="1" applyFill="1" applyBorder="1" applyAlignment="1">
      <alignment horizontal="center" vertical="center" wrapText="1"/>
    </xf>
    <xf numFmtId="0" fontId="23" fillId="0" borderId="14" xfId="83" applyFont="1" applyFill="1" applyBorder="1" applyAlignment="1">
      <alignment horizontal="center" vertical="center" wrapText="1"/>
    </xf>
    <xf numFmtId="0" fontId="23" fillId="0" borderId="15" xfId="83" applyFont="1" applyFill="1" applyBorder="1" applyAlignment="1">
      <alignment horizontal="center" vertical="center" wrapText="1"/>
    </xf>
    <xf numFmtId="0" fontId="23" fillId="0" borderId="18" xfId="83" applyFont="1" applyFill="1" applyBorder="1" applyAlignment="1">
      <alignment horizontal="center" vertical="center" wrapText="1"/>
    </xf>
    <xf numFmtId="0" fontId="22" fillId="0" borderId="10" xfId="82" applyFont="1" applyFill="1" applyBorder="1" applyAlignment="1">
      <alignment horizontal="center" vertical="center" wrapText="1"/>
    </xf>
    <xf numFmtId="0" fontId="22" fillId="0" borderId="11" xfId="82" applyFont="1" applyFill="1" applyBorder="1" applyAlignment="1">
      <alignment horizontal="center" vertical="center" wrapText="1"/>
    </xf>
    <xf numFmtId="0" fontId="22" fillId="0" borderId="16" xfId="82" applyFont="1" applyFill="1" applyBorder="1" applyAlignment="1">
      <alignment horizontal="center" vertical="center" wrapText="1"/>
    </xf>
    <xf numFmtId="0" fontId="22" fillId="0" borderId="18" xfId="82" applyFont="1" applyFill="1" applyBorder="1" applyAlignment="1">
      <alignment horizontal="center" vertical="center" wrapText="1"/>
    </xf>
    <xf numFmtId="0" fontId="25" fillId="0" borderId="0" xfId="82" applyFont="1" applyFill="1" applyAlignment="1">
      <alignment horizontal="center" vertical="center"/>
    </xf>
    <xf numFmtId="0" fontId="24" fillId="0" borderId="13" xfId="82" applyFont="1" applyFill="1" applyBorder="1" applyAlignment="1">
      <alignment horizontal="center" vertical="center" wrapText="1"/>
    </xf>
    <xf numFmtId="0" fontId="24" fillId="0" borderId="14" xfId="82" applyFont="1" applyFill="1" applyBorder="1" applyAlignment="1">
      <alignment horizontal="center" vertical="center" wrapText="1"/>
    </xf>
    <xf numFmtId="0" fontId="24" fillId="0" borderId="15" xfId="82" applyFont="1" applyFill="1" applyBorder="1" applyAlignment="1">
      <alignment horizontal="center" vertical="center" wrapText="1"/>
    </xf>
    <xf numFmtId="0" fontId="24" fillId="0" borderId="10" xfId="82" applyFont="1" applyFill="1" applyBorder="1" applyAlignment="1">
      <alignment horizontal="center" vertical="center" wrapText="1"/>
    </xf>
    <xf numFmtId="0" fontId="24" fillId="0" borderId="11" xfId="82" applyFont="1" applyFill="1" applyBorder="1" applyAlignment="1">
      <alignment horizontal="center" vertical="center" wrapText="1"/>
    </xf>
    <xf numFmtId="0" fontId="24" fillId="0" borderId="18" xfId="82" applyFont="1" applyFill="1" applyBorder="1" applyAlignment="1">
      <alignment horizontal="center" vertical="center" wrapText="1"/>
    </xf>
    <xf numFmtId="0" fontId="22" fillId="0" borderId="13" xfId="82" applyFont="1" applyFill="1" applyBorder="1" applyAlignment="1">
      <alignment horizontal="center" vertical="center" wrapText="1"/>
    </xf>
    <xf numFmtId="0" fontId="22" fillId="0" borderId="15" xfId="82" applyFont="1" applyFill="1" applyBorder="1" applyAlignment="1">
      <alignment horizontal="center" vertical="center" wrapText="1"/>
    </xf>
    <xf numFmtId="0" fontId="25" fillId="0" borderId="10" xfId="82" applyFont="1" applyFill="1" applyBorder="1" applyAlignment="1">
      <alignment horizontal="center" vertical="center"/>
    </xf>
    <xf numFmtId="0" fontId="27" fillId="0" borderId="0" xfId="82" applyFont="1" applyFill="1" applyBorder="1" applyAlignment="1">
      <alignment horizontal="left" vertical="center" wrapText="1"/>
    </xf>
    <xf numFmtId="0" fontId="23" fillId="0" borderId="0" xfId="82" applyFont="1" applyFill="1" applyAlignment="1">
      <alignment horizontal="right" vertical="center"/>
    </xf>
    <xf numFmtId="0" fontId="24" fillId="0" borderId="16" xfId="82" applyFont="1" applyFill="1" applyBorder="1" applyAlignment="1">
      <alignment horizontal="center" vertical="center" wrapText="1"/>
    </xf>
    <xf numFmtId="49" fontId="24" fillId="0" borderId="10" xfId="82" quotePrefix="1" applyNumberFormat="1" applyFont="1" applyFill="1" applyBorder="1" applyAlignment="1">
      <alignment horizontal="center" vertical="center" wrapText="1"/>
    </xf>
    <xf numFmtId="49" fontId="24" fillId="0" borderId="10" xfId="82" applyNumberFormat="1" applyFont="1" applyFill="1" applyBorder="1" applyAlignment="1">
      <alignment horizontal="center" vertical="center" textRotation="90" wrapText="1"/>
    </xf>
    <xf numFmtId="2" fontId="24" fillId="0" borderId="10" xfId="82" applyNumberFormat="1" applyFont="1" applyFill="1" applyBorder="1" applyAlignment="1">
      <alignment horizontal="center" vertical="center" wrapText="1"/>
    </xf>
    <xf numFmtId="0" fontId="1" fillId="0" borderId="10" xfId="82" applyFill="1" applyBorder="1"/>
    <xf numFmtId="0" fontId="25" fillId="0" borderId="10" xfId="82" applyFont="1" applyFill="1" applyBorder="1" applyAlignment="1">
      <alignment horizontal="center" vertical="center" wrapText="1"/>
    </xf>
    <xf numFmtId="0" fontId="22" fillId="0" borderId="0" xfId="82" applyFont="1" applyFill="1" applyBorder="1" applyAlignment="1">
      <alignment horizontal="left" vertical="center" wrapText="1"/>
    </xf>
  </cellXfs>
  <cellStyles count="87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cel Built-in Normal" xfId="40"/>
    <cellStyle name="Explanatory Text" xfId="41"/>
    <cellStyle name="Followed Hyperlink" xfId="42"/>
    <cellStyle name="Good" xfId="43"/>
    <cellStyle name="Heading 1" xfId="44"/>
    <cellStyle name="Heading 2" xfId="45"/>
    <cellStyle name="Heading 3" xfId="46"/>
    <cellStyle name="Heading 4" xfId="47"/>
    <cellStyle name="Hyperlink" xfId="48"/>
    <cellStyle name="Input" xfId="49"/>
    <cellStyle name="Įprastas" xfId="0" builtinId="0"/>
    <cellStyle name="Įprastas 2" xfId="50"/>
    <cellStyle name="Įprastas 2 2" xfId="51"/>
    <cellStyle name="Įprastas 2 2 2" xfId="52"/>
    <cellStyle name="Įprastas 2 2 2 2" xfId="83"/>
    <cellStyle name="Įprastas 2 3" xfId="53"/>
    <cellStyle name="Įprastas 2 3 2" xfId="84"/>
    <cellStyle name="Įprastas 3" xfId="54"/>
    <cellStyle name="Įprastas 3 2" xfId="55"/>
    <cellStyle name="Įprastas 3 2 2" xfId="82"/>
    <cellStyle name="Įprastas 4" xfId="56"/>
    <cellStyle name="Įprastas 4 2" xfId="57"/>
    <cellStyle name="Įprastas 4 3" xfId="58"/>
    <cellStyle name="Įprastas 5" xfId="59"/>
    <cellStyle name="Kablelis 2" xfId="60"/>
    <cellStyle name="Kablelis 2 2" xfId="61"/>
    <cellStyle name="Kablelis 3" xfId="62"/>
    <cellStyle name="Kablelis 3 2" xfId="85"/>
    <cellStyle name="Linked Cell" xfId="63"/>
    <cellStyle name="Neutral" xfId="64"/>
    <cellStyle name="Normal_1 priedas" xfId="65"/>
    <cellStyle name="Normal_SAVAPYSsssss 2 2" xfId="80"/>
    <cellStyle name="Normal_SAVAPYSsssss 4 2" xfId="66"/>
    <cellStyle name="Normal_Spec lesu analize 2" xfId="81"/>
    <cellStyle name="Note" xfId="67"/>
    <cellStyle name="Note 2" xfId="68"/>
    <cellStyle name="Note 2 2" xfId="69"/>
    <cellStyle name="Note 3" xfId="70"/>
    <cellStyle name="Note 4" xfId="86"/>
    <cellStyle name="Output" xfId="71"/>
    <cellStyle name="Paprastas 2 2" xfId="72"/>
    <cellStyle name="Paprastas 3" xfId="73"/>
    <cellStyle name="Paprastas 3 2" xfId="74"/>
    <cellStyle name="Paprastas_1 priedas-VMIP'0..." xfId="75"/>
    <cellStyle name="Stilius 1" xfId="76"/>
    <cellStyle name="Title" xfId="77"/>
    <cellStyle name="Total" xfId="78"/>
    <cellStyle name="Warning Text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110" zoomScaleNormal="110" workbookViewId="0">
      <selection activeCell="E35" sqref="E35"/>
    </sheetView>
  </sheetViews>
  <sheetFormatPr defaultRowHeight="12.75" x14ac:dyDescent="0.2"/>
  <cols>
    <col min="1" max="1" width="5.85546875" style="1" customWidth="1"/>
    <col min="2" max="2" width="59" style="1" customWidth="1"/>
    <col min="3" max="3" width="15.7109375" style="1" customWidth="1"/>
    <col min="4" max="4" width="12.5703125" style="1" customWidth="1"/>
    <col min="5" max="16384" width="9.140625" style="1"/>
  </cols>
  <sheetData>
    <row r="1" spans="1:4" ht="12" customHeight="1" x14ac:dyDescent="0.2">
      <c r="C1" s="98" t="s">
        <v>0</v>
      </c>
      <c r="D1" s="99"/>
    </row>
    <row r="2" spans="1:4" ht="12" customHeight="1" x14ac:dyDescent="0.2">
      <c r="C2" s="98" t="s">
        <v>233</v>
      </c>
      <c r="D2" s="99"/>
    </row>
    <row r="3" spans="1:4" ht="12" customHeight="1" x14ac:dyDescent="0.2">
      <c r="C3" s="98" t="s">
        <v>231</v>
      </c>
      <c r="D3" s="99"/>
    </row>
    <row r="4" spans="1:4" ht="12" customHeight="1" x14ac:dyDescent="0.2">
      <c r="C4" s="98" t="s">
        <v>48</v>
      </c>
      <c r="D4" s="99"/>
    </row>
    <row r="5" spans="1:4" ht="12" hidden="1" customHeight="1" x14ac:dyDescent="0.2">
      <c r="C5" s="2" t="s">
        <v>47</v>
      </c>
      <c r="D5" s="3"/>
    </row>
    <row r="6" spans="1:4" ht="12" hidden="1" customHeight="1" x14ac:dyDescent="0.2">
      <c r="C6" s="2" t="s">
        <v>234</v>
      </c>
      <c r="D6" s="3"/>
    </row>
    <row r="7" spans="1:4" ht="12" hidden="1" customHeight="1" x14ac:dyDescent="0.2">
      <c r="C7" s="2" t="s">
        <v>33</v>
      </c>
      <c r="D7" s="3"/>
    </row>
    <row r="8" spans="1:4" ht="12" hidden="1" customHeight="1" x14ac:dyDescent="0.2">
      <c r="C8" s="2" t="s">
        <v>49</v>
      </c>
      <c r="D8" s="3"/>
    </row>
    <row r="9" spans="1:4" ht="44.25" customHeight="1" x14ac:dyDescent="0.25">
      <c r="A9" s="356" t="s">
        <v>235</v>
      </c>
      <c r="B9" s="356"/>
      <c r="C9" s="356"/>
    </row>
    <row r="10" spans="1:4" ht="31.5" customHeight="1" x14ac:dyDescent="0.25">
      <c r="A10" s="4"/>
      <c r="B10" s="4"/>
      <c r="C10" s="5" t="s">
        <v>248</v>
      </c>
    </row>
    <row r="11" spans="1:4" ht="15" customHeight="1" x14ac:dyDescent="0.2">
      <c r="A11" s="357" t="s">
        <v>1</v>
      </c>
      <c r="B11" s="358" t="s">
        <v>50</v>
      </c>
      <c r="C11" s="359" t="s">
        <v>51</v>
      </c>
    </row>
    <row r="12" spans="1:4" ht="23.25" customHeight="1" x14ac:dyDescent="0.2">
      <c r="A12" s="357"/>
      <c r="B12" s="358"/>
      <c r="C12" s="359"/>
    </row>
    <row r="13" spans="1:4" ht="19.5" customHeight="1" x14ac:dyDescent="0.2">
      <c r="A13" s="6" t="s">
        <v>2</v>
      </c>
      <c r="B13" s="7" t="s">
        <v>52</v>
      </c>
      <c r="C13" s="86">
        <f>C14+C17+C21</f>
        <v>261494.5</v>
      </c>
    </row>
    <row r="14" spans="1:4" ht="15.75" customHeight="1" x14ac:dyDescent="0.2">
      <c r="A14" s="8" t="s">
        <v>3</v>
      </c>
      <c r="B14" s="9" t="s">
        <v>251</v>
      </c>
      <c r="C14" s="86">
        <f>C15+C16</f>
        <v>219470</v>
      </c>
    </row>
    <row r="15" spans="1:4" ht="30.75" customHeight="1" x14ac:dyDescent="0.2">
      <c r="A15" s="27" t="s">
        <v>201</v>
      </c>
      <c r="B15" s="85" t="s">
        <v>502</v>
      </c>
      <c r="C15" s="87">
        <v>198092</v>
      </c>
    </row>
    <row r="16" spans="1:4" ht="30.75" customHeight="1" x14ac:dyDescent="0.2">
      <c r="A16" s="27" t="s">
        <v>203</v>
      </c>
      <c r="B16" s="85" t="s">
        <v>272</v>
      </c>
      <c r="C16" s="87">
        <v>21378</v>
      </c>
    </row>
    <row r="17" spans="1:3" ht="15.75" customHeight="1" x14ac:dyDescent="0.2">
      <c r="A17" s="8" t="s">
        <v>4</v>
      </c>
      <c r="B17" s="9" t="s">
        <v>53</v>
      </c>
      <c r="C17" s="86">
        <f>C18+C19+C20</f>
        <v>32400</v>
      </c>
    </row>
    <row r="18" spans="1:3" ht="13.5" customHeight="1" x14ac:dyDescent="0.2">
      <c r="A18" s="10" t="s">
        <v>5</v>
      </c>
      <c r="B18" s="11" t="s">
        <v>54</v>
      </c>
      <c r="C18" s="88">
        <v>2000</v>
      </c>
    </row>
    <row r="19" spans="1:3" ht="13.5" customHeight="1" x14ac:dyDescent="0.2">
      <c r="A19" s="10" t="s">
        <v>6</v>
      </c>
      <c r="B19" s="11" t="s">
        <v>55</v>
      </c>
      <c r="C19" s="88">
        <v>400</v>
      </c>
    </row>
    <row r="20" spans="1:3" ht="13.5" customHeight="1" x14ac:dyDescent="0.2">
      <c r="A20" s="10" t="s">
        <v>7</v>
      </c>
      <c r="B20" s="11" t="s">
        <v>56</v>
      </c>
      <c r="C20" s="88">
        <v>30000</v>
      </c>
    </row>
    <row r="21" spans="1:3" ht="15.75" customHeight="1" x14ac:dyDescent="0.2">
      <c r="A21" s="8" t="s">
        <v>8</v>
      </c>
      <c r="B21" s="9" t="s">
        <v>57</v>
      </c>
      <c r="C21" s="86">
        <f>C22+C23+C24</f>
        <v>9624.5</v>
      </c>
    </row>
    <row r="22" spans="1:3" ht="13.5" customHeight="1" x14ac:dyDescent="0.2">
      <c r="A22" s="10" t="s">
        <v>9</v>
      </c>
      <c r="B22" s="12" t="s">
        <v>58</v>
      </c>
      <c r="C22" s="88">
        <v>1158.5</v>
      </c>
    </row>
    <row r="23" spans="1:3" ht="13.5" customHeight="1" x14ac:dyDescent="0.2">
      <c r="A23" s="10" t="s">
        <v>10</v>
      </c>
      <c r="B23" s="11" t="s">
        <v>59</v>
      </c>
      <c r="C23" s="88">
        <v>482</v>
      </c>
    </row>
    <row r="24" spans="1:3" ht="13.5" customHeight="1" x14ac:dyDescent="0.2">
      <c r="A24" s="10" t="s">
        <v>11</v>
      </c>
      <c r="B24" s="11" t="s">
        <v>60</v>
      </c>
      <c r="C24" s="88">
        <v>7984</v>
      </c>
    </row>
    <row r="25" spans="1:3" ht="19.5" customHeight="1" x14ac:dyDescent="0.2">
      <c r="A25" s="13" t="s">
        <v>12</v>
      </c>
      <c r="B25" s="14" t="s">
        <v>271</v>
      </c>
      <c r="C25" s="86">
        <f>C26+C31+C37+C38</f>
        <v>25127.1</v>
      </c>
    </row>
    <row r="26" spans="1:3" ht="15.75" customHeight="1" x14ac:dyDescent="0.2">
      <c r="A26" s="8" t="s">
        <v>13</v>
      </c>
      <c r="B26" s="9" t="s">
        <v>264</v>
      </c>
      <c r="C26" s="86">
        <f>C27+C28+C29+C30</f>
        <v>4284.8</v>
      </c>
    </row>
    <row r="27" spans="1:3" ht="13.5" hidden="1" customHeight="1" x14ac:dyDescent="0.2">
      <c r="A27" s="10"/>
      <c r="B27" s="12"/>
      <c r="C27" s="88"/>
    </row>
    <row r="28" spans="1:3" ht="13.5" customHeight="1" x14ac:dyDescent="0.2">
      <c r="A28" s="10" t="s">
        <v>14</v>
      </c>
      <c r="B28" s="12" t="s">
        <v>61</v>
      </c>
      <c r="C28" s="88">
        <v>230</v>
      </c>
    </row>
    <row r="29" spans="1:3" ht="27.75" customHeight="1" x14ac:dyDescent="0.2">
      <c r="A29" s="10" t="s">
        <v>15</v>
      </c>
      <c r="B29" s="12" t="s">
        <v>62</v>
      </c>
      <c r="C29" s="88">
        <v>3910</v>
      </c>
    </row>
    <row r="30" spans="1:3" ht="13.5" customHeight="1" x14ac:dyDescent="0.2">
      <c r="A30" s="10" t="s">
        <v>16</v>
      </c>
      <c r="B30" s="12" t="s">
        <v>63</v>
      </c>
      <c r="C30" s="88">
        <v>144.80000000000001</v>
      </c>
    </row>
    <row r="31" spans="1:3" ht="16.5" customHeight="1" x14ac:dyDescent="0.2">
      <c r="A31" s="8" t="s">
        <v>17</v>
      </c>
      <c r="B31" s="9" t="s">
        <v>265</v>
      </c>
      <c r="C31" s="86">
        <f>C32+C35+C36</f>
        <v>17463.3</v>
      </c>
    </row>
    <row r="32" spans="1:3" ht="13.5" customHeight="1" x14ac:dyDescent="0.2">
      <c r="A32" s="10" t="s">
        <v>18</v>
      </c>
      <c r="B32" s="11" t="s">
        <v>64</v>
      </c>
      <c r="C32" s="88">
        <f>C33+C34</f>
        <v>2555.6</v>
      </c>
    </row>
    <row r="33" spans="1:3" ht="13.5" customHeight="1" x14ac:dyDescent="0.2">
      <c r="A33" s="10" t="s">
        <v>252</v>
      </c>
      <c r="B33" s="11" t="s">
        <v>254</v>
      </c>
      <c r="C33" s="88">
        <v>2000</v>
      </c>
    </row>
    <row r="34" spans="1:3" ht="13.5" customHeight="1" x14ac:dyDescent="0.2">
      <c r="A34" s="10" t="s">
        <v>253</v>
      </c>
      <c r="B34" s="11" t="s">
        <v>275</v>
      </c>
      <c r="C34" s="88">
        <v>555.6</v>
      </c>
    </row>
    <row r="35" spans="1:3" ht="13.5" customHeight="1" x14ac:dyDescent="0.2">
      <c r="A35" s="10" t="s">
        <v>19</v>
      </c>
      <c r="B35" s="11" t="s">
        <v>65</v>
      </c>
      <c r="C35" s="88">
        <v>277.2</v>
      </c>
    </row>
    <row r="36" spans="1:3" ht="13.5" customHeight="1" x14ac:dyDescent="0.2">
      <c r="A36" s="10" t="s">
        <v>20</v>
      </c>
      <c r="B36" s="11" t="s">
        <v>66</v>
      </c>
      <c r="C36" s="88">
        <v>14630.5</v>
      </c>
    </row>
    <row r="37" spans="1:3" ht="15.75" customHeight="1" x14ac:dyDescent="0.2">
      <c r="A37" s="8" t="s">
        <v>21</v>
      </c>
      <c r="B37" s="9" t="s">
        <v>67</v>
      </c>
      <c r="C37" s="86">
        <v>1252</v>
      </c>
    </row>
    <row r="38" spans="1:3" ht="15.75" customHeight="1" x14ac:dyDescent="0.2">
      <c r="A38" s="13" t="s">
        <v>22</v>
      </c>
      <c r="B38" s="14" t="s">
        <v>68</v>
      </c>
      <c r="C38" s="86">
        <f>C39+C40+C41</f>
        <v>2127</v>
      </c>
    </row>
    <row r="39" spans="1:3" ht="13.5" customHeight="1" x14ac:dyDescent="0.2">
      <c r="A39" s="15" t="s">
        <v>255</v>
      </c>
      <c r="B39" s="16" t="s">
        <v>228</v>
      </c>
      <c r="C39" s="87">
        <v>1452.8</v>
      </c>
    </row>
    <row r="40" spans="1:3" ht="13.5" customHeight="1" x14ac:dyDescent="0.2">
      <c r="A40" s="15" t="s">
        <v>256</v>
      </c>
      <c r="B40" s="16" t="s">
        <v>69</v>
      </c>
      <c r="C40" s="87">
        <v>72.400000000000006</v>
      </c>
    </row>
    <row r="41" spans="1:3" ht="13.5" customHeight="1" x14ac:dyDescent="0.2">
      <c r="A41" s="15" t="s">
        <v>257</v>
      </c>
      <c r="B41" s="16" t="s">
        <v>70</v>
      </c>
      <c r="C41" s="87">
        <v>601.79999999999995</v>
      </c>
    </row>
    <row r="42" spans="1:3" ht="33" customHeight="1" x14ac:dyDescent="0.2">
      <c r="A42" s="13" t="s">
        <v>23</v>
      </c>
      <c r="B42" s="17" t="s">
        <v>266</v>
      </c>
      <c r="C42" s="86">
        <f>C43+C44+C45</f>
        <v>14483</v>
      </c>
    </row>
    <row r="43" spans="1:3" ht="13.5" customHeight="1" x14ac:dyDescent="0.2">
      <c r="A43" s="18" t="s">
        <v>24</v>
      </c>
      <c r="B43" s="19" t="s">
        <v>71</v>
      </c>
      <c r="C43" s="88">
        <v>2183</v>
      </c>
    </row>
    <row r="44" spans="1:3" ht="13.5" customHeight="1" x14ac:dyDescent="0.2">
      <c r="A44" s="18" t="s">
        <v>25</v>
      </c>
      <c r="B44" s="19" t="s">
        <v>72</v>
      </c>
      <c r="C44" s="88">
        <v>300</v>
      </c>
    </row>
    <row r="45" spans="1:3" ht="13.5" customHeight="1" x14ac:dyDescent="0.2">
      <c r="A45" s="18" t="s">
        <v>26</v>
      </c>
      <c r="B45" s="19" t="s">
        <v>258</v>
      </c>
      <c r="C45" s="88">
        <v>12000</v>
      </c>
    </row>
    <row r="46" spans="1:3" ht="25.5" customHeight="1" x14ac:dyDescent="0.2">
      <c r="A46" s="20" t="s">
        <v>27</v>
      </c>
      <c r="B46" s="7" t="s">
        <v>267</v>
      </c>
      <c r="C46" s="89">
        <f>C13+C25+C42</f>
        <v>301104.59999999998</v>
      </c>
    </row>
    <row r="47" spans="1:3" ht="23.25" customHeight="1" x14ac:dyDescent="0.2">
      <c r="A47" s="68" t="s">
        <v>259</v>
      </c>
      <c r="B47" s="69" t="s">
        <v>268</v>
      </c>
      <c r="C47" s="90">
        <f>C48+C63+C71</f>
        <v>125673.3</v>
      </c>
    </row>
    <row r="48" spans="1:3" ht="61.5" customHeight="1" x14ac:dyDescent="0.2">
      <c r="A48" s="70" t="s">
        <v>260</v>
      </c>
      <c r="B48" s="71" t="s">
        <v>269</v>
      </c>
      <c r="C48" s="91">
        <f>C49+C57+C58+C62</f>
        <v>125412.3</v>
      </c>
    </row>
    <row r="49" spans="1:3" ht="25.5" customHeight="1" x14ac:dyDescent="0.2">
      <c r="A49" s="33" t="s">
        <v>28</v>
      </c>
      <c r="B49" s="72" t="s">
        <v>73</v>
      </c>
      <c r="C49" s="92">
        <v>12214.4</v>
      </c>
    </row>
    <row r="50" spans="1:3" ht="14.25" hidden="1" customHeight="1" x14ac:dyDescent="0.2">
      <c r="A50" s="10" t="s">
        <v>74</v>
      </c>
      <c r="B50" s="23" t="s">
        <v>75</v>
      </c>
      <c r="C50" s="93">
        <v>76715.8</v>
      </c>
    </row>
    <row r="51" spans="1:3" ht="14.25" hidden="1" customHeight="1" x14ac:dyDescent="0.2">
      <c r="A51" s="10" t="s">
        <v>76</v>
      </c>
      <c r="B51" s="23" t="s">
        <v>77</v>
      </c>
      <c r="C51" s="93">
        <v>9506.6</v>
      </c>
    </row>
    <row r="52" spans="1:3" ht="14.25" hidden="1" customHeight="1" x14ac:dyDescent="0.2">
      <c r="A52" s="10" t="s">
        <v>78</v>
      </c>
      <c r="B52" s="23" t="s">
        <v>79</v>
      </c>
      <c r="C52" s="93">
        <v>5409.3</v>
      </c>
    </row>
    <row r="53" spans="1:3" ht="14.25" hidden="1" customHeight="1" x14ac:dyDescent="0.2">
      <c r="A53" s="10" t="s">
        <v>80</v>
      </c>
      <c r="B53" s="24" t="s">
        <v>81</v>
      </c>
      <c r="C53" s="93">
        <v>1275.5</v>
      </c>
    </row>
    <row r="54" spans="1:3" ht="14.25" hidden="1" customHeight="1" x14ac:dyDescent="0.2">
      <c r="A54" s="10" t="s">
        <v>82</v>
      </c>
      <c r="B54" s="24" t="s">
        <v>83</v>
      </c>
      <c r="C54" s="93">
        <v>30.6</v>
      </c>
    </row>
    <row r="55" spans="1:3" ht="14.25" hidden="1" customHeight="1" x14ac:dyDescent="0.2">
      <c r="A55" s="10" t="s">
        <v>84</v>
      </c>
      <c r="B55" s="24" t="s">
        <v>85</v>
      </c>
      <c r="C55" s="93">
        <v>1200.7</v>
      </c>
    </row>
    <row r="56" spans="1:3" ht="14.25" hidden="1" customHeight="1" x14ac:dyDescent="0.2">
      <c r="A56" s="10" t="s">
        <v>86</v>
      </c>
      <c r="B56" s="25" t="s">
        <v>87</v>
      </c>
      <c r="C56" s="93">
        <f>692.5+110.5+15.5+822.5+223.6+89.1+2+476.5+38.6</f>
        <v>2470.7999999999997</v>
      </c>
    </row>
    <row r="57" spans="1:3" ht="18" customHeight="1" x14ac:dyDescent="0.2">
      <c r="A57" s="21" t="s">
        <v>29</v>
      </c>
      <c r="B57" s="26" t="s">
        <v>46</v>
      </c>
      <c r="C57" s="94">
        <v>109215</v>
      </c>
    </row>
    <row r="58" spans="1:3" ht="18" customHeight="1" x14ac:dyDescent="0.2">
      <c r="A58" s="21" t="s">
        <v>30</v>
      </c>
      <c r="B58" s="26" t="s">
        <v>88</v>
      </c>
      <c r="C58" s="94">
        <f>C59+C60+C61</f>
        <v>2134.8000000000002</v>
      </c>
    </row>
    <row r="59" spans="1:3" ht="13.5" customHeight="1" x14ac:dyDescent="0.2">
      <c r="A59" s="27" t="s">
        <v>89</v>
      </c>
      <c r="B59" s="28" t="s">
        <v>90</v>
      </c>
      <c r="C59" s="95">
        <v>659.2</v>
      </c>
    </row>
    <row r="60" spans="1:3" ht="13.5" customHeight="1" x14ac:dyDescent="0.2">
      <c r="A60" s="27" t="s">
        <v>91</v>
      </c>
      <c r="B60" s="28" t="s">
        <v>92</v>
      </c>
      <c r="C60" s="95">
        <v>197</v>
      </c>
    </row>
    <row r="61" spans="1:3" ht="13.5" customHeight="1" x14ac:dyDescent="0.2">
      <c r="A61" s="27" t="s">
        <v>93</v>
      </c>
      <c r="B61" s="29" t="s">
        <v>94</v>
      </c>
      <c r="C61" s="95">
        <v>1278.5999999999999</v>
      </c>
    </row>
    <row r="62" spans="1:3" ht="28.9" customHeight="1" x14ac:dyDescent="0.2">
      <c r="A62" s="21" t="s">
        <v>31</v>
      </c>
      <c r="B62" s="22" t="s">
        <v>95</v>
      </c>
      <c r="C62" s="94">
        <v>1848.1</v>
      </c>
    </row>
    <row r="63" spans="1:3" ht="65.25" customHeight="1" x14ac:dyDescent="0.2">
      <c r="A63" s="70" t="s">
        <v>32</v>
      </c>
      <c r="B63" s="71" t="s">
        <v>263</v>
      </c>
      <c r="C63" s="91">
        <f>C64+C66+C67</f>
        <v>261</v>
      </c>
    </row>
    <row r="64" spans="1:3" ht="32.25" customHeight="1" x14ac:dyDescent="0.2">
      <c r="A64" s="21" t="s">
        <v>40</v>
      </c>
      <c r="B64" s="30" t="s">
        <v>96</v>
      </c>
      <c r="C64" s="94">
        <f>C65</f>
        <v>261</v>
      </c>
    </row>
    <row r="65" spans="1:3" ht="27.75" customHeight="1" x14ac:dyDescent="0.2">
      <c r="A65" s="32" t="s">
        <v>261</v>
      </c>
      <c r="B65" s="31" t="s">
        <v>230</v>
      </c>
      <c r="C65" s="96">
        <v>261</v>
      </c>
    </row>
    <row r="66" spans="1:3" ht="45.75" hidden="1" customHeight="1" x14ac:dyDescent="0.2">
      <c r="A66" s="33"/>
      <c r="B66" s="34" t="s">
        <v>97</v>
      </c>
      <c r="C66" s="90"/>
    </row>
    <row r="67" spans="1:3" ht="21" hidden="1" customHeight="1" x14ac:dyDescent="0.2">
      <c r="A67" s="35" t="s">
        <v>42</v>
      </c>
      <c r="B67" s="36" t="s">
        <v>98</v>
      </c>
      <c r="C67" s="92">
        <f>C68+C69+C70</f>
        <v>0</v>
      </c>
    </row>
    <row r="68" spans="1:3" ht="40.5" hidden="1" customHeight="1" x14ac:dyDescent="0.2">
      <c r="A68" s="37" t="s">
        <v>99</v>
      </c>
      <c r="B68" s="38" t="s">
        <v>100</v>
      </c>
      <c r="C68" s="97"/>
    </row>
    <row r="69" spans="1:3" ht="28.5" hidden="1" customHeight="1" x14ac:dyDescent="0.2">
      <c r="A69" s="39" t="s">
        <v>101</v>
      </c>
      <c r="B69" s="40" t="s">
        <v>102</v>
      </c>
      <c r="C69" s="97"/>
    </row>
    <row r="70" spans="1:3" ht="28.5" hidden="1" customHeight="1" x14ac:dyDescent="0.2">
      <c r="A70" s="39" t="s">
        <v>103</v>
      </c>
      <c r="B70" s="40" t="s">
        <v>104</v>
      </c>
      <c r="C70" s="97"/>
    </row>
    <row r="71" spans="1:3" ht="21" hidden="1" customHeight="1" x14ac:dyDescent="0.2">
      <c r="A71" s="35" t="s">
        <v>43</v>
      </c>
      <c r="B71" s="36" t="s">
        <v>105</v>
      </c>
      <c r="C71" s="92">
        <f>C72+C73+C74</f>
        <v>0</v>
      </c>
    </row>
    <row r="72" spans="1:3" ht="32.25" hidden="1" customHeight="1" x14ac:dyDescent="0.2">
      <c r="A72" s="37" t="s">
        <v>106</v>
      </c>
      <c r="B72" s="38" t="s">
        <v>107</v>
      </c>
      <c r="C72" s="97"/>
    </row>
    <row r="73" spans="1:3" ht="21" hidden="1" customHeight="1" x14ac:dyDescent="0.2">
      <c r="A73" s="39" t="s">
        <v>108</v>
      </c>
      <c r="B73" s="40" t="s">
        <v>109</v>
      </c>
      <c r="C73" s="97"/>
    </row>
    <row r="74" spans="1:3" ht="29.25" hidden="1" customHeight="1" x14ac:dyDescent="0.2">
      <c r="A74" s="39" t="s">
        <v>110</v>
      </c>
      <c r="B74" s="40" t="s">
        <v>111</v>
      </c>
      <c r="C74" s="97"/>
    </row>
    <row r="75" spans="1:3" ht="32.25" hidden="1" customHeight="1" x14ac:dyDescent="0.2">
      <c r="A75" s="41" t="s">
        <v>41</v>
      </c>
      <c r="B75" s="42" t="s">
        <v>262</v>
      </c>
      <c r="C75" s="94"/>
    </row>
    <row r="76" spans="1:3" ht="26.25" customHeight="1" x14ac:dyDescent="0.2">
      <c r="A76" s="43" t="s">
        <v>44</v>
      </c>
      <c r="B76" s="44" t="s">
        <v>270</v>
      </c>
      <c r="C76" s="91">
        <f>C46+C47</f>
        <v>426777.89999999997</v>
      </c>
    </row>
    <row r="77" spans="1:3" x14ac:dyDescent="0.2">
      <c r="A77" s="45"/>
      <c r="B77" s="45"/>
    </row>
    <row r="78" spans="1:3" x14ac:dyDescent="0.2">
      <c r="A78" s="45"/>
      <c r="B78" s="45"/>
    </row>
    <row r="79" spans="1:3" x14ac:dyDescent="0.2">
      <c r="A79" s="45"/>
      <c r="B79" s="45"/>
      <c r="C79" s="46"/>
    </row>
    <row r="80" spans="1:3" x14ac:dyDescent="0.2">
      <c r="A80" s="45"/>
      <c r="B80" s="45"/>
    </row>
    <row r="81" spans="1:2" x14ac:dyDescent="0.2">
      <c r="A81" s="45"/>
      <c r="B81" s="45"/>
    </row>
    <row r="82" spans="1:2" x14ac:dyDescent="0.2">
      <c r="A82" s="45"/>
      <c r="B82" s="45"/>
    </row>
    <row r="83" spans="1:2" x14ac:dyDescent="0.2">
      <c r="A83" s="45"/>
      <c r="B83" s="45"/>
    </row>
    <row r="84" spans="1:2" x14ac:dyDescent="0.2">
      <c r="A84" s="45"/>
      <c r="B84" s="45"/>
    </row>
    <row r="85" spans="1:2" x14ac:dyDescent="0.2">
      <c r="A85" s="45"/>
      <c r="B85" s="45"/>
    </row>
    <row r="86" spans="1:2" x14ac:dyDescent="0.2">
      <c r="A86" s="45"/>
      <c r="B86" s="45"/>
    </row>
    <row r="87" spans="1:2" x14ac:dyDescent="0.2">
      <c r="A87" s="45"/>
      <c r="B87" s="45"/>
    </row>
    <row r="88" spans="1:2" x14ac:dyDescent="0.2">
      <c r="A88" s="45"/>
      <c r="B88" s="45"/>
    </row>
    <row r="89" spans="1:2" x14ac:dyDescent="0.2">
      <c r="A89" s="45"/>
      <c r="B89" s="45"/>
    </row>
    <row r="90" spans="1:2" x14ac:dyDescent="0.2">
      <c r="A90" s="45"/>
      <c r="B90" s="45"/>
    </row>
    <row r="91" spans="1:2" x14ac:dyDescent="0.2">
      <c r="A91" s="45"/>
      <c r="B91" s="45"/>
    </row>
    <row r="92" spans="1:2" x14ac:dyDescent="0.2">
      <c r="A92" s="45"/>
      <c r="B92" s="45"/>
    </row>
    <row r="93" spans="1:2" x14ac:dyDescent="0.2">
      <c r="A93" s="45"/>
      <c r="B93" s="45"/>
    </row>
    <row r="94" spans="1:2" x14ac:dyDescent="0.2">
      <c r="A94" s="45"/>
      <c r="B94" s="45"/>
    </row>
    <row r="95" spans="1:2" x14ac:dyDescent="0.2">
      <c r="A95" s="45"/>
      <c r="B95" s="45"/>
    </row>
    <row r="96" spans="1:2" x14ac:dyDescent="0.2">
      <c r="A96" s="45"/>
      <c r="B96" s="45"/>
    </row>
    <row r="97" spans="1:2" x14ac:dyDescent="0.2">
      <c r="A97" s="45"/>
      <c r="B97" s="45"/>
    </row>
    <row r="98" spans="1:2" x14ac:dyDescent="0.2">
      <c r="A98" s="45"/>
      <c r="B98" s="45"/>
    </row>
    <row r="99" spans="1:2" x14ac:dyDescent="0.2">
      <c r="A99" s="45"/>
      <c r="B99" s="45"/>
    </row>
    <row r="100" spans="1:2" x14ac:dyDescent="0.2">
      <c r="A100" s="45"/>
      <c r="B100" s="45"/>
    </row>
    <row r="101" spans="1:2" x14ac:dyDescent="0.2">
      <c r="A101" s="45"/>
      <c r="B101" s="45"/>
    </row>
    <row r="102" spans="1:2" x14ac:dyDescent="0.2">
      <c r="A102" s="45"/>
      <c r="B102" s="45"/>
    </row>
    <row r="103" spans="1:2" x14ac:dyDescent="0.2">
      <c r="A103" s="45"/>
      <c r="B103" s="45"/>
    </row>
    <row r="104" spans="1:2" x14ac:dyDescent="0.2">
      <c r="A104" s="45"/>
      <c r="B104" s="45"/>
    </row>
  </sheetData>
  <mergeCells count="4">
    <mergeCell ref="A9:C9"/>
    <mergeCell ref="A11:A12"/>
    <mergeCell ref="B11:B12"/>
    <mergeCell ref="C11:C12"/>
  </mergeCells>
  <pageMargins left="0.78740157480314965" right="0.11811023622047245" top="0.78740157480314965" bottom="0.9842519685039370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Zeros="0" topLeftCell="A17" zoomScaleNormal="100" workbookViewId="0">
      <selection activeCell="E40" sqref="E40"/>
    </sheetView>
  </sheetViews>
  <sheetFormatPr defaultRowHeight="12.75" x14ac:dyDescent="0.2"/>
  <cols>
    <col min="1" max="1" width="14.140625" style="239" customWidth="1"/>
    <col min="2" max="2" width="25.7109375" style="239" customWidth="1"/>
    <col min="3" max="3" width="3.7109375" style="239" customWidth="1"/>
    <col min="4" max="4" width="13.5703125" style="239" customWidth="1"/>
    <col min="5" max="5" width="11.7109375" style="239" customWidth="1"/>
    <col min="6" max="6" width="11.140625" style="239" customWidth="1"/>
    <col min="7" max="7" width="12.140625" style="239" customWidth="1"/>
    <col min="8" max="8" width="12.28515625" style="239" hidden="1" customWidth="1"/>
    <col min="9" max="9" width="12.28515625" style="239" customWidth="1"/>
    <col min="10" max="10" width="12.28515625" style="239" hidden="1" customWidth="1"/>
    <col min="11" max="11" width="13.42578125" style="239" customWidth="1"/>
    <col min="12" max="12" width="12.28515625" style="239" hidden="1" customWidth="1"/>
    <col min="13" max="13" width="14.7109375" style="239" customWidth="1"/>
    <col min="14" max="256" width="9.140625" style="239"/>
    <col min="257" max="257" width="11.7109375" style="239" customWidth="1"/>
    <col min="258" max="258" width="25.28515625" style="239" customWidth="1"/>
    <col min="259" max="259" width="3.42578125" style="239" customWidth="1"/>
    <col min="260" max="260" width="12.28515625" style="239" customWidth="1"/>
    <col min="261" max="261" width="11.42578125" style="239" customWidth="1"/>
    <col min="262" max="262" width="9.85546875" style="239" customWidth="1"/>
    <col min="263" max="263" width="11.42578125" style="239" customWidth="1"/>
    <col min="264" max="264" width="11.140625" style="239" customWidth="1"/>
    <col min="265" max="265" width="8.85546875" style="239" customWidth="1"/>
    <col min="266" max="266" width="0" style="239" hidden="1" customWidth="1"/>
    <col min="267" max="267" width="9.28515625" style="239" customWidth="1"/>
    <col min="268" max="268" width="12.140625" style="239" customWidth="1"/>
    <col min="269" max="269" width="11.7109375" style="239" customWidth="1"/>
    <col min="270" max="512" width="9.140625" style="239"/>
    <col min="513" max="513" width="11.7109375" style="239" customWidth="1"/>
    <col min="514" max="514" width="25.28515625" style="239" customWidth="1"/>
    <col min="515" max="515" width="3.42578125" style="239" customWidth="1"/>
    <col min="516" max="516" width="12.28515625" style="239" customWidth="1"/>
    <col min="517" max="517" width="11.42578125" style="239" customWidth="1"/>
    <col min="518" max="518" width="9.85546875" style="239" customWidth="1"/>
    <col min="519" max="519" width="11.42578125" style="239" customWidth="1"/>
    <col min="520" max="520" width="11.140625" style="239" customWidth="1"/>
    <col min="521" max="521" width="8.85546875" style="239" customWidth="1"/>
    <col min="522" max="522" width="0" style="239" hidden="1" customWidth="1"/>
    <col min="523" max="523" width="9.28515625" style="239" customWidth="1"/>
    <col min="524" max="524" width="12.140625" style="239" customWidth="1"/>
    <col min="525" max="525" width="11.7109375" style="239" customWidth="1"/>
    <col min="526" max="768" width="9.140625" style="239"/>
    <col min="769" max="769" width="11.7109375" style="239" customWidth="1"/>
    <col min="770" max="770" width="25.28515625" style="239" customWidth="1"/>
    <col min="771" max="771" width="3.42578125" style="239" customWidth="1"/>
    <col min="772" max="772" width="12.28515625" style="239" customWidth="1"/>
    <col min="773" max="773" width="11.42578125" style="239" customWidth="1"/>
    <col min="774" max="774" width="9.85546875" style="239" customWidth="1"/>
    <col min="775" max="775" width="11.42578125" style="239" customWidth="1"/>
    <col min="776" max="776" width="11.140625" style="239" customWidth="1"/>
    <col min="777" max="777" width="8.85546875" style="239" customWidth="1"/>
    <col min="778" max="778" width="0" style="239" hidden="1" customWidth="1"/>
    <col min="779" max="779" width="9.28515625" style="239" customWidth="1"/>
    <col min="780" max="780" width="12.140625" style="239" customWidth="1"/>
    <col min="781" max="781" width="11.7109375" style="239" customWidth="1"/>
    <col min="782" max="1024" width="9.140625" style="239"/>
    <col min="1025" max="1025" width="11.7109375" style="239" customWidth="1"/>
    <col min="1026" max="1026" width="25.28515625" style="239" customWidth="1"/>
    <col min="1027" max="1027" width="3.42578125" style="239" customWidth="1"/>
    <col min="1028" max="1028" width="12.28515625" style="239" customWidth="1"/>
    <col min="1029" max="1029" width="11.42578125" style="239" customWidth="1"/>
    <col min="1030" max="1030" width="9.85546875" style="239" customWidth="1"/>
    <col min="1031" max="1031" width="11.42578125" style="239" customWidth="1"/>
    <col min="1032" max="1032" width="11.140625" style="239" customWidth="1"/>
    <col min="1033" max="1033" width="8.85546875" style="239" customWidth="1"/>
    <col min="1034" max="1034" width="0" style="239" hidden="1" customWidth="1"/>
    <col min="1035" max="1035" width="9.28515625" style="239" customWidth="1"/>
    <col min="1036" max="1036" width="12.140625" style="239" customWidth="1"/>
    <col min="1037" max="1037" width="11.7109375" style="239" customWidth="1"/>
    <col min="1038" max="1280" width="9.140625" style="239"/>
    <col min="1281" max="1281" width="11.7109375" style="239" customWidth="1"/>
    <col min="1282" max="1282" width="25.28515625" style="239" customWidth="1"/>
    <col min="1283" max="1283" width="3.42578125" style="239" customWidth="1"/>
    <col min="1284" max="1284" width="12.28515625" style="239" customWidth="1"/>
    <col min="1285" max="1285" width="11.42578125" style="239" customWidth="1"/>
    <col min="1286" max="1286" width="9.85546875" style="239" customWidth="1"/>
    <col min="1287" max="1287" width="11.42578125" style="239" customWidth="1"/>
    <col min="1288" max="1288" width="11.140625" style="239" customWidth="1"/>
    <col min="1289" max="1289" width="8.85546875" style="239" customWidth="1"/>
    <col min="1290" max="1290" width="0" style="239" hidden="1" customWidth="1"/>
    <col min="1291" max="1291" width="9.28515625" style="239" customWidth="1"/>
    <col min="1292" max="1292" width="12.140625" style="239" customWidth="1"/>
    <col min="1293" max="1293" width="11.7109375" style="239" customWidth="1"/>
    <col min="1294" max="1536" width="9.140625" style="239"/>
    <col min="1537" max="1537" width="11.7109375" style="239" customWidth="1"/>
    <col min="1538" max="1538" width="25.28515625" style="239" customWidth="1"/>
    <col min="1539" max="1539" width="3.42578125" style="239" customWidth="1"/>
    <col min="1540" max="1540" width="12.28515625" style="239" customWidth="1"/>
    <col min="1541" max="1541" width="11.42578125" style="239" customWidth="1"/>
    <col min="1542" max="1542" width="9.85546875" style="239" customWidth="1"/>
    <col min="1543" max="1543" width="11.42578125" style="239" customWidth="1"/>
    <col min="1544" max="1544" width="11.140625" style="239" customWidth="1"/>
    <col min="1545" max="1545" width="8.85546875" style="239" customWidth="1"/>
    <col min="1546" max="1546" width="0" style="239" hidden="1" customWidth="1"/>
    <col min="1547" max="1547" width="9.28515625" style="239" customWidth="1"/>
    <col min="1548" max="1548" width="12.140625" style="239" customWidth="1"/>
    <col min="1549" max="1549" width="11.7109375" style="239" customWidth="1"/>
    <col min="1550" max="1792" width="9.140625" style="239"/>
    <col min="1793" max="1793" width="11.7109375" style="239" customWidth="1"/>
    <col min="1794" max="1794" width="25.28515625" style="239" customWidth="1"/>
    <col min="1795" max="1795" width="3.42578125" style="239" customWidth="1"/>
    <col min="1796" max="1796" width="12.28515625" style="239" customWidth="1"/>
    <col min="1797" max="1797" width="11.42578125" style="239" customWidth="1"/>
    <col min="1798" max="1798" width="9.85546875" style="239" customWidth="1"/>
    <col min="1799" max="1799" width="11.42578125" style="239" customWidth="1"/>
    <col min="1800" max="1800" width="11.140625" style="239" customWidth="1"/>
    <col min="1801" max="1801" width="8.85546875" style="239" customWidth="1"/>
    <col min="1802" max="1802" width="0" style="239" hidden="1" customWidth="1"/>
    <col min="1803" max="1803" width="9.28515625" style="239" customWidth="1"/>
    <col min="1804" max="1804" width="12.140625" style="239" customWidth="1"/>
    <col min="1805" max="1805" width="11.7109375" style="239" customWidth="1"/>
    <col min="1806" max="2048" width="9.140625" style="239"/>
    <col min="2049" max="2049" width="11.7109375" style="239" customWidth="1"/>
    <col min="2050" max="2050" width="25.28515625" style="239" customWidth="1"/>
    <col min="2051" max="2051" width="3.42578125" style="239" customWidth="1"/>
    <col min="2052" max="2052" width="12.28515625" style="239" customWidth="1"/>
    <col min="2053" max="2053" width="11.42578125" style="239" customWidth="1"/>
    <col min="2054" max="2054" width="9.85546875" style="239" customWidth="1"/>
    <col min="2055" max="2055" width="11.42578125" style="239" customWidth="1"/>
    <col min="2056" max="2056" width="11.140625" style="239" customWidth="1"/>
    <col min="2057" max="2057" width="8.85546875" style="239" customWidth="1"/>
    <col min="2058" max="2058" width="0" style="239" hidden="1" customWidth="1"/>
    <col min="2059" max="2059" width="9.28515625" style="239" customWidth="1"/>
    <col min="2060" max="2060" width="12.140625" style="239" customWidth="1"/>
    <col min="2061" max="2061" width="11.7109375" style="239" customWidth="1"/>
    <col min="2062" max="2304" width="9.140625" style="239"/>
    <col min="2305" max="2305" width="11.7109375" style="239" customWidth="1"/>
    <col min="2306" max="2306" width="25.28515625" style="239" customWidth="1"/>
    <col min="2307" max="2307" width="3.42578125" style="239" customWidth="1"/>
    <col min="2308" max="2308" width="12.28515625" style="239" customWidth="1"/>
    <col min="2309" max="2309" width="11.42578125" style="239" customWidth="1"/>
    <col min="2310" max="2310" width="9.85546875" style="239" customWidth="1"/>
    <col min="2311" max="2311" width="11.42578125" style="239" customWidth="1"/>
    <col min="2312" max="2312" width="11.140625" style="239" customWidth="1"/>
    <col min="2313" max="2313" width="8.85546875" style="239" customWidth="1"/>
    <col min="2314" max="2314" width="0" style="239" hidden="1" customWidth="1"/>
    <col min="2315" max="2315" width="9.28515625" style="239" customWidth="1"/>
    <col min="2316" max="2316" width="12.140625" style="239" customWidth="1"/>
    <col min="2317" max="2317" width="11.7109375" style="239" customWidth="1"/>
    <col min="2318" max="2560" width="9.140625" style="239"/>
    <col min="2561" max="2561" width="11.7109375" style="239" customWidth="1"/>
    <col min="2562" max="2562" width="25.28515625" style="239" customWidth="1"/>
    <col min="2563" max="2563" width="3.42578125" style="239" customWidth="1"/>
    <col min="2564" max="2564" width="12.28515625" style="239" customWidth="1"/>
    <col min="2565" max="2565" width="11.42578125" style="239" customWidth="1"/>
    <col min="2566" max="2566" width="9.85546875" style="239" customWidth="1"/>
    <col min="2567" max="2567" width="11.42578125" style="239" customWidth="1"/>
    <col min="2568" max="2568" width="11.140625" style="239" customWidth="1"/>
    <col min="2569" max="2569" width="8.85546875" style="239" customWidth="1"/>
    <col min="2570" max="2570" width="0" style="239" hidden="1" customWidth="1"/>
    <col min="2571" max="2571" width="9.28515625" style="239" customWidth="1"/>
    <col min="2572" max="2572" width="12.140625" style="239" customWidth="1"/>
    <col min="2573" max="2573" width="11.7109375" style="239" customWidth="1"/>
    <col min="2574" max="2816" width="9.140625" style="239"/>
    <col min="2817" max="2817" width="11.7109375" style="239" customWidth="1"/>
    <col min="2818" max="2818" width="25.28515625" style="239" customWidth="1"/>
    <col min="2819" max="2819" width="3.42578125" style="239" customWidth="1"/>
    <col min="2820" max="2820" width="12.28515625" style="239" customWidth="1"/>
    <col min="2821" max="2821" width="11.42578125" style="239" customWidth="1"/>
    <col min="2822" max="2822" width="9.85546875" style="239" customWidth="1"/>
    <col min="2823" max="2823" width="11.42578125" style="239" customWidth="1"/>
    <col min="2824" max="2824" width="11.140625" style="239" customWidth="1"/>
    <col min="2825" max="2825" width="8.85546875" style="239" customWidth="1"/>
    <col min="2826" max="2826" width="0" style="239" hidden="1" customWidth="1"/>
    <col min="2827" max="2827" width="9.28515625" style="239" customWidth="1"/>
    <col min="2828" max="2828" width="12.140625" style="239" customWidth="1"/>
    <col min="2829" max="2829" width="11.7109375" style="239" customWidth="1"/>
    <col min="2830" max="3072" width="9.140625" style="239"/>
    <col min="3073" max="3073" width="11.7109375" style="239" customWidth="1"/>
    <col min="3074" max="3074" width="25.28515625" style="239" customWidth="1"/>
    <col min="3075" max="3075" width="3.42578125" style="239" customWidth="1"/>
    <col min="3076" max="3076" width="12.28515625" style="239" customWidth="1"/>
    <col min="3077" max="3077" width="11.42578125" style="239" customWidth="1"/>
    <col min="3078" max="3078" width="9.85546875" style="239" customWidth="1"/>
    <col min="3079" max="3079" width="11.42578125" style="239" customWidth="1"/>
    <col min="3080" max="3080" width="11.140625" style="239" customWidth="1"/>
    <col min="3081" max="3081" width="8.85546875" style="239" customWidth="1"/>
    <col min="3082" max="3082" width="0" style="239" hidden="1" customWidth="1"/>
    <col min="3083" max="3083" width="9.28515625" style="239" customWidth="1"/>
    <col min="3084" max="3084" width="12.140625" style="239" customWidth="1"/>
    <col min="3085" max="3085" width="11.7109375" style="239" customWidth="1"/>
    <col min="3086" max="3328" width="9.140625" style="239"/>
    <col min="3329" max="3329" width="11.7109375" style="239" customWidth="1"/>
    <col min="3330" max="3330" width="25.28515625" style="239" customWidth="1"/>
    <col min="3331" max="3331" width="3.42578125" style="239" customWidth="1"/>
    <col min="3332" max="3332" width="12.28515625" style="239" customWidth="1"/>
    <col min="3333" max="3333" width="11.42578125" style="239" customWidth="1"/>
    <col min="3334" max="3334" width="9.85546875" style="239" customWidth="1"/>
    <col min="3335" max="3335" width="11.42578125" style="239" customWidth="1"/>
    <col min="3336" max="3336" width="11.140625" style="239" customWidth="1"/>
    <col min="3337" max="3337" width="8.85546875" style="239" customWidth="1"/>
    <col min="3338" max="3338" width="0" style="239" hidden="1" customWidth="1"/>
    <col min="3339" max="3339" width="9.28515625" style="239" customWidth="1"/>
    <col min="3340" max="3340" width="12.140625" style="239" customWidth="1"/>
    <col min="3341" max="3341" width="11.7109375" style="239" customWidth="1"/>
    <col min="3342" max="3584" width="9.140625" style="239"/>
    <col min="3585" max="3585" width="11.7109375" style="239" customWidth="1"/>
    <col min="3586" max="3586" width="25.28515625" style="239" customWidth="1"/>
    <col min="3587" max="3587" width="3.42578125" style="239" customWidth="1"/>
    <col min="3588" max="3588" width="12.28515625" style="239" customWidth="1"/>
    <col min="3589" max="3589" width="11.42578125" style="239" customWidth="1"/>
    <col min="3590" max="3590" width="9.85546875" style="239" customWidth="1"/>
    <col min="3591" max="3591" width="11.42578125" style="239" customWidth="1"/>
    <col min="3592" max="3592" width="11.140625" style="239" customWidth="1"/>
    <col min="3593" max="3593" width="8.85546875" style="239" customWidth="1"/>
    <col min="3594" max="3594" width="0" style="239" hidden="1" customWidth="1"/>
    <col min="3595" max="3595" width="9.28515625" style="239" customWidth="1"/>
    <col min="3596" max="3596" width="12.140625" style="239" customWidth="1"/>
    <col min="3597" max="3597" width="11.7109375" style="239" customWidth="1"/>
    <col min="3598" max="3840" width="9.140625" style="239"/>
    <col min="3841" max="3841" width="11.7109375" style="239" customWidth="1"/>
    <col min="3842" max="3842" width="25.28515625" style="239" customWidth="1"/>
    <col min="3843" max="3843" width="3.42578125" style="239" customWidth="1"/>
    <col min="3844" max="3844" width="12.28515625" style="239" customWidth="1"/>
    <col min="3845" max="3845" width="11.42578125" style="239" customWidth="1"/>
    <col min="3846" max="3846" width="9.85546875" style="239" customWidth="1"/>
    <col min="3847" max="3847" width="11.42578125" style="239" customWidth="1"/>
    <col min="3848" max="3848" width="11.140625" style="239" customWidth="1"/>
    <col min="3849" max="3849" width="8.85546875" style="239" customWidth="1"/>
    <col min="3850" max="3850" width="0" style="239" hidden="1" customWidth="1"/>
    <col min="3851" max="3851" width="9.28515625" style="239" customWidth="1"/>
    <col min="3852" max="3852" width="12.140625" style="239" customWidth="1"/>
    <col min="3853" max="3853" width="11.7109375" style="239" customWidth="1"/>
    <col min="3854" max="4096" width="9.140625" style="239"/>
    <col min="4097" max="4097" width="11.7109375" style="239" customWidth="1"/>
    <col min="4098" max="4098" width="25.28515625" style="239" customWidth="1"/>
    <col min="4099" max="4099" width="3.42578125" style="239" customWidth="1"/>
    <col min="4100" max="4100" width="12.28515625" style="239" customWidth="1"/>
    <col min="4101" max="4101" width="11.42578125" style="239" customWidth="1"/>
    <col min="4102" max="4102" width="9.85546875" style="239" customWidth="1"/>
    <col min="4103" max="4103" width="11.42578125" style="239" customWidth="1"/>
    <col min="4104" max="4104" width="11.140625" style="239" customWidth="1"/>
    <col min="4105" max="4105" width="8.85546875" style="239" customWidth="1"/>
    <col min="4106" max="4106" width="0" style="239" hidden="1" customWidth="1"/>
    <col min="4107" max="4107" width="9.28515625" style="239" customWidth="1"/>
    <col min="4108" max="4108" width="12.140625" style="239" customWidth="1"/>
    <col min="4109" max="4109" width="11.7109375" style="239" customWidth="1"/>
    <col min="4110" max="4352" width="9.140625" style="239"/>
    <col min="4353" max="4353" width="11.7109375" style="239" customWidth="1"/>
    <col min="4354" max="4354" width="25.28515625" style="239" customWidth="1"/>
    <col min="4355" max="4355" width="3.42578125" style="239" customWidth="1"/>
    <col min="4356" max="4356" width="12.28515625" style="239" customWidth="1"/>
    <col min="4357" max="4357" width="11.42578125" style="239" customWidth="1"/>
    <col min="4358" max="4358" width="9.85546875" style="239" customWidth="1"/>
    <col min="4359" max="4359" width="11.42578125" style="239" customWidth="1"/>
    <col min="4360" max="4360" width="11.140625" style="239" customWidth="1"/>
    <col min="4361" max="4361" width="8.85546875" style="239" customWidth="1"/>
    <col min="4362" max="4362" width="0" style="239" hidden="1" customWidth="1"/>
    <col min="4363" max="4363" width="9.28515625" style="239" customWidth="1"/>
    <col min="4364" max="4364" width="12.140625" style="239" customWidth="1"/>
    <col min="4365" max="4365" width="11.7109375" style="239" customWidth="1"/>
    <col min="4366" max="4608" width="9.140625" style="239"/>
    <col min="4609" max="4609" width="11.7109375" style="239" customWidth="1"/>
    <col min="4610" max="4610" width="25.28515625" style="239" customWidth="1"/>
    <col min="4611" max="4611" width="3.42578125" style="239" customWidth="1"/>
    <col min="4612" max="4612" width="12.28515625" style="239" customWidth="1"/>
    <col min="4613" max="4613" width="11.42578125" style="239" customWidth="1"/>
    <col min="4614" max="4614" width="9.85546875" style="239" customWidth="1"/>
    <col min="4615" max="4615" width="11.42578125" style="239" customWidth="1"/>
    <col min="4616" max="4616" width="11.140625" style="239" customWidth="1"/>
    <col min="4617" max="4617" width="8.85546875" style="239" customWidth="1"/>
    <col min="4618" max="4618" width="0" style="239" hidden="1" customWidth="1"/>
    <col min="4619" max="4619" width="9.28515625" style="239" customWidth="1"/>
    <col min="4620" max="4620" width="12.140625" style="239" customWidth="1"/>
    <col min="4621" max="4621" width="11.7109375" style="239" customWidth="1"/>
    <col min="4622" max="4864" width="9.140625" style="239"/>
    <col min="4865" max="4865" width="11.7109375" style="239" customWidth="1"/>
    <col min="4866" max="4866" width="25.28515625" style="239" customWidth="1"/>
    <col min="4867" max="4867" width="3.42578125" style="239" customWidth="1"/>
    <col min="4868" max="4868" width="12.28515625" style="239" customWidth="1"/>
    <col min="4869" max="4869" width="11.42578125" style="239" customWidth="1"/>
    <col min="4870" max="4870" width="9.85546875" style="239" customWidth="1"/>
    <col min="4871" max="4871" width="11.42578125" style="239" customWidth="1"/>
    <col min="4872" max="4872" width="11.140625" style="239" customWidth="1"/>
    <col min="4873" max="4873" width="8.85546875" style="239" customWidth="1"/>
    <col min="4874" max="4874" width="0" style="239" hidden="1" customWidth="1"/>
    <col min="4875" max="4875" width="9.28515625" style="239" customWidth="1"/>
    <col min="4876" max="4876" width="12.140625" style="239" customWidth="1"/>
    <col min="4877" max="4877" width="11.7109375" style="239" customWidth="1"/>
    <col min="4878" max="5120" width="9.140625" style="239"/>
    <col min="5121" max="5121" width="11.7109375" style="239" customWidth="1"/>
    <col min="5122" max="5122" width="25.28515625" style="239" customWidth="1"/>
    <col min="5123" max="5123" width="3.42578125" style="239" customWidth="1"/>
    <col min="5124" max="5124" width="12.28515625" style="239" customWidth="1"/>
    <col min="5125" max="5125" width="11.42578125" style="239" customWidth="1"/>
    <col min="5126" max="5126" width="9.85546875" style="239" customWidth="1"/>
    <col min="5127" max="5127" width="11.42578125" style="239" customWidth="1"/>
    <col min="5128" max="5128" width="11.140625" style="239" customWidth="1"/>
    <col min="5129" max="5129" width="8.85546875" style="239" customWidth="1"/>
    <col min="5130" max="5130" width="0" style="239" hidden="1" customWidth="1"/>
    <col min="5131" max="5131" width="9.28515625" style="239" customWidth="1"/>
    <col min="5132" max="5132" width="12.140625" style="239" customWidth="1"/>
    <col min="5133" max="5133" width="11.7109375" style="239" customWidth="1"/>
    <col min="5134" max="5376" width="9.140625" style="239"/>
    <col min="5377" max="5377" width="11.7109375" style="239" customWidth="1"/>
    <col min="5378" max="5378" width="25.28515625" style="239" customWidth="1"/>
    <col min="5379" max="5379" width="3.42578125" style="239" customWidth="1"/>
    <col min="5380" max="5380" width="12.28515625" style="239" customWidth="1"/>
    <col min="5381" max="5381" width="11.42578125" style="239" customWidth="1"/>
    <col min="5382" max="5382" width="9.85546875" style="239" customWidth="1"/>
    <col min="5383" max="5383" width="11.42578125" style="239" customWidth="1"/>
    <col min="5384" max="5384" width="11.140625" style="239" customWidth="1"/>
    <col min="5385" max="5385" width="8.85546875" style="239" customWidth="1"/>
    <col min="5386" max="5386" width="0" style="239" hidden="1" customWidth="1"/>
    <col min="5387" max="5387" width="9.28515625" style="239" customWidth="1"/>
    <col min="5388" max="5388" width="12.140625" style="239" customWidth="1"/>
    <col min="5389" max="5389" width="11.7109375" style="239" customWidth="1"/>
    <col min="5390" max="5632" width="9.140625" style="239"/>
    <col min="5633" max="5633" width="11.7109375" style="239" customWidth="1"/>
    <col min="5634" max="5634" width="25.28515625" style="239" customWidth="1"/>
    <col min="5635" max="5635" width="3.42578125" style="239" customWidth="1"/>
    <col min="5636" max="5636" width="12.28515625" style="239" customWidth="1"/>
    <col min="5637" max="5637" width="11.42578125" style="239" customWidth="1"/>
    <col min="5638" max="5638" width="9.85546875" style="239" customWidth="1"/>
    <col min="5639" max="5639" width="11.42578125" style="239" customWidth="1"/>
    <col min="5640" max="5640" width="11.140625" style="239" customWidth="1"/>
    <col min="5641" max="5641" width="8.85546875" style="239" customWidth="1"/>
    <col min="5642" max="5642" width="0" style="239" hidden="1" customWidth="1"/>
    <col min="5643" max="5643" width="9.28515625" style="239" customWidth="1"/>
    <col min="5644" max="5644" width="12.140625" style="239" customWidth="1"/>
    <col min="5645" max="5645" width="11.7109375" style="239" customWidth="1"/>
    <col min="5646" max="5888" width="9.140625" style="239"/>
    <col min="5889" max="5889" width="11.7109375" style="239" customWidth="1"/>
    <col min="5890" max="5890" width="25.28515625" style="239" customWidth="1"/>
    <col min="5891" max="5891" width="3.42578125" style="239" customWidth="1"/>
    <col min="5892" max="5892" width="12.28515625" style="239" customWidth="1"/>
    <col min="5893" max="5893" width="11.42578125" style="239" customWidth="1"/>
    <col min="5894" max="5894" width="9.85546875" style="239" customWidth="1"/>
    <col min="5895" max="5895" width="11.42578125" style="239" customWidth="1"/>
    <col min="5896" max="5896" width="11.140625" style="239" customWidth="1"/>
    <col min="5897" max="5897" width="8.85546875" style="239" customWidth="1"/>
    <col min="5898" max="5898" width="0" style="239" hidden="1" customWidth="1"/>
    <col min="5899" max="5899" width="9.28515625" style="239" customWidth="1"/>
    <col min="5900" max="5900" width="12.140625" style="239" customWidth="1"/>
    <col min="5901" max="5901" width="11.7109375" style="239" customWidth="1"/>
    <col min="5902" max="6144" width="9.140625" style="239"/>
    <col min="6145" max="6145" width="11.7109375" style="239" customWidth="1"/>
    <col min="6146" max="6146" width="25.28515625" style="239" customWidth="1"/>
    <col min="6147" max="6147" width="3.42578125" style="239" customWidth="1"/>
    <col min="6148" max="6148" width="12.28515625" style="239" customWidth="1"/>
    <col min="6149" max="6149" width="11.42578125" style="239" customWidth="1"/>
    <col min="6150" max="6150" width="9.85546875" style="239" customWidth="1"/>
    <col min="6151" max="6151" width="11.42578125" style="239" customWidth="1"/>
    <col min="6152" max="6152" width="11.140625" style="239" customWidth="1"/>
    <col min="6153" max="6153" width="8.85546875" style="239" customWidth="1"/>
    <col min="6154" max="6154" width="0" style="239" hidden="1" customWidth="1"/>
    <col min="6155" max="6155" width="9.28515625" style="239" customWidth="1"/>
    <col min="6156" max="6156" width="12.140625" style="239" customWidth="1"/>
    <col min="6157" max="6157" width="11.7109375" style="239" customWidth="1"/>
    <col min="6158" max="6400" width="9.140625" style="239"/>
    <col min="6401" max="6401" width="11.7109375" style="239" customWidth="1"/>
    <col min="6402" max="6402" width="25.28515625" style="239" customWidth="1"/>
    <col min="6403" max="6403" width="3.42578125" style="239" customWidth="1"/>
    <col min="6404" max="6404" width="12.28515625" style="239" customWidth="1"/>
    <col min="6405" max="6405" width="11.42578125" style="239" customWidth="1"/>
    <col min="6406" max="6406" width="9.85546875" style="239" customWidth="1"/>
    <col min="6407" max="6407" width="11.42578125" style="239" customWidth="1"/>
    <col min="6408" max="6408" width="11.140625" style="239" customWidth="1"/>
    <col min="6409" max="6409" width="8.85546875" style="239" customWidth="1"/>
    <col min="6410" max="6410" width="0" style="239" hidden="1" customWidth="1"/>
    <col min="6411" max="6411" width="9.28515625" style="239" customWidth="1"/>
    <col min="6412" max="6412" width="12.140625" style="239" customWidth="1"/>
    <col min="6413" max="6413" width="11.7109375" style="239" customWidth="1"/>
    <col min="6414" max="6656" width="9.140625" style="239"/>
    <col min="6657" max="6657" width="11.7109375" style="239" customWidth="1"/>
    <col min="6658" max="6658" width="25.28515625" style="239" customWidth="1"/>
    <col min="6659" max="6659" width="3.42578125" style="239" customWidth="1"/>
    <col min="6660" max="6660" width="12.28515625" style="239" customWidth="1"/>
    <col min="6661" max="6661" width="11.42578125" style="239" customWidth="1"/>
    <col min="6662" max="6662" width="9.85546875" style="239" customWidth="1"/>
    <col min="6663" max="6663" width="11.42578125" style="239" customWidth="1"/>
    <col min="6664" max="6664" width="11.140625" style="239" customWidth="1"/>
    <col min="6665" max="6665" width="8.85546875" style="239" customWidth="1"/>
    <col min="6666" max="6666" width="0" style="239" hidden="1" customWidth="1"/>
    <col min="6667" max="6667" width="9.28515625" style="239" customWidth="1"/>
    <col min="6668" max="6668" width="12.140625" style="239" customWidth="1"/>
    <col min="6669" max="6669" width="11.7109375" style="239" customWidth="1"/>
    <col min="6670" max="6912" width="9.140625" style="239"/>
    <col min="6913" max="6913" width="11.7109375" style="239" customWidth="1"/>
    <col min="6914" max="6914" width="25.28515625" style="239" customWidth="1"/>
    <col min="6915" max="6915" width="3.42578125" style="239" customWidth="1"/>
    <col min="6916" max="6916" width="12.28515625" style="239" customWidth="1"/>
    <col min="6917" max="6917" width="11.42578125" style="239" customWidth="1"/>
    <col min="6918" max="6918" width="9.85546875" style="239" customWidth="1"/>
    <col min="6919" max="6919" width="11.42578125" style="239" customWidth="1"/>
    <col min="6920" max="6920" width="11.140625" style="239" customWidth="1"/>
    <col min="6921" max="6921" width="8.85546875" style="239" customWidth="1"/>
    <col min="6922" max="6922" width="0" style="239" hidden="1" customWidth="1"/>
    <col min="6923" max="6923" width="9.28515625" style="239" customWidth="1"/>
    <col min="6924" max="6924" width="12.140625" style="239" customWidth="1"/>
    <col min="6925" max="6925" width="11.7109375" style="239" customWidth="1"/>
    <col min="6926" max="7168" width="9.140625" style="239"/>
    <col min="7169" max="7169" width="11.7109375" style="239" customWidth="1"/>
    <col min="7170" max="7170" width="25.28515625" style="239" customWidth="1"/>
    <col min="7171" max="7171" width="3.42578125" style="239" customWidth="1"/>
    <col min="7172" max="7172" width="12.28515625" style="239" customWidth="1"/>
    <col min="7173" max="7173" width="11.42578125" style="239" customWidth="1"/>
    <col min="7174" max="7174" width="9.85546875" style="239" customWidth="1"/>
    <col min="7175" max="7175" width="11.42578125" style="239" customWidth="1"/>
    <col min="7176" max="7176" width="11.140625" style="239" customWidth="1"/>
    <col min="7177" max="7177" width="8.85546875" style="239" customWidth="1"/>
    <col min="7178" max="7178" width="0" style="239" hidden="1" customWidth="1"/>
    <col min="7179" max="7179" width="9.28515625" style="239" customWidth="1"/>
    <col min="7180" max="7180" width="12.140625" style="239" customWidth="1"/>
    <col min="7181" max="7181" width="11.7109375" style="239" customWidth="1"/>
    <col min="7182" max="7424" width="9.140625" style="239"/>
    <col min="7425" max="7425" width="11.7109375" style="239" customWidth="1"/>
    <col min="7426" max="7426" width="25.28515625" style="239" customWidth="1"/>
    <col min="7427" max="7427" width="3.42578125" style="239" customWidth="1"/>
    <col min="7428" max="7428" width="12.28515625" style="239" customWidth="1"/>
    <col min="7429" max="7429" width="11.42578125" style="239" customWidth="1"/>
    <col min="7430" max="7430" width="9.85546875" style="239" customWidth="1"/>
    <col min="7431" max="7431" width="11.42578125" style="239" customWidth="1"/>
    <col min="7432" max="7432" width="11.140625" style="239" customWidth="1"/>
    <col min="7433" max="7433" width="8.85546875" style="239" customWidth="1"/>
    <col min="7434" max="7434" width="0" style="239" hidden="1" customWidth="1"/>
    <col min="7435" max="7435" width="9.28515625" style="239" customWidth="1"/>
    <col min="7436" max="7436" width="12.140625" style="239" customWidth="1"/>
    <col min="7437" max="7437" width="11.7109375" style="239" customWidth="1"/>
    <col min="7438" max="7680" width="9.140625" style="239"/>
    <col min="7681" max="7681" width="11.7109375" style="239" customWidth="1"/>
    <col min="7682" max="7682" width="25.28515625" style="239" customWidth="1"/>
    <col min="7683" max="7683" width="3.42578125" style="239" customWidth="1"/>
    <col min="7684" max="7684" width="12.28515625" style="239" customWidth="1"/>
    <col min="7685" max="7685" width="11.42578125" style="239" customWidth="1"/>
    <col min="7686" max="7686" width="9.85546875" style="239" customWidth="1"/>
    <col min="7687" max="7687" width="11.42578125" style="239" customWidth="1"/>
    <col min="7688" max="7688" width="11.140625" style="239" customWidth="1"/>
    <col min="7689" max="7689" width="8.85546875" style="239" customWidth="1"/>
    <col min="7690" max="7690" width="0" style="239" hidden="1" customWidth="1"/>
    <col min="7691" max="7691" width="9.28515625" style="239" customWidth="1"/>
    <col min="7692" max="7692" width="12.140625" style="239" customWidth="1"/>
    <col min="7693" max="7693" width="11.7109375" style="239" customWidth="1"/>
    <col min="7694" max="7936" width="9.140625" style="239"/>
    <col min="7937" max="7937" width="11.7109375" style="239" customWidth="1"/>
    <col min="7938" max="7938" width="25.28515625" style="239" customWidth="1"/>
    <col min="7939" max="7939" width="3.42578125" style="239" customWidth="1"/>
    <col min="7940" max="7940" width="12.28515625" style="239" customWidth="1"/>
    <col min="7941" max="7941" width="11.42578125" style="239" customWidth="1"/>
    <col min="7942" max="7942" width="9.85546875" style="239" customWidth="1"/>
    <col min="7943" max="7943" width="11.42578125" style="239" customWidth="1"/>
    <col min="7944" max="7944" width="11.140625" style="239" customWidth="1"/>
    <col min="7945" max="7945" width="8.85546875" style="239" customWidth="1"/>
    <col min="7946" max="7946" width="0" style="239" hidden="1" customWidth="1"/>
    <col min="7947" max="7947" width="9.28515625" style="239" customWidth="1"/>
    <col min="7948" max="7948" width="12.140625" style="239" customWidth="1"/>
    <col min="7949" max="7949" width="11.7109375" style="239" customWidth="1"/>
    <col min="7950" max="8192" width="9.140625" style="239"/>
    <col min="8193" max="8193" width="11.7109375" style="239" customWidth="1"/>
    <col min="8194" max="8194" width="25.28515625" style="239" customWidth="1"/>
    <col min="8195" max="8195" width="3.42578125" style="239" customWidth="1"/>
    <col min="8196" max="8196" width="12.28515625" style="239" customWidth="1"/>
    <col min="8197" max="8197" width="11.42578125" style="239" customWidth="1"/>
    <col min="8198" max="8198" width="9.85546875" style="239" customWidth="1"/>
    <col min="8199" max="8199" width="11.42578125" style="239" customWidth="1"/>
    <col min="8200" max="8200" width="11.140625" style="239" customWidth="1"/>
    <col min="8201" max="8201" width="8.85546875" style="239" customWidth="1"/>
    <col min="8202" max="8202" width="0" style="239" hidden="1" customWidth="1"/>
    <col min="8203" max="8203" width="9.28515625" style="239" customWidth="1"/>
    <col min="8204" max="8204" width="12.140625" style="239" customWidth="1"/>
    <col min="8205" max="8205" width="11.7109375" style="239" customWidth="1"/>
    <col min="8206" max="8448" width="9.140625" style="239"/>
    <col min="8449" max="8449" width="11.7109375" style="239" customWidth="1"/>
    <col min="8450" max="8450" width="25.28515625" style="239" customWidth="1"/>
    <col min="8451" max="8451" width="3.42578125" style="239" customWidth="1"/>
    <col min="8452" max="8452" width="12.28515625" style="239" customWidth="1"/>
    <col min="8453" max="8453" width="11.42578125" style="239" customWidth="1"/>
    <col min="8454" max="8454" width="9.85546875" style="239" customWidth="1"/>
    <col min="8455" max="8455" width="11.42578125" style="239" customWidth="1"/>
    <col min="8456" max="8456" width="11.140625" style="239" customWidth="1"/>
    <col min="8457" max="8457" width="8.85546875" style="239" customWidth="1"/>
    <col min="8458" max="8458" width="0" style="239" hidden="1" customWidth="1"/>
    <col min="8459" max="8459" width="9.28515625" style="239" customWidth="1"/>
    <col min="8460" max="8460" width="12.140625" style="239" customWidth="1"/>
    <col min="8461" max="8461" width="11.7109375" style="239" customWidth="1"/>
    <col min="8462" max="8704" width="9.140625" style="239"/>
    <col min="8705" max="8705" width="11.7109375" style="239" customWidth="1"/>
    <col min="8706" max="8706" width="25.28515625" style="239" customWidth="1"/>
    <col min="8707" max="8707" width="3.42578125" style="239" customWidth="1"/>
    <col min="8708" max="8708" width="12.28515625" style="239" customWidth="1"/>
    <col min="8709" max="8709" width="11.42578125" style="239" customWidth="1"/>
    <col min="8710" max="8710" width="9.85546875" style="239" customWidth="1"/>
    <col min="8711" max="8711" width="11.42578125" style="239" customWidth="1"/>
    <col min="8712" max="8712" width="11.140625" style="239" customWidth="1"/>
    <col min="8713" max="8713" width="8.85546875" style="239" customWidth="1"/>
    <col min="8714" max="8714" width="0" style="239" hidden="1" customWidth="1"/>
    <col min="8715" max="8715" width="9.28515625" style="239" customWidth="1"/>
    <col min="8716" max="8716" width="12.140625" style="239" customWidth="1"/>
    <col min="8717" max="8717" width="11.7109375" style="239" customWidth="1"/>
    <col min="8718" max="8960" width="9.140625" style="239"/>
    <col min="8961" max="8961" width="11.7109375" style="239" customWidth="1"/>
    <col min="8962" max="8962" width="25.28515625" style="239" customWidth="1"/>
    <col min="8963" max="8963" width="3.42578125" style="239" customWidth="1"/>
    <col min="8964" max="8964" width="12.28515625" style="239" customWidth="1"/>
    <col min="8965" max="8965" width="11.42578125" style="239" customWidth="1"/>
    <col min="8966" max="8966" width="9.85546875" style="239" customWidth="1"/>
    <col min="8967" max="8967" width="11.42578125" style="239" customWidth="1"/>
    <col min="8968" max="8968" width="11.140625" style="239" customWidth="1"/>
    <col min="8969" max="8969" width="8.85546875" style="239" customWidth="1"/>
    <col min="8970" max="8970" width="0" style="239" hidden="1" customWidth="1"/>
    <col min="8971" max="8971" width="9.28515625" style="239" customWidth="1"/>
    <col min="8972" max="8972" width="12.140625" style="239" customWidth="1"/>
    <col min="8973" max="8973" width="11.7109375" style="239" customWidth="1"/>
    <col min="8974" max="9216" width="9.140625" style="239"/>
    <col min="9217" max="9217" width="11.7109375" style="239" customWidth="1"/>
    <col min="9218" max="9218" width="25.28515625" style="239" customWidth="1"/>
    <col min="9219" max="9219" width="3.42578125" style="239" customWidth="1"/>
    <col min="9220" max="9220" width="12.28515625" style="239" customWidth="1"/>
    <col min="9221" max="9221" width="11.42578125" style="239" customWidth="1"/>
    <col min="9222" max="9222" width="9.85546875" style="239" customWidth="1"/>
    <col min="9223" max="9223" width="11.42578125" style="239" customWidth="1"/>
    <col min="9224" max="9224" width="11.140625" style="239" customWidth="1"/>
    <col min="9225" max="9225" width="8.85546875" style="239" customWidth="1"/>
    <col min="9226" max="9226" width="0" style="239" hidden="1" customWidth="1"/>
    <col min="9227" max="9227" width="9.28515625" style="239" customWidth="1"/>
    <col min="9228" max="9228" width="12.140625" style="239" customWidth="1"/>
    <col min="9229" max="9229" width="11.7109375" style="239" customWidth="1"/>
    <col min="9230" max="9472" width="9.140625" style="239"/>
    <col min="9473" max="9473" width="11.7109375" style="239" customWidth="1"/>
    <col min="9474" max="9474" width="25.28515625" style="239" customWidth="1"/>
    <col min="9475" max="9475" width="3.42578125" style="239" customWidth="1"/>
    <col min="9476" max="9476" width="12.28515625" style="239" customWidth="1"/>
    <col min="9477" max="9477" width="11.42578125" style="239" customWidth="1"/>
    <col min="9478" max="9478" width="9.85546875" style="239" customWidth="1"/>
    <col min="9479" max="9479" width="11.42578125" style="239" customWidth="1"/>
    <col min="9480" max="9480" width="11.140625" style="239" customWidth="1"/>
    <col min="9481" max="9481" width="8.85546875" style="239" customWidth="1"/>
    <col min="9482" max="9482" width="0" style="239" hidden="1" customWidth="1"/>
    <col min="9483" max="9483" width="9.28515625" style="239" customWidth="1"/>
    <col min="9484" max="9484" width="12.140625" style="239" customWidth="1"/>
    <col min="9485" max="9485" width="11.7109375" style="239" customWidth="1"/>
    <col min="9486" max="9728" width="9.140625" style="239"/>
    <col min="9729" max="9729" width="11.7109375" style="239" customWidth="1"/>
    <col min="9730" max="9730" width="25.28515625" style="239" customWidth="1"/>
    <col min="9731" max="9731" width="3.42578125" style="239" customWidth="1"/>
    <col min="9732" max="9732" width="12.28515625" style="239" customWidth="1"/>
    <col min="9733" max="9733" width="11.42578125" style="239" customWidth="1"/>
    <col min="9734" max="9734" width="9.85546875" style="239" customWidth="1"/>
    <col min="9735" max="9735" width="11.42578125" style="239" customWidth="1"/>
    <col min="9736" max="9736" width="11.140625" style="239" customWidth="1"/>
    <col min="9737" max="9737" width="8.85546875" style="239" customWidth="1"/>
    <col min="9738" max="9738" width="0" style="239" hidden="1" customWidth="1"/>
    <col min="9739" max="9739" width="9.28515625" style="239" customWidth="1"/>
    <col min="9740" max="9740" width="12.140625" style="239" customWidth="1"/>
    <col min="9741" max="9741" width="11.7109375" style="239" customWidth="1"/>
    <col min="9742" max="9984" width="9.140625" style="239"/>
    <col min="9985" max="9985" width="11.7109375" style="239" customWidth="1"/>
    <col min="9986" max="9986" width="25.28515625" style="239" customWidth="1"/>
    <col min="9987" max="9987" width="3.42578125" style="239" customWidth="1"/>
    <col min="9988" max="9988" width="12.28515625" style="239" customWidth="1"/>
    <col min="9989" max="9989" width="11.42578125" style="239" customWidth="1"/>
    <col min="9990" max="9990" width="9.85546875" style="239" customWidth="1"/>
    <col min="9991" max="9991" width="11.42578125" style="239" customWidth="1"/>
    <col min="9992" max="9992" width="11.140625" style="239" customWidth="1"/>
    <col min="9993" max="9993" width="8.85546875" style="239" customWidth="1"/>
    <col min="9994" max="9994" width="0" style="239" hidden="1" customWidth="1"/>
    <col min="9995" max="9995" width="9.28515625" style="239" customWidth="1"/>
    <col min="9996" max="9996" width="12.140625" style="239" customWidth="1"/>
    <col min="9997" max="9997" width="11.7109375" style="239" customWidth="1"/>
    <col min="9998" max="10240" width="9.140625" style="239"/>
    <col min="10241" max="10241" width="11.7109375" style="239" customWidth="1"/>
    <col min="10242" max="10242" width="25.28515625" style="239" customWidth="1"/>
    <col min="10243" max="10243" width="3.42578125" style="239" customWidth="1"/>
    <col min="10244" max="10244" width="12.28515625" style="239" customWidth="1"/>
    <col min="10245" max="10245" width="11.42578125" style="239" customWidth="1"/>
    <col min="10246" max="10246" width="9.85546875" style="239" customWidth="1"/>
    <col min="10247" max="10247" width="11.42578125" style="239" customWidth="1"/>
    <col min="10248" max="10248" width="11.140625" style="239" customWidth="1"/>
    <col min="10249" max="10249" width="8.85546875" style="239" customWidth="1"/>
    <col min="10250" max="10250" width="0" style="239" hidden="1" customWidth="1"/>
    <col min="10251" max="10251" width="9.28515625" style="239" customWidth="1"/>
    <col min="10252" max="10252" width="12.140625" style="239" customWidth="1"/>
    <col min="10253" max="10253" width="11.7109375" style="239" customWidth="1"/>
    <col min="10254" max="10496" width="9.140625" style="239"/>
    <col min="10497" max="10497" width="11.7109375" style="239" customWidth="1"/>
    <col min="10498" max="10498" width="25.28515625" style="239" customWidth="1"/>
    <col min="10499" max="10499" width="3.42578125" style="239" customWidth="1"/>
    <col min="10500" max="10500" width="12.28515625" style="239" customWidth="1"/>
    <col min="10501" max="10501" width="11.42578125" style="239" customWidth="1"/>
    <col min="10502" max="10502" width="9.85546875" style="239" customWidth="1"/>
    <col min="10503" max="10503" width="11.42578125" style="239" customWidth="1"/>
    <col min="10504" max="10504" width="11.140625" style="239" customWidth="1"/>
    <col min="10505" max="10505" width="8.85546875" style="239" customWidth="1"/>
    <col min="10506" max="10506" width="0" style="239" hidden="1" customWidth="1"/>
    <col min="10507" max="10507" width="9.28515625" style="239" customWidth="1"/>
    <col min="10508" max="10508" width="12.140625" style="239" customWidth="1"/>
    <col min="10509" max="10509" width="11.7109375" style="239" customWidth="1"/>
    <col min="10510" max="10752" width="9.140625" style="239"/>
    <col min="10753" max="10753" width="11.7109375" style="239" customWidth="1"/>
    <col min="10754" max="10754" width="25.28515625" style="239" customWidth="1"/>
    <col min="10755" max="10755" width="3.42578125" style="239" customWidth="1"/>
    <col min="10756" max="10756" width="12.28515625" style="239" customWidth="1"/>
    <col min="10757" max="10757" width="11.42578125" style="239" customWidth="1"/>
    <col min="10758" max="10758" width="9.85546875" style="239" customWidth="1"/>
    <col min="10759" max="10759" width="11.42578125" style="239" customWidth="1"/>
    <col min="10760" max="10760" width="11.140625" style="239" customWidth="1"/>
    <col min="10761" max="10761" width="8.85546875" style="239" customWidth="1"/>
    <col min="10762" max="10762" width="0" style="239" hidden="1" customWidth="1"/>
    <col min="10763" max="10763" width="9.28515625" style="239" customWidth="1"/>
    <col min="10764" max="10764" width="12.140625" style="239" customWidth="1"/>
    <col min="10765" max="10765" width="11.7109375" style="239" customWidth="1"/>
    <col min="10766" max="11008" width="9.140625" style="239"/>
    <col min="11009" max="11009" width="11.7109375" style="239" customWidth="1"/>
    <col min="11010" max="11010" width="25.28515625" style="239" customWidth="1"/>
    <col min="11011" max="11011" width="3.42578125" style="239" customWidth="1"/>
    <col min="11012" max="11012" width="12.28515625" style="239" customWidth="1"/>
    <col min="11013" max="11013" width="11.42578125" style="239" customWidth="1"/>
    <col min="11014" max="11014" width="9.85546875" style="239" customWidth="1"/>
    <col min="11015" max="11015" width="11.42578125" style="239" customWidth="1"/>
    <col min="11016" max="11016" width="11.140625" style="239" customWidth="1"/>
    <col min="11017" max="11017" width="8.85546875" style="239" customWidth="1"/>
    <col min="11018" max="11018" width="0" style="239" hidden="1" customWidth="1"/>
    <col min="11019" max="11019" width="9.28515625" style="239" customWidth="1"/>
    <col min="11020" max="11020" width="12.140625" style="239" customWidth="1"/>
    <col min="11021" max="11021" width="11.7109375" style="239" customWidth="1"/>
    <col min="11022" max="11264" width="9.140625" style="239"/>
    <col min="11265" max="11265" width="11.7109375" style="239" customWidth="1"/>
    <col min="11266" max="11266" width="25.28515625" style="239" customWidth="1"/>
    <col min="11267" max="11267" width="3.42578125" style="239" customWidth="1"/>
    <col min="11268" max="11268" width="12.28515625" style="239" customWidth="1"/>
    <col min="11269" max="11269" width="11.42578125" style="239" customWidth="1"/>
    <col min="11270" max="11270" width="9.85546875" style="239" customWidth="1"/>
    <col min="11271" max="11271" width="11.42578125" style="239" customWidth="1"/>
    <col min="11272" max="11272" width="11.140625" style="239" customWidth="1"/>
    <col min="11273" max="11273" width="8.85546875" style="239" customWidth="1"/>
    <col min="11274" max="11274" width="0" style="239" hidden="1" customWidth="1"/>
    <col min="11275" max="11275" width="9.28515625" style="239" customWidth="1"/>
    <col min="11276" max="11276" width="12.140625" style="239" customWidth="1"/>
    <col min="11277" max="11277" width="11.7109375" style="239" customWidth="1"/>
    <col min="11278" max="11520" width="9.140625" style="239"/>
    <col min="11521" max="11521" width="11.7109375" style="239" customWidth="1"/>
    <col min="11522" max="11522" width="25.28515625" style="239" customWidth="1"/>
    <col min="11523" max="11523" width="3.42578125" style="239" customWidth="1"/>
    <col min="11524" max="11524" width="12.28515625" style="239" customWidth="1"/>
    <col min="11525" max="11525" width="11.42578125" style="239" customWidth="1"/>
    <col min="11526" max="11526" width="9.85546875" style="239" customWidth="1"/>
    <col min="11527" max="11527" width="11.42578125" style="239" customWidth="1"/>
    <col min="11528" max="11528" width="11.140625" style="239" customWidth="1"/>
    <col min="11529" max="11529" width="8.85546875" style="239" customWidth="1"/>
    <col min="11530" max="11530" width="0" style="239" hidden="1" customWidth="1"/>
    <col min="11531" max="11531" width="9.28515625" style="239" customWidth="1"/>
    <col min="11532" max="11532" width="12.140625" style="239" customWidth="1"/>
    <col min="11533" max="11533" width="11.7109375" style="239" customWidth="1"/>
    <col min="11534" max="11776" width="9.140625" style="239"/>
    <col min="11777" max="11777" width="11.7109375" style="239" customWidth="1"/>
    <col min="11778" max="11778" width="25.28515625" style="239" customWidth="1"/>
    <col min="11779" max="11779" width="3.42578125" style="239" customWidth="1"/>
    <col min="11780" max="11780" width="12.28515625" style="239" customWidth="1"/>
    <col min="11781" max="11781" width="11.42578125" style="239" customWidth="1"/>
    <col min="11782" max="11782" width="9.85546875" style="239" customWidth="1"/>
    <col min="11783" max="11783" width="11.42578125" style="239" customWidth="1"/>
    <col min="11784" max="11784" width="11.140625" style="239" customWidth="1"/>
    <col min="11785" max="11785" width="8.85546875" style="239" customWidth="1"/>
    <col min="11786" max="11786" width="0" style="239" hidden="1" customWidth="1"/>
    <col min="11787" max="11787" width="9.28515625" style="239" customWidth="1"/>
    <col min="11788" max="11788" width="12.140625" style="239" customWidth="1"/>
    <col min="11789" max="11789" width="11.7109375" style="239" customWidth="1"/>
    <col min="11790" max="12032" width="9.140625" style="239"/>
    <col min="12033" max="12033" width="11.7109375" style="239" customWidth="1"/>
    <col min="12034" max="12034" width="25.28515625" style="239" customWidth="1"/>
    <col min="12035" max="12035" width="3.42578125" style="239" customWidth="1"/>
    <col min="12036" max="12036" width="12.28515625" style="239" customWidth="1"/>
    <col min="12037" max="12037" width="11.42578125" style="239" customWidth="1"/>
    <col min="12038" max="12038" width="9.85546875" style="239" customWidth="1"/>
    <col min="12039" max="12039" width="11.42578125" style="239" customWidth="1"/>
    <col min="12040" max="12040" width="11.140625" style="239" customWidth="1"/>
    <col min="12041" max="12041" width="8.85546875" style="239" customWidth="1"/>
    <col min="12042" max="12042" width="0" style="239" hidden="1" customWidth="1"/>
    <col min="12043" max="12043" width="9.28515625" style="239" customWidth="1"/>
    <col min="12044" max="12044" width="12.140625" style="239" customWidth="1"/>
    <col min="12045" max="12045" width="11.7109375" style="239" customWidth="1"/>
    <col min="12046" max="12288" width="9.140625" style="239"/>
    <col min="12289" max="12289" width="11.7109375" style="239" customWidth="1"/>
    <col min="12290" max="12290" width="25.28515625" style="239" customWidth="1"/>
    <col min="12291" max="12291" width="3.42578125" style="239" customWidth="1"/>
    <col min="12292" max="12292" width="12.28515625" style="239" customWidth="1"/>
    <col min="12293" max="12293" width="11.42578125" style="239" customWidth="1"/>
    <col min="12294" max="12294" width="9.85546875" style="239" customWidth="1"/>
    <col min="12295" max="12295" width="11.42578125" style="239" customWidth="1"/>
    <col min="12296" max="12296" width="11.140625" style="239" customWidth="1"/>
    <col min="12297" max="12297" width="8.85546875" style="239" customWidth="1"/>
    <col min="12298" max="12298" width="0" style="239" hidden="1" customWidth="1"/>
    <col min="12299" max="12299" width="9.28515625" style="239" customWidth="1"/>
    <col min="12300" max="12300" width="12.140625" style="239" customWidth="1"/>
    <col min="12301" max="12301" width="11.7109375" style="239" customWidth="1"/>
    <col min="12302" max="12544" width="9.140625" style="239"/>
    <col min="12545" max="12545" width="11.7109375" style="239" customWidth="1"/>
    <col min="12546" max="12546" width="25.28515625" style="239" customWidth="1"/>
    <col min="12547" max="12547" width="3.42578125" style="239" customWidth="1"/>
    <col min="12548" max="12548" width="12.28515625" style="239" customWidth="1"/>
    <col min="12549" max="12549" width="11.42578125" style="239" customWidth="1"/>
    <col min="12550" max="12550" width="9.85546875" style="239" customWidth="1"/>
    <col min="12551" max="12551" width="11.42578125" style="239" customWidth="1"/>
    <col min="12552" max="12552" width="11.140625" style="239" customWidth="1"/>
    <col min="12553" max="12553" width="8.85546875" style="239" customWidth="1"/>
    <col min="12554" max="12554" width="0" style="239" hidden="1" customWidth="1"/>
    <col min="12555" max="12555" width="9.28515625" style="239" customWidth="1"/>
    <col min="12556" max="12556" width="12.140625" style="239" customWidth="1"/>
    <col min="12557" max="12557" width="11.7109375" style="239" customWidth="1"/>
    <col min="12558" max="12800" width="9.140625" style="239"/>
    <col min="12801" max="12801" width="11.7109375" style="239" customWidth="1"/>
    <col min="12802" max="12802" width="25.28515625" style="239" customWidth="1"/>
    <col min="12803" max="12803" width="3.42578125" style="239" customWidth="1"/>
    <col min="12804" max="12804" width="12.28515625" style="239" customWidth="1"/>
    <col min="12805" max="12805" width="11.42578125" style="239" customWidth="1"/>
    <col min="12806" max="12806" width="9.85546875" style="239" customWidth="1"/>
    <col min="12807" max="12807" width="11.42578125" style="239" customWidth="1"/>
    <col min="12808" max="12808" width="11.140625" style="239" customWidth="1"/>
    <col min="12809" max="12809" width="8.85546875" style="239" customWidth="1"/>
    <col min="12810" max="12810" width="0" style="239" hidden="1" customWidth="1"/>
    <col min="12811" max="12811" width="9.28515625" style="239" customWidth="1"/>
    <col min="12812" max="12812" width="12.140625" style="239" customWidth="1"/>
    <col min="12813" max="12813" width="11.7109375" style="239" customWidth="1"/>
    <col min="12814" max="13056" width="9.140625" style="239"/>
    <col min="13057" max="13057" width="11.7109375" style="239" customWidth="1"/>
    <col min="13058" max="13058" width="25.28515625" style="239" customWidth="1"/>
    <col min="13059" max="13059" width="3.42578125" style="239" customWidth="1"/>
    <col min="13060" max="13060" width="12.28515625" style="239" customWidth="1"/>
    <col min="13061" max="13061" width="11.42578125" style="239" customWidth="1"/>
    <col min="13062" max="13062" width="9.85546875" style="239" customWidth="1"/>
    <col min="13063" max="13063" width="11.42578125" style="239" customWidth="1"/>
    <col min="13064" max="13064" width="11.140625" style="239" customWidth="1"/>
    <col min="13065" max="13065" width="8.85546875" style="239" customWidth="1"/>
    <col min="13066" max="13066" width="0" style="239" hidden="1" customWidth="1"/>
    <col min="13067" max="13067" width="9.28515625" style="239" customWidth="1"/>
    <col min="13068" max="13068" width="12.140625" style="239" customWidth="1"/>
    <col min="13069" max="13069" width="11.7109375" style="239" customWidth="1"/>
    <col min="13070" max="13312" width="9.140625" style="239"/>
    <col min="13313" max="13313" width="11.7109375" style="239" customWidth="1"/>
    <col min="13314" max="13314" width="25.28515625" style="239" customWidth="1"/>
    <col min="13315" max="13315" width="3.42578125" style="239" customWidth="1"/>
    <col min="13316" max="13316" width="12.28515625" style="239" customWidth="1"/>
    <col min="13317" max="13317" width="11.42578125" style="239" customWidth="1"/>
    <col min="13318" max="13318" width="9.85546875" style="239" customWidth="1"/>
    <col min="13319" max="13319" width="11.42578125" style="239" customWidth="1"/>
    <col min="13320" max="13320" width="11.140625" style="239" customWidth="1"/>
    <col min="13321" max="13321" width="8.85546875" style="239" customWidth="1"/>
    <col min="13322" max="13322" width="0" style="239" hidden="1" customWidth="1"/>
    <col min="13323" max="13323" width="9.28515625" style="239" customWidth="1"/>
    <col min="13324" max="13324" width="12.140625" style="239" customWidth="1"/>
    <col min="13325" max="13325" width="11.7109375" style="239" customWidth="1"/>
    <col min="13326" max="13568" width="9.140625" style="239"/>
    <col min="13569" max="13569" width="11.7109375" style="239" customWidth="1"/>
    <col min="13570" max="13570" width="25.28515625" style="239" customWidth="1"/>
    <col min="13571" max="13571" width="3.42578125" style="239" customWidth="1"/>
    <col min="13572" max="13572" width="12.28515625" style="239" customWidth="1"/>
    <col min="13573" max="13573" width="11.42578125" style="239" customWidth="1"/>
    <col min="13574" max="13574" width="9.85546875" style="239" customWidth="1"/>
    <col min="13575" max="13575" width="11.42578125" style="239" customWidth="1"/>
    <col min="13576" max="13576" width="11.140625" style="239" customWidth="1"/>
    <col min="13577" max="13577" width="8.85546875" style="239" customWidth="1"/>
    <col min="13578" max="13578" width="0" style="239" hidden="1" customWidth="1"/>
    <col min="13579" max="13579" width="9.28515625" style="239" customWidth="1"/>
    <col min="13580" max="13580" width="12.140625" style="239" customWidth="1"/>
    <col min="13581" max="13581" width="11.7109375" style="239" customWidth="1"/>
    <col min="13582" max="13824" width="9.140625" style="239"/>
    <col min="13825" max="13825" width="11.7109375" style="239" customWidth="1"/>
    <col min="13826" max="13826" width="25.28515625" style="239" customWidth="1"/>
    <col min="13827" max="13827" width="3.42578125" style="239" customWidth="1"/>
    <col min="13828" max="13828" width="12.28515625" style="239" customWidth="1"/>
    <col min="13829" max="13829" width="11.42578125" style="239" customWidth="1"/>
    <col min="13830" max="13830" width="9.85546875" style="239" customWidth="1"/>
    <col min="13831" max="13831" width="11.42578125" style="239" customWidth="1"/>
    <col min="13832" max="13832" width="11.140625" style="239" customWidth="1"/>
    <col min="13833" max="13833" width="8.85546875" style="239" customWidth="1"/>
    <col min="13834" max="13834" width="0" style="239" hidden="1" customWidth="1"/>
    <col min="13835" max="13835" width="9.28515625" style="239" customWidth="1"/>
    <col min="13836" max="13836" width="12.140625" style="239" customWidth="1"/>
    <col min="13837" max="13837" width="11.7109375" style="239" customWidth="1"/>
    <col min="13838" max="14080" width="9.140625" style="239"/>
    <col min="14081" max="14081" width="11.7109375" style="239" customWidth="1"/>
    <col min="14082" max="14082" width="25.28515625" style="239" customWidth="1"/>
    <col min="14083" max="14083" width="3.42578125" style="239" customWidth="1"/>
    <col min="14084" max="14084" width="12.28515625" style="239" customWidth="1"/>
    <col min="14085" max="14085" width="11.42578125" style="239" customWidth="1"/>
    <col min="14086" max="14086" width="9.85546875" style="239" customWidth="1"/>
    <col min="14087" max="14087" width="11.42578125" style="239" customWidth="1"/>
    <col min="14088" max="14088" width="11.140625" style="239" customWidth="1"/>
    <col min="14089" max="14089" width="8.85546875" style="239" customWidth="1"/>
    <col min="14090" max="14090" width="0" style="239" hidden="1" customWidth="1"/>
    <col min="14091" max="14091" width="9.28515625" style="239" customWidth="1"/>
    <col min="14092" max="14092" width="12.140625" style="239" customWidth="1"/>
    <col min="14093" max="14093" width="11.7109375" style="239" customWidth="1"/>
    <col min="14094" max="14336" width="9.140625" style="239"/>
    <col min="14337" max="14337" width="11.7109375" style="239" customWidth="1"/>
    <col min="14338" max="14338" width="25.28515625" style="239" customWidth="1"/>
    <col min="14339" max="14339" width="3.42578125" style="239" customWidth="1"/>
    <col min="14340" max="14340" width="12.28515625" style="239" customWidth="1"/>
    <col min="14341" max="14341" width="11.42578125" style="239" customWidth="1"/>
    <col min="14342" max="14342" width="9.85546875" style="239" customWidth="1"/>
    <col min="14343" max="14343" width="11.42578125" style="239" customWidth="1"/>
    <col min="14344" max="14344" width="11.140625" style="239" customWidth="1"/>
    <col min="14345" max="14345" width="8.85546875" style="239" customWidth="1"/>
    <col min="14346" max="14346" width="0" style="239" hidden="1" customWidth="1"/>
    <col min="14347" max="14347" width="9.28515625" style="239" customWidth="1"/>
    <col min="14348" max="14348" width="12.140625" style="239" customWidth="1"/>
    <col min="14349" max="14349" width="11.7109375" style="239" customWidth="1"/>
    <col min="14350" max="14592" width="9.140625" style="239"/>
    <col min="14593" max="14593" width="11.7109375" style="239" customWidth="1"/>
    <col min="14594" max="14594" width="25.28515625" style="239" customWidth="1"/>
    <col min="14595" max="14595" width="3.42578125" style="239" customWidth="1"/>
    <col min="14596" max="14596" width="12.28515625" style="239" customWidth="1"/>
    <col min="14597" max="14597" width="11.42578125" style="239" customWidth="1"/>
    <col min="14598" max="14598" width="9.85546875" style="239" customWidth="1"/>
    <col min="14599" max="14599" width="11.42578125" style="239" customWidth="1"/>
    <col min="14600" max="14600" width="11.140625" style="239" customWidth="1"/>
    <col min="14601" max="14601" width="8.85546875" style="239" customWidth="1"/>
    <col min="14602" max="14602" width="0" style="239" hidden="1" customWidth="1"/>
    <col min="14603" max="14603" width="9.28515625" style="239" customWidth="1"/>
    <col min="14604" max="14604" width="12.140625" style="239" customWidth="1"/>
    <col min="14605" max="14605" width="11.7109375" style="239" customWidth="1"/>
    <col min="14606" max="14848" width="9.140625" style="239"/>
    <col min="14849" max="14849" width="11.7109375" style="239" customWidth="1"/>
    <col min="14850" max="14850" width="25.28515625" style="239" customWidth="1"/>
    <col min="14851" max="14851" width="3.42578125" style="239" customWidth="1"/>
    <col min="14852" max="14852" width="12.28515625" style="239" customWidth="1"/>
    <col min="14853" max="14853" width="11.42578125" style="239" customWidth="1"/>
    <col min="14854" max="14854" width="9.85546875" style="239" customWidth="1"/>
    <col min="14855" max="14855" width="11.42578125" style="239" customWidth="1"/>
    <col min="14856" max="14856" width="11.140625" style="239" customWidth="1"/>
    <col min="14857" max="14857" width="8.85546875" style="239" customWidth="1"/>
    <col min="14858" max="14858" width="0" style="239" hidden="1" customWidth="1"/>
    <col min="14859" max="14859" width="9.28515625" style="239" customWidth="1"/>
    <col min="14860" max="14860" width="12.140625" style="239" customWidth="1"/>
    <col min="14861" max="14861" width="11.7109375" style="239" customWidth="1"/>
    <col min="14862" max="15104" width="9.140625" style="239"/>
    <col min="15105" max="15105" width="11.7109375" style="239" customWidth="1"/>
    <col min="15106" max="15106" width="25.28515625" style="239" customWidth="1"/>
    <col min="15107" max="15107" width="3.42578125" style="239" customWidth="1"/>
    <col min="15108" max="15108" width="12.28515625" style="239" customWidth="1"/>
    <col min="15109" max="15109" width="11.42578125" style="239" customWidth="1"/>
    <col min="15110" max="15110" width="9.85546875" style="239" customWidth="1"/>
    <col min="15111" max="15111" width="11.42578125" style="239" customWidth="1"/>
    <col min="15112" max="15112" width="11.140625" style="239" customWidth="1"/>
    <col min="15113" max="15113" width="8.85546875" style="239" customWidth="1"/>
    <col min="15114" max="15114" width="0" style="239" hidden="1" customWidth="1"/>
    <col min="15115" max="15115" width="9.28515625" style="239" customWidth="1"/>
    <col min="15116" max="15116" width="12.140625" style="239" customWidth="1"/>
    <col min="15117" max="15117" width="11.7109375" style="239" customWidth="1"/>
    <col min="15118" max="15360" width="9.140625" style="239"/>
    <col min="15361" max="15361" width="11.7109375" style="239" customWidth="1"/>
    <col min="15362" max="15362" width="25.28515625" style="239" customWidth="1"/>
    <col min="15363" max="15363" width="3.42578125" style="239" customWidth="1"/>
    <col min="15364" max="15364" width="12.28515625" style="239" customWidth="1"/>
    <col min="15365" max="15365" width="11.42578125" style="239" customWidth="1"/>
    <col min="15366" max="15366" width="9.85546875" style="239" customWidth="1"/>
    <col min="15367" max="15367" width="11.42578125" style="239" customWidth="1"/>
    <col min="15368" max="15368" width="11.140625" style="239" customWidth="1"/>
    <col min="15369" max="15369" width="8.85546875" style="239" customWidth="1"/>
    <col min="15370" max="15370" width="0" style="239" hidden="1" customWidth="1"/>
    <col min="15371" max="15371" width="9.28515625" style="239" customWidth="1"/>
    <col min="15372" max="15372" width="12.140625" style="239" customWidth="1"/>
    <col min="15373" max="15373" width="11.7109375" style="239" customWidth="1"/>
    <col min="15374" max="15616" width="9.140625" style="239"/>
    <col min="15617" max="15617" width="11.7109375" style="239" customWidth="1"/>
    <col min="15618" max="15618" width="25.28515625" style="239" customWidth="1"/>
    <col min="15619" max="15619" width="3.42578125" style="239" customWidth="1"/>
    <col min="15620" max="15620" width="12.28515625" style="239" customWidth="1"/>
    <col min="15621" max="15621" width="11.42578125" style="239" customWidth="1"/>
    <col min="15622" max="15622" width="9.85546875" style="239" customWidth="1"/>
    <col min="15623" max="15623" width="11.42578125" style="239" customWidth="1"/>
    <col min="15624" max="15624" width="11.140625" style="239" customWidth="1"/>
    <col min="15625" max="15625" width="8.85546875" style="239" customWidth="1"/>
    <col min="15626" max="15626" width="0" style="239" hidden="1" customWidth="1"/>
    <col min="15627" max="15627" width="9.28515625" style="239" customWidth="1"/>
    <col min="15628" max="15628" width="12.140625" style="239" customWidth="1"/>
    <col min="15629" max="15629" width="11.7109375" style="239" customWidth="1"/>
    <col min="15630" max="15872" width="9.140625" style="239"/>
    <col min="15873" max="15873" width="11.7109375" style="239" customWidth="1"/>
    <col min="15874" max="15874" width="25.28515625" style="239" customWidth="1"/>
    <col min="15875" max="15875" width="3.42578125" style="239" customWidth="1"/>
    <col min="15876" max="15876" width="12.28515625" style="239" customWidth="1"/>
    <col min="15877" max="15877" width="11.42578125" style="239" customWidth="1"/>
    <col min="15878" max="15878" width="9.85546875" style="239" customWidth="1"/>
    <col min="15879" max="15879" width="11.42578125" style="239" customWidth="1"/>
    <col min="15880" max="15880" width="11.140625" style="239" customWidth="1"/>
    <col min="15881" max="15881" width="8.85546875" style="239" customWidth="1"/>
    <col min="15882" max="15882" width="0" style="239" hidden="1" customWidth="1"/>
    <col min="15883" max="15883" width="9.28515625" style="239" customWidth="1"/>
    <col min="15884" max="15884" width="12.140625" style="239" customWidth="1"/>
    <col min="15885" max="15885" width="11.7109375" style="239" customWidth="1"/>
    <col min="15886" max="16128" width="9.140625" style="239"/>
    <col min="16129" max="16129" width="11.7109375" style="239" customWidth="1"/>
    <col min="16130" max="16130" width="25.28515625" style="239" customWidth="1"/>
    <col min="16131" max="16131" width="3.42578125" style="239" customWidth="1"/>
    <col min="16132" max="16132" width="12.28515625" style="239" customWidth="1"/>
    <col min="16133" max="16133" width="11.42578125" style="239" customWidth="1"/>
    <col min="16134" max="16134" width="9.85546875" style="239" customWidth="1"/>
    <col min="16135" max="16135" width="11.42578125" style="239" customWidth="1"/>
    <col min="16136" max="16136" width="11.140625" style="239" customWidth="1"/>
    <col min="16137" max="16137" width="8.85546875" style="239" customWidth="1"/>
    <col min="16138" max="16138" width="0" style="239" hidden="1" customWidth="1"/>
    <col min="16139" max="16139" width="9.28515625" style="239" customWidth="1"/>
    <col min="16140" max="16140" width="12.140625" style="239" customWidth="1"/>
    <col min="16141" max="16141" width="11.7109375" style="239" customWidth="1"/>
    <col min="16142" max="16384" width="9.140625" style="239"/>
  </cols>
  <sheetData>
    <row r="1" spans="1:15" x14ac:dyDescent="0.2">
      <c r="H1" s="158"/>
      <c r="I1" s="158"/>
      <c r="J1" s="264"/>
      <c r="K1" s="159" t="s">
        <v>0</v>
      </c>
      <c r="L1" s="265"/>
      <c r="M1" s="158"/>
      <c r="N1" s="158"/>
      <c r="O1" s="158"/>
    </row>
    <row r="2" spans="1:15" x14ac:dyDescent="0.2">
      <c r="I2" s="158"/>
      <c r="J2" s="264"/>
      <c r="K2" s="159" t="s">
        <v>463</v>
      </c>
      <c r="L2" s="265"/>
      <c r="M2" s="158"/>
      <c r="N2" s="158"/>
      <c r="O2" s="158"/>
    </row>
    <row r="3" spans="1:15" x14ac:dyDescent="0.2">
      <c r="I3" s="158"/>
      <c r="J3" s="264"/>
      <c r="K3" s="159" t="s">
        <v>231</v>
      </c>
      <c r="L3" s="265"/>
      <c r="M3" s="158"/>
      <c r="N3" s="158"/>
      <c r="O3" s="158"/>
    </row>
    <row r="4" spans="1:15" x14ac:dyDescent="0.2">
      <c r="I4" s="158"/>
      <c r="J4" s="264"/>
      <c r="K4" s="266" t="s">
        <v>464</v>
      </c>
      <c r="L4" s="158"/>
      <c r="M4" s="158"/>
      <c r="N4" s="158"/>
      <c r="O4" s="158"/>
    </row>
    <row r="5" spans="1:15" x14ac:dyDescent="0.2">
      <c r="I5" s="158"/>
      <c r="J5" s="264"/>
      <c r="K5" s="266"/>
      <c r="L5" s="158"/>
      <c r="M5" s="158"/>
      <c r="N5" s="158"/>
      <c r="O5" s="158"/>
    </row>
    <row r="6" spans="1:15" x14ac:dyDescent="0.2">
      <c r="A6" s="460" t="s">
        <v>465</v>
      </c>
      <c r="B6" s="460"/>
      <c r="C6" s="460"/>
      <c r="D6" s="460"/>
      <c r="E6" s="460"/>
      <c r="F6" s="460"/>
      <c r="G6" s="460"/>
      <c r="H6" s="460"/>
      <c r="I6" s="460"/>
      <c r="J6" s="460"/>
      <c r="K6" s="460"/>
      <c r="L6" s="460"/>
      <c r="M6" s="460"/>
    </row>
    <row r="7" spans="1:15" x14ac:dyDescent="0.2">
      <c r="A7" s="267"/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</row>
    <row r="8" spans="1:15" x14ac:dyDescent="0.2">
      <c r="A8" s="268"/>
      <c r="B8" s="269"/>
      <c r="C8" s="269"/>
      <c r="D8" s="270"/>
      <c r="E8" s="270"/>
      <c r="F8" s="270"/>
      <c r="G8" s="270"/>
      <c r="H8" s="270"/>
      <c r="J8" s="270"/>
      <c r="K8" s="270"/>
      <c r="M8" s="271" t="s">
        <v>248</v>
      </c>
    </row>
    <row r="9" spans="1:15" ht="17.45" customHeight="1" x14ac:dyDescent="0.2">
      <c r="A9" s="456" t="s">
        <v>274</v>
      </c>
      <c r="B9" s="456" t="s">
        <v>466</v>
      </c>
      <c r="C9" s="456" t="s">
        <v>1</v>
      </c>
      <c r="D9" s="456" t="s">
        <v>39</v>
      </c>
      <c r="E9" s="461" t="s">
        <v>34</v>
      </c>
      <c r="F9" s="462"/>
      <c r="G9" s="462"/>
      <c r="H9" s="462"/>
      <c r="I9" s="462"/>
      <c r="J9" s="462"/>
      <c r="K9" s="462"/>
      <c r="L9" s="462"/>
      <c r="M9" s="463"/>
    </row>
    <row r="10" spans="1:15" x14ac:dyDescent="0.2">
      <c r="A10" s="456"/>
      <c r="B10" s="456"/>
      <c r="C10" s="456"/>
      <c r="D10" s="456"/>
      <c r="E10" s="464" t="s">
        <v>467</v>
      </c>
      <c r="F10" s="465" t="s">
        <v>468</v>
      </c>
      <c r="G10" s="465" t="s">
        <v>469</v>
      </c>
      <c r="H10" s="464"/>
      <c r="I10" s="464" t="s">
        <v>470</v>
      </c>
      <c r="J10" s="464"/>
      <c r="K10" s="464" t="s">
        <v>471</v>
      </c>
      <c r="L10" s="464"/>
      <c r="M10" s="456" t="s">
        <v>472</v>
      </c>
    </row>
    <row r="11" spans="1:15" ht="57" customHeight="1" x14ac:dyDescent="0.2">
      <c r="A11" s="456"/>
      <c r="B11" s="456"/>
      <c r="C11" s="456"/>
      <c r="D11" s="456"/>
      <c r="E11" s="464"/>
      <c r="F11" s="466"/>
      <c r="G11" s="466"/>
      <c r="H11" s="464"/>
      <c r="I11" s="464"/>
      <c r="J11" s="464"/>
      <c r="K11" s="464"/>
      <c r="L11" s="464"/>
      <c r="M11" s="456"/>
    </row>
    <row r="12" spans="1:15" hidden="1" x14ac:dyDescent="0.2">
      <c r="A12" s="272">
        <v>1</v>
      </c>
      <c r="B12" s="272">
        <v>2</v>
      </c>
      <c r="C12" s="272">
        <v>3</v>
      </c>
      <c r="D12" s="272">
        <v>4</v>
      </c>
      <c r="E12" s="273">
        <v>5</v>
      </c>
      <c r="F12" s="273">
        <v>6</v>
      </c>
      <c r="G12" s="273">
        <v>7</v>
      </c>
      <c r="H12" s="273">
        <v>8</v>
      </c>
      <c r="I12" s="273">
        <v>9</v>
      </c>
      <c r="J12" s="273">
        <v>10</v>
      </c>
      <c r="K12" s="273">
        <v>11</v>
      </c>
      <c r="L12" s="273">
        <v>12</v>
      </c>
      <c r="M12" s="274">
        <v>13</v>
      </c>
    </row>
    <row r="13" spans="1:15" ht="34.9" customHeight="1" x14ac:dyDescent="0.2">
      <c r="A13" s="457" t="s">
        <v>38</v>
      </c>
      <c r="B13" s="272" t="s">
        <v>473</v>
      </c>
      <c r="C13" s="272" t="s">
        <v>2</v>
      </c>
      <c r="D13" s="275">
        <f>E13+F13+G13+H13+I13+K13+L13+M13</f>
        <v>1775.1</v>
      </c>
      <c r="E13" s="276">
        <v>1775.1</v>
      </c>
      <c r="F13" s="276"/>
      <c r="G13" s="276"/>
      <c r="H13" s="276"/>
      <c r="I13" s="276"/>
      <c r="J13" s="276"/>
      <c r="K13" s="276"/>
      <c r="L13" s="276"/>
      <c r="M13" s="277"/>
    </row>
    <row r="14" spans="1:15" ht="32.450000000000003" customHeight="1" x14ac:dyDescent="0.2">
      <c r="A14" s="458"/>
      <c r="B14" s="272" t="s">
        <v>453</v>
      </c>
      <c r="C14" s="272" t="s">
        <v>3</v>
      </c>
      <c r="D14" s="275">
        <f>E14+F14+G14+H14+I14+K14+L14+M14</f>
        <v>4.4000000000000004</v>
      </c>
      <c r="E14" s="276">
        <v>4.4000000000000004</v>
      </c>
      <c r="F14" s="276"/>
      <c r="G14" s="276"/>
      <c r="H14" s="276"/>
      <c r="I14" s="276"/>
      <c r="J14" s="276"/>
      <c r="K14" s="276"/>
      <c r="L14" s="276"/>
      <c r="M14" s="277"/>
    </row>
    <row r="15" spans="1:15" ht="31.9" customHeight="1" x14ac:dyDescent="0.2">
      <c r="A15" s="458"/>
      <c r="B15" s="278" t="s">
        <v>451</v>
      </c>
      <c r="C15" s="272" t="s">
        <v>4</v>
      </c>
      <c r="D15" s="275">
        <f>E15+F15+G15+H15+I15+K15+L15+M15</f>
        <v>8632</v>
      </c>
      <c r="E15" s="276">
        <v>65</v>
      </c>
      <c r="F15" s="276"/>
      <c r="G15" s="276"/>
      <c r="H15" s="276"/>
      <c r="I15" s="276">
        <v>8567</v>
      </c>
      <c r="J15" s="276"/>
      <c r="K15" s="276"/>
      <c r="L15" s="276"/>
      <c r="M15" s="277"/>
    </row>
    <row r="16" spans="1:15" ht="58.9" hidden="1" customHeight="1" x14ac:dyDescent="0.2">
      <c r="A16" s="459"/>
      <c r="B16" s="272" t="s">
        <v>474</v>
      </c>
      <c r="C16" s="272"/>
      <c r="D16" s="275">
        <f>E16+F16+G16+H16+I16+J16+K16+L16+M16</f>
        <v>0</v>
      </c>
      <c r="E16" s="276"/>
      <c r="F16" s="276"/>
      <c r="G16" s="276"/>
      <c r="H16" s="276"/>
      <c r="I16" s="276"/>
      <c r="J16" s="276"/>
      <c r="K16" s="276"/>
      <c r="L16" s="276"/>
      <c r="M16" s="279"/>
    </row>
    <row r="17" spans="1:13" ht="21" customHeight="1" x14ac:dyDescent="0.2">
      <c r="A17" s="467" t="s">
        <v>39</v>
      </c>
      <c r="B17" s="468"/>
      <c r="C17" s="272" t="s">
        <v>5</v>
      </c>
      <c r="D17" s="275">
        <f>SUM(D13:D16)</f>
        <v>10411.5</v>
      </c>
      <c r="E17" s="275">
        <f t="shared" ref="E17:M17" si="0">SUM(E13:E16)</f>
        <v>1844.5</v>
      </c>
      <c r="F17" s="275">
        <f t="shared" si="0"/>
        <v>0</v>
      </c>
      <c r="G17" s="275">
        <f t="shared" si="0"/>
        <v>0</v>
      </c>
      <c r="H17" s="275">
        <f t="shared" si="0"/>
        <v>0</v>
      </c>
      <c r="I17" s="275">
        <f t="shared" si="0"/>
        <v>8567</v>
      </c>
      <c r="J17" s="275">
        <f t="shared" si="0"/>
        <v>0</v>
      </c>
      <c r="K17" s="275">
        <f t="shared" si="0"/>
        <v>0</v>
      </c>
      <c r="L17" s="275">
        <f t="shared" si="0"/>
        <v>0</v>
      </c>
      <c r="M17" s="275">
        <f t="shared" si="0"/>
        <v>0</v>
      </c>
    </row>
    <row r="18" spans="1:13" ht="28.9" hidden="1" customHeight="1" x14ac:dyDescent="0.2">
      <c r="A18" s="464" t="s">
        <v>475</v>
      </c>
      <c r="B18" s="273" t="s">
        <v>457</v>
      </c>
      <c r="C18" s="273" t="s">
        <v>7</v>
      </c>
      <c r="D18" s="280">
        <f>+E18+F18+G18+H18+I18+J18+K18+L18+M18</f>
        <v>0</v>
      </c>
      <c r="E18" s="281">
        <f>160885-160885</f>
        <v>0</v>
      </c>
      <c r="F18" s="281"/>
      <c r="G18" s="280"/>
      <c r="H18" s="276"/>
      <c r="I18" s="276"/>
      <c r="J18" s="276"/>
      <c r="K18" s="276"/>
      <c r="L18" s="276"/>
      <c r="M18" s="279">
        <f>613188-613188</f>
        <v>0</v>
      </c>
    </row>
    <row r="19" spans="1:13" ht="33" hidden="1" customHeight="1" x14ac:dyDescent="0.2">
      <c r="A19" s="464"/>
      <c r="B19" s="273" t="s">
        <v>453</v>
      </c>
      <c r="C19" s="273" t="s">
        <v>8</v>
      </c>
      <c r="D19" s="280">
        <f>+E19+F19+G19+H19+I19+J19+K19+L19+M19</f>
        <v>0</v>
      </c>
      <c r="E19" s="281">
        <f>135846-135846</f>
        <v>0</v>
      </c>
      <c r="F19" s="281"/>
      <c r="G19" s="280"/>
      <c r="H19" s="276"/>
      <c r="I19" s="276"/>
      <c r="J19" s="276"/>
      <c r="K19" s="276"/>
      <c r="L19" s="276"/>
      <c r="M19" s="279"/>
    </row>
    <row r="20" spans="1:13" ht="34.15" hidden="1" customHeight="1" x14ac:dyDescent="0.2">
      <c r="A20" s="464"/>
      <c r="B20" s="273" t="s">
        <v>476</v>
      </c>
      <c r="C20" s="273" t="s">
        <v>9</v>
      </c>
      <c r="D20" s="280">
        <f>+E20+F20+G20+H20+I20+J20+K20+L20+M20</f>
        <v>0</v>
      </c>
      <c r="E20" s="281">
        <f>122046-122046</f>
        <v>0</v>
      </c>
      <c r="F20" s="281"/>
      <c r="G20" s="280"/>
      <c r="H20" s="276"/>
      <c r="I20" s="276"/>
      <c r="J20" s="276"/>
      <c r="K20" s="276"/>
      <c r="L20" s="276"/>
      <c r="M20" s="279"/>
    </row>
    <row r="21" spans="1:13" ht="40.9" hidden="1" customHeight="1" x14ac:dyDescent="0.2">
      <c r="A21" s="464"/>
      <c r="B21" s="282" t="s">
        <v>451</v>
      </c>
      <c r="C21" s="273" t="s">
        <v>10</v>
      </c>
      <c r="D21" s="280">
        <f>+E21+F21+G21+H21+I21+J21+K21+L21+M21</f>
        <v>0</v>
      </c>
      <c r="E21" s="281">
        <f>28962-28962</f>
        <v>0</v>
      </c>
      <c r="F21" s="281"/>
      <c r="G21" s="280"/>
      <c r="H21" s="276"/>
      <c r="I21" s="276">
        <f>61631-61631</f>
        <v>0</v>
      </c>
      <c r="J21" s="276"/>
      <c r="K21" s="276">
        <f>347718+245887-593605</f>
        <v>0</v>
      </c>
      <c r="L21" s="276">
        <f>2955485+2090044-5045529</f>
        <v>0</v>
      </c>
      <c r="M21" s="279"/>
    </row>
    <row r="22" spans="1:13" ht="25.15" hidden="1" customHeight="1" x14ac:dyDescent="0.2">
      <c r="A22" s="464" t="s">
        <v>39</v>
      </c>
      <c r="B22" s="464"/>
      <c r="C22" s="273">
        <v>10</v>
      </c>
      <c r="D22" s="280">
        <f>+SUM(D18:D21)</f>
        <v>0</v>
      </c>
      <c r="E22" s="280">
        <f t="shared" ref="E22:M22" si="1">+SUM(E18:E21)</f>
        <v>0</v>
      </c>
      <c r="F22" s="280">
        <f t="shared" si="1"/>
        <v>0</v>
      </c>
      <c r="G22" s="280">
        <f t="shared" si="1"/>
        <v>0</v>
      </c>
      <c r="H22" s="280">
        <f t="shared" si="1"/>
        <v>0</v>
      </c>
      <c r="I22" s="280">
        <f t="shared" si="1"/>
        <v>0</v>
      </c>
      <c r="J22" s="280">
        <f t="shared" si="1"/>
        <v>0</v>
      </c>
      <c r="K22" s="280">
        <f t="shared" si="1"/>
        <v>0</v>
      </c>
      <c r="L22" s="280">
        <f t="shared" si="1"/>
        <v>0</v>
      </c>
      <c r="M22" s="280">
        <f t="shared" si="1"/>
        <v>0</v>
      </c>
    </row>
    <row r="23" spans="1:13" ht="36" hidden="1" customHeight="1" x14ac:dyDescent="0.2">
      <c r="A23" s="464" t="s">
        <v>307</v>
      </c>
      <c r="B23" s="273" t="s">
        <v>473</v>
      </c>
      <c r="C23" s="273" t="s">
        <v>9</v>
      </c>
      <c r="D23" s="280">
        <f>+E23+F23+G23+H23+I23+J23+K23+L23+M23</f>
        <v>0</v>
      </c>
      <c r="E23" s="281">
        <f>1775052-1775052</f>
        <v>0</v>
      </c>
      <c r="F23" s="281"/>
      <c r="G23" s="280"/>
      <c r="H23" s="281">
        <f>597601-597601</f>
        <v>0</v>
      </c>
      <c r="I23" s="280"/>
      <c r="J23" s="280"/>
      <c r="K23" s="280"/>
      <c r="L23" s="281"/>
      <c r="M23" s="279"/>
    </row>
    <row r="24" spans="1:13" ht="33.75" hidden="1" customHeight="1" x14ac:dyDescent="0.2">
      <c r="A24" s="464"/>
      <c r="B24" s="273" t="s">
        <v>453</v>
      </c>
      <c r="C24" s="273" t="s">
        <v>10</v>
      </c>
      <c r="D24" s="280">
        <f>+E24+F24+G24+H24+I24+J24+K24+L24+M24</f>
        <v>0</v>
      </c>
      <c r="E24" s="281">
        <f>28851-28851</f>
        <v>0</v>
      </c>
      <c r="F24" s="281"/>
      <c r="G24" s="280"/>
      <c r="H24" s="281"/>
      <c r="I24" s="281">
        <f>894839-19129-875710</f>
        <v>0</v>
      </c>
      <c r="J24" s="280"/>
      <c r="K24" s="281">
        <f>23170+17377-40547</f>
        <v>0</v>
      </c>
      <c r="L24" s="281">
        <f>219493-219493</f>
        <v>0</v>
      </c>
      <c r="M24" s="279"/>
    </row>
    <row r="25" spans="1:13" ht="37.5" hidden="1" customHeight="1" x14ac:dyDescent="0.2">
      <c r="A25" s="464"/>
      <c r="B25" s="282" t="s">
        <v>451</v>
      </c>
      <c r="C25" s="273" t="s">
        <v>11</v>
      </c>
      <c r="D25" s="280">
        <f>+E25+F25+G25+H25+I25+J25+K25+L25+M25</f>
        <v>0</v>
      </c>
      <c r="E25" s="281">
        <f>1592910+2136940-3729850</f>
        <v>0</v>
      </c>
      <c r="F25" s="281"/>
      <c r="G25" s="280"/>
      <c r="H25" s="281">
        <f>1219706+770150-144810-1845046</f>
        <v>0</v>
      </c>
      <c r="I25" s="281">
        <f>619208-256024-363184</f>
        <v>0</v>
      </c>
      <c r="J25" s="280"/>
      <c r="K25" s="280"/>
      <c r="L25" s="280"/>
      <c r="M25" s="279"/>
    </row>
    <row r="26" spans="1:13" ht="59.45" hidden="1" customHeight="1" x14ac:dyDescent="0.2">
      <c r="A26" s="464"/>
      <c r="B26" s="282" t="s">
        <v>474</v>
      </c>
      <c r="C26" s="273" t="s">
        <v>12</v>
      </c>
      <c r="D26" s="280">
        <f>+E26+F26+G26+H26+I26+J26+K26+L26+M26</f>
        <v>0</v>
      </c>
      <c r="E26" s="281"/>
      <c r="F26" s="281"/>
      <c r="G26" s="280"/>
      <c r="H26" s="281">
        <f>144810-144810</f>
        <v>0</v>
      </c>
      <c r="I26" s="281"/>
      <c r="J26" s="280"/>
      <c r="K26" s="280"/>
      <c r="L26" s="280"/>
      <c r="M26" s="279"/>
    </row>
    <row r="27" spans="1:13" ht="32.25" hidden="1" customHeight="1" x14ac:dyDescent="0.2">
      <c r="A27" s="464" t="s">
        <v>39</v>
      </c>
      <c r="B27" s="464"/>
      <c r="C27" s="273" t="s">
        <v>13</v>
      </c>
      <c r="D27" s="280">
        <f t="shared" ref="D27:M27" si="2">+SUM(D23:D26)</f>
        <v>0</v>
      </c>
      <c r="E27" s="280">
        <f t="shared" si="2"/>
        <v>0</v>
      </c>
      <c r="F27" s="280">
        <f t="shared" si="2"/>
        <v>0</v>
      </c>
      <c r="G27" s="280">
        <f t="shared" si="2"/>
        <v>0</v>
      </c>
      <c r="H27" s="280">
        <f t="shared" si="2"/>
        <v>0</v>
      </c>
      <c r="I27" s="280">
        <f t="shared" si="2"/>
        <v>0</v>
      </c>
      <c r="J27" s="280">
        <f t="shared" si="2"/>
        <v>0</v>
      </c>
      <c r="K27" s="280">
        <f t="shared" si="2"/>
        <v>0</v>
      </c>
      <c r="L27" s="280">
        <f t="shared" si="2"/>
        <v>0</v>
      </c>
      <c r="M27" s="280">
        <f t="shared" si="2"/>
        <v>0</v>
      </c>
    </row>
    <row r="28" spans="1:13" ht="41.45" customHeight="1" x14ac:dyDescent="0.2">
      <c r="A28" s="272" t="s">
        <v>477</v>
      </c>
      <c r="B28" s="273" t="s">
        <v>478</v>
      </c>
      <c r="C28" s="273" t="s">
        <v>6</v>
      </c>
      <c r="D28" s="280">
        <f>+E28+F28+G28+H28+I28+J28+K28+L28+M28</f>
        <v>416.4</v>
      </c>
      <c r="E28" s="281">
        <v>137.4</v>
      </c>
      <c r="F28" s="281"/>
      <c r="G28" s="280"/>
      <c r="H28" s="281"/>
      <c r="I28" s="281"/>
      <c r="J28" s="280"/>
      <c r="K28" s="281"/>
      <c r="L28" s="281"/>
      <c r="M28" s="279">
        <v>279</v>
      </c>
    </row>
    <row r="29" spans="1:13" ht="29.45" customHeight="1" x14ac:dyDescent="0.2">
      <c r="A29" s="464" t="s">
        <v>39</v>
      </c>
      <c r="B29" s="464"/>
      <c r="C29" s="273" t="s">
        <v>7</v>
      </c>
      <c r="D29" s="280">
        <f t="shared" ref="D29:M29" si="3">+SUM(D28)</f>
        <v>416.4</v>
      </c>
      <c r="E29" s="280">
        <f t="shared" si="3"/>
        <v>137.4</v>
      </c>
      <c r="F29" s="280">
        <f t="shared" si="3"/>
        <v>0</v>
      </c>
      <c r="G29" s="280">
        <f t="shared" si="3"/>
        <v>0</v>
      </c>
      <c r="H29" s="280">
        <f t="shared" si="3"/>
        <v>0</v>
      </c>
      <c r="I29" s="280">
        <f t="shared" si="3"/>
        <v>0</v>
      </c>
      <c r="J29" s="280">
        <f t="shared" si="3"/>
        <v>0</v>
      </c>
      <c r="K29" s="280">
        <f t="shared" si="3"/>
        <v>0</v>
      </c>
      <c r="L29" s="280">
        <f t="shared" si="3"/>
        <v>0</v>
      </c>
      <c r="M29" s="280">
        <f t="shared" si="3"/>
        <v>279</v>
      </c>
    </row>
    <row r="30" spans="1:13" ht="26.25" customHeight="1" x14ac:dyDescent="0.2">
      <c r="A30" s="465" t="s">
        <v>317</v>
      </c>
      <c r="B30" s="273" t="s">
        <v>457</v>
      </c>
      <c r="C30" s="273" t="s">
        <v>8</v>
      </c>
      <c r="D30" s="280">
        <f>E30+H30+I30+J30+K30+L30+M30</f>
        <v>281.5</v>
      </c>
      <c r="E30" s="280"/>
      <c r="F30" s="280"/>
      <c r="G30" s="280"/>
      <c r="H30" s="281"/>
      <c r="I30" s="280"/>
      <c r="J30" s="280"/>
      <c r="K30" s="280"/>
      <c r="L30" s="280"/>
      <c r="M30" s="279">
        <v>281.5</v>
      </c>
    </row>
    <row r="31" spans="1:13" ht="31.9" hidden="1" customHeight="1" x14ac:dyDescent="0.2">
      <c r="A31" s="472"/>
      <c r="B31" s="273" t="s">
        <v>479</v>
      </c>
      <c r="C31" s="273"/>
      <c r="D31" s="280">
        <f>+E31+F31+G31+H31+I31+J31+K31+L31+M31</f>
        <v>0</v>
      </c>
      <c r="E31" s="276"/>
      <c r="F31" s="276"/>
      <c r="G31" s="276"/>
      <c r="H31" s="276"/>
      <c r="I31" s="276"/>
      <c r="J31" s="276"/>
      <c r="K31" s="276"/>
      <c r="L31" s="276"/>
      <c r="M31" s="279"/>
    </row>
    <row r="32" spans="1:13" ht="31.9" hidden="1" customHeight="1" x14ac:dyDescent="0.2">
      <c r="A32" s="472"/>
      <c r="B32" s="282" t="s">
        <v>453</v>
      </c>
      <c r="C32" s="273"/>
      <c r="D32" s="280">
        <f>+E32+F32+G32+H32+I32+J32+K32+L32+M32</f>
        <v>0</v>
      </c>
      <c r="E32" s="276"/>
      <c r="F32" s="276"/>
      <c r="G32" s="276"/>
      <c r="H32" s="276"/>
      <c r="I32" s="276"/>
      <c r="J32" s="276"/>
      <c r="K32" s="276"/>
      <c r="L32" s="276"/>
      <c r="M32" s="279"/>
    </row>
    <row r="33" spans="1:14" ht="34.15" customHeight="1" x14ac:dyDescent="0.2">
      <c r="A33" s="472"/>
      <c r="B33" s="273" t="s">
        <v>476</v>
      </c>
      <c r="C33" s="273" t="s">
        <v>9</v>
      </c>
      <c r="D33" s="280">
        <f>E33+H33+I33+J33+K33+L33</f>
        <v>1058.2</v>
      </c>
      <c r="E33" s="276">
        <v>1058.2</v>
      </c>
      <c r="F33" s="276"/>
      <c r="G33" s="276"/>
      <c r="H33" s="276"/>
      <c r="I33" s="276"/>
      <c r="J33" s="276"/>
      <c r="K33" s="276"/>
      <c r="L33" s="276"/>
      <c r="M33" s="279"/>
    </row>
    <row r="34" spans="1:14" ht="32.450000000000003" customHeight="1" x14ac:dyDescent="0.2">
      <c r="A34" s="466"/>
      <c r="B34" s="282" t="s">
        <v>451</v>
      </c>
      <c r="C34" s="273" t="s">
        <v>10</v>
      </c>
      <c r="D34" s="280">
        <f>+E34+F34+G34+H34+I34+J34+K34+L34+M34</f>
        <v>22812.9</v>
      </c>
      <c r="E34" s="276">
        <v>15121.8</v>
      </c>
      <c r="F34" s="276"/>
      <c r="G34" s="276">
        <v>291.10000000000002</v>
      </c>
      <c r="H34" s="276"/>
      <c r="I34" s="276">
        <v>7400</v>
      </c>
      <c r="J34" s="276"/>
      <c r="K34" s="276"/>
      <c r="L34" s="276"/>
      <c r="M34" s="279"/>
    </row>
    <row r="35" spans="1:14" ht="25.5" customHeight="1" x14ac:dyDescent="0.2">
      <c r="A35" s="464" t="s">
        <v>39</v>
      </c>
      <c r="B35" s="464"/>
      <c r="C35" s="273" t="s">
        <v>11</v>
      </c>
      <c r="D35" s="280">
        <f t="shared" ref="D35:M35" si="4">+SUM(D30:D34)</f>
        <v>24152.600000000002</v>
      </c>
      <c r="E35" s="280">
        <f t="shared" si="4"/>
        <v>16180</v>
      </c>
      <c r="F35" s="280">
        <f t="shared" si="4"/>
        <v>0</v>
      </c>
      <c r="G35" s="280">
        <f t="shared" si="4"/>
        <v>291.10000000000002</v>
      </c>
      <c r="H35" s="280">
        <f t="shared" si="4"/>
        <v>0</v>
      </c>
      <c r="I35" s="280">
        <f t="shared" si="4"/>
        <v>7400</v>
      </c>
      <c r="J35" s="280">
        <f t="shared" si="4"/>
        <v>0</v>
      </c>
      <c r="K35" s="280">
        <f t="shared" si="4"/>
        <v>0</v>
      </c>
      <c r="L35" s="280">
        <f t="shared" si="4"/>
        <v>0</v>
      </c>
      <c r="M35" s="280">
        <f t="shared" si="4"/>
        <v>281.5</v>
      </c>
      <c r="N35" s="158"/>
    </row>
    <row r="36" spans="1:14" ht="45.6" customHeight="1" x14ac:dyDescent="0.2">
      <c r="A36" s="465" t="s">
        <v>37</v>
      </c>
      <c r="B36" s="273" t="s">
        <v>480</v>
      </c>
      <c r="C36" s="273" t="s">
        <v>12</v>
      </c>
      <c r="D36" s="280">
        <f>+E36+H36+I36+J36+K36+L36+M36</f>
        <v>300.3</v>
      </c>
      <c r="E36" s="281">
        <v>300.3</v>
      </c>
      <c r="F36" s="281"/>
      <c r="G36" s="281"/>
      <c r="H36" s="281"/>
      <c r="I36" s="281"/>
      <c r="J36" s="281"/>
      <c r="K36" s="281"/>
      <c r="L36" s="281"/>
      <c r="M36" s="279"/>
      <c r="N36" s="158"/>
    </row>
    <row r="37" spans="1:14" ht="34.9" customHeight="1" x14ac:dyDescent="0.2">
      <c r="A37" s="472"/>
      <c r="B37" s="273" t="s">
        <v>455</v>
      </c>
      <c r="C37" s="273" t="s">
        <v>13</v>
      </c>
      <c r="D37" s="280">
        <f>+E37+F37+G37+H37+I37+J37+K37+L37+M37</f>
        <v>77.099999999999994</v>
      </c>
      <c r="E37" s="276">
        <v>77.099999999999994</v>
      </c>
      <c r="F37" s="276"/>
      <c r="G37" s="276"/>
      <c r="H37" s="276"/>
      <c r="I37" s="276"/>
      <c r="J37" s="276"/>
      <c r="K37" s="276"/>
      <c r="L37" s="276"/>
      <c r="M37" s="279"/>
      <c r="N37" s="158"/>
    </row>
    <row r="38" spans="1:14" ht="30" customHeight="1" x14ac:dyDescent="0.2">
      <c r="A38" s="466"/>
      <c r="B38" s="273" t="s">
        <v>457</v>
      </c>
      <c r="C38" s="273" t="s">
        <v>14</v>
      </c>
      <c r="D38" s="280">
        <f>+E38+F38+G38+H38+I38+J38+K38+L38+M38</f>
        <v>811</v>
      </c>
      <c r="E38" s="276">
        <v>305</v>
      </c>
      <c r="F38" s="276">
        <v>261</v>
      </c>
      <c r="G38" s="276"/>
      <c r="H38" s="276"/>
      <c r="I38" s="276"/>
      <c r="J38" s="276"/>
      <c r="K38" s="276">
        <v>245</v>
      </c>
      <c r="L38" s="276"/>
      <c r="M38" s="279"/>
      <c r="N38" s="158"/>
    </row>
    <row r="39" spans="1:14" ht="21.75" customHeight="1" x14ac:dyDescent="0.2">
      <c r="A39" s="464" t="s">
        <v>39</v>
      </c>
      <c r="B39" s="464"/>
      <c r="C39" s="273" t="s">
        <v>15</v>
      </c>
      <c r="D39" s="280">
        <f t="shared" ref="D39:M39" si="5">+SUM(D36:D38)</f>
        <v>1188.4000000000001</v>
      </c>
      <c r="E39" s="280">
        <f t="shared" si="5"/>
        <v>682.4</v>
      </c>
      <c r="F39" s="280">
        <f t="shared" si="5"/>
        <v>261</v>
      </c>
      <c r="G39" s="280">
        <f t="shared" si="5"/>
        <v>0</v>
      </c>
      <c r="H39" s="280">
        <f t="shared" si="5"/>
        <v>0</v>
      </c>
      <c r="I39" s="280">
        <f t="shared" si="5"/>
        <v>0</v>
      </c>
      <c r="J39" s="280">
        <f t="shared" si="5"/>
        <v>0</v>
      </c>
      <c r="K39" s="280">
        <f t="shared" si="5"/>
        <v>245</v>
      </c>
      <c r="L39" s="280">
        <f t="shared" si="5"/>
        <v>0</v>
      </c>
      <c r="M39" s="280">
        <f t="shared" si="5"/>
        <v>0</v>
      </c>
    </row>
    <row r="40" spans="1:14" ht="33" customHeight="1" x14ac:dyDescent="0.2">
      <c r="A40" s="465" t="s">
        <v>35</v>
      </c>
      <c r="B40" s="273" t="s">
        <v>473</v>
      </c>
      <c r="C40" s="273" t="s">
        <v>16</v>
      </c>
      <c r="D40" s="280">
        <f>+E40+F40+G40+H40+I40+J40+K40+L40+M40</f>
        <v>13564.099999999999</v>
      </c>
      <c r="E40" s="276">
        <f>1137.3+3002.7</f>
        <v>4140</v>
      </c>
      <c r="F40" s="276"/>
      <c r="G40" s="276">
        <v>217.4</v>
      </c>
      <c r="H40" s="276"/>
      <c r="I40" s="276">
        <f>11660-3002.7</f>
        <v>8657.2999999999993</v>
      </c>
      <c r="J40" s="276"/>
      <c r="K40" s="276"/>
      <c r="L40" s="276"/>
      <c r="M40" s="279">
        <f>429.8+119.6</f>
        <v>549.4</v>
      </c>
    </row>
    <row r="41" spans="1:14" ht="31.5" customHeight="1" x14ac:dyDescent="0.2">
      <c r="A41" s="472"/>
      <c r="B41" s="273" t="s">
        <v>479</v>
      </c>
      <c r="C41" s="273" t="s">
        <v>17</v>
      </c>
      <c r="D41" s="280">
        <f>+E41+F41+G41+H41+I41+J41+K41+L41+M41</f>
        <v>1573.8</v>
      </c>
      <c r="E41" s="276">
        <v>1573.8</v>
      </c>
      <c r="F41" s="276"/>
      <c r="G41" s="276"/>
      <c r="H41" s="276"/>
      <c r="I41" s="276"/>
      <c r="J41" s="276"/>
      <c r="K41" s="276">
        <f>115848-115848</f>
        <v>0</v>
      </c>
      <c r="L41" s="276"/>
      <c r="M41" s="279"/>
    </row>
    <row r="42" spans="1:14" ht="57.75" customHeight="1" x14ac:dyDescent="0.2">
      <c r="A42" s="466"/>
      <c r="B42" s="273" t="s">
        <v>460</v>
      </c>
      <c r="C42" s="273" t="s">
        <v>18</v>
      </c>
      <c r="D42" s="280">
        <f>+E42+F42+G42+H42+I42+J42+K42+L42+M42</f>
        <v>50.2</v>
      </c>
      <c r="E42" s="276">
        <v>50.2</v>
      </c>
      <c r="F42" s="276"/>
      <c r="G42" s="276"/>
      <c r="H42" s="276"/>
      <c r="I42" s="276"/>
      <c r="J42" s="276"/>
      <c r="K42" s="276"/>
      <c r="L42" s="276"/>
      <c r="M42" s="279"/>
    </row>
    <row r="43" spans="1:14" ht="25.5" customHeight="1" x14ac:dyDescent="0.2">
      <c r="A43" s="464" t="s">
        <v>39</v>
      </c>
      <c r="B43" s="464"/>
      <c r="C43" s="273" t="s">
        <v>19</v>
      </c>
      <c r="D43" s="280">
        <f t="shared" ref="D43:M43" si="6">+SUM(D40:D42)</f>
        <v>15188.099999999999</v>
      </c>
      <c r="E43" s="280">
        <f>+SUM(E40:E42)</f>
        <v>5764</v>
      </c>
      <c r="F43" s="280">
        <f t="shared" si="6"/>
        <v>0</v>
      </c>
      <c r="G43" s="280">
        <f t="shared" si="6"/>
        <v>217.4</v>
      </c>
      <c r="H43" s="280">
        <f t="shared" si="6"/>
        <v>0</v>
      </c>
      <c r="I43" s="280">
        <f t="shared" si="6"/>
        <v>8657.2999999999993</v>
      </c>
      <c r="J43" s="280">
        <f t="shared" si="6"/>
        <v>0</v>
      </c>
      <c r="K43" s="280">
        <f t="shared" si="6"/>
        <v>0</v>
      </c>
      <c r="L43" s="280">
        <f t="shared" si="6"/>
        <v>0</v>
      </c>
      <c r="M43" s="280">
        <f t="shared" si="6"/>
        <v>549.4</v>
      </c>
    </row>
    <row r="44" spans="1:14" ht="35.450000000000003" customHeight="1" x14ac:dyDescent="0.2">
      <c r="A44" s="469" t="s">
        <v>481</v>
      </c>
      <c r="B44" s="469"/>
      <c r="C44" s="273" t="s">
        <v>20</v>
      </c>
      <c r="D44" s="280">
        <f t="shared" ref="D44:M44" si="7">D17+D43+D39+D35+D29+D27+D22</f>
        <v>51357.000000000007</v>
      </c>
      <c r="E44" s="280">
        <f t="shared" si="7"/>
        <v>24608.300000000003</v>
      </c>
      <c r="F44" s="280">
        <f t="shared" si="7"/>
        <v>261</v>
      </c>
      <c r="G44" s="280">
        <f t="shared" si="7"/>
        <v>508.5</v>
      </c>
      <c r="H44" s="280">
        <f t="shared" si="7"/>
        <v>0</v>
      </c>
      <c r="I44" s="280">
        <f t="shared" si="7"/>
        <v>24624.3</v>
      </c>
      <c r="J44" s="280">
        <f t="shared" si="7"/>
        <v>0</v>
      </c>
      <c r="K44" s="280">
        <f t="shared" si="7"/>
        <v>245</v>
      </c>
      <c r="L44" s="280">
        <f t="shared" si="7"/>
        <v>0</v>
      </c>
      <c r="M44" s="280">
        <f t="shared" si="7"/>
        <v>1109.9000000000001</v>
      </c>
    </row>
    <row r="45" spans="1:14" ht="13.15" customHeight="1" x14ac:dyDescent="0.2">
      <c r="A45" s="283"/>
      <c r="B45" s="284"/>
      <c r="C45" s="285"/>
      <c r="D45" s="286"/>
      <c r="E45" s="287"/>
      <c r="F45" s="287"/>
      <c r="G45" s="287"/>
      <c r="H45" s="288"/>
      <c r="I45" s="288"/>
      <c r="J45" s="288"/>
      <c r="K45" s="288"/>
      <c r="L45" s="288"/>
    </row>
    <row r="46" spans="1:14" ht="13.9" customHeight="1" x14ac:dyDescent="0.2">
      <c r="A46" s="470" t="s">
        <v>482</v>
      </c>
      <c r="B46" s="470"/>
      <c r="C46" s="470"/>
      <c r="D46" s="470"/>
      <c r="E46" s="470"/>
      <c r="F46" s="470"/>
      <c r="G46" s="470"/>
      <c r="H46" s="470"/>
      <c r="I46" s="470"/>
      <c r="J46" s="470"/>
      <c r="K46" s="470"/>
      <c r="L46" s="470"/>
      <c r="M46" s="470"/>
    </row>
    <row r="47" spans="1:14" ht="15" x14ac:dyDescent="0.25">
      <c r="K47" s="289"/>
      <c r="L47" s="289"/>
    </row>
    <row r="48" spans="1:14" ht="15" x14ac:dyDescent="0.25">
      <c r="K48" s="289"/>
      <c r="L48" s="289"/>
    </row>
    <row r="49" spans="1:13" ht="15" x14ac:dyDescent="0.2">
      <c r="A49" s="440" t="s">
        <v>339</v>
      </c>
      <c r="B49" s="440"/>
      <c r="C49" s="440"/>
      <c r="K49" s="471" t="s">
        <v>232</v>
      </c>
      <c r="L49" s="471"/>
      <c r="M49" s="471"/>
    </row>
  </sheetData>
  <mergeCells count="32">
    <mergeCell ref="A44:B44"/>
    <mergeCell ref="A46:M46"/>
    <mergeCell ref="A49:C49"/>
    <mergeCell ref="K49:M49"/>
    <mergeCell ref="A30:A34"/>
    <mergeCell ref="A35:B35"/>
    <mergeCell ref="A36:A38"/>
    <mergeCell ref="A39:B39"/>
    <mergeCell ref="A40:A42"/>
    <mergeCell ref="A43:B43"/>
    <mergeCell ref="A29:B29"/>
    <mergeCell ref="I10:I11"/>
    <mergeCell ref="J10:J11"/>
    <mergeCell ref="K10:K11"/>
    <mergeCell ref="L10:L11"/>
    <mergeCell ref="A17:B17"/>
    <mergeCell ref="A18:A21"/>
    <mergeCell ref="A22:B22"/>
    <mergeCell ref="A23:A26"/>
    <mergeCell ref="A27:B27"/>
    <mergeCell ref="M10:M11"/>
    <mergeCell ref="A13:A16"/>
    <mergeCell ref="A6:M6"/>
    <mergeCell ref="A9:A11"/>
    <mergeCell ref="B9:B11"/>
    <mergeCell ref="C9:C11"/>
    <mergeCell ref="D9:D11"/>
    <mergeCell ref="E9:M9"/>
    <mergeCell ref="E10:E11"/>
    <mergeCell ref="F10:F11"/>
    <mergeCell ref="G10:G11"/>
    <mergeCell ref="H10:H11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Zeros="0" topLeftCell="A48" workbookViewId="0">
      <selection activeCell="M66" sqref="M66"/>
    </sheetView>
  </sheetViews>
  <sheetFormatPr defaultRowHeight="12.75" x14ac:dyDescent="0.2"/>
  <cols>
    <col min="1" max="1" width="3.7109375" customWidth="1"/>
    <col min="2" max="2" width="28.85546875" customWidth="1"/>
    <col min="3" max="3" width="3.7109375" customWidth="1"/>
    <col min="4" max="4" width="9.28515625" customWidth="1"/>
    <col min="5" max="5" width="11.42578125" customWidth="1"/>
    <col min="6" max="6" width="10.5703125" customWidth="1"/>
    <col min="7" max="7" width="8.7109375" customWidth="1"/>
    <col min="8" max="8" width="10.140625" customWidth="1"/>
    <col min="9" max="9" width="10.5703125" customWidth="1"/>
    <col min="257" max="257" width="3.7109375" customWidth="1"/>
    <col min="258" max="258" width="28.85546875" customWidth="1"/>
    <col min="259" max="259" width="3.85546875" customWidth="1"/>
    <col min="260" max="260" width="10.28515625" customWidth="1"/>
    <col min="261" max="261" width="11.28515625" customWidth="1"/>
    <col min="262" max="262" width="9.7109375" customWidth="1"/>
    <col min="263" max="263" width="9.140625" customWidth="1"/>
    <col min="264" max="264" width="10" customWidth="1"/>
    <col min="265" max="265" width="10.42578125" customWidth="1"/>
    <col min="513" max="513" width="3.7109375" customWidth="1"/>
    <col min="514" max="514" width="28.85546875" customWidth="1"/>
    <col min="515" max="515" width="3.85546875" customWidth="1"/>
    <col min="516" max="516" width="10.28515625" customWidth="1"/>
    <col min="517" max="517" width="11.28515625" customWidth="1"/>
    <col min="518" max="518" width="9.7109375" customWidth="1"/>
    <col min="519" max="519" width="9.140625" customWidth="1"/>
    <col min="520" max="520" width="10" customWidth="1"/>
    <col min="521" max="521" width="10.42578125" customWidth="1"/>
    <col min="769" max="769" width="3.7109375" customWidth="1"/>
    <col min="770" max="770" width="28.85546875" customWidth="1"/>
    <col min="771" max="771" width="3.85546875" customWidth="1"/>
    <col min="772" max="772" width="10.28515625" customWidth="1"/>
    <col min="773" max="773" width="11.28515625" customWidth="1"/>
    <col min="774" max="774" width="9.7109375" customWidth="1"/>
    <col min="775" max="775" width="9.140625" customWidth="1"/>
    <col min="776" max="776" width="10" customWidth="1"/>
    <col min="777" max="777" width="10.42578125" customWidth="1"/>
    <col min="1025" max="1025" width="3.7109375" customWidth="1"/>
    <col min="1026" max="1026" width="28.85546875" customWidth="1"/>
    <col min="1027" max="1027" width="3.85546875" customWidth="1"/>
    <col min="1028" max="1028" width="10.28515625" customWidth="1"/>
    <col min="1029" max="1029" width="11.28515625" customWidth="1"/>
    <col min="1030" max="1030" width="9.7109375" customWidth="1"/>
    <col min="1031" max="1031" width="9.140625" customWidth="1"/>
    <col min="1032" max="1032" width="10" customWidth="1"/>
    <col min="1033" max="1033" width="10.42578125" customWidth="1"/>
    <col min="1281" max="1281" width="3.7109375" customWidth="1"/>
    <col min="1282" max="1282" width="28.85546875" customWidth="1"/>
    <col min="1283" max="1283" width="3.85546875" customWidth="1"/>
    <col min="1284" max="1284" width="10.28515625" customWidth="1"/>
    <col min="1285" max="1285" width="11.28515625" customWidth="1"/>
    <col min="1286" max="1286" width="9.7109375" customWidth="1"/>
    <col min="1287" max="1287" width="9.140625" customWidth="1"/>
    <col min="1288" max="1288" width="10" customWidth="1"/>
    <col min="1289" max="1289" width="10.42578125" customWidth="1"/>
    <col min="1537" max="1537" width="3.7109375" customWidth="1"/>
    <col min="1538" max="1538" width="28.85546875" customWidth="1"/>
    <col min="1539" max="1539" width="3.85546875" customWidth="1"/>
    <col min="1540" max="1540" width="10.28515625" customWidth="1"/>
    <col min="1541" max="1541" width="11.28515625" customWidth="1"/>
    <col min="1542" max="1542" width="9.7109375" customWidth="1"/>
    <col min="1543" max="1543" width="9.140625" customWidth="1"/>
    <col min="1544" max="1544" width="10" customWidth="1"/>
    <col min="1545" max="1545" width="10.42578125" customWidth="1"/>
    <col min="1793" max="1793" width="3.7109375" customWidth="1"/>
    <col min="1794" max="1794" width="28.85546875" customWidth="1"/>
    <col min="1795" max="1795" width="3.85546875" customWidth="1"/>
    <col min="1796" max="1796" width="10.28515625" customWidth="1"/>
    <col min="1797" max="1797" width="11.28515625" customWidth="1"/>
    <col min="1798" max="1798" width="9.7109375" customWidth="1"/>
    <col min="1799" max="1799" width="9.140625" customWidth="1"/>
    <col min="1800" max="1800" width="10" customWidth="1"/>
    <col min="1801" max="1801" width="10.42578125" customWidth="1"/>
    <col min="2049" max="2049" width="3.7109375" customWidth="1"/>
    <col min="2050" max="2050" width="28.85546875" customWidth="1"/>
    <col min="2051" max="2051" width="3.85546875" customWidth="1"/>
    <col min="2052" max="2052" width="10.28515625" customWidth="1"/>
    <col min="2053" max="2053" width="11.28515625" customWidth="1"/>
    <col min="2054" max="2054" width="9.7109375" customWidth="1"/>
    <col min="2055" max="2055" width="9.140625" customWidth="1"/>
    <col min="2056" max="2056" width="10" customWidth="1"/>
    <col min="2057" max="2057" width="10.42578125" customWidth="1"/>
    <col min="2305" max="2305" width="3.7109375" customWidth="1"/>
    <col min="2306" max="2306" width="28.85546875" customWidth="1"/>
    <col min="2307" max="2307" width="3.85546875" customWidth="1"/>
    <col min="2308" max="2308" width="10.28515625" customWidth="1"/>
    <col min="2309" max="2309" width="11.28515625" customWidth="1"/>
    <col min="2310" max="2310" width="9.7109375" customWidth="1"/>
    <col min="2311" max="2311" width="9.140625" customWidth="1"/>
    <col min="2312" max="2312" width="10" customWidth="1"/>
    <col min="2313" max="2313" width="10.42578125" customWidth="1"/>
    <col min="2561" max="2561" width="3.7109375" customWidth="1"/>
    <col min="2562" max="2562" width="28.85546875" customWidth="1"/>
    <col min="2563" max="2563" width="3.85546875" customWidth="1"/>
    <col min="2564" max="2564" width="10.28515625" customWidth="1"/>
    <col min="2565" max="2565" width="11.28515625" customWidth="1"/>
    <col min="2566" max="2566" width="9.7109375" customWidth="1"/>
    <col min="2567" max="2567" width="9.140625" customWidth="1"/>
    <col min="2568" max="2568" width="10" customWidth="1"/>
    <col min="2569" max="2569" width="10.42578125" customWidth="1"/>
    <col min="2817" max="2817" width="3.7109375" customWidth="1"/>
    <col min="2818" max="2818" width="28.85546875" customWidth="1"/>
    <col min="2819" max="2819" width="3.85546875" customWidth="1"/>
    <col min="2820" max="2820" width="10.28515625" customWidth="1"/>
    <col min="2821" max="2821" width="11.28515625" customWidth="1"/>
    <col min="2822" max="2822" width="9.7109375" customWidth="1"/>
    <col min="2823" max="2823" width="9.140625" customWidth="1"/>
    <col min="2824" max="2824" width="10" customWidth="1"/>
    <col min="2825" max="2825" width="10.42578125" customWidth="1"/>
    <col min="3073" max="3073" width="3.7109375" customWidth="1"/>
    <col min="3074" max="3074" width="28.85546875" customWidth="1"/>
    <col min="3075" max="3075" width="3.85546875" customWidth="1"/>
    <col min="3076" max="3076" width="10.28515625" customWidth="1"/>
    <col min="3077" max="3077" width="11.28515625" customWidth="1"/>
    <col min="3078" max="3078" width="9.7109375" customWidth="1"/>
    <col min="3079" max="3079" width="9.140625" customWidth="1"/>
    <col min="3080" max="3080" width="10" customWidth="1"/>
    <col min="3081" max="3081" width="10.42578125" customWidth="1"/>
    <col min="3329" max="3329" width="3.7109375" customWidth="1"/>
    <col min="3330" max="3330" width="28.85546875" customWidth="1"/>
    <col min="3331" max="3331" width="3.85546875" customWidth="1"/>
    <col min="3332" max="3332" width="10.28515625" customWidth="1"/>
    <col min="3333" max="3333" width="11.28515625" customWidth="1"/>
    <col min="3334" max="3334" width="9.7109375" customWidth="1"/>
    <col min="3335" max="3335" width="9.140625" customWidth="1"/>
    <col min="3336" max="3336" width="10" customWidth="1"/>
    <col min="3337" max="3337" width="10.42578125" customWidth="1"/>
    <col min="3585" max="3585" width="3.7109375" customWidth="1"/>
    <col min="3586" max="3586" width="28.85546875" customWidth="1"/>
    <col min="3587" max="3587" width="3.85546875" customWidth="1"/>
    <col min="3588" max="3588" width="10.28515625" customWidth="1"/>
    <col min="3589" max="3589" width="11.28515625" customWidth="1"/>
    <col min="3590" max="3590" width="9.7109375" customWidth="1"/>
    <col min="3591" max="3591" width="9.140625" customWidth="1"/>
    <col min="3592" max="3592" width="10" customWidth="1"/>
    <col min="3593" max="3593" width="10.42578125" customWidth="1"/>
    <col min="3841" max="3841" width="3.7109375" customWidth="1"/>
    <col min="3842" max="3842" width="28.85546875" customWidth="1"/>
    <col min="3843" max="3843" width="3.85546875" customWidth="1"/>
    <col min="3844" max="3844" width="10.28515625" customWidth="1"/>
    <col min="3845" max="3845" width="11.28515625" customWidth="1"/>
    <col min="3846" max="3846" width="9.7109375" customWidth="1"/>
    <col min="3847" max="3847" width="9.140625" customWidth="1"/>
    <col min="3848" max="3848" width="10" customWidth="1"/>
    <col min="3849" max="3849" width="10.42578125" customWidth="1"/>
    <col min="4097" max="4097" width="3.7109375" customWidth="1"/>
    <col min="4098" max="4098" width="28.85546875" customWidth="1"/>
    <col min="4099" max="4099" width="3.85546875" customWidth="1"/>
    <col min="4100" max="4100" width="10.28515625" customWidth="1"/>
    <col min="4101" max="4101" width="11.28515625" customWidth="1"/>
    <col min="4102" max="4102" width="9.7109375" customWidth="1"/>
    <col min="4103" max="4103" width="9.140625" customWidth="1"/>
    <col min="4104" max="4104" width="10" customWidth="1"/>
    <col min="4105" max="4105" width="10.42578125" customWidth="1"/>
    <col min="4353" max="4353" width="3.7109375" customWidth="1"/>
    <col min="4354" max="4354" width="28.85546875" customWidth="1"/>
    <col min="4355" max="4355" width="3.85546875" customWidth="1"/>
    <col min="4356" max="4356" width="10.28515625" customWidth="1"/>
    <col min="4357" max="4357" width="11.28515625" customWidth="1"/>
    <col min="4358" max="4358" width="9.7109375" customWidth="1"/>
    <col min="4359" max="4359" width="9.140625" customWidth="1"/>
    <col min="4360" max="4360" width="10" customWidth="1"/>
    <col min="4361" max="4361" width="10.42578125" customWidth="1"/>
    <col min="4609" max="4609" width="3.7109375" customWidth="1"/>
    <col min="4610" max="4610" width="28.85546875" customWidth="1"/>
    <col min="4611" max="4611" width="3.85546875" customWidth="1"/>
    <col min="4612" max="4612" width="10.28515625" customWidth="1"/>
    <col min="4613" max="4613" width="11.28515625" customWidth="1"/>
    <col min="4614" max="4614" width="9.7109375" customWidth="1"/>
    <col min="4615" max="4615" width="9.140625" customWidth="1"/>
    <col min="4616" max="4616" width="10" customWidth="1"/>
    <col min="4617" max="4617" width="10.42578125" customWidth="1"/>
    <col min="4865" max="4865" width="3.7109375" customWidth="1"/>
    <col min="4866" max="4866" width="28.85546875" customWidth="1"/>
    <col min="4867" max="4867" width="3.85546875" customWidth="1"/>
    <col min="4868" max="4868" width="10.28515625" customWidth="1"/>
    <col min="4869" max="4869" width="11.28515625" customWidth="1"/>
    <col min="4870" max="4870" width="9.7109375" customWidth="1"/>
    <col min="4871" max="4871" width="9.140625" customWidth="1"/>
    <col min="4872" max="4872" width="10" customWidth="1"/>
    <col min="4873" max="4873" width="10.42578125" customWidth="1"/>
    <col min="5121" max="5121" width="3.7109375" customWidth="1"/>
    <col min="5122" max="5122" width="28.85546875" customWidth="1"/>
    <col min="5123" max="5123" width="3.85546875" customWidth="1"/>
    <col min="5124" max="5124" width="10.28515625" customWidth="1"/>
    <col min="5125" max="5125" width="11.28515625" customWidth="1"/>
    <col min="5126" max="5126" width="9.7109375" customWidth="1"/>
    <col min="5127" max="5127" width="9.140625" customWidth="1"/>
    <col min="5128" max="5128" width="10" customWidth="1"/>
    <col min="5129" max="5129" width="10.42578125" customWidth="1"/>
    <col min="5377" max="5377" width="3.7109375" customWidth="1"/>
    <col min="5378" max="5378" width="28.85546875" customWidth="1"/>
    <col min="5379" max="5379" width="3.85546875" customWidth="1"/>
    <col min="5380" max="5380" width="10.28515625" customWidth="1"/>
    <col min="5381" max="5381" width="11.28515625" customWidth="1"/>
    <col min="5382" max="5382" width="9.7109375" customWidth="1"/>
    <col min="5383" max="5383" width="9.140625" customWidth="1"/>
    <col min="5384" max="5384" width="10" customWidth="1"/>
    <col min="5385" max="5385" width="10.42578125" customWidth="1"/>
    <col min="5633" max="5633" width="3.7109375" customWidth="1"/>
    <col min="5634" max="5634" width="28.85546875" customWidth="1"/>
    <col min="5635" max="5635" width="3.85546875" customWidth="1"/>
    <col min="5636" max="5636" width="10.28515625" customWidth="1"/>
    <col min="5637" max="5637" width="11.28515625" customWidth="1"/>
    <col min="5638" max="5638" width="9.7109375" customWidth="1"/>
    <col min="5639" max="5639" width="9.140625" customWidth="1"/>
    <col min="5640" max="5640" width="10" customWidth="1"/>
    <col min="5641" max="5641" width="10.42578125" customWidth="1"/>
    <col min="5889" max="5889" width="3.7109375" customWidth="1"/>
    <col min="5890" max="5890" width="28.85546875" customWidth="1"/>
    <col min="5891" max="5891" width="3.85546875" customWidth="1"/>
    <col min="5892" max="5892" width="10.28515625" customWidth="1"/>
    <col min="5893" max="5893" width="11.28515625" customWidth="1"/>
    <col min="5894" max="5894" width="9.7109375" customWidth="1"/>
    <col min="5895" max="5895" width="9.140625" customWidth="1"/>
    <col min="5896" max="5896" width="10" customWidth="1"/>
    <col min="5897" max="5897" width="10.42578125" customWidth="1"/>
    <col min="6145" max="6145" width="3.7109375" customWidth="1"/>
    <col min="6146" max="6146" width="28.85546875" customWidth="1"/>
    <col min="6147" max="6147" width="3.85546875" customWidth="1"/>
    <col min="6148" max="6148" width="10.28515625" customWidth="1"/>
    <col min="6149" max="6149" width="11.28515625" customWidth="1"/>
    <col min="6150" max="6150" width="9.7109375" customWidth="1"/>
    <col min="6151" max="6151" width="9.140625" customWidth="1"/>
    <col min="6152" max="6152" width="10" customWidth="1"/>
    <col min="6153" max="6153" width="10.42578125" customWidth="1"/>
    <col min="6401" max="6401" width="3.7109375" customWidth="1"/>
    <col min="6402" max="6402" width="28.85546875" customWidth="1"/>
    <col min="6403" max="6403" width="3.85546875" customWidth="1"/>
    <col min="6404" max="6404" width="10.28515625" customWidth="1"/>
    <col min="6405" max="6405" width="11.28515625" customWidth="1"/>
    <col min="6406" max="6406" width="9.7109375" customWidth="1"/>
    <col min="6407" max="6407" width="9.140625" customWidth="1"/>
    <col min="6408" max="6408" width="10" customWidth="1"/>
    <col min="6409" max="6409" width="10.42578125" customWidth="1"/>
    <col min="6657" max="6657" width="3.7109375" customWidth="1"/>
    <col min="6658" max="6658" width="28.85546875" customWidth="1"/>
    <col min="6659" max="6659" width="3.85546875" customWidth="1"/>
    <col min="6660" max="6660" width="10.28515625" customWidth="1"/>
    <col min="6661" max="6661" width="11.28515625" customWidth="1"/>
    <col min="6662" max="6662" width="9.7109375" customWidth="1"/>
    <col min="6663" max="6663" width="9.140625" customWidth="1"/>
    <col min="6664" max="6664" width="10" customWidth="1"/>
    <col min="6665" max="6665" width="10.42578125" customWidth="1"/>
    <col min="6913" max="6913" width="3.7109375" customWidth="1"/>
    <col min="6914" max="6914" width="28.85546875" customWidth="1"/>
    <col min="6915" max="6915" width="3.85546875" customWidth="1"/>
    <col min="6916" max="6916" width="10.28515625" customWidth="1"/>
    <col min="6917" max="6917" width="11.28515625" customWidth="1"/>
    <col min="6918" max="6918" width="9.7109375" customWidth="1"/>
    <col min="6919" max="6919" width="9.140625" customWidth="1"/>
    <col min="6920" max="6920" width="10" customWidth="1"/>
    <col min="6921" max="6921" width="10.42578125" customWidth="1"/>
    <col min="7169" max="7169" width="3.7109375" customWidth="1"/>
    <col min="7170" max="7170" width="28.85546875" customWidth="1"/>
    <col min="7171" max="7171" width="3.85546875" customWidth="1"/>
    <col min="7172" max="7172" width="10.28515625" customWidth="1"/>
    <col min="7173" max="7173" width="11.28515625" customWidth="1"/>
    <col min="7174" max="7174" width="9.7109375" customWidth="1"/>
    <col min="7175" max="7175" width="9.140625" customWidth="1"/>
    <col min="7176" max="7176" width="10" customWidth="1"/>
    <col min="7177" max="7177" width="10.42578125" customWidth="1"/>
    <col min="7425" max="7425" width="3.7109375" customWidth="1"/>
    <col min="7426" max="7426" width="28.85546875" customWidth="1"/>
    <col min="7427" max="7427" width="3.85546875" customWidth="1"/>
    <col min="7428" max="7428" width="10.28515625" customWidth="1"/>
    <col min="7429" max="7429" width="11.28515625" customWidth="1"/>
    <col min="7430" max="7430" width="9.7109375" customWidth="1"/>
    <col min="7431" max="7431" width="9.140625" customWidth="1"/>
    <col min="7432" max="7432" width="10" customWidth="1"/>
    <col min="7433" max="7433" width="10.42578125" customWidth="1"/>
    <col min="7681" max="7681" width="3.7109375" customWidth="1"/>
    <col min="7682" max="7682" width="28.85546875" customWidth="1"/>
    <col min="7683" max="7683" width="3.85546875" customWidth="1"/>
    <col min="7684" max="7684" width="10.28515625" customWidth="1"/>
    <col min="7685" max="7685" width="11.28515625" customWidth="1"/>
    <col min="7686" max="7686" width="9.7109375" customWidth="1"/>
    <col min="7687" max="7687" width="9.140625" customWidth="1"/>
    <col min="7688" max="7688" width="10" customWidth="1"/>
    <col min="7689" max="7689" width="10.42578125" customWidth="1"/>
    <col min="7937" max="7937" width="3.7109375" customWidth="1"/>
    <col min="7938" max="7938" width="28.85546875" customWidth="1"/>
    <col min="7939" max="7939" width="3.85546875" customWidth="1"/>
    <col min="7940" max="7940" width="10.28515625" customWidth="1"/>
    <col min="7941" max="7941" width="11.28515625" customWidth="1"/>
    <col min="7942" max="7942" width="9.7109375" customWidth="1"/>
    <col min="7943" max="7943" width="9.140625" customWidth="1"/>
    <col min="7944" max="7944" width="10" customWidth="1"/>
    <col min="7945" max="7945" width="10.42578125" customWidth="1"/>
    <col min="8193" max="8193" width="3.7109375" customWidth="1"/>
    <col min="8194" max="8194" width="28.85546875" customWidth="1"/>
    <col min="8195" max="8195" width="3.85546875" customWidth="1"/>
    <col min="8196" max="8196" width="10.28515625" customWidth="1"/>
    <col min="8197" max="8197" width="11.28515625" customWidth="1"/>
    <col min="8198" max="8198" width="9.7109375" customWidth="1"/>
    <col min="8199" max="8199" width="9.140625" customWidth="1"/>
    <col min="8200" max="8200" width="10" customWidth="1"/>
    <col min="8201" max="8201" width="10.42578125" customWidth="1"/>
    <col min="8449" max="8449" width="3.7109375" customWidth="1"/>
    <col min="8450" max="8450" width="28.85546875" customWidth="1"/>
    <col min="8451" max="8451" width="3.85546875" customWidth="1"/>
    <col min="8452" max="8452" width="10.28515625" customWidth="1"/>
    <col min="8453" max="8453" width="11.28515625" customWidth="1"/>
    <col min="8454" max="8454" width="9.7109375" customWidth="1"/>
    <col min="8455" max="8455" width="9.140625" customWidth="1"/>
    <col min="8456" max="8456" width="10" customWidth="1"/>
    <col min="8457" max="8457" width="10.42578125" customWidth="1"/>
    <col min="8705" max="8705" width="3.7109375" customWidth="1"/>
    <col min="8706" max="8706" width="28.85546875" customWidth="1"/>
    <col min="8707" max="8707" width="3.85546875" customWidth="1"/>
    <col min="8708" max="8708" width="10.28515625" customWidth="1"/>
    <col min="8709" max="8709" width="11.28515625" customWidth="1"/>
    <col min="8710" max="8710" width="9.7109375" customWidth="1"/>
    <col min="8711" max="8711" width="9.140625" customWidth="1"/>
    <col min="8712" max="8712" width="10" customWidth="1"/>
    <col min="8713" max="8713" width="10.42578125" customWidth="1"/>
    <col min="8961" max="8961" width="3.7109375" customWidth="1"/>
    <col min="8962" max="8962" width="28.85546875" customWidth="1"/>
    <col min="8963" max="8963" width="3.85546875" customWidth="1"/>
    <col min="8964" max="8964" width="10.28515625" customWidth="1"/>
    <col min="8965" max="8965" width="11.28515625" customWidth="1"/>
    <col min="8966" max="8966" width="9.7109375" customWidth="1"/>
    <col min="8967" max="8967" width="9.140625" customWidth="1"/>
    <col min="8968" max="8968" width="10" customWidth="1"/>
    <col min="8969" max="8969" width="10.42578125" customWidth="1"/>
    <col min="9217" max="9217" width="3.7109375" customWidth="1"/>
    <col min="9218" max="9218" width="28.85546875" customWidth="1"/>
    <col min="9219" max="9219" width="3.85546875" customWidth="1"/>
    <col min="9220" max="9220" width="10.28515625" customWidth="1"/>
    <col min="9221" max="9221" width="11.28515625" customWidth="1"/>
    <col min="9222" max="9222" width="9.7109375" customWidth="1"/>
    <col min="9223" max="9223" width="9.140625" customWidth="1"/>
    <col min="9224" max="9224" width="10" customWidth="1"/>
    <col min="9225" max="9225" width="10.42578125" customWidth="1"/>
    <col min="9473" max="9473" width="3.7109375" customWidth="1"/>
    <col min="9474" max="9474" width="28.85546875" customWidth="1"/>
    <col min="9475" max="9475" width="3.85546875" customWidth="1"/>
    <col min="9476" max="9476" width="10.28515625" customWidth="1"/>
    <col min="9477" max="9477" width="11.28515625" customWidth="1"/>
    <col min="9478" max="9478" width="9.7109375" customWidth="1"/>
    <col min="9479" max="9479" width="9.140625" customWidth="1"/>
    <col min="9480" max="9480" width="10" customWidth="1"/>
    <col min="9481" max="9481" width="10.42578125" customWidth="1"/>
    <col min="9729" max="9729" width="3.7109375" customWidth="1"/>
    <col min="9730" max="9730" width="28.85546875" customWidth="1"/>
    <col min="9731" max="9731" width="3.85546875" customWidth="1"/>
    <col min="9732" max="9732" width="10.28515625" customWidth="1"/>
    <col min="9733" max="9733" width="11.28515625" customWidth="1"/>
    <col min="9734" max="9734" width="9.7109375" customWidth="1"/>
    <col min="9735" max="9735" width="9.140625" customWidth="1"/>
    <col min="9736" max="9736" width="10" customWidth="1"/>
    <col min="9737" max="9737" width="10.42578125" customWidth="1"/>
    <col min="9985" max="9985" width="3.7109375" customWidth="1"/>
    <col min="9986" max="9986" width="28.85546875" customWidth="1"/>
    <col min="9987" max="9987" width="3.85546875" customWidth="1"/>
    <col min="9988" max="9988" width="10.28515625" customWidth="1"/>
    <col min="9989" max="9989" width="11.28515625" customWidth="1"/>
    <col min="9990" max="9990" width="9.7109375" customWidth="1"/>
    <col min="9991" max="9991" width="9.140625" customWidth="1"/>
    <col min="9992" max="9992" width="10" customWidth="1"/>
    <col min="9993" max="9993" width="10.42578125" customWidth="1"/>
    <col min="10241" max="10241" width="3.7109375" customWidth="1"/>
    <col min="10242" max="10242" width="28.85546875" customWidth="1"/>
    <col min="10243" max="10243" width="3.85546875" customWidth="1"/>
    <col min="10244" max="10244" width="10.28515625" customWidth="1"/>
    <col min="10245" max="10245" width="11.28515625" customWidth="1"/>
    <col min="10246" max="10246" width="9.7109375" customWidth="1"/>
    <col min="10247" max="10247" width="9.140625" customWidth="1"/>
    <col min="10248" max="10248" width="10" customWidth="1"/>
    <col min="10249" max="10249" width="10.42578125" customWidth="1"/>
    <col min="10497" max="10497" width="3.7109375" customWidth="1"/>
    <col min="10498" max="10498" width="28.85546875" customWidth="1"/>
    <col min="10499" max="10499" width="3.85546875" customWidth="1"/>
    <col min="10500" max="10500" width="10.28515625" customWidth="1"/>
    <col min="10501" max="10501" width="11.28515625" customWidth="1"/>
    <col min="10502" max="10502" width="9.7109375" customWidth="1"/>
    <col min="10503" max="10503" width="9.140625" customWidth="1"/>
    <col min="10504" max="10504" width="10" customWidth="1"/>
    <col min="10505" max="10505" width="10.42578125" customWidth="1"/>
    <col min="10753" max="10753" width="3.7109375" customWidth="1"/>
    <col min="10754" max="10754" width="28.85546875" customWidth="1"/>
    <col min="10755" max="10755" width="3.85546875" customWidth="1"/>
    <col min="10756" max="10756" width="10.28515625" customWidth="1"/>
    <col min="10757" max="10757" width="11.28515625" customWidth="1"/>
    <col min="10758" max="10758" width="9.7109375" customWidth="1"/>
    <col min="10759" max="10759" width="9.140625" customWidth="1"/>
    <col min="10760" max="10760" width="10" customWidth="1"/>
    <col min="10761" max="10761" width="10.42578125" customWidth="1"/>
    <col min="11009" max="11009" width="3.7109375" customWidth="1"/>
    <col min="11010" max="11010" width="28.85546875" customWidth="1"/>
    <col min="11011" max="11011" width="3.85546875" customWidth="1"/>
    <col min="11012" max="11012" width="10.28515625" customWidth="1"/>
    <col min="11013" max="11013" width="11.28515625" customWidth="1"/>
    <col min="11014" max="11014" width="9.7109375" customWidth="1"/>
    <col min="11015" max="11015" width="9.140625" customWidth="1"/>
    <col min="11016" max="11016" width="10" customWidth="1"/>
    <col min="11017" max="11017" width="10.42578125" customWidth="1"/>
    <col min="11265" max="11265" width="3.7109375" customWidth="1"/>
    <col min="11266" max="11266" width="28.85546875" customWidth="1"/>
    <col min="11267" max="11267" width="3.85546875" customWidth="1"/>
    <col min="11268" max="11268" width="10.28515625" customWidth="1"/>
    <col min="11269" max="11269" width="11.28515625" customWidth="1"/>
    <col min="11270" max="11270" width="9.7109375" customWidth="1"/>
    <col min="11271" max="11271" width="9.140625" customWidth="1"/>
    <col min="11272" max="11272" width="10" customWidth="1"/>
    <col min="11273" max="11273" width="10.42578125" customWidth="1"/>
    <col min="11521" max="11521" width="3.7109375" customWidth="1"/>
    <col min="11522" max="11522" width="28.85546875" customWidth="1"/>
    <col min="11523" max="11523" width="3.85546875" customWidth="1"/>
    <col min="11524" max="11524" width="10.28515625" customWidth="1"/>
    <col min="11525" max="11525" width="11.28515625" customWidth="1"/>
    <col min="11526" max="11526" width="9.7109375" customWidth="1"/>
    <col min="11527" max="11527" width="9.140625" customWidth="1"/>
    <col min="11528" max="11528" width="10" customWidth="1"/>
    <col min="11529" max="11529" width="10.42578125" customWidth="1"/>
    <col min="11777" max="11777" width="3.7109375" customWidth="1"/>
    <col min="11778" max="11778" width="28.85546875" customWidth="1"/>
    <col min="11779" max="11779" width="3.85546875" customWidth="1"/>
    <col min="11780" max="11780" width="10.28515625" customWidth="1"/>
    <col min="11781" max="11781" width="11.28515625" customWidth="1"/>
    <col min="11782" max="11782" width="9.7109375" customWidth="1"/>
    <col min="11783" max="11783" width="9.140625" customWidth="1"/>
    <col min="11784" max="11784" width="10" customWidth="1"/>
    <col min="11785" max="11785" width="10.42578125" customWidth="1"/>
    <col min="12033" max="12033" width="3.7109375" customWidth="1"/>
    <col min="12034" max="12034" width="28.85546875" customWidth="1"/>
    <col min="12035" max="12035" width="3.85546875" customWidth="1"/>
    <col min="12036" max="12036" width="10.28515625" customWidth="1"/>
    <col min="12037" max="12037" width="11.28515625" customWidth="1"/>
    <col min="12038" max="12038" width="9.7109375" customWidth="1"/>
    <col min="12039" max="12039" width="9.140625" customWidth="1"/>
    <col min="12040" max="12040" width="10" customWidth="1"/>
    <col min="12041" max="12041" width="10.42578125" customWidth="1"/>
    <col min="12289" max="12289" width="3.7109375" customWidth="1"/>
    <col min="12290" max="12290" width="28.85546875" customWidth="1"/>
    <col min="12291" max="12291" width="3.85546875" customWidth="1"/>
    <col min="12292" max="12292" width="10.28515625" customWidth="1"/>
    <col min="12293" max="12293" width="11.28515625" customWidth="1"/>
    <col min="12294" max="12294" width="9.7109375" customWidth="1"/>
    <col min="12295" max="12295" width="9.140625" customWidth="1"/>
    <col min="12296" max="12296" width="10" customWidth="1"/>
    <col min="12297" max="12297" width="10.42578125" customWidth="1"/>
    <col min="12545" max="12545" width="3.7109375" customWidth="1"/>
    <col min="12546" max="12546" width="28.85546875" customWidth="1"/>
    <col min="12547" max="12547" width="3.85546875" customWidth="1"/>
    <col min="12548" max="12548" width="10.28515625" customWidth="1"/>
    <col min="12549" max="12549" width="11.28515625" customWidth="1"/>
    <col min="12550" max="12550" width="9.7109375" customWidth="1"/>
    <col min="12551" max="12551" width="9.140625" customWidth="1"/>
    <col min="12552" max="12552" width="10" customWidth="1"/>
    <col min="12553" max="12553" width="10.42578125" customWidth="1"/>
    <col min="12801" max="12801" width="3.7109375" customWidth="1"/>
    <col min="12802" max="12802" width="28.85546875" customWidth="1"/>
    <col min="12803" max="12803" width="3.85546875" customWidth="1"/>
    <col min="12804" max="12804" width="10.28515625" customWidth="1"/>
    <col min="12805" max="12805" width="11.28515625" customWidth="1"/>
    <col min="12806" max="12806" width="9.7109375" customWidth="1"/>
    <col min="12807" max="12807" width="9.140625" customWidth="1"/>
    <col min="12808" max="12808" width="10" customWidth="1"/>
    <col min="12809" max="12809" width="10.42578125" customWidth="1"/>
    <col min="13057" max="13057" width="3.7109375" customWidth="1"/>
    <col min="13058" max="13058" width="28.85546875" customWidth="1"/>
    <col min="13059" max="13059" width="3.85546875" customWidth="1"/>
    <col min="13060" max="13060" width="10.28515625" customWidth="1"/>
    <col min="13061" max="13061" width="11.28515625" customWidth="1"/>
    <col min="13062" max="13062" width="9.7109375" customWidth="1"/>
    <col min="13063" max="13063" width="9.140625" customWidth="1"/>
    <col min="13064" max="13064" width="10" customWidth="1"/>
    <col min="13065" max="13065" width="10.42578125" customWidth="1"/>
    <col min="13313" max="13313" width="3.7109375" customWidth="1"/>
    <col min="13314" max="13314" width="28.85546875" customWidth="1"/>
    <col min="13315" max="13315" width="3.85546875" customWidth="1"/>
    <col min="13316" max="13316" width="10.28515625" customWidth="1"/>
    <col min="13317" max="13317" width="11.28515625" customWidth="1"/>
    <col min="13318" max="13318" width="9.7109375" customWidth="1"/>
    <col min="13319" max="13319" width="9.140625" customWidth="1"/>
    <col min="13320" max="13320" width="10" customWidth="1"/>
    <col min="13321" max="13321" width="10.42578125" customWidth="1"/>
    <col min="13569" max="13569" width="3.7109375" customWidth="1"/>
    <col min="13570" max="13570" width="28.85546875" customWidth="1"/>
    <col min="13571" max="13571" width="3.85546875" customWidth="1"/>
    <col min="13572" max="13572" width="10.28515625" customWidth="1"/>
    <col min="13573" max="13573" width="11.28515625" customWidth="1"/>
    <col min="13574" max="13574" width="9.7109375" customWidth="1"/>
    <col min="13575" max="13575" width="9.140625" customWidth="1"/>
    <col min="13576" max="13576" width="10" customWidth="1"/>
    <col min="13577" max="13577" width="10.42578125" customWidth="1"/>
    <col min="13825" max="13825" width="3.7109375" customWidth="1"/>
    <col min="13826" max="13826" width="28.85546875" customWidth="1"/>
    <col min="13827" max="13827" width="3.85546875" customWidth="1"/>
    <col min="13828" max="13828" width="10.28515625" customWidth="1"/>
    <col min="13829" max="13829" width="11.28515625" customWidth="1"/>
    <col min="13830" max="13830" width="9.7109375" customWidth="1"/>
    <col min="13831" max="13831" width="9.140625" customWidth="1"/>
    <col min="13832" max="13832" width="10" customWidth="1"/>
    <col min="13833" max="13833" width="10.42578125" customWidth="1"/>
    <col min="14081" max="14081" width="3.7109375" customWidth="1"/>
    <col min="14082" max="14082" width="28.85546875" customWidth="1"/>
    <col min="14083" max="14083" width="3.85546875" customWidth="1"/>
    <col min="14084" max="14084" width="10.28515625" customWidth="1"/>
    <col min="14085" max="14085" width="11.28515625" customWidth="1"/>
    <col min="14086" max="14086" width="9.7109375" customWidth="1"/>
    <col min="14087" max="14087" width="9.140625" customWidth="1"/>
    <col min="14088" max="14088" width="10" customWidth="1"/>
    <col min="14089" max="14089" width="10.42578125" customWidth="1"/>
    <col min="14337" max="14337" width="3.7109375" customWidth="1"/>
    <col min="14338" max="14338" width="28.85546875" customWidth="1"/>
    <col min="14339" max="14339" width="3.85546875" customWidth="1"/>
    <col min="14340" max="14340" width="10.28515625" customWidth="1"/>
    <col min="14341" max="14341" width="11.28515625" customWidth="1"/>
    <col min="14342" max="14342" width="9.7109375" customWidth="1"/>
    <col min="14343" max="14343" width="9.140625" customWidth="1"/>
    <col min="14344" max="14344" width="10" customWidth="1"/>
    <col min="14345" max="14345" width="10.42578125" customWidth="1"/>
    <col min="14593" max="14593" width="3.7109375" customWidth="1"/>
    <col min="14594" max="14594" width="28.85546875" customWidth="1"/>
    <col min="14595" max="14595" width="3.85546875" customWidth="1"/>
    <col min="14596" max="14596" width="10.28515625" customWidth="1"/>
    <col min="14597" max="14597" width="11.28515625" customWidth="1"/>
    <col min="14598" max="14598" width="9.7109375" customWidth="1"/>
    <col min="14599" max="14599" width="9.140625" customWidth="1"/>
    <col min="14600" max="14600" width="10" customWidth="1"/>
    <col min="14601" max="14601" width="10.42578125" customWidth="1"/>
    <col min="14849" max="14849" width="3.7109375" customWidth="1"/>
    <col min="14850" max="14850" width="28.85546875" customWidth="1"/>
    <col min="14851" max="14851" width="3.85546875" customWidth="1"/>
    <col min="14852" max="14852" width="10.28515625" customWidth="1"/>
    <col min="14853" max="14853" width="11.28515625" customWidth="1"/>
    <col min="14854" max="14854" width="9.7109375" customWidth="1"/>
    <col min="14855" max="14855" width="9.140625" customWidth="1"/>
    <col min="14856" max="14856" width="10" customWidth="1"/>
    <col min="14857" max="14857" width="10.42578125" customWidth="1"/>
    <col min="15105" max="15105" width="3.7109375" customWidth="1"/>
    <col min="15106" max="15106" width="28.85546875" customWidth="1"/>
    <col min="15107" max="15107" width="3.85546875" customWidth="1"/>
    <col min="15108" max="15108" width="10.28515625" customWidth="1"/>
    <col min="15109" max="15109" width="11.28515625" customWidth="1"/>
    <col min="15110" max="15110" width="9.7109375" customWidth="1"/>
    <col min="15111" max="15111" width="9.140625" customWidth="1"/>
    <col min="15112" max="15112" width="10" customWidth="1"/>
    <col min="15113" max="15113" width="10.42578125" customWidth="1"/>
    <col min="15361" max="15361" width="3.7109375" customWidth="1"/>
    <col min="15362" max="15362" width="28.85546875" customWidth="1"/>
    <col min="15363" max="15363" width="3.85546875" customWidth="1"/>
    <col min="15364" max="15364" width="10.28515625" customWidth="1"/>
    <col min="15365" max="15365" width="11.28515625" customWidth="1"/>
    <col min="15366" max="15366" width="9.7109375" customWidth="1"/>
    <col min="15367" max="15367" width="9.140625" customWidth="1"/>
    <col min="15368" max="15368" width="10" customWidth="1"/>
    <col min="15369" max="15369" width="10.42578125" customWidth="1"/>
    <col min="15617" max="15617" width="3.7109375" customWidth="1"/>
    <col min="15618" max="15618" width="28.85546875" customWidth="1"/>
    <col min="15619" max="15619" width="3.85546875" customWidth="1"/>
    <col min="15620" max="15620" width="10.28515625" customWidth="1"/>
    <col min="15621" max="15621" width="11.28515625" customWidth="1"/>
    <col min="15622" max="15622" width="9.7109375" customWidth="1"/>
    <col min="15623" max="15623" width="9.140625" customWidth="1"/>
    <col min="15624" max="15624" width="10" customWidth="1"/>
    <col min="15625" max="15625" width="10.42578125" customWidth="1"/>
    <col min="15873" max="15873" width="3.7109375" customWidth="1"/>
    <col min="15874" max="15874" width="28.85546875" customWidth="1"/>
    <col min="15875" max="15875" width="3.85546875" customWidth="1"/>
    <col min="15876" max="15876" width="10.28515625" customWidth="1"/>
    <col min="15877" max="15877" width="11.28515625" customWidth="1"/>
    <col min="15878" max="15878" width="9.7109375" customWidth="1"/>
    <col min="15879" max="15879" width="9.140625" customWidth="1"/>
    <col min="15880" max="15880" width="10" customWidth="1"/>
    <col min="15881" max="15881" width="10.42578125" customWidth="1"/>
    <col min="16129" max="16129" width="3.7109375" customWidth="1"/>
    <col min="16130" max="16130" width="28.85546875" customWidth="1"/>
    <col min="16131" max="16131" width="3.85546875" customWidth="1"/>
    <col min="16132" max="16132" width="10.28515625" customWidth="1"/>
    <col min="16133" max="16133" width="11.28515625" customWidth="1"/>
    <col min="16134" max="16134" width="9.7109375" customWidth="1"/>
    <col min="16135" max="16135" width="9.140625" customWidth="1"/>
    <col min="16136" max="16136" width="10" customWidth="1"/>
    <col min="16137" max="16137" width="10.42578125" customWidth="1"/>
  </cols>
  <sheetData>
    <row r="1" spans="1:11" x14ac:dyDescent="0.2">
      <c r="A1" s="294"/>
      <c r="B1" s="269"/>
      <c r="C1" s="295"/>
      <c r="D1" s="268"/>
      <c r="E1" s="269"/>
      <c r="F1" s="264"/>
      <c r="G1" s="159" t="s">
        <v>0</v>
      </c>
      <c r="H1" s="296"/>
      <c r="I1" s="268"/>
      <c r="J1" s="297"/>
      <c r="K1" s="297"/>
    </row>
    <row r="2" spans="1:11" x14ac:dyDescent="0.2">
      <c r="A2" s="294"/>
      <c r="B2" s="269"/>
      <c r="C2" s="295"/>
      <c r="D2" s="268"/>
      <c r="E2" s="269"/>
      <c r="F2" s="264"/>
      <c r="G2" s="159" t="s">
        <v>236</v>
      </c>
      <c r="H2" s="296"/>
      <c r="I2" s="268"/>
      <c r="J2" s="297"/>
      <c r="K2" s="297"/>
    </row>
    <row r="3" spans="1:11" x14ac:dyDescent="0.2">
      <c r="A3" s="294"/>
      <c r="B3" s="269"/>
      <c r="C3" s="295"/>
      <c r="D3" s="268"/>
      <c r="E3" s="269"/>
      <c r="F3" s="264"/>
      <c r="G3" s="159" t="s">
        <v>231</v>
      </c>
      <c r="H3" s="296"/>
      <c r="I3" s="268"/>
      <c r="J3" s="297"/>
      <c r="K3" s="297"/>
    </row>
    <row r="4" spans="1:11" x14ac:dyDescent="0.2">
      <c r="A4" s="294"/>
      <c r="B4" s="269"/>
      <c r="C4" s="295"/>
      <c r="D4" s="268"/>
      <c r="E4" s="269"/>
      <c r="F4" s="264"/>
      <c r="G4" s="266" t="s">
        <v>483</v>
      </c>
      <c r="H4" s="268"/>
      <c r="I4" s="268"/>
      <c r="J4" s="297"/>
      <c r="K4" s="297"/>
    </row>
    <row r="5" spans="1:11" x14ac:dyDescent="0.2">
      <c r="A5" s="294"/>
      <c r="B5" s="269"/>
      <c r="C5" s="295"/>
      <c r="D5" s="268"/>
      <c r="E5" s="157"/>
      <c r="F5" s="298"/>
      <c r="G5" s="299"/>
      <c r="H5" s="268"/>
      <c r="I5" s="268"/>
      <c r="J5" s="297"/>
      <c r="K5" s="297"/>
    </row>
    <row r="6" spans="1:11" x14ac:dyDescent="0.2">
      <c r="A6" s="460" t="s">
        <v>484</v>
      </c>
      <c r="B6" s="460"/>
      <c r="C6" s="460"/>
      <c r="D6" s="460"/>
      <c r="E6" s="460"/>
      <c r="F6" s="460"/>
      <c r="G6" s="460"/>
      <c r="H6" s="460"/>
      <c r="I6" s="460"/>
    </row>
    <row r="7" spans="1:11" x14ac:dyDescent="0.2">
      <c r="A7" s="300"/>
      <c r="B7" s="270"/>
      <c r="C7" s="295"/>
      <c r="D7" s="268"/>
      <c r="E7" s="269"/>
      <c r="F7" s="268"/>
      <c r="G7" s="268"/>
      <c r="H7" s="268"/>
      <c r="I7" s="301" t="s">
        <v>248</v>
      </c>
    </row>
    <row r="8" spans="1:11" ht="13.15" customHeight="1" x14ac:dyDescent="0.2">
      <c r="A8" s="474" t="s">
        <v>278</v>
      </c>
      <c r="B8" s="464" t="s">
        <v>279</v>
      </c>
      <c r="C8" s="475" t="s">
        <v>1</v>
      </c>
      <c r="D8" s="464" t="s">
        <v>39</v>
      </c>
      <c r="E8" s="464" t="s">
        <v>34</v>
      </c>
      <c r="F8" s="464"/>
      <c r="G8" s="464"/>
      <c r="H8" s="464"/>
      <c r="I8" s="464"/>
    </row>
    <row r="9" spans="1:11" x14ac:dyDescent="0.2">
      <c r="A9" s="474"/>
      <c r="B9" s="464"/>
      <c r="C9" s="475"/>
      <c r="D9" s="464"/>
      <c r="E9" s="464" t="s">
        <v>485</v>
      </c>
      <c r="F9" s="464" t="s">
        <v>498</v>
      </c>
      <c r="G9" s="464" t="s">
        <v>486</v>
      </c>
      <c r="H9" s="464" t="s">
        <v>487</v>
      </c>
      <c r="I9" s="464" t="s">
        <v>499</v>
      </c>
    </row>
    <row r="10" spans="1:11" ht="56.45" customHeight="1" x14ac:dyDescent="0.2">
      <c r="A10" s="474"/>
      <c r="B10" s="464"/>
      <c r="C10" s="475"/>
      <c r="D10" s="464"/>
      <c r="E10" s="476"/>
      <c r="F10" s="476"/>
      <c r="G10" s="476"/>
      <c r="H10" s="464"/>
      <c r="I10" s="464"/>
    </row>
    <row r="11" spans="1:11" hidden="1" x14ac:dyDescent="0.2">
      <c r="A11" s="302" t="s">
        <v>488</v>
      </c>
      <c r="B11" s="302">
        <v>2</v>
      </c>
      <c r="C11" s="302" t="s">
        <v>489</v>
      </c>
      <c r="D11" s="302" t="s">
        <v>490</v>
      </c>
      <c r="E11" s="303" t="s">
        <v>491</v>
      </c>
      <c r="F11" s="303" t="s">
        <v>492</v>
      </c>
      <c r="G11" s="303" t="s">
        <v>493</v>
      </c>
      <c r="H11" s="304"/>
      <c r="I11" s="305"/>
    </row>
    <row r="12" spans="1:11" ht="28.9" customHeight="1" x14ac:dyDescent="0.2">
      <c r="A12" s="306"/>
      <c r="B12" s="307" t="s">
        <v>38</v>
      </c>
      <c r="C12" s="308" t="s">
        <v>2</v>
      </c>
      <c r="D12" s="275">
        <f>E12+F12+G12+H12+I12</f>
        <v>11022.300000000001</v>
      </c>
      <c r="E12" s="309">
        <f>E14+E15+E16+E17+E18</f>
        <v>11022.300000000001</v>
      </c>
      <c r="F12" s="309">
        <f>F14+F15+F16+F17+F18</f>
        <v>0</v>
      </c>
      <c r="G12" s="309">
        <f>G14+G15+G16+G17+G18</f>
        <v>0</v>
      </c>
      <c r="H12" s="309">
        <f>H14+H15+H16+H17+H18</f>
        <v>0</v>
      </c>
      <c r="I12" s="309">
        <f>I14+I15+I16+I17+I18</f>
        <v>0</v>
      </c>
      <c r="J12" s="297"/>
      <c r="K12" s="297"/>
    </row>
    <row r="13" spans="1:11" ht="13.15" customHeight="1" x14ac:dyDescent="0.2">
      <c r="A13" s="308"/>
      <c r="B13" s="273" t="s">
        <v>34</v>
      </c>
      <c r="C13" s="308" t="s">
        <v>3</v>
      </c>
      <c r="D13" s="275"/>
      <c r="E13" s="279"/>
      <c r="F13" s="279"/>
      <c r="G13" s="279"/>
      <c r="H13" s="310"/>
      <c r="I13" s="310"/>
      <c r="J13" s="297"/>
      <c r="K13" s="297"/>
    </row>
    <row r="14" spans="1:11" ht="25.15" hidden="1" customHeight="1" x14ac:dyDescent="0.2">
      <c r="A14" s="308" t="s">
        <v>285</v>
      </c>
      <c r="B14" s="273" t="s">
        <v>286</v>
      </c>
      <c r="C14" s="308" t="s">
        <v>4</v>
      </c>
      <c r="D14" s="275">
        <f>E14+F14+G14+H14+I14</f>
        <v>0</v>
      </c>
      <c r="E14" s="279"/>
      <c r="F14" s="279"/>
      <c r="G14" s="279"/>
      <c r="H14" s="310"/>
      <c r="I14" s="310"/>
      <c r="J14" s="297"/>
      <c r="K14" s="297"/>
    </row>
    <row r="15" spans="1:11" ht="18.600000000000001" customHeight="1" x14ac:dyDescent="0.2">
      <c r="A15" s="308" t="s">
        <v>372</v>
      </c>
      <c r="B15" s="273" t="s">
        <v>319</v>
      </c>
      <c r="C15" s="308" t="s">
        <v>4</v>
      </c>
      <c r="D15" s="275">
        <f>E15+F15+G15+H15+I15</f>
        <v>81.099999999999994</v>
      </c>
      <c r="E15" s="279">
        <v>81.099999999999994</v>
      </c>
      <c r="F15" s="279"/>
      <c r="G15" s="279"/>
      <c r="H15" s="310"/>
      <c r="I15" s="310"/>
      <c r="J15" s="297"/>
      <c r="K15" s="297"/>
    </row>
    <row r="16" spans="1:11" ht="19.149999999999999" hidden="1" customHeight="1" x14ac:dyDescent="0.2">
      <c r="A16" s="308" t="s">
        <v>376</v>
      </c>
      <c r="B16" s="273" t="s">
        <v>294</v>
      </c>
      <c r="C16" s="308"/>
      <c r="D16" s="275">
        <f>E16+F16+G16+H16+I16</f>
        <v>0</v>
      </c>
      <c r="E16" s="279"/>
      <c r="F16" s="279"/>
      <c r="G16" s="279"/>
      <c r="H16" s="310"/>
      <c r="I16" s="310"/>
      <c r="J16" s="297"/>
      <c r="K16" s="297"/>
    </row>
    <row r="17" spans="1:11" ht="42.2" customHeight="1" x14ac:dyDescent="0.2">
      <c r="A17" s="308" t="s">
        <v>311</v>
      </c>
      <c r="B17" s="273" t="s">
        <v>422</v>
      </c>
      <c r="C17" s="308" t="s">
        <v>5</v>
      </c>
      <c r="D17" s="275">
        <f>E17+F17+G17+H17+I17</f>
        <v>10941.2</v>
      </c>
      <c r="E17" s="279">
        <v>10941.2</v>
      </c>
      <c r="F17" s="279"/>
      <c r="G17" s="279"/>
      <c r="H17" s="310"/>
      <c r="I17" s="310"/>
      <c r="J17" s="297"/>
      <c r="K17" s="297"/>
    </row>
    <row r="18" spans="1:11" ht="18" hidden="1" customHeight="1" x14ac:dyDescent="0.2">
      <c r="A18" s="308" t="s">
        <v>297</v>
      </c>
      <c r="B18" s="273" t="s">
        <v>298</v>
      </c>
      <c r="C18" s="308"/>
      <c r="D18" s="275">
        <f>E18+F18+G18+H18+I18</f>
        <v>0</v>
      </c>
      <c r="E18" s="279"/>
      <c r="F18" s="279"/>
      <c r="G18" s="279"/>
      <c r="H18" s="310"/>
      <c r="I18" s="310"/>
      <c r="J18" s="297"/>
      <c r="K18" s="297"/>
    </row>
    <row r="19" spans="1:11" ht="31.15" hidden="1" customHeight="1" x14ac:dyDescent="0.2">
      <c r="A19" s="311"/>
      <c r="B19" s="307" t="s">
        <v>475</v>
      </c>
      <c r="C19" s="308"/>
      <c r="D19" s="275">
        <f>+E19+F19+G19+H19+I19</f>
        <v>0</v>
      </c>
      <c r="E19" s="275">
        <f>E21+E22+E23+E25+E26</f>
        <v>0</v>
      </c>
      <c r="F19" s="275">
        <f>F21+F22+F23+F25+F26</f>
        <v>0</v>
      </c>
      <c r="G19" s="275">
        <f>G21+G22+G23+G25+G26</f>
        <v>0</v>
      </c>
      <c r="H19" s="275">
        <f>H21+H22+H23+H25+H26</f>
        <v>0</v>
      </c>
      <c r="I19" s="275">
        <f>I21+I22+I23+I25+I26</f>
        <v>0</v>
      </c>
    </row>
    <row r="20" spans="1:11" hidden="1" x14ac:dyDescent="0.2">
      <c r="A20" s="311"/>
      <c r="B20" s="273" t="s">
        <v>34</v>
      </c>
      <c r="C20" s="308"/>
      <c r="D20" s="275"/>
      <c r="E20" s="276"/>
      <c r="F20" s="276"/>
      <c r="G20" s="310"/>
      <c r="H20" s="310"/>
      <c r="I20" s="310"/>
    </row>
    <row r="21" spans="1:11" ht="22.9" hidden="1" customHeight="1" x14ac:dyDescent="0.2">
      <c r="A21" s="311" t="s">
        <v>300</v>
      </c>
      <c r="B21" s="273" t="s">
        <v>301</v>
      </c>
      <c r="C21" s="308"/>
      <c r="D21" s="275">
        <f>E21+F21+G21+H21+I21</f>
        <v>0</v>
      </c>
      <c r="E21" s="276"/>
      <c r="F21" s="276"/>
      <c r="G21" s="310"/>
      <c r="H21" s="310"/>
      <c r="I21" s="310">
        <f>72405-72405</f>
        <v>0</v>
      </c>
    </row>
    <row r="22" spans="1:11" ht="23.45" hidden="1" customHeight="1" x14ac:dyDescent="0.2">
      <c r="A22" s="308" t="s">
        <v>302</v>
      </c>
      <c r="B22" s="273" t="s">
        <v>303</v>
      </c>
      <c r="C22" s="308" t="s">
        <v>8</v>
      </c>
      <c r="D22" s="275">
        <f t="shared" ref="D22:D27" si="0">+E22+F22+G22+H22+I22</f>
        <v>0</v>
      </c>
      <c r="E22" s="276"/>
      <c r="F22" s="276"/>
      <c r="G22" s="310"/>
      <c r="H22" s="310"/>
      <c r="I22" s="310">
        <f>823770-823770</f>
        <v>0</v>
      </c>
    </row>
    <row r="23" spans="1:11" ht="19.899999999999999" hidden="1" customHeight="1" x14ac:dyDescent="0.2">
      <c r="A23" s="473" t="s">
        <v>304</v>
      </c>
      <c r="B23" s="273" t="s">
        <v>305</v>
      </c>
      <c r="C23" s="308" t="s">
        <v>9</v>
      </c>
      <c r="D23" s="275">
        <f t="shared" si="0"/>
        <v>0</v>
      </c>
      <c r="E23" s="276"/>
      <c r="F23" s="276"/>
      <c r="G23" s="310"/>
      <c r="H23" s="310"/>
      <c r="I23" s="310">
        <f>158700-158700</f>
        <v>0</v>
      </c>
    </row>
    <row r="24" spans="1:11" ht="33" hidden="1" customHeight="1" x14ac:dyDescent="0.2">
      <c r="A24" s="473"/>
      <c r="B24" s="272" t="s">
        <v>494</v>
      </c>
      <c r="C24" s="308"/>
      <c r="D24" s="275">
        <f t="shared" si="0"/>
        <v>0</v>
      </c>
      <c r="E24" s="276"/>
      <c r="F24" s="276"/>
      <c r="G24" s="310"/>
      <c r="H24" s="310"/>
      <c r="I24" s="310"/>
    </row>
    <row r="25" spans="1:11" ht="32.450000000000003" hidden="1" customHeight="1" x14ac:dyDescent="0.2">
      <c r="A25" s="308">
        <v>14</v>
      </c>
      <c r="B25" s="273" t="s">
        <v>495</v>
      </c>
      <c r="C25" s="308" t="s">
        <v>10</v>
      </c>
      <c r="D25" s="275">
        <f t="shared" si="0"/>
        <v>0</v>
      </c>
      <c r="E25" s="276"/>
      <c r="F25" s="276"/>
      <c r="G25" s="310">
        <f>312391-312391</f>
        <v>0</v>
      </c>
      <c r="H25" s="310"/>
      <c r="I25" s="310"/>
    </row>
    <row r="26" spans="1:11" ht="22.9" hidden="1" customHeight="1" x14ac:dyDescent="0.2">
      <c r="A26" s="308">
        <v>15</v>
      </c>
      <c r="B26" s="273" t="s">
        <v>294</v>
      </c>
      <c r="C26" s="308" t="s">
        <v>10</v>
      </c>
      <c r="D26" s="275">
        <f t="shared" si="0"/>
        <v>0</v>
      </c>
      <c r="E26" s="276"/>
      <c r="F26" s="276"/>
      <c r="G26" s="310"/>
      <c r="H26" s="310"/>
      <c r="I26" s="310"/>
    </row>
    <row r="27" spans="1:11" ht="29.45" hidden="1" customHeight="1" x14ac:dyDescent="0.2">
      <c r="A27" s="311"/>
      <c r="B27" s="307" t="s">
        <v>307</v>
      </c>
      <c r="C27" s="308" t="s">
        <v>11</v>
      </c>
      <c r="D27" s="275">
        <f t="shared" si="0"/>
        <v>0</v>
      </c>
      <c r="E27" s="275">
        <f>E29+E30+E31+E32+E33</f>
        <v>0</v>
      </c>
      <c r="F27" s="275">
        <f>F29+F30+F31+F32+F33</f>
        <v>0</v>
      </c>
      <c r="G27" s="275">
        <f>G29+G30+G31+G32+G33</f>
        <v>0</v>
      </c>
      <c r="H27" s="275">
        <f>H29+H30+H31+H32+H33</f>
        <v>0</v>
      </c>
      <c r="I27" s="275">
        <f>I29+I30+I31+I32+I33</f>
        <v>0</v>
      </c>
    </row>
    <row r="28" spans="1:11" ht="14.45" hidden="1" customHeight="1" x14ac:dyDescent="0.2">
      <c r="A28" s="311"/>
      <c r="B28" s="273" t="s">
        <v>34</v>
      </c>
      <c r="C28" s="308" t="s">
        <v>12</v>
      </c>
      <c r="D28" s="275"/>
      <c r="E28" s="276"/>
      <c r="F28" s="276"/>
      <c r="G28" s="310"/>
      <c r="H28" s="310"/>
      <c r="I28" s="310"/>
    </row>
    <row r="29" spans="1:11" ht="31.9" hidden="1" customHeight="1" x14ac:dyDescent="0.2">
      <c r="A29" s="311" t="s">
        <v>285</v>
      </c>
      <c r="B29" s="273" t="s">
        <v>286</v>
      </c>
      <c r="C29" s="308" t="s">
        <v>13</v>
      </c>
      <c r="D29" s="275">
        <f>E29+F29+G29+H29+I29</f>
        <v>0</v>
      </c>
      <c r="E29" s="276"/>
      <c r="F29" s="276">
        <f>597601-597601</f>
        <v>0</v>
      </c>
      <c r="G29" s="310"/>
      <c r="H29" s="310"/>
      <c r="I29" s="310"/>
    </row>
    <row r="30" spans="1:11" ht="22.9" hidden="1" customHeight="1" x14ac:dyDescent="0.2">
      <c r="A30" s="308" t="s">
        <v>372</v>
      </c>
      <c r="B30" s="273" t="s">
        <v>319</v>
      </c>
      <c r="C30" s="308" t="s">
        <v>14</v>
      </c>
      <c r="D30" s="275">
        <f>E30+F30+G30+H30+I30</f>
        <v>0</v>
      </c>
      <c r="E30" s="276"/>
      <c r="F30" s="276">
        <f>400-400</f>
        <v>0</v>
      </c>
      <c r="G30" s="310">
        <f>875710-875710</f>
        <v>0</v>
      </c>
      <c r="H30" s="310"/>
      <c r="I30" s="310"/>
    </row>
    <row r="31" spans="1:11" ht="20.45" hidden="1" customHeight="1" x14ac:dyDescent="0.2">
      <c r="A31" s="308" t="s">
        <v>496</v>
      </c>
      <c r="B31" s="273" t="s">
        <v>497</v>
      </c>
      <c r="C31" s="308" t="s">
        <v>14</v>
      </c>
      <c r="D31" s="275">
        <f>E31+F31+G31+H31+I31</f>
        <v>0</v>
      </c>
      <c r="E31" s="276">
        <f>150-150</f>
        <v>0</v>
      </c>
      <c r="F31" s="276"/>
      <c r="G31" s="310"/>
      <c r="H31" s="310"/>
      <c r="I31" s="310"/>
    </row>
    <row r="32" spans="1:11" ht="29.45" hidden="1" customHeight="1" x14ac:dyDescent="0.2">
      <c r="A32" s="308" t="s">
        <v>376</v>
      </c>
      <c r="B32" s="273" t="s">
        <v>294</v>
      </c>
      <c r="C32" s="308" t="s">
        <v>15</v>
      </c>
      <c r="D32" s="275">
        <f>E32+F32+G32+H32+I32</f>
        <v>0</v>
      </c>
      <c r="E32" s="276"/>
      <c r="F32" s="276">
        <f>4348-4348</f>
        <v>0</v>
      </c>
      <c r="G32" s="310"/>
      <c r="H32" s="310"/>
      <c r="I32" s="310"/>
    </row>
    <row r="33" spans="1:9" ht="48" hidden="1" customHeight="1" x14ac:dyDescent="0.2">
      <c r="A33" s="308" t="s">
        <v>311</v>
      </c>
      <c r="B33" s="273" t="s">
        <v>422</v>
      </c>
      <c r="C33" s="308" t="s">
        <v>16</v>
      </c>
      <c r="D33" s="275">
        <f>E33+F33+G33+H33+I33</f>
        <v>0</v>
      </c>
      <c r="E33" s="276"/>
      <c r="F33" s="276">
        <f>76796-76796</f>
        <v>0</v>
      </c>
      <c r="G33" s="310"/>
      <c r="H33" s="310"/>
      <c r="I33" s="310"/>
    </row>
    <row r="34" spans="1:9" ht="26.45" customHeight="1" x14ac:dyDescent="0.2">
      <c r="A34" s="311"/>
      <c r="B34" s="307" t="s">
        <v>477</v>
      </c>
      <c r="C34" s="308" t="s">
        <v>6</v>
      </c>
      <c r="D34" s="275">
        <f>+E34+F34+G34+H34+I34</f>
        <v>753.1</v>
      </c>
      <c r="E34" s="275">
        <f>SUM(E36)</f>
        <v>0</v>
      </c>
      <c r="F34" s="275">
        <f>SUM(F36)</f>
        <v>0</v>
      </c>
      <c r="G34" s="275">
        <f>SUM(G36)</f>
        <v>0</v>
      </c>
      <c r="H34" s="275">
        <f>SUM(H36)</f>
        <v>0</v>
      </c>
      <c r="I34" s="275">
        <f>SUM(I36)</f>
        <v>753.1</v>
      </c>
    </row>
    <row r="35" spans="1:9" ht="14.45" customHeight="1" x14ac:dyDescent="0.2">
      <c r="A35" s="311"/>
      <c r="B35" s="273" t="s">
        <v>34</v>
      </c>
      <c r="C35" s="308" t="s">
        <v>7</v>
      </c>
      <c r="D35" s="275"/>
      <c r="E35" s="276"/>
      <c r="F35" s="276"/>
      <c r="G35" s="310"/>
      <c r="H35" s="310"/>
      <c r="I35" s="310"/>
    </row>
    <row r="36" spans="1:9" ht="25.15" customHeight="1" x14ac:dyDescent="0.2">
      <c r="A36" s="308" t="s">
        <v>314</v>
      </c>
      <c r="B36" s="273" t="s">
        <v>315</v>
      </c>
      <c r="C36" s="308" t="s">
        <v>8</v>
      </c>
      <c r="D36" s="275">
        <f>+E36+F36+G36+H36+I36</f>
        <v>753.1</v>
      </c>
      <c r="E36" s="276"/>
      <c r="F36" s="276"/>
      <c r="G36" s="310"/>
      <c r="H36" s="310"/>
      <c r="I36" s="310">
        <v>753.1</v>
      </c>
    </row>
    <row r="37" spans="1:9" ht="27.6" customHeight="1" x14ac:dyDescent="0.2">
      <c r="A37" s="311"/>
      <c r="B37" s="307" t="s">
        <v>45</v>
      </c>
      <c r="C37" s="308" t="s">
        <v>9</v>
      </c>
      <c r="D37" s="275">
        <f>+E37+F37+G37+H37+I37</f>
        <v>680.1</v>
      </c>
      <c r="E37" s="275">
        <f>SUM(E39+E40+E41)</f>
        <v>403</v>
      </c>
      <c r="F37" s="275">
        <f>SUM(F39+F40+F41)</f>
        <v>0</v>
      </c>
      <c r="G37" s="275">
        <f>SUM(G39+G40+G41)</f>
        <v>0</v>
      </c>
      <c r="H37" s="275">
        <f>SUM(H39+H40+H41)</f>
        <v>0</v>
      </c>
      <c r="I37" s="275">
        <f>SUM(I39+I40+I41)</f>
        <v>277.10000000000002</v>
      </c>
    </row>
    <row r="38" spans="1:9" ht="15.6" customHeight="1" x14ac:dyDescent="0.2">
      <c r="A38" s="311"/>
      <c r="B38" s="273" t="s">
        <v>34</v>
      </c>
      <c r="C38" s="308" t="s">
        <v>10</v>
      </c>
      <c r="D38" s="275"/>
      <c r="E38" s="276"/>
      <c r="F38" s="276"/>
      <c r="G38" s="310"/>
      <c r="H38" s="310"/>
      <c r="I38" s="310"/>
    </row>
    <row r="39" spans="1:9" ht="25.15" hidden="1" customHeight="1" x14ac:dyDescent="0.2">
      <c r="A39" s="308" t="s">
        <v>314</v>
      </c>
      <c r="B39" s="273" t="s">
        <v>315</v>
      </c>
      <c r="C39" s="308" t="s">
        <v>21</v>
      </c>
      <c r="D39" s="275">
        <f>+E39+F39+G39+H39+I39</f>
        <v>0</v>
      </c>
      <c r="E39" s="276"/>
      <c r="F39" s="276"/>
      <c r="G39" s="310"/>
      <c r="H39" s="310"/>
      <c r="I39" s="310"/>
    </row>
    <row r="40" spans="1:9" ht="26.45" hidden="1" customHeight="1" x14ac:dyDescent="0.2">
      <c r="A40" s="311" t="s">
        <v>304</v>
      </c>
      <c r="B40" s="273" t="s">
        <v>305</v>
      </c>
      <c r="C40" s="308"/>
      <c r="D40" s="275">
        <f>+E40+F40+G40+H40+I40</f>
        <v>0</v>
      </c>
      <c r="E40" s="276"/>
      <c r="F40" s="276"/>
      <c r="G40" s="310"/>
      <c r="H40" s="310"/>
      <c r="I40" s="310"/>
    </row>
    <row r="41" spans="1:9" ht="30" customHeight="1" x14ac:dyDescent="0.2">
      <c r="A41" s="308">
        <v>13</v>
      </c>
      <c r="B41" s="273" t="s">
        <v>316</v>
      </c>
      <c r="C41" s="308" t="s">
        <v>11</v>
      </c>
      <c r="D41" s="275">
        <f>+E41+F41+G41+H41+I41</f>
        <v>680.1</v>
      </c>
      <c r="E41" s="276">
        <v>403</v>
      </c>
      <c r="F41" s="276"/>
      <c r="G41" s="310"/>
      <c r="H41" s="310"/>
      <c r="I41" s="310">
        <v>277.10000000000002</v>
      </c>
    </row>
    <row r="42" spans="1:9" ht="40.9" customHeight="1" x14ac:dyDescent="0.2">
      <c r="A42" s="311"/>
      <c r="B42" s="307" t="s">
        <v>317</v>
      </c>
      <c r="C42" s="308" t="s">
        <v>12</v>
      </c>
      <c r="D42" s="275">
        <f>+E42+F42+G42+H42+I42</f>
        <v>52727.399999999994</v>
      </c>
      <c r="E42" s="275">
        <f>E44+E45+E46+E47+E48+E49+E50+E52+E53</f>
        <v>42474.399999999994</v>
      </c>
      <c r="F42" s="275">
        <f>F44+F45+F46+F47+F48+F49+F50+F52+F53</f>
        <v>7.5</v>
      </c>
      <c r="G42" s="275">
        <f>G44+G45+G46+G47+G48+G49+G50+G52+G53</f>
        <v>1070.3</v>
      </c>
      <c r="H42" s="275">
        <f>H44+H45+H46+H47+H48+H49+H50+H52+H53</f>
        <v>291.10000000000002</v>
      </c>
      <c r="I42" s="275">
        <f>I44+I45+I46+I47+I48+I49+I50+I52+I53</f>
        <v>8884.1</v>
      </c>
    </row>
    <row r="43" spans="1:9" ht="15.6" customHeight="1" x14ac:dyDescent="0.2">
      <c r="A43" s="311"/>
      <c r="B43" s="273" t="s">
        <v>34</v>
      </c>
      <c r="C43" s="308" t="s">
        <v>13</v>
      </c>
      <c r="D43" s="275"/>
      <c r="E43" s="276"/>
      <c r="F43" s="276"/>
      <c r="G43" s="310"/>
      <c r="H43" s="310"/>
      <c r="I43" s="310"/>
    </row>
    <row r="44" spans="1:9" ht="32.450000000000003" hidden="1" customHeight="1" x14ac:dyDescent="0.2">
      <c r="A44" s="308" t="s">
        <v>285</v>
      </c>
      <c r="B44" s="273" t="s">
        <v>286</v>
      </c>
      <c r="C44" s="308"/>
      <c r="D44" s="275">
        <f t="shared" ref="D44:D54" si="1">E44+F44+G44+H44+I44</f>
        <v>0</v>
      </c>
      <c r="E44" s="276"/>
      <c r="F44" s="276"/>
      <c r="G44" s="310"/>
      <c r="H44" s="310"/>
      <c r="I44" s="310"/>
    </row>
    <row r="45" spans="1:9" ht="40.5" customHeight="1" x14ac:dyDescent="0.2">
      <c r="A45" s="308" t="s">
        <v>287</v>
      </c>
      <c r="B45" s="273" t="s">
        <v>318</v>
      </c>
      <c r="C45" s="308" t="s">
        <v>14</v>
      </c>
      <c r="D45" s="275">
        <f t="shared" si="1"/>
        <v>21454.2</v>
      </c>
      <c r="E45" s="276">
        <v>21454.2</v>
      </c>
      <c r="F45" s="276"/>
      <c r="G45" s="310"/>
      <c r="H45" s="310"/>
      <c r="I45" s="310"/>
    </row>
    <row r="46" spans="1:9" ht="21.6" hidden="1" customHeight="1" x14ac:dyDescent="0.2">
      <c r="A46" s="308" t="s">
        <v>300</v>
      </c>
      <c r="B46" s="273" t="s">
        <v>301</v>
      </c>
      <c r="C46" s="308" t="s">
        <v>17</v>
      </c>
      <c r="D46" s="275">
        <f t="shared" si="1"/>
        <v>0</v>
      </c>
      <c r="E46" s="276"/>
      <c r="F46" s="276"/>
      <c r="G46" s="310"/>
      <c r="H46" s="310"/>
      <c r="I46" s="310"/>
    </row>
    <row r="47" spans="1:9" ht="21.6" customHeight="1" x14ac:dyDescent="0.2">
      <c r="A47" s="308" t="s">
        <v>302</v>
      </c>
      <c r="B47" s="273" t="s">
        <v>303</v>
      </c>
      <c r="C47" s="308" t="s">
        <v>15</v>
      </c>
      <c r="D47" s="275">
        <f>E47+F47+G47+H47+I47</f>
        <v>281.5</v>
      </c>
      <c r="E47" s="276"/>
      <c r="F47" s="276"/>
      <c r="G47" s="310"/>
      <c r="H47" s="310"/>
      <c r="I47" s="310">
        <v>281.5</v>
      </c>
    </row>
    <row r="48" spans="1:9" ht="27" customHeight="1" x14ac:dyDescent="0.2">
      <c r="A48" s="308" t="s">
        <v>308</v>
      </c>
      <c r="B48" s="273" t="s">
        <v>309</v>
      </c>
      <c r="C48" s="308" t="s">
        <v>16</v>
      </c>
      <c r="D48" s="275">
        <f t="shared" si="1"/>
        <v>176.3</v>
      </c>
      <c r="E48" s="276">
        <v>176.3</v>
      </c>
      <c r="F48" s="276"/>
      <c r="G48" s="310"/>
      <c r="H48" s="310"/>
      <c r="I48" s="310"/>
    </row>
    <row r="49" spans="1:9" ht="19.899999999999999" hidden="1" customHeight="1" x14ac:dyDescent="0.2">
      <c r="A49" s="308">
        <v>10</v>
      </c>
      <c r="B49" s="273" t="s">
        <v>319</v>
      </c>
      <c r="C49" s="308"/>
      <c r="D49" s="275">
        <f t="shared" si="1"/>
        <v>0</v>
      </c>
      <c r="E49" s="276"/>
      <c r="F49" s="276"/>
      <c r="G49" s="310"/>
      <c r="H49" s="310"/>
      <c r="I49" s="310"/>
    </row>
    <row r="50" spans="1:9" ht="25.9" customHeight="1" x14ac:dyDescent="0.2">
      <c r="A50" s="473" t="s">
        <v>304</v>
      </c>
      <c r="B50" s="273" t="s">
        <v>305</v>
      </c>
      <c r="C50" s="308" t="s">
        <v>17</v>
      </c>
      <c r="D50" s="275">
        <f>E50+F50+G50+H50+I50</f>
        <v>520.6</v>
      </c>
      <c r="E50" s="276">
        <f>513.1+E51</f>
        <v>513.1</v>
      </c>
      <c r="F50" s="276">
        <v>7.5</v>
      </c>
      <c r="G50" s="310"/>
      <c r="H50" s="310"/>
      <c r="I50" s="310"/>
    </row>
    <row r="51" spans="1:9" ht="27" hidden="1" customHeight="1" x14ac:dyDescent="0.2">
      <c r="A51" s="473"/>
      <c r="B51" s="272" t="s">
        <v>494</v>
      </c>
      <c r="C51" s="308" t="s">
        <v>18</v>
      </c>
      <c r="D51" s="275"/>
      <c r="E51" s="276"/>
      <c r="F51" s="276"/>
      <c r="G51" s="310"/>
      <c r="H51" s="310"/>
      <c r="I51" s="310"/>
    </row>
    <row r="52" spans="1:9" ht="34.15" customHeight="1" x14ac:dyDescent="0.2">
      <c r="A52" s="308">
        <v>14</v>
      </c>
      <c r="B52" s="273" t="s">
        <v>306</v>
      </c>
      <c r="C52" s="308" t="s">
        <v>18</v>
      </c>
      <c r="D52" s="275">
        <f t="shared" si="1"/>
        <v>22026.2</v>
      </c>
      <c r="E52" s="276">
        <v>13423.6</v>
      </c>
      <c r="F52" s="276"/>
      <c r="G52" s="310"/>
      <c r="H52" s="310"/>
      <c r="I52" s="310">
        <f>6562.5+2040.1</f>
        <v>8602.6</v>
      </c>
    </row>
    <row r="53" spans="1:9" ht="27" customHeight="1" x14ac:dyDescent="0.2">
      <c r="A53" s="308">
        <v>15</v>
      </c>
      <c r="B53" s="273" t="s">
        <v>294</v>
      </c>
      <c r="C53" s="308" t="s">
        <v>19</v>
      </c>
      <c r="D53" s="275">
        <f t="shared" si="1"/>
        <v>8268.6</v>
      </c>
      <c r="E53" s="276">
        <v>6907.2</v>
      </c>
      <c r="F53" s="276"/>
      <c r="G53" s="310">
        <v>1070.3</v>
      </c>
      <c r="H53" s="310">
        <v>291.10000000000002</v>
      </c>
      <c r="I53" s="310"/>
    </row>
    <row r="54" spans="1:9" ht="28.9" customHeight="1" x14ac:dyDescent="0.2">
      <c r="A54" s="308"/>
      <c r="B54" s="307" t="s">
        <v>321</v>
      </c>
      <c r="C54" s="308" t="s">
        <v>20</v>
      </c>
      <c r="D54" s="275">
        <f t="shared" si="1"/>
        <v>262.8</v>
      </c>
      <c r="E54" s="275">
        <f>E56</f>
        <v>262.8</v>
      </c>
      <c r="F54" s="275">
        <f>F56</f>
        <v>0</v>
      </c>
      <c r="G54" s="309">
        <f>G56</f>
        <v>0</v>
      </c>
      <c r="H54" s="309">
        <f>H56</f>
        <v>0</v>
      </c>
      <c r="I54" s="309">
        <f>I56</f>
        <v>0</v>
      </c>
    </row>
    <row r="55" spans="1:9" ht="15.6" customHeight="1" x14ac:dyDescent="0.2">
      <c r="A55" s="308"/>
      <c r="B55" s="273" t="s">
        <v>34</v>
      </c>
      <c r="C55" s="308" t="s">
        <v>21</v>
      </c>
      <c r="D55" s="275"/>
      <c r="E55" s="276"/>
      <c r="F55" s="276"/>
      <c r="G55" s="310"/>
      <c r="H55" s="310"/>
      <c r="I55" s="310"/>
    </row>
    <row r="56" spans="1:9" ht="45.6" customHeight="1" x14ac:dyDescent="0.2">
      <c r="A56" s="308" t="s">
        <v>311</v>
      </c>
      <c r="B56" s="273" t="s">
        <v>422</v>
      </c>
      <c r="C56" s="308" t="s">
        <v>22</v>
      </c>
      <c r="D56" s="275">
        <f>E56+F56+G56+H56+I56</f>
        <v>262.8</v>
      </c>
      <c r="E56" s="276">
        <v>262.8</v>
      </c>
      <c r="F56" s="276"/>
      <c r="G56" s="310"/>
      <c r="H56" s="310"/>
      <c r="I56" s="310"/>
    </row>
    <row r="57" spans="1:9" ht="30.6" customHeight="1" x14ac:dyDescent="0.2">
      <c r="A57" s="273"/>
      <c r="B57" s="307" t="s">
        <v>37</v>
      </c>
      <c r="C57" s="308" t="s">
        <v>23</v>
      </c>
      <c r="D57" s="275">
        <f>+E57+F57+G57+H57+I57</f>
        <v>470.40000000000003</v>
      </c>
      <c r="E57" s="275">
        <f>E59+E60+E61</f>
        <v>470.40000000000003</v>
      </c>
      <c r="F57" s="275">
        <f>F59+F60+F61</f>
        <v>0</v>
      </c>
      <c r="G57" s="275">
        <f>G59+G60+G61</f>
        <v>0</v>
      </c>
      <c r="H57" s="275">
        <f>H59+H60+H61</f>
        <v>0</v>
      </c>
      <c r="I57" s="275">
        <f>I59+I60+I61</f>
        <v>0</v>
      </c>
    </row>
    <row r="58" spans="1:9" ht="15.6" customHeight="1" x14ac:dyDescent="0.2">
      <c r="A58" s="273"/>
      <c r="B58" s="273" t="s">
        <v>34</v>
      </c>
      <c r="C58" s="308" t="s">
        <v>24</v>
      </c>
      <c r="D58" s="275"/>
      <c r="E58" s="276"/>
      <c r="F58" s="276"/>
      <c r="G58" s="310"/>
      <c r="H58" s="310"/>
      <c r="I58" s="310"/>
    </row>
    <row r="59" spans="1:9" ht="40.9" hidden="1" customHeight="1" x14ac:dyDescent="0.2">
      <c r="A59" s="308" t="s">
        <v>287</v>
      </c>
      <c r="B59" s="273" t="s">
        <v>318</v>
      </c>
      <c r="C59" s="308" t="s">
        <v>322</v>
      </c>
      <c r="D59" s="275">
        <f>E59+F59+G59+H59+I59</f>
        <v>0</v>
      </c>
      <c r="E59" s="276"/>
      <c r="F59" s="276"/>
      <c r="G59" s="310"/>
      <c r="H59" s="310"/>
      <c r="I59" s="310"/>
    </row>
    <row r="60" spans="1:9" ht="18.600000000000001" customHeight="1" x14ac:dyDescent="0.2">
      <c r="A60" s="308" t="s">
        <v>300</v>
      </c>
      <c r="B60" s="273" t="s">
        <v>301</v>
      </c>
      <c r="C60" s="308" t="s">
        <v>25</v>
      </c>
      <c r="D60" s="275">
        <f>E60+F60+G60+H60+I60</f>
        <v>34.1</v>
      </c>
      <c r="E60" s="276">
        <v>34.1</v>
      </c>
      <c r="F60" s="276"/>
      <c r="G60" s="310"/>
      <c r="H60" s="310"/>
      <c r="I60" s="310"/>
    </row>
    <row r="61" spans="1:9" ht="18" customHeight="1" x14ac:dyDescent="0.2">
      <c r="A61" s="308" t="s">
        <v>302</v>
      </c>
      <c r="B61" s="273" t="s">
        <v>303</v>
      </c>
      <c r="C61" s="308" t="s">
        <v>26</v>
      </c>
      <c r="D61" s="275">
        <f>E61+F61+G61+H61+I61</f>
        <v>436.3</v>
      </c>
      <c r="E61" s="276">
        <v>436.3</v>
      </c>
      <c r="F61" s="276"/>
      <c r="G61" s="310"/>
      <c r="H61" s="310"/>
      <c r="I61" s="310"/>
    </row>
    <row r="62" spans="1:9" ht="32.450000000000003" customHeight="1" x14ac:dyDescent="0.2">
      <c r="A62" s="312"/>
      <c r="B62" s="307" t="s">
        <v>35</v>
      </c>
      <c r="C62" s="308" t="s">
        <v>27</v>
      </c>
      <c r="D62" s="275">
        <f>+E62+F62+G62+H62+I62</f>
        <v>9764.2000000000007</v>
      </c>
      <c r="E62" s="275">
        <f>E64+E65+E66+E67</f>
        <v>847.90000000000009</v>
      </c>
      <c r="F62" s="275">
        <f>F64+F65+F66+F67</f>
        <v>0</v>
      </c>
      <c r="G62" s="275">
        <f>G64+G65+G66+G67</f>
        <v>1176.4000000000001</v>
      </c>
      <c r="H62" s="275">
        <f>H64+H65+H66+H67</f>
        <v>217.4</v>
      </c>
      <c r="I62" s="275">
        <f>I64+I65+I66+I67</f>
        <v>7522.5</v>
      </c>
    </row>
    <row r="63" spans="1:9" ht="16.149999999999999" customHeight="1" x14ac:dyDescent="0.2">
      <c r="A63" s="308"/>
      <c r="B63" s="273" t="s">
        <v>34</v>
      </c>
      <c r="C63" s="308" t="s">
        <v>320</v>
      </c>
      <c r="D63" s="275"/>
      <c r="E63" s="276"/>
      <c r="F63" s="276"/>
      <c r="G63" s="310"/>
      <c r="H63" s="310"/>
      <c r="I63" s="310"/>
    </row>
    <row r="64" spans="1:9" ht="25.9" customHeight="1" x14ac:dyDescent="0.2">
      <c r="A64" s="311" t="s">
        <v>285</v>
      </c>
      <c r="B64" s="273" t="s">
        <v>286</v>
      </c>
      <c r="C64" s="308" t="s">
        <v>260</v>
      </c>
      <c r="D64" s="275">
        <f>+E64+F64+G64+H64+I64</f>
        <v>8916.2999999999993</v>
      </c>
      <c r="E64" s="276"/>
      <c r="F64" s="276"/>
      <c r="G64" s="310">
        <v>1176.4000000000001</v>
      </c>
      <c r="H64" s="310">
        <v>217.4</v>
      </c>
      <c r="I64" s="310">
        <f>7402.9+119.6</f>
        <v>7522.5</v>
      </c>
    </row>
    <row r="65" spans="1:10" ht="39" customHeight="1" x14ac:dyDescent="0.2">
      <c r="A65" s="308" t="s">
        <v>287</v>
      </c>
      <c r="B65" s="273" t="s">
        <v>318</v>
      </c>
      <c r="C65" s="308" t="s">
        <v>28</v>
      </c>
      <c r="D65" s="275">
        <f>+E65+F65+G65+H65+I65</f>
        <v>168.3</v>
      </c>
      <c r="E65" s="276">
        <v>168.3</v>
      </c>
      <c r="F65" s="276"/>
      <c r="G65" s="310"/>
      <c r="H65" s="310"/>
      <c r="I65" s="310"/>
    </row>
    <row r="66" spans="1:10" ht="24.75" customHeight="1" x14ac:dyDescent="0.2">
      <c r="A66" s="308" t="s">
        <v>308</v>
      </c>
      <c r="B66" s="273" t="s">
        <v>309</v>
      </c>
      <c r="C66" s="308" t="s">
        <v>29</v>
      </c>
      <c r="D66" s="275">
        <f>+E66+F66+G66+H66+I66</f>
        <v>510.8</v>
      </c>
      <c r="E66" s="276">
        <v>510.8</v>
      </c>
      <c r="F66" s="276"/>
      <c r="G66" s="310"/>
      <c r="H66" s="310"/>
      <c r="I66" s="310"/>
    </row>
    <row r="67" spans="1:10" ht="39" customHeight="1" x14ac:dyDescent="0.2">
      <c r="A67" s="308" t="s">
        <v>328</v>
      </c>
      <c r="B67" s="273" t="s">
        <v>329</v>
      </c>
      <c r="C67" s="308" t="s">
        <v>30</v>
      </c>
      <c r="D67" s="275">
        <f>+E67+F67+G67+H67+I67</f>
        <v>168.8</v>
      </c>
      <c r="E67" s="276">
        <v>168.8</v>
      </c>
      <c r="F67" s="276"/>
      <c r="G67" s="310"/>
      <c r="H67" s="310"/>
      <c r="I67" s="310"/>
    </row>
    <row r="68" spans="1:10" ht="31.15" customHeight="1" x14ac:dyDescent="0.2">
      <c r="A68" s="477" t="s">
        <v>39</v>
      </c>
      <c r="B68" s="477"/>
      <c r="C68" s="308"/>
      <c r="D68" s="275">
        <f t="shared" ref="D68:I68" si="2">D12+D62+D42+D37+D34+D27+D19+D57+D54</f>
        <v>75680.3</v>
      </c>
      <c r="E68" s="275">
        <f t="shared" si="2"/>
        <v>55480.799999999996</v>
      </c>
      <c r="F68" s="275">
        <f t="shared" si="2"/>
        <v>7.5</v>
      </c>
      <c r="G68" s="275">
        <f t="shared" si="2"/>
        <v>2246.6999999999998</v>
      </c>
      <c r="H68" s="275">
        <f t="shared" si="2"/>
        <v>508.5</v>
      </c>
      <c r="I68" s="275">
        <f t="shared" si="2"/>
        <v>17436.799999999996</v>
      </c>
    </row>
    <row r="69" spans="1:10" x14ac:dyDescent="0.2">
      <c r="A69" s="313"/>
      <c r="B69" s="313"/>
      <c r="C69" s="314"/>
      <c r="D69" s="315"/>
      <c r="E69" s="315"/>
      <c r="F69" s="315"/>
      <c r="G69" s="315"/>
      <c r="H69" s="316"/>
      <c r="I69" s="268"/>
    </row>
    <row r="70" spans="1:10" ht="33" customHeight="1" x14ac:dyDescent="0.2">
      <c r="A70" s="478" t="s">
        <v>501</v>
      </c>
      <c r="B70" s="478"/>
      <c r="C70" s="478"/>
      <c r="D70" s="478"/>
      <c r="E70" s="478"/>
      <c r="F70" s="478"/>
      <c r="G70" s="478"/>
      <c r="H70" s="478"/>
      <c r="I70" s="478"/>
    </row>
    <row r="71" spans="1:10" x14ac:dyDescent="0.2">
      <c r="A71" s="317"/>
      <c r="B71" s="317"/>
      <c r="C71" s="317"/>
      <c r="D71" s="317"/>
      <c r="E71" s="317"/>
      <c r="F71" s="317"/>
      <c r="G71" s="317"/>
      <c r="H71" s="317"/>
      <c r="I71" s="317"/>
    </row>
    <row r="72" spans="1:10" x14ac:dyDescent="0.2">
      <c r="A72" s="294"/>
      <c r="B72" s="269"/>
      <c r="C72" s="318"/>
      <c r="D72" s="268"/>
      <c r="E72" s="269"/>
      <c r="F72" s="268"/>
      <c r="G72" s="268"/>
      <c r="H72" s="268"/>
      <c r="I72" s="268"/>
    </row>
    <row r="73" spans="1:10" ht="15" x14ac:dyDescent="0.2">
      <c r="A73" s="440" t="s">
        <v>339</v>
      </c>
      <c r="B73" s="440"/>
      <c r="C73" s="440"/>
      <c r="D73" s="292"/>
      <c r="E73" s="293"/>
      <c r="F73" s="292"/>
      <c r="G73" s="292"/>
      <c r="H73" s="471" t="s">
        <v>232</v>
      </c>
      <c r="I73" s="471"/>
      <c r="J73" s="292"/>
    </row>
    <row r="74" spans="1:10" x14ac:dyDescent="0.2">
      <c r="A74" s="297"/>
      <c r="B74" s="297"/>
      <c r="C74" s="297"/>
      <c r="D74" s="297"/>
      <c r="E74" s="297"/>
      <c r="F74" s="297"/>
      <c r="G74" s="297"/>
      <c r="H74" s="297"/>
      <c r="I74" s="297"/>
    </row>
  </sheetData>
  <mergeCells count="17">
    <mergeCell ref="A50:A51"/>
    <mergeCell ref="A68:B68"/>
    <mergeCell ref="A70:I70"/>
    <mergeCell ref="A73:C73"/>
    <mergeCell ref="H73:I73"/>
    <mergeCell ref="A23:A24"/>
    <mergeCell ref="A6:I6"/>
    <mergeCell ref="A8:A10"/>
    <mergeCell ref="B8:B10"/>
    <mergeCell ref="C8:C10"/>
    <mergeCell ref="D8:D10"/>
    <mergeCell ref="E8:I8"/>
    <mergeCell ref="E9:E10"/>
    <mergeCell ref="F9:F10"/>
    <mergeCell ref="G9:G10"/>
    <mergeCell ref="H9:H10"/>
    <mergeCell ref="I9:I10"/>
  </mergeCells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showZeros="0" topLeftCell="A50" workbookViewId="0">
      <selection activeCell="N74" sqref="N74"/>
    </sheetView>
  </sheetViews>
  <sheetFormatPr defaultRowHeight="12.75" x14ac:dyDescent="0.2"/>
  <cols>
    <col min="1" max="1" width="5" style="100" customWidth="1"/>
    <col min="2" max="2" width="35.5703125" style="100" customWidth="1"/>
    <col min="3" max="3" width="3.28515625" style="100" customWidth="1"/>
    <col min="4" max="4" width="8.28515625" style="100" hidden="1" customWidth="1"/>
    <col min="5" max="5" width="11.140625" style="100" customWidth="1"/>
    <col min="6" max="6" width="12" style="100" customWidth="1"/>
    <col min="7" max="7" width="10.140625" style="100" customWidth="1"/>
    <col min="8" max="8" width="9.85546875" style="100" customWidth="1"/>
    <col min="9" max="9" width="9.140625" style="100"/>
    <col min="10" max="10" width="10" style="100" bestFit="1" customWidth="1"/>
    <col min="11" max="256" width="9.140625" style="100"/>
    <col min="257" max="257" width="5" style="100" customWidth="1"/>
    <col min="258" max="258" width="35.5703125" style="100" customWidth="1"/>
    <col min="259" max="259" width="3.28515625" style="100" customWidth="1"/>
    <col min="260" max="260" width="0" style="100" hidden="1" customWidth="1"/>
    <col min="261" max="261" width="11.140625" style="100" customWidth="1"/>
    <col min="262" max="262" width="12" style="100" customWidth="1"/>
    <col min="263" max="263" width="10.140625" style="100" customWidth="1"/>
    <col min="264" max="264" width="9.85546875" style="100" customWidth="1"/>
    <col min="265" max="265" width="9.140625" style="100"/>
    <col min="266" max="266" width="10" style="100" bestFit="1" customWidth="1"/>
    <col min="267" max="512" width="9.140625" style="100"/>
    <col min="513" max="513" width="5" style="100" customWidth="1"/>
    <col min="514" max="514" width="35.5703125" style="100" customWidth="1"/>
    <col min="515" max="515" width="3.28515625" style="100" customWidth="1"/>
    <col min="516" max="516" width="0" style="100" hidden="1" customWidth="1"/>
    <col min="517" max="517" width="11.140625" style="100" customWidth="1"/>
    <col min="518" max="518" width="12" style="100" customWidth="1"/>
    <col min="519" max="519" width="10.140625" style="100" customWidth="1"/>
    <col min="520" max="520" width="9.85546875" style="100" customWidth="1"/>
    <col min="521" max="521" width="9.140625" style="100"/>
    <col min="522" max="522" width="10" style="100" bestFit="1" customWidth="1"/>
    <col min="523" max="768" width="9.140625" style="100"/>
    <col min="769" max="769" width="5" style="100" customWidth="1"/>
    <col min="770" max="770" width="35.5703125" style="100" customWidth="1"/>
    <col min="771" max="771" width="3.28515625" style="100" customWidth="1"/>
    <col min="772" max="772" width="0" style="100" hidden="1" customWidth="1"/>
    <col min="773" max="773" width="11.140625" style="100" customWidth="1"/>
    <col min="774" max="774" width="12" style="100" customWidth="1"/>
    <col min="775" max="775" width="10.140625" style="100" customWidth="1"/>
    <col min="776" max="776" width="9.85546875" style="100" customWidth="1"/>
    <col min="777" max="777" width="9.140625" style="100"/>
    <col min="778" max="778" width="10" style="100" bestFit="1" customWidth="1"/>
    <col min="779" max="1024" width="9.140625" style="100"/>
    <col min="1025" max="1025" width="5" style="100" customWidth="1"/>
    <col min="1026" max="1026" width="35.5703125" style="100" customWidth="1"/>
    <col min="1027" max="1027" width="3.28515625" style="100" customWidth="1"/>
    <col min="1028" max="1028" width="0" style="100" hidden="1" customWidth="1"/>
    <col min="1029" max="1029" width="11.140625" style="100" customWidth="1"/>
    <col min="1030" max="1030" width="12" style="100" customWidth="1"/>
    <col min="1031" max="1031" width="10.140625" style="100" customWidth="1"/>
    <col min="1032" max="1032" width="9.85546875" style="100" customWidth="1"/>
    <col min="1033" max="1033" width="9.140625" style="100"/>
    <col min="1034" max="1034" width="10" style="100" bestFit="1" customWidth="1"/>
    <col min="1035" max="1280" width="9.140625" style="100"/>
    <col min="1281" max="1281" width="5" style="100" customWidth="1"/>
    <col min="1282" max="1282" width="35.5703125" style="100" customWidth="1"/>
    <col min="1283" max="1283" width="3.28515625" style="100" customWidth="1"/>
    <col min="1284" max="1284" width="0" style="100" hidden="1" customWidth="1"/>
    <col min="1285" max="1285" width="11.140625" style="100" customWidth="1"/>
    <col min="1286" max="1286" width="12" style="100" customWidth="1"/>
    <col min="1287" max="1287" width="10.140625" style="100" customWidth="1"/>
    <col min="1288" max="1288" width="9.85546875" style="100" customWidth="1"/>
    <col min="1289" max="1289" width="9.140625" style="100"/>
    <col min="1290" max="1290" width="10" style="100" bestFit="1" customWidth="1"/>
    <col min="1291" max="1536" width="9.140625" style="100"/>
    <col min="1537" max="1537" width="5" style="100" customWidth="1"/>
    <col min="1538" max="1538" width="35.5703125" style="100" customWidth="1"/>
    <col min="1539" max="1539" width="3.28515625" style="100" customWidth="1"/>
    <col min="1540" max="1540" width="0" style="100" hidden="1" customWidth="1"/>
    <col min="1541" max="1541" width="11.140625" style="100" customWidth="1"/>
    <col min="1542" max="1542" width="12" style="100" customWidth="1"/>
    <col min="1543" max="1543" width="10.140625" style="100" customWidth="1"/>
    <col min="1544" max="1544" width="9.85546875" style="100" customWidth="1"/>
    <col min="1545" max="1545" width="9.140625" style="100"/>
    <col min="1546" max="1546" width="10" style="100" bestFit="1" customWidth="1"/>
    <col min="1547" max="1792" width="9.140625" style="100"/>
    <col min="1793" max="1793" width="5" style="100" customWidth="1"/>
    <col min="1794" max="1794" width="35.5703125" style="100" customWidth="1"/>
    <col min="1795" max="1795" width="3.28515625" style="100" customWidth="1"/>
    <col min="1796" max="1796" width="0" style="100" hidden="1" customWidth="1"/>
    <col min="1797" max="1797" width="11.140625" style="100" customWidth="1"/>
    <col min="1798" max="1798" width="12" style="100" customWidth="1"/>
    <col min="1799" max="1799" width="10.140625" style="100" customWidth="1"/>
    <col min="1800" max="1800" width="9.85546875" style="100" customWidth="1"/>
    <col min="1801" max="1801" width="9.140625" style="100"/>
    <col min="1802" max="1802" width="10" style="100" bestFit="1" customWidth="1"/>
    <col min="1803" max="2048" width="9.140625" style="100"/>
    <col min="2049" max="2049" width="5" style="100" customWidth="1"/>
    <col min="2050" max="2050" width="35.5703125" style="100" customWidth="1"/>
    <col min="2051" max="2051" width="3.28515625" style="100" customWidth="1"/>
    <col min="2052" max="2052" width="0" style="100" hidden="1" customWidth="1"/>
    <col min="2053" max="2053" width="11.140625" style="100" customWidth="1"/>
    <col min="2054" max="2054" width="12" style="100" customWidth="1"/>
    <col min="2055" max="2055" width="10.140625" style="100" customWidth="1"/>
    <col min="2056" max="2056" width="9.85546875" style="100" customWidth="1"/>
    <col min="2057" max="2057" width="9.140625" style="100"/>
    <col min="2058" max="2058" width="10" style="100" bestFit="1" customWidth="1"/>
    <col min="2059" max="2304" width="9.140625" style="100"/>
    <col min="2305" max="2305" width="5" style="100" customWidth="1"/>
    <col min="2306" max="2306" width="35.5703125" style="100" customWidth="1"/>
    <col min="2307" max="2307" width="3.28515625" style="100" customWidth="1"/>
    <col min="2308" max="2308" width="0" style="100" hidden="1" customWidth="1"/>
    <col min="2309" max="2309" width="11.140625" style="100" customWidth="1"/>
    <col min="2310" max="2310" width="12" style="100" customWidth="1"/>
    <col min="2311" max="2311" width="10.140625" style="100" customWidth="1"/>
    <col min="2312" max="2312" width="9.85546875" style="100" customWidth="1"/>
    <col min="2313" max="2313" width="9.140625" style="100"/>
    <col min="2314" max="2314" width="10" style="100" bestFit="1" customWidth="1"/>
    <col min="2315" max="2560" width="9.140625" style="100"/>
    <col min="2561" max="2561" width="5" style="100" customWidth="1"/>
    <col min="2562" max="2562" width="35.5703125" style="100" customWidth="1"/>
    <col min="2563" max="2563" width="3.28515625" style="100" customWidth="1"/>
    <col min="2564" max="2564" width="0" style="100" hidden="1" customWidth="1"/>
    <col min="2565" max="2565" width="11.140625" style="100" customWidth="1"/>
    <col min="2566" max="2566" width="12" style="100" customWidth="1"/>
    <col min="2567" max="2567" width="10.140625" style="100" customWidth="1"/>
    <col min="2568" max="2568" width="9.85546875" style="100" customWidth="1"/>
    <col min="2569" max="2569" width="9.140625" style="100"/>
    <col min="2570" max="2570" width="10" style="100" bestFit="1" customWidth="1"/>
    <col min="2571" max="2816" width="9.140625" style="100"/>
    <col min="2817" max="2817" width="5" style="100" customWidth="1"/>
    <col min="2818" max="2818" width="35.5703125" style="100" customWidth="1"/>
    <col min="2819" max="2819" width="3.28515625" style="100" customWidth="1"/>
    <col min="2820" max="2820" width="0" style="100" hidden="1" customWidth="1"/>
    <col min="2821" max="2821" width="11.140625" style="100" customWidth="1"/>
    <col min="2822" max="2822" width="12" style="100" customWidth="1"/>
    <col min="2823" max="2823" width="10.140625" style="100" customWidth="1"/>
    <col min="2824" max="2824" width="9.85546875" style="100" customWidth="1"/>
    <col min="2825" max="2825" width="9.140625" style="100"/>
    <col min="2826" max="2826" width="10" style="100" bestFit="1" customWidth="1"/>
    <col min="2827" max="3072" width="9.140625" style="100"/>
    <col min="3073" max="3073" width="5" style="100" customWidth="1"/>
    <col min="3074" max="3074" width="35.5703125" style="100" customWidth="1"/>
    <col min="3075" max="3075" width="3.28515625" style="100" customWidth="1"/>
    <col min="3076" max="3076" width="0" style="100" hidden="1" customWidth="1"/>
    <col min="3077" max="3077" width="11.140625" style="100" customWidth="1"/>
    <col min="3078" max="3078" width="12" style="100" customWidth="1"/>
    <col min="3079" max="3079" width="10.140625" style="100" customWidth="1"/>
    <col min="3080" max="3080" width="9.85546875" style="100" customWidth="1"/>
    <col min="3081" max="3081" width="9.140625" style="100"/>
    <col min="3082" max="3082" width="10" style="100" bestFit="1" customWidth="1"/>
    <col min="3083" max="3328" width="9.140625" style="100"/>
    <col min="3329" max="3329" width="5" style="100" customWidth="1"/>
    <col min="3330" max="3330" width="35.5703125" style="100" customWidth="1"/>
    <col min="3331" max="3331" width="3.28515625" style="100" customWidth="1"/>
    <col min="3332" max="3332" width="0" style="100" hidden="1" customWidth="1"/>
    <col min="3333" max="3333" width="11.140625" style="100" customWidth="1"/>
    <col min="3334" max="3334" width="12" style="100" customWidth="1"/>
    <col min="3335" max="3335" width="10.140625" style="100" customWidth="1"/>
    <col min="3336" max="3336" width="9.85546875" style="100" customWidth="1"/>
    <col min="3337" max="3337" width="9.140625" style="100"/>
    <col min="3338" max="3338" width="10" style="100" bestFit="1" customWidth="1"/>
    <col min="3339" max="3584" width="9.140625" style="100"/>
    <col min="3585" max="3585" width="5" style="100" customWidth="1"/>
    <col min="3586" max="3586" width="35.5703125" style="100" customWidth="1"/>
    <col min="3587" max="3587" width="3.28515625" style="100" customWidth="1"/>
    <col min="3588" max="3588" width="0" style="100" hidden="1" customWidth="1"/>
    <col min="3589" max="3589" width="11.140625" style="100" customWidth="1"/>
    <col min="3590" max="3590" width="12" style="100" customWidth="1"/>
    <col min="3591" max="3591" width="10.140625" style="100" customWidth="1"/>
    <col min="3592" max="3592" width="9.85546875" style="100" customWidth="1"/>
    <col min="3593" max="3593" width="9.140625" style="100"/>
    <col min="3594" max="3594" width="10" style="100" bestFit="1" customWidth="1"/>
    <col min="3595" max="3840" width="9.140625" style="100"/>
    <col min="3841" max="3841" width="5" style="100" customWidth="1"/>
    <col min="3842" max="3842" width="35.5703125" style="100" customWidth="1"/>
    <col min="3843" max="3843" width="3.28515625" style="100" customWidth="1"/>
    <col min="3844" max="3844" width="0" style="100" hidden="1" customWidth="1"/>
    <col min="3845" max="3845" width="11.140625" style="100" customWidth="1"/>
    <col min="3846" max="3846" width="12" style="100" customWidth="1"/>
    <col min="3847" max="3847" width="10.140625" style="100" customWidth="1"/>
    <col min="3848" max="3848" width="9.85546875" style="100" customWidth="1"/>
    <col min="3849" max="3849" width="9.140625" style="100"/>
    <col min="3850" max="3850" width="10" style="100" bestFit="1" customWidth="1"/>
    <col min="3851" max="4096" width="9.140625" style="100"/>
    <col min="4097" max="4097" width="5" style="100" customWidth="1"/>
    <col min="4098" max="4098" width="35.5703125" style="100" customWidth="1"/>
    <col min="4099" max="4099" width="3.28515625" style="100" customWidth="1"/>
    <col min="4100" max="4100" width="0" style="100" hidden="1" customWidth="1"/>
    <col min="4101" max="4101" width="11.140625" style="100" customWidth="1"/>
    <col min="4102" max="4102" width="12" style="100" customWidth="1"/>
    <col min="4103" max="4103" width="10.140625" style="100" customWidth="1"/>
    <col min="4104" max="4104" width="9.85546875" style="100" customWidth="1"/>
    <col min="4105" max="4105" width="9.140625" style="100"/>
    <col min="4106" max="4106" width="10" style="100" bestFit="1" customWidth="1"/>
    <col min="4107" max="4352" width="9.140625" style="100"/>
    <col min="4353" max="4353" width="5" style="100" customWidth="1"/>
    <col min="4354" max="4354" width="35.5703125" style="100" customWidth="1"/>
    <col min="4355" max="4355" width="3.28515625" style="100" customWidth="1"/>
    <col min="4356" max="4356" width="0" style="100" hidden="1" customWidth="1"/>
    <col min="4357" max="4357" width="11.140625" style="100" customWidth="1"/>
    <col min="4358" max="4358" width="12" style="100" customWidth="1"/>
    <col min="4359" max="4359" width="10.140625" style="100" customWidth="1"/>
    <col min="4360" max="4360" width="9.85546875" style="100" customWidth="1"/>
    <col min="4361" max="4361" width="9.140625" style="100"/>
    <col min="4362" max="4362" width="10" style="100" bestFit="1" customWidth="1"/>
    <col min="4363" max="4608" width="9.140625" style="100"/>
    <col min="4609" max="4609" width="5" style="100" customWidth="1"/>
    <col min="4610" max="4610" width="35.5703125" style="100" customWidth="1"/>
    <col min="4611" max="4611" width="3.28515625" style="100" customWidth="1"/>
    <col min="4612" max="4612" width="0" style="100" hidden="1" customWidth="1"/>
    <col min="4613" max="4613" width="11.140625" style="100" customWidth="1"/>
    <col min="4614" max="4614" width="12" style="100" customWidth="1"/>
    <col min="4615" max="4615" width="10.140625" style="100" customWidth="1"/>
    <col min="4616" max="4616" width="9.85546875" style="100" customWidth="1"/>
    <col min="4617" max="4617" width="9.140625" style="100"/>
    <col min="4618" max="4618" width="10" style="100" bestFit="1" customWidth="1"/>
    <col min="4619" max="4864" width="9.140625" style="100"/>
    <col min="4865" max="4865" width="5" style="100" customWidth="1"/>
    <col min="4866" max="4866" width="35.5703125" style="100" customWidth="1"/>
    <col min="4867" max="4867" width="3.28515625" style="100" customWidth="1"/>
    <col min="4868" max="4868" width="0" style="100" hidden="1" customWidth="1"/>
    <col min="4869" max="4869" width="11.140625" style="100" customWidth="1"/>
    <col min="4870" max="4870" width="12" style="100" customWidth="1"/>
    <col min="4871" max="4871" width="10.140625" style="100" customWidth="1"/>
    <col min="4872" max="4872" width="9.85546875" style="100" customWidth="1"/>
    <col min="4873" max="4873" width="9.140625" style="100"/>
    <col min="4874" max="4874" width="10" style="100" bestFit="1" customWidth="1"/>
    <col min="4875" max="5120" width="9.140625" style="100"/>
    <col min="5121" max="5121" width="5" style="100" customWidth="1"/>
    <col min="5122" max="5122" width="35.5703125" style="100" customWidth="1"/>
    <col min="5123" max="5123" width="3.28515625" style="100" customWidth="1"/>
    <col min="5124" max="5124" width="0" style="100" hidden="1" customWidth="1"/>
    <col min="5125" max="5125" width="11.140625" style="100" customWidth="1"/>
    <col min="5126" max="5126" width="12" style="100" customWidth="1"/>
    <col min="5127" max="5127" width="10.140625" style="100" customWidth="1"/>
    <col min="5128" max="5128" width="9.85546875" style="100" customWidth="1"/>
    <col min="5129" max="5129" width="9.140625" style="100"/>
    <col min="5130" max="5130" width="10" style="100" bestFit="1" customWidth="1"/>
    <col min="5131" max="5376" width="9.140625" style="100"/>
    <col min="5377" max="5377" width="5" style="100" customWidth="1"/>
    <col min="5378" max="5378" width="35.5703125" style="100" customWidth="1"/>
    <col min="5379" max="5379" width="3.28515625" style="100" customWidth="1"/>
    <col min="5380" max="5380" width="0" style="100" hidden="1" customWidth="1"/>
    <col min="5381" max="5381" width="11.140625" style="100" customWidth="1"/>
    <col min="5382" max="5382" width="12" style="100" customWidth="1"/>
    <col min="5383" max="5383" width="10.140625" style="100" customWidth="1"/>
    <col min="5384" max="5384" width="9.85546875" style="100" customWidth="1"/>
    <col min="5385" max="5385" width="9.140625" style="100"/>
    <col min="5386" max="5386" width="10" style="100" bestFit="1" customWidth="1"/>
    <col min="5387" max="5632" width="9.140625" style="100"/>
    <col min="5633" max="5633" width="5" style="100" customWidth="1"/>
    <col min="5634" max="5634" width="35.5703125" style="100" customWidth="1"/>
    <col min="5635" max="5635" width="3.28515625" style="100" customWidth="1"/>
    <col min="5636" max="5636" width="0" style="100" hidden="1" customWidth="1"/>
    <col min="5637" max="5637" width="11.140625" style="100" customWidth="1"/>
    <col min="5638" max="5638" width="12" style="100" customWidth="1"/>
    <col min="5639" max="5639" width="10.140625" style="100" customWidth="1"/>
    <col min="5640" max="5640" width="9.85546875" style="100" customWidth="1"/>
    <col min="5641" max="5641" width="9.140625" style="100"/>
    <col min="5642" max="5642" width="10" style="100" bestFit="1" customWidth="1"/>
    <col min="5643" max="5888" width="9.140625" style="100"/>
    <col min="5889" max="5889" width="5" style="100" customWidth="1"/>
    <col min="5890" max="5890" width="35.5703125" style="100" customWidth="1"/>
    <col min="5891" max="5891" width="3.28515625" style="100" customWidth="1"/>
    <col min="5892" max="5892" width="0" style="100" hidden="1" customWidth="1"/>
    <col min="5893" max="5893" width="11.140625" style="100" customWidth="1"/>
    <col min="5894" max="5894" width="12" style="100" customWidth="1"/>
    <col min="5895" max="5895" width="10.140625" style="100" customWidth="1"/>
    <col min="5896" max="5896" width="9.85546875" style="100" customWidth="1"/>
    <col min="5897" max="5897" width="9.140625" style="100"/>
    <col min="5898" max="5898" width="10" style="100" bestFit="1" customWidth="1"/>
    <col min="5899" max="6144" width="9.140625" style="100"/>
    <col min="6145" max="6145" width="5" style="100" customWidth="1"/>
    <col min="6146" max="6146" width="35.5703125" style="100" customWidth="1"/>
    <col min="6147" max="6147" width="3.28515625" style="100" customWidth="1"/>
    <col min="6148" max="6148" width="0" style="100" hidden="1" customWidth="1"/>
    <col min="6149" max="6149" width="11.140625" style="100" customWidth="1"/>
    <col min="6150" max="6150" width="12" style="100" customWidth="1"/>
    <col min="6151" max="6151" width="10.140625" style="100" customWidth="1"/>
    <col min="6152" max="6152" width="9.85546875" style="100" customWidth="1"/>
    <col min="6153" max="6153" width="9.140625" style="100"/>
    <col min="6154" max="6154" width="10" style="100" bestFit="1" customWidth="1"/>
    <col min="6155" max="6400" width="9.140625" style="100"/>
    <col min="6401" max="6401" width="5" style="100" customWidth="1"/>
    <col min="6402" max="6402" width="35.5703125" style="100" customWidth="1"/>
    <col min="6403" max="6403" width="3.28515625" style="100" customWidth="1"/>
    <col min="6404" max="6404" width="0" style="100" hidden="1" customWidth="1"/>
    <col min="6405" max="6405" width="11.140625" style="100" customWidth="1"/>
    <col min="6406" max="6406" width="12" style="100" customWidth="1"/>
    <col min="6407" max="6407" width="10.140625" style="100" customWidth="1"/>
    <col min="6408" max="6408" width="9.85546875" style="100" customWidth="1"/>
    <col min="6409" max="6409" width="9.140625" style="100"/>
    <col min="6410" max="6410" width="10" style="100" bestFit="1" customWidth="1"/>
    <col min="6411" max="6656" width="9.140625" style="100"/>
    <col min="6657" max="6657" width="5" style="100" customWidth="1"/>
    <col min="6658" max="6658" width="35.5703125" style="100" customWidth="1"/>
    <col min="6659" max="6659" width="3.28515625" style="100" customWidth="1"/>
    <col min="6660" max="6660" width="0" style="100" hidden="1" customWidth="1"/>
    <col min="6661" max="6661" width="11.140625" style="100" customWidth="1"/>
    <col min="6662" max="6662" width="12" style="100" customWidth="1"/>
    <col min="6663" max="6663" width="10.140625" style="100" customWidth="1"/>
    <col min="6664" max="6664" width="9.85546875" style="100" customWidth="1"/>
    <col min="6665" max="6665" width="9.140625" style="100"/>
    <col min="6666" max="6666" width="10" style="100" bestFit="1" customWidth="1"/>
    <col min="6667" max="6912" width="9.140625" style="100"/>
    <col min="6913" max="6913" width="5" style="100" customWidth="1"/>
    <col min="6914" max="6914" width="35.5703125" style="100" customWidth="1"/>
    <col min="6915" max="6915" width="3.28515625" style="100" customWidth="1"/>
    <col min="6916" max="6916" width="0" style="100" hidden="1" customWidth="1"/>
    <col min="6917" max="6917" width="11.140625" style="100" customWidth="1"/>
    <col min="6918" max="6918" width="12" style="100" customWidth="1"/>
    <col min="6919" max="6919" width="10.140625" style="100" customWidth="1"/>
    <col min="6920" max="6920" width="9.85546875" style="100" customWidth="1"/>
    <col min="6921" max="6921" width="9.140625" style="100"/>
    <col min="6922" max="6922" width="10" style="100" bestFit="1" customWidth="1"/>
    <col min="6923" max="7168" width="9.140625" style="100"/>
    <col min="7169" max="7169" width="5" style="100" customWidth="1"/>
    <col min="7170" max="7170" width="35.5703125" style="100" customWidth="1"/>
    <col min="7171" max="7171" width="3.28515625" style="100" customWidth="1"/>
    <col min="7172" max="7172" width="0" style="100" hidden="1" customWidth="1"/>
    <col min="7173" max="7173" width="11.140625" style="100" customWidth="1"/>
    <col min="7174" max="7174" width="12" style="100" customWidth="1"/>
    <col min="7175" max="7175" width="10.140625" style="100" customWidth="1"/>
    <col min="7176" max="7176" width="9.85546875" style="100" customWidth="1"/>
    <col min="7177" max="7177" width="9.140625" style="100"/>
    <col min="7178" max="7178" width="10" style="100" bestFit="1" customWidth="1"/>
    <col min="7179" max="7424" width="9.140625" style="100"/>
    <col min="7425" max="7425" width="5" style="100" customWidth="1"/>
    <col min="7426" max="7426" width="35.5703125" style="100" customWidth="1"/>
    <col min="7427" max="7427" width="3.28515625" style="100" customWidth="1"/>
    <col min="7428" max="7428" width="0" style="100" hidden="1" customWidth="1"/>
    <col min="7429" max="7429" width="11.140625" style="100" customWidth="1"/>
    <col min="7430" max="7430" width="12" style="100" customWidth="1"/>
    <col min="7431" max="7431" width="10.140625" style="100" customWidth="1"/>
    <col min="7432" max="7432" width="9.85546875" style="100" customWidth="1"/>
    <col min="7433" max="7433" width="9.140625" style="100"/>
    <col min="7434" max="7434" width="10" style="100" bestFit="1" customWidth="1"/>
    <col min="7435" max="7680" width="9.140625" style="100"/>
    <col min="7681" max="7681" width="5" style="100" customWidth="1"/>
    <col min="7682" max="7682" width="35.5703125" style="100" customWidth="1"/>
    <col min="7683" max="7683" width="3.28515625" style="100" customWidth="1"/>
    <col min="7684" max="7684" width="0" style="100" hidden="1" customWidth="1"/>
    <col min="7685" max="7685" width="11.140625" style="100" customWidth="1"/>
    <col min="7686" max="7686" width="12" style="100" customWidth="1"/>
    <col min="7687" max="7687" width="10.140625" style="100" customWidth="1"/>
    <col min="7688" max="7688" width="9.85546875" style="100" customWidth="1"/>
    <col min="7689" max="7689" width="9.140625" style="100"/>
    <col min="7690" max="7690" width="10" style="100" bestFit="1" customWidth="1"/>
    <col min="7691" max="7936" width="9.140625" style="100"/>
    <col min="7937" max="7937" width="5" style="100" customWidth="1"/>
    <col min="7938" max="7938" width="35.5703125" style="100" customWidth="1"/>
    <col min="7939" max="7939" width="3.28515625" style="100" customWidth="1"/>
    <col min="7940" max="7940" width="0" style="100" hidden="1" customWidth="1"/>
    <col min="7941" max="7941" width="11.140625" style="100" customWidth="1"/>
    <col min="7942" max="7942" width="12" style="100" customWidth="1"/>
    <col min="7943" max="7943" width="10.140625" style="100" customWidth="1"/>
    <col min="7944" max="7944" width="9.85546875" style="100" customWidth="1"/>
    <col min="7945" max="7945" width="9.140625" style="100"/>
    <col min="7946" max="7946" width="10" style="100" bestFit="1" customWidth="1"/>
    <col min="7947" max="8192" width="9.140625" style="100"/>
    <col min="8193" max="8193" width="5" style="100" customWidth="1"/>
    <col min="8194" max="8194" width="35.5703125" style="100" customWidth="1"/>
    <col min="8195" max="8195" width="3.28515625" style="100" customWidth="1"/>
    <col min="8196" max="8196" width="0" style="100" hidden="1" customWidth="1"/>
    <col min="8197" max="8197" width="11.140625" style="100" customWidth="1"/>
    <col min="8198" max="8198" width="12" style="100" customWidth="1"/>
    <col min="8199" max="8199" width="10.140625" style="100" customWidth="1"/>
    <col min="8200" max="8200" width="9.85546875" style="100" customWidth="1"/>
    <col min="8201" max="8201" width="9.140625" style="100"/>
    <col min="8202" max="8202" width="10" style="100" bestFit="1" customWidth="1"/>
    <col min="8203" max="8448" width="9.140625" style="100"/>
    <col min="8449" max="8449" width="5" style="100" customWidth="1"/>
    <col min="8450" max="8450" width="35.5703125" style="100" customWidth="1"/>
    <col min="8451" max="8451" width="3.28515625" style="100" customWidth="1"/>
    <col min="8452" max="8452" width="0" style="100" hidden="1" customWidth="1"/>
    <col min="8453" max="8453" width="11.140625" style="100" customWidth="1"/>
    <col min="8454" max="8454" width="12" style="100" customWidth="1"/>
    <col min="8455" max="8455" width="10.140625" style="100" customWidth="1"/>
    <col min="8456" max="8456" width="9.85546875" style="100" customWidth="1"/>
    <col min="8457" max="8457" width="9.140625" style="100"/>
    <col min="8458" max="8458" width="10" style="100" bestFit="1" customWidth="1"/>
    <col min="8459" max="8704" width="9.140625" style="100"/>
    <col min="8705" max="8705" width="5" style="100" customWidth="1"/>
    <col min="8706" max="8706" width="35.5703125" style="100" customWidth="1"/>
    <col min="8707" max="8707" width="3.28515625" style="100" customWidth="1"/>
    <col min="8708" max="8708" width="0" style="100" hidden="1" customWidth="1"/>
    <col min="8709" max="8709" width="11.140625" style="100" customWidth="1"/>
    <col min="8710" max="8710" width="12" style="100" customWidth="1"/>
    <col min="8711" max="8711" width="10.140625" style="100" customWidth="1"/>
    <col min="8712" max="8712" width="9.85546875" style="100" customWidth="1"/>
    <col min="8713" max="8713" width="9.140625" style="100"/>
    <col min="8714" max="8714" width="10" style="100" bestFit="1" customWidth="1"/>
    <col min="8715" max="8960" width="9.140625" style="100"/>
    <col min="8961" max="8961" width="5" style="100" customWidth="1"/>
    <col min="8962" max="8962" width="35.5703125" style="100" customWidth="1"/>
    <col min="8963" max="8963" width="3.28515625" style="100" customWidth="1"/>
    <col min="8964" max="8964" width="0" style="100" hidden="1" customWidth="1"/>
    <col min="8965" max="8965" width="11.140625" style="100" customWidth="1"/>
    <col min="8966" max="8966" width="12" style="100" customWidth="1"/>
    <col min="8967" max="8967" width="10.140625" style="100" customWidth="1"/>
    <col min="8968" max="8968" width="9.85546875" style="100" customWidth="1"/>
    <col min="8969" max="8969" width="9.140625" style="100"/>
    <col min="8970" max="8970" width="10" style="100" bestFit="1" customWidth="1"/>
    <col min="8971" max="9216" width="9.140625" style="100"/>
    <col min="9217" max="9217" width="5" style="100" customWidth="1"/>
    <col min="9218" max="9218" width="35.5703125" style="100" customWidth="1"/>
    <col min="9219" max="9219" width="3.28515625" style="100" customWidth="1"/>
    <col min="9220" max="9220" width="0" style="100" hidden="1" customWidth="1"/>
    <col min="9221" max="9221" width="11.140625" style="100" customWidth="1"/>
    <col min="9222" max="9222" width="12" style="100" customWidth="1"/>
    <col min="9223" max="9223" width="10.140625" style="100" customWidth="1"/>
    <col min="9224" max="9224" width="9.85546875" style="100" customWidth="1"/>
    <col min="9225" max="9225" width="9.140625" style="100"/>
    <col min="9226" max="9226" width="10" style="100" bestFit="1" customWidth="1"/>
    <col min="9227" max="9472" width="9.140625" style="100"/>
    <col min="9473" max="9473" width="5" style="100" customWidth="1"/>
    <col min="9474" max="9474" width="35.5703125" style="100" customWidth="1"/>
    <col min="9475" max="9475" width="3.28515625" style="100" customWidth="1"/>
    <col min="9476" max="9476" width="0" style="100" hidden="1" customWidth="1"/>
    <col min="9477" max="9477" width="11.140625" style="100" customWidth="1"/>
    <col min="9478" max="9478" width="12" style="100" customWidth="1"/>
    <col min="9479" max="9479" width="10.140625" style="100" customWidth="1"/>
    <col min="9480" max="9480" width="9.85546875" style="100" customWidth="1"/>
    <col min="9481" max="9481" width="9.140625" style="100"/>
    <col min="9482" max="9482" width="10" style="100" bestFit="1" customWidth="1"/>
    <col min="9483" max="9728" width="9.140625" style="100"/>
    <col min="9729" max="9729" width="5" style="100" customWidth="1"/>
    <col min="9730" max="9730" width="35.5703125" style="100" customWidth="1"/>
    <col min="9731" max="9731" width="3.28515625" style="100" customWidth="1"/>
    <col min="9732" max="9732" width="0" style="100" hidden="1" customWidth="1"/>
    <col min="9733" max="9733" width="11.140625" style="100" customWidth="1"/>
    <col min="9734" max="9734" width="12" style="100" customWidth="1"/>
    <col min="9735" max="9735" width="10.140625" style="100" customWidth="1"/>
    <col min="9736" max="9736" width="9.85546875" style="100" customWidth="1"/>
    <col min="9737" max="9737" width="9.140625" style="100"/>
    <col min="9738" max="9738" width="10" style="100" bestFit="1" customWidth="1"/>
    <col min="9739" max="9984" width="9.140625" style="100"/>
    <col min="9985" max="9985" width="5" style="100" customWidth="1"/>
    <col min="9986" max="9986" width="35.5703125" style="100" customWidth="1"/>
    <col min="9987" max="9987" width="3.28515625" style="100" customWidth="1"/>
    <col min="9988" max="9988" width="0" style="100" hidden="1" customWidth="1"/>
    <col min="9989" max="9989" width="11.140625" style="100" customWidth="1"/>
    <col min="9990" max="9990" width="12" style="100" customWidth="1"/>
    <col min="9991" max="9991" width="10.140625" style="100" customWidth="1"/>
    <col min="9992" max="9992" width="9.85546875" style="100" customWidth="1"/>
    <col min="9993" max="9993" width="9.140625" style="100"/>
    <col min="9994" max="9994" width="10" style="100" bestFit="1" customWidth="1"/>
    <col min="9995" max="10240" width="9.140625" style="100"/>
    <col min="10241" max="10241" width="5" style="100" customWidth="1"/>
    <col min="10242" max="10242" width="35.5703125" style="100" customWidth="1"/>
    <col min="10243" max="10243" width="3.28515625" style="100" customWidth="1"/>
    <col min="10244" max="10244" width="0" style="100" hidden="1" customWidth="1"/>
    <col min="10245" max="10245" width="11.140625" style="100" customWidth="1"/>
    <col min="10246" max="10246" width="12" style="100" customWidth="1"/>
    <col min="10247" max="10247" width="10.140625" style="100" customWidth="1"/>
    <col min="10248" max="10248" width="9.85546875" style="100" customWidth="1"/>
    <col min="10249" max="10249" width="9.140625" style="100"/>
    <col min="10250" max="10250" width="10" style="100" bestFit="1" customWidth="1"/>
    <col min="10251" max="10496" width="9.140625" style="100"/>
    <col min="10497" max="10497" width="5" style="100" customWidth="1"/>
    <col min="10498" max="10498" width="35.5703125" style="100" customWidth="1"/>
    <col min="10499" max="10499" width="3.28515625" style="100" customWidth="1"/>
    <col min="10500" max="10500" width="0" style="100" hidden="1" customWidth="1"/>
    <col min="10501" max="10501" width="11.140625" style="100" customWidth="1"/>
    <col min="10502" max="10502" width="12" style="100" customWidth="1"/>
    <col min="10503" max="10503" width="10.140625" style="100" customWidth="1"/>
    <col min="10504" max="10504" width="9.85546875" style="100" customWidth="1"/>
    <col min="10505" max="10505" width="9.140625" style="100"/>
    <col min="10506" max="10506" width="10" style="100" bestFit="1" customWidth="1"/>
    <col min="10507" max="10752" width="9.140625" style="100"/>
    <col min="10753" max="10753" width="5" style="100" customWidth="1"/>
    <col min="10754" max="10754" width="35.5703125" style="100" customWidth="1"/>
    <col min="10755" max="10755" width="3.28515625" style="100" customWidth="1"/>
    <col min="10756" max="10756" width="0" style="100" hidden="1" customWidth="1"/>
    <col min="10757" max="10757" width="11.140625" style="100" customWidth="1"/>
    <col min="10758" max="10758" width="12" style="100" customWidth="1"/>
    <col min="10759" max="10759" width="10.140625" style="100" customWidth="1"/>
    <col min="10760" max="10760" width="9.85546875" style="100" customWidth="1"/>
    <col min="10761" max="10761" width="9.140625" style="100"/>
    <col min="10762" max="10762" width="10" style="100" bestFit="1" customWidth="1"/>
    <col min="10763" max="11008" width="9.140625" style="100"/>
    <col min="11009" max="11009" width="5" style="100" customWidth="1"/>
    <col min="11010" max="11010" width="35.5703125" style="100" customWidth="1"/>
    <col min="11011" max="11011" width="3.28515625" style="100" customWidth="1"/>
    <col min="11012" max="11012" width="0" style="100" hidden="1" customWidth="1"/>
    <col min="11013" max="11013" width="11.140625" style="100" customWidth="1"/>
    <col min="11014" max="11014" width="12" style="100" customWidth="1"/>
    <col min="11015" max="11015" width="10.140625" style="100" customWidth="1"/>
    <col min="11016" max="11016" width="9.85546875" style="100" customWidth="1"/>
    <col min="11017" max="11017" width="9.140625" style="100"/>
    <col min="11018" max="11018" width="10" style="100" bestFit="1" customWidth="1"/>
    <col min="11019" max="11264" width="9.140625" style="100"/>
    <col min="11265" max="11265" width="5" style="100" customWidth="1"/>
    <col min="11266" max="11266" width="35.5703125" style="100" customWidth="1"/>
    <col min="11267" max="11267" width="3.28515625" style="100" customWidth="1"/>
    <col min="11268" max="11268" width="0" style="100" hidden="1" customWidth="1"/>
    <col min="11269" max="11269" width="11.140625" style="100" customWidth="1"/>
    <col min="11270" max="11270" width="12" style="100" customWidth="1"/>
    <col min="11271" max="11271" width="10.140625" style="100" customWidth="1"/>
    <col min="11272" max="11272" width="9.85546875" style="100" customWidth="1"/>
    <col min="11273" max="11273" width="9.140625" style="100"/>
    <col min="11274" max="11274" width="10" style="100" bestFit="1" customWidth="1"/>
    <col min="11275" max="11520" width="9.140625" style="100"/>
    <col min="11521" max="11521" width="5" style="100" customWidth="1"/>
    <col min="11522" max="11522" width="35.5703125" style="100" customWidth="1"/>
    <col min="11523" max="11523" width="3.28515625" style="100" customWidth="1"/>
    <col min="11524" max="11524" width="0" style="100" hidden="1" customWidth="1"/>
    <col min="11525" max="11525" width="11.140625" style="100" customWidth="1"/>
    <col min="11526" max="11526" width="12" style="100" customWidth="1"/>
    <col min="11527" max="11527" width="10.140625" style="100" customWidth="1"/>
    <col min="11528" max="11528" width="9.85546875" style="100" customWidth="1"/>
    <col min="11529" max="11529" width="9.140625" style="100"/>
    <col min="11530" max="11530" width="10" style="100" bestFit="1" customWidth="1"/>
    <col min="11531" max="11776" width="9.140625" style="100"/>
    <col min="11777" max="11777" width="5" style="100" customWidth="1"/>
    <col min="11778" max="11778" width="35.5703125" style="100" customWidth="1"/>
    <col min="11779" max="11779" width="3.28515625" style="100" customWidth="1"/>
    <col min="11780" max="11780" width="0" style="100" hidden="1" customWidth="1"/>
    <col min="11781" max="11781" width="11.140625" style="100" customWidth="1"/>
    <col min="11782" max="11782" width="12" style="100" customWidth="1"/>
    <col min="11783" max="11783" width="10.140625" style="100" customWidth="1"/>
    <col min="11784" max="11784" width="9.85546875" style="100" customWidth="1"/>
    <col min="11785" max="11785" width="9.140625" style="100"/>
    <col min="11786" max="11786" width="10" style="100" bestFit="1" customWidth="1"/>
    <col min="11787" max="12032" width="9.140625" style="100"/>
    <col min="12033" max="12033" width="5" style="100" customWidth="1"/>
    <col min="12034" max="12034" width="35.5703125" style="100" customWidth="1"/>
    <col min="12035" max="12035" width="3.28515625" style="100" customWidth="1"/>
    <col min="12036" max="12036" width="0" style="100" hidden="1" customWidth="1"/>
    <col min="12037" max="12037" width="11.140625" style="100" customWidth="1"/>
    <col min="12038" max="12038" width="12" style="100" customWidth="1"/>
    <col min="12039" max="12039" width="10.140625" style="100" customWidth="1"/>
    <col min="12040" max="12040" width="9.85546875" style="100" customWidth="1"/>
    <col min="12041" max="12041" width="9.140625" style="100"/>
    <col min="12042" max="12042" width="10" style="100" bestFit="1" customWidth="1"/>
    <col min="12043" max="12288" width="9.140625" style="100"/>
    <col min="12289" max="12289" width="5" style="100" customWidth="1"/>
    <col min="12290" max="12290" width="35.5703125" style="100" customWidth="1"/>
    <col min="12291" max="12291" width="3.28515625" style="100" customWidth="1"/>
    <col min="12292" max="12292" width="0" style="100" hidden="1" customWidth="1"/>
    <col min="12293" max="12293" width="11.140625" style="100" customWidth="1"/>
    <col min="12294" max="12294" width="12" style="100" customWidth="1"/>
    <col min="12295" max="12295" width="10.140625" style="100" customWidth="1"/>
    <col min="12296" max="12296" width="9.85546875" style="100" customWidth="1"/>
    <col min="12297" max="12297" width="9.140625" style="100"/>
    <col min="12298" max="12298" width="10" style="100" bestFit="1" customWidth="1"/>
    <col min="12299" max="12544" width="9.140625" style="100"/>
    <col min="12545" max="12545" width="5" style="100" customWidth="1"/>
    <col min="12546" max="12546" width="35.5703125" style="100" customWidth="1"/>
    <col min="12547" max="12547" width="3.28515625" style="100" customWidth="1"/>
    <col min="12548" max="12548" width="0" style="100" hidden="1" customWidth="1"/>
    <col min="12549" max="12549" width="11.140625" style="100" customWidth="1"/>
    <col min="12550" max="12550" width="12" style="100" customWidth="1"/>
    <col min="12551" max="12551" width="10.140625" style="100" customWidth="1"/>
    <col min="12552" max="12552" width="9.85546875" style="100" customWidth="1"/>
    <col min="12553" max="12553" width="9.140625" style="100"/>
    <col min="12554" max="12554" width="10" style="100" bestFit="1" customWidth="1"/>
    <col min="12555" max="12800" width="9.140625" style="100"/>
    <col min="12801" max="12801" width="5" style="100" customWidth="1"/>
    <col min="12802" max="12802" width="35.5703125" style="100" customWidth="1"/>
    <col min="12803" max="12803" width="3.28515625" style="100" customWidth="1"/>
    <col min="12804" max="12804" width="0" style="100" hidden="1" customWidth="1"/>
    <col min="12805" max="12805" width="11.140625" style="100" customWidth="1"/>
    <col min="12806" max="12806" width="12" style="100" customWidth="1"/>
    <col min="12807" max="12807" width="10.140625" style="100" customWidth="1"/>
    <col min="12808" max="12808" width="9.85546875" style="100" customWidth="1"/>
    <col min="12809" max="12809" width="9.140625" style="100"/>
    <col min="12810" max="12810" width="10" style="100" bestFit="1" customWidth="1"/>
    <col min="12811" max="13056" width="9.140625" style="100"/>
    <col min="13057" max="13057" width="5" style="100" customWidth="1"/>
    <col min="13058" max="13058" width="35.5703125" style="100" customWidth="1"/>
    <col min="13059" max="13059" width="3.28515625" style="100" customWidth="1"/>
    <col min="13060" max="13060" width="0" style="100" hidden="1" customWidth="1"/>
    <col min="13061" max="13061" width="11.140625" style="100" customWidth="1"/>
    <col min="13062" max="13062" width="12" style="100" customWidth="1"/>
    <col min="13063" max="13063" width="10.140625" style="100" customWidth="1"/>
    <col min="13064" max="13064" width="9.85546875" style="100" customWidth="1"/>
    <col min="13065" max="13065" width="9.140625" style="100"/>
    <col min="13066" max="13066" width="10" style="100" bestFit="1" customWidth="1"/>
    <col min="13067" max="13312" width="9.140625" style="100"/>
    <col min="13313" max="13313" width="5" style="100" customWidth="1"/>
    <col min="13314" max="13314" width="35.5703125" style="100" customWidth="1"/>
    <col min="13315" max="13315" width="3.28515625" style="100" customWidth="1"/>
    <col min="13316" max="13316" width="0" style="100" hidden="1" customWidth="1"/>
    <col min="13317" max="13317" width="11.140625" style="100" customWidth="1"/>
    <col min="13318" max="13318" width="12" style="100" customWidth="1"/>
    <col min="13319" max="13319" width="10.140625" style="100" customWidth="1"/>
    <col min="13320" max="13320" width="9.85546875" style="100" customWidth="1"/>
    <col min="13321" max="13321" width="9.140625" style="100"/>
    <col min="13322" max="13322" width="10" style="100" bestFit="1" customWidth="1"/>
    <col min="13323" max="13568" width="9.140625" style="100"/>
    <col min="13569" max="13569" width="5" style="100" customWidth="1"/>
    <col min="13570" max="13570" width="35.5703125" style="100" customWidth="1"/>
    <col min="13571" max="13571" width="3.28515625" style="100" customWidth="1"/>
    <col min="13572" max="13572" width="0" style="100" hidden="1" customWidth="1"/>
    <col min="13573" max="13573" width="11.140625" style="100" customWidth="1"/>
    <col min="13574" max="13574" width="12" style="100" customWidth="1"/>
    <col min="13575" max="13575" width="10.140625" style="100" customWidth="1"/>
    <col min="13576" max="13576" width="9.85546875" style="100" customWidth="1"/>
    <col min="13577" max="13577" width="9.140625" style="100"/>
    <col min="13578" max="13578" width="10" style="100" bestFit="1" customWidth="1"/>
    <col min="13579" max="13824" width="9.140625" style="100"/>
    <col min="13825" max="13825" width="5" style="100" customWidth="1"/>
    <col min="13826" max="13826" width="35.5703125" style="100" customWidth="1"/>
    <col min="13827" max="13827" width="3.28515625" style="100" customWidth="1"/>
    <col min="13828" max="13828" width="0" style="100" hidden="1" customWidth="1"/>
    <col min="13829" max="13829" width="11.140625" style="100" customWidth="1"/>
    <col min="13830" max="13830" width="12" style="100" customWidth="1"/>
    <col min="13831" max="13831" width="10.140625" style="100" customWidth="1"/>
    <col min="13832" max="13832" width="9.85546875" style="100" customWidth="1"/>
    <col min="13833" max="13833" width="9.140625" style="100"/>
    <col min="13834" max="13834" width="10" style="100" bestFit="1" customWidth="1"/>
    <col min="13835" max="14080" width="9.140625" style="100"/>
    <col min="14081" max="14081" width="5" style="100" customWidth="1"/>
    <col min="14082" max="14082" width="35.5703125" style="100" customWidth="1"/>
    <col min="14083" max="14083" width="3.28515625" style="100" customWidth="1"/>
    <col min="14084" max="14084" width="0" style="100" hidden="1" customWidth="1"/>
    <col min="14085" max="14085" width="11.140625" style="100" customWidth="1"/>
    <col min="14086" max="14086" width="12" style="100" customWidth="1"/>
    <col min="14087" max="14087" width="10.140625" style="100" customWidth="1"/>
    <col min="14088" max="14088" width="9.85546875" style="100" customWidth="1"/>
    <col min="14089" max="14089" width="9.140625" style="100"/>
    <col min="14090" max="14090" width="10" style="100" bestFit="1" customWidth="1"/>
    <col min="14091" max="14336" width="9.140625" style="100"/>
    <col min="14337" max="14337" width="5" style="100" customWidth="1"/>
    <col min="14338" max="14338" width="35.5703125" style="100" customWidth="1"/>
    <col min="14339" max="14339" width="3.28515625" style="100" customWidth="1"/>
    <col min="14340" max="14340" width="0" style="100" hidden="1" customWidth="1"/>
    <col min="14341" max="14341" width="11.140625" style="100" customWidth="1"/>
    <col min="14342" max="14342" width="12" style="100" customWidth="1"/>
    <col min="14343" max="14343" width="10.140625" style="100" customWidth="1"/>
    <col min="14344" max="14344" width="9.85546875" style="100" customWidth="1"/>
    <col min="14345" max="14345" width="9.140625" style="100"/>
    <col min="14346" max="14346" width="10" style="100" bestFit="1" customWidth="1"/>
    <col min="14347" max="14592" width="9.140625" style="100"/>
    <col min="14593" max="14593" width="5" style="100" customWidth="1"/>
    <col min="14594" max="14594" width="35.5703125" style="100" customWidth="1"/>
    <col min="14595" max="14595" width="3.28515625" style="100" customWidth="1"/>
    <col min="14596" max="14596" width="0" style="100" hidden="1" customWidth="1"/>
    <col min="14597" max="14597" width="11.140625" style="100" customWidth="1"/>
    <col min="14598" max="14598" width="12" style="100" customWidth="1"/>
    <col min="14599" max="14599" width="10.140625" style="100" customWidth="1"/>
    <col min="14600" max="14600" width="9.85546875" style="100" customWidth="1"/>
    <col min="14601" max="14601" width="9.140625" style="100"/>
    <col min="14602" max="14602" width="10" style="100" bestFit="1" customWidth="1"/>
    <col min="14603" max="14848" width="9.140625" style="100"/>
    <col min="14849" max="14849" width="5" style="100" customWidth="1"/>
    <col min="14850" max="14850" width="35.5703125" style="100" customWidth="1"/>
    <col min="14851" max="14851" width="3.28515625" style="100" customWidth="1"/>
    <col min="14852" max="14852" width="0" style="100" hidden="1" customWidth="1"/>
    <col min="14853" max="14853" width="11.140625" style="100" customWidth="1"/>
    <col min="14854" max="14854" width="12" style="100" customWidth="1"/>
    <col min="14855" max="14855" width="10.140625" style="100" customWidth="1"/>
    <col min="14856" max="14856" width="9.85546875" style="100" customWidth="1"/>
    <col min="14857" max="14857" width="9.140625" style="100"/>
    <col min="14858" max="14858" width="10" style="100" bestFit="1" customWidth="1"/>
    <col min="14859" max="15104" width="9.140625" style="100"/>
    <col min="15105" max="15105" width="5" style="100" customWidth="1"/>
    <col min="15106" max="15106" width="35.5703125" style="100" customWidth="1"/>
    <col min="15107" max="15107" width="3.28515625" style="100" customWidth="1"/>
    <col min="15108" max="15108" width="0" style="100" hidden="1" customWidth="1"/>
    <col min="15109" max="15109" width="11.140625" style="100" customWidth="1"/>
    <col min="15110" max="15110" width="12" style="100" customWidth="1"/>
    <col min="15111" max="15111" width="10.140625" style="100" customWidth="1"/>
    <col min="15112" max="15112" width="9.85546875" style="100" customWidth="1"/>
    <col min="15113" max="15113" width="9.140625" style="100"/>
    <col min="15114" max="15114" width="10" style="100" bestFit="1" customWidth="1"/>
    <col min="15115" max="15360" width="9.140625" style="100"/>
    <col min="15361" max="15361" width="5" style="100" customWidth="1"/>
    <col min="15362" max="15362" width="35.5703125" style="100" customWidth="1"/>
    <col min="15363" max="15363" width="3.28515625" style="100" customWidth="1"/>
    <col min="15364" max="15364" width="0" style="100" hidden="1" customWidth="1"/>
    <col min="15365" max="15365" width="11.140625" style="100" customWidth="1"/>
    <col min="15366" max="15366" width="12" style="100" customWidth="1"/>
    <col min="15367" max="15367" width="10.140625" style="100" customWidth="1"/>
    <col min="15368" max="15368" width="9.85546875" style="100" customWidth="1"/>
    <col min="15369" max="15369" width="9.140625" style="100"/>
    <col min="15370" max="15370" width="10" style="100" bestFit="1" customWidth="1"/>
    <col min="15371" max="15616" width="9.140625" style="100"/>
    <col min="15617" max="15617" width="5" style="100" customWidth="1"/>
    <col min="15618" max="15618" width="35.5703125" style="100" customWidth="1"/>
    <col min="15619" max="15619" width="3.28515625" style="100" customWidth="1"/>
    <col min="15620" max="15620" width="0" style="100" hidden="1" customWidth="1"/>
    <col min="15621" max="15621" width="11.140625" style="100" customWidth="1"/>
    <col min="15622" max="15622" width="12" style="100" customWidth="1"/>
    <col min="15623" max="15623" width="10.140625" style="100" customWidth="1"/>
    <col min="15624" max="15624" width="9.85546875" style="100" customWidth="1"/>
    <col min="15625" max="15625" width="9.140625" style="100"/>
    <col min="15626" max="15626" width="10" style="100" bestFit="1" customWidth="1"/>
    <col min="15627" max="15872" width="9.140625" style="100"/>
    <col min="15873" max="15873" width="5" style="100" customWidth="1"/>
    <col min="15874" max="15874" width="35.5703125" style="100" customWidth="1"/>
    <col min="15875" max="15875" width="3.28515625" style="100" customWidth="1"/>
    <col min="15876" max="15876" width="0" style="100" hidden="1" customWidth="1"/>
    <col min="15877" max="15877" width="11.140625" style="100" customWidth="1"/>
    <col min="15878" max="15878" width="12" style="100" customWidth="1"/>
    <col min="15879" max="15879" width="10.140625" style="100" customWidth="1"/>
    <col min="15880" max="15880" width="9.85546875" style="100" customWidth="1"/>
    <col min="15881" max="15881" width="9.140625" style="100"/>
    <col min="15882" max="15882" width="10" style="100" bestFit="1" customWidth="1"/>
    <col min="15883" max="16128" width="9.140625" style="100"/>
    <col min="16129" max="16129" width="5" style="100" customWidth="1"/>
    <col min="16130" max="16130" width="35.5703125" style="100" customWidth="1"/>
    <col min="16131" max="16131" width="3.28515625" style="100" customWidth="1"/>
    <col min="16132" max="16132" width="0" style="100" hidden="1" customWidth="1"/>
    <col min="16133" max="16133" width="11.140625" style="100" customWidth="1"/>
    <col min="16134" max="16134" width="12" style="100" customWidth="1"/>
    <col min="16135" max="16135" width="10.140625" style="100" customWidth="1"/>
    <col min="16136" max="16136" width="9.85546875" style="100" customWidth="1"/>
    <col min="16137" max="16137" width="9.140625" style="100"/>
    <col min="16138" max="16138" width="10" style="100" bestFit="1" customWidth="1"/>
    <col min="16139" max="16384" width="9.140625" style="100"/>
  </cols>
  <sheetData>
    <row r="1" spans="1:14" ht="15.75" customHeight="1" x14ac:dyDescent="0.2">
      <c r="G1" s="365" t="s">
        <v>276</v>
      </c>
      <c r="H1" s="365"/>
    </row>
    <row r="2" spans="1:14" ht="15" customHeight="1" x14ac:dyDescent="0.2">
      <c r="G2" s="101"/>
      <c r="H2" s="101"/>
    </row>
    <row r="3" spans="1:14" x14ac:dyDescent="0.2">
      <c r="A3" s="366" t="s">
        <v>277</v>
      </c>
      <c r="B3" s="366"/>
      <c r="C3" s="366"/>
      <c r="D3" s="366"/>
      <c r="E3" s="366"/>
      <c r="F3" s="366"/>
      <c r="G3" s="366"/>
      <c r="H3" s="366"/>
    </row>
    <row r="4" spans="1:14" x14ac:dyDescent="0.2">
      <c r="A4" s="102"/>
      <c r="B4" s="103"/>
      <c r="C4" s="104"/>
      <c r="D4" s="103"/>
      <c r="E4" s="105"/>
      <c r="F4" s="106"/>
      <c r="G4" s="105"/>
      <c r="H4" s="332" t="s">
        <v>248</v>
      </c>
    </row>
    <row r="5" spans="1:14" ht="12.75" customHeight="1" x14ac:dyDescent="0.2">
      <c r="A5" s="367" t="s">
        <v>278</v>
      </c>
      <c r="B5" s="370" t="s">
        <v>279</v>
      </c>
      <c r="C5" s="373" t="s">
        <v>1</v>
      </c>
      <c r="D5" s="370" t="s">
        <v>280</v>
      </c>
      <c r="E5" s="370" t="s">
        <v>39</v>
      </c>
      <c r="F5" s="376" t="s">
        <v>34</v>
      </c>
      <c r="G5" s="377"/>
      <c r="H5" s="378"/>
    </row>
    <row r="6" spans="1:14" ht="12.75" customHeight="1" x14ac:dyDescent="0.2">
      <c r="A6" s="368"/>
      <c r="B6" s="371"/>
      <c r="C6" s="374"/>
      <c r="D6" s="371"/>
      <c r="E6" s="371"/>
      <c r="F6" s="379" t="s">
        <v>281</v>
      </c>
      <c r="G6" s="379"/>
      <c r="H6" s="380" t="s">
        <v>282</v>
      </c>
    </row>
    <row r="7" spans="1:14" ht="30.75" customHeight="1" x14ac:dyDescent="0.2">
      <c r="A7" s="369"/>
      <c r="B7" s="372"/>
      <c r="C7" s="375"/>
      <c r="D7" s="372"/>
      <c r="E7" s="372"/>
      <c r="F7" s="325" t="s">
        <v>283</v>
      </c>
      <c r="G7" s="325" t="s">
        <v>284</v>
      </c>
      <c r="H7" s="381"/>
    </row>
    <row r="8" spans="1:14" ht="13.5" x14ac:dyDescent="0.2">
      <c r="A8" s="108"/>
      <c r="B8" s="109" t="s">
        <v>38</v>
      </c>
      <c r="C8" s="110" t="s">
        <v>2</v>
      </c>
      <c r="D8" s="109"/>
      <c r="E8" s="111">
        <v>83722.600000000006</v>
      </c>
      <c r="F8" s="111">
        <v>45493.4</v>
      </c>
      <c r="G8" s="111">
        <v>11318.099999999999</v>
      </c>
      <c r="H8" s="111">
        <v>38229.199999999997</v>
      </c>
      <c r="J8" s="112"/>
    </row>
    <row r="9" spans="1:14" x14ac:dyDescent="0.2">
      <c r="A9" s="327"/>
      <c r="B9" s="325" t="s">
        <v>34</v>
      </c>
      <c r="C9" s="114" t="s">
        <v>3</v>
      </c>
      <c r="D9" s="325"/>
      <c r="E9" s="331"/>
      <c r="F9" s="116"/>
      <c r="G9" s="116"/>
      <c r="H9" s="116"/>
      <c r="J9" s="112"/>
    </row>
    <row r="10" spans="1:14" x14ac:dyDescent="0.2">
      <c r="A10" s="117" t="s">
        <v>285</v>
      </c>
      <c r="B10" s="118" t="s">
        <v>286</v>
      </c>
      <c r="C10" s="114" t="s">
        <v>4</v>
      </c>
      <c r="D10" s="323"/>
      <c r="E10" s="120">
        <v>1775.1</v>
      </c>
      <c r="F10" s="116">
        <v>1775.1</v>
      </c>
      <c r="G10" s="116">
        <v>0</v>
      </c>
      <c r="H10" s="116">
        <v>0</v>
      </c>
      <c r="J10" s="112"/>
    </row>
    <row r="11" spans="1:14" ht="27.75" customHeight="1" x14ac:dyDescent="0.2">
      <c r="A11" s="121" t="s">
        <v>287</v>
      </c>
      <c r="B11" s="118" t="s">
        <v>288</v>
      </c>
      <c r="C11" s="114" t="s">
        <v>5</v>
      </c>
      <c r="D11" s="323"/>
      <c r="E11" s="120">
        <v>270.39999999999998</v>
      </c>
      <c r="F11" s="116">
        <v>270.39999999999998</v>
      </c>
      <c r="G11" s="116">
        <v>0</v>
      </c>
      <c r="H11" s="116">
        <v>0</v>
      </c>
      <c r="J11" s="112"/>
    </row>
    <row r="12" spans="1:14" ht="15.75" customHeight="1" x14ac:dyDescent="0.2">
      <c r="A12" s="329" t="s">
        <v>289</v>
      </c>
      <c r="B12" s="325" t="s">
        <v>290</v>
      </c>
      <c r="C12" s="114" t="s">
        <v>6</v>
      </c>
      <c r="D12" s="323"/>
      <c r="E12" s="120">
        <v>176.20000000000002</v>
      </c>
      <c r="F12" s="116">
        <v>176.20000000000002</v>
      </c>
      <c r="G12" s="116">
        <v>79</v>
      </c>
      <c r="H12" s="116">
        <v>0</v>
      </c>
      <c r="J12" s="112"/>
    </row>
    <row r="13" spans="1:14" ht="33.75" customHeight="1" x14ac:dyDescent="0.2">
      <c r="A13" s="327" t="s">
        <v>291</v>
      </c>
      <c r="B13" s="325" t="s">
        <v>292</v>
      </c>
      <c r="C13" s="114" t="s">
        <v>7</v>
      </c>
      <c r="D13" s="323"/>
      <c r="E13" s="120">
        <v>50</v>
      </c>
      <c r="F13" s="116">
        <v>50</v>
      </c>
      <c r="G13" s="116">
        <v>0</v>
      </c>
      <c r="H13" s="116">
        <v>0</v>
      </c>
      <c r="J13" s="123"/>
      <c r="K13" s="123"/>
      <c r="L13" s="123"/>
      <c r="M13" s="123"/>
      <c r="N13" s="123"/>
    </row>
    <row r="14" spans="1:14" ht="15.75" customHeight="1" x14ac:dyDescent="0.2">
      <c r="A14" s="319">
        <v>10</v>
      </c>
      <c r="B14" s="118" t="s">
        <v>293</v>
      </c>
      <c r="C14" s="114" t="s">
        <v>8</v>
      </c>
      <c r="D14" s="323"/>
      <c r="E14" s="120">
        <v>161.1</v>
      </c>
      <c r="F14" s="116">
        <v>161.1</v>
      </c>
      <c r="G14" s="116">
        <v>0</v>
      </c>
      <c r="H14" s="116">
        <v>0</v>
      </c>
      <c r="J14" s="112"/>
    </row>
    <row r="15" spans="1:14" ht="15.75" customHeight="1" x14ac:dyDescent="0.2">
      <c r="A15" s="319">
        <v>15</v>
      </c>
      <c r="B15" s="124" t="s">
        <v>294</v>
      </c>
      <c r="C15" s="114" t="s">
        <v>9</v>
      </c>
      <c r="D15" s="323"/>
      <c r="E15" s="120">
        <v>8632</v>
      </c>
      <c r="F15" s="116">
        <v>0</v>
      </c>
      <c r="G15" s="116">
        <v>0</v>
      </c>
      <c r="H15" s="116">
        <v>8632</v>
      </c>
      <c r="J15" s="112"/>
    </row>
    <row r="16" spans="1:14" ht="41.25" customHeight="1" x14ac:dyDescent="0.2">
      <c r="A16" s="360">
        <v>16</v>
      </c>
      <c r="B16" s="118" t="s">
        <v>295</v>
      </c>
      <c r="C16" s="114" t="s">
        <v>10</v>
      </c>
      <c r="D16" s="323"/>
      <c r="E16" s="120">
        <v>72412.399999999994</v>
      </c>
      <c r="F16" s="116">
        <v>42815.199999999997</v>
      </c>
      <c r="G16" s="116">
        <v>11239.099999999999</v>
      </c>
      <c r="H16" s="116">
        <v>29597.200000000001</v>
      </c>
      <c r="J16" s="112"/>
    </row>
    <row r="17" spans="1:10" ht="15" customHeight="1" x14ac:dyDescent="0.2">
      <c r="A17" s="361"/>
      <c r="B17" s="125" t="s">
        <v>296</v>
      </c>
      <c r="C17" s="114" t="s">
        <v>11</v>
      </c>
      <c r="D17" s="323"/>
      <c r="E17" s="120">
        <v>731.1</v>
      </c>
      <c r="F17" s="116">
        <v>731.1</v>
      </c>
      <c r="G17" s="116">
        <v>555.9</v>
      </c>
      <c r="H17" s="116">
        <v>0</v>
      </c>
      <c r="J17" s="112"/>
    </row>
    <row r="18" spans="1:10" ht="15" customHeight="1" x14ac:dyDescent="0.2">
      <c r="A18" s="320" t="s">
        <v>297</v>
      </c>
      <c r="B18" s="126" t="s">
        <v>298</v>
      </c>
      <c r="C18" s="114" t="s">
        <v>12</v>
      </c>
      <c r="D18" s="323"/>
      <c r="E18" s="120">
        <v>245.39999999999998</v>
      </c>
      <c r="F18" s="116">
        <v>245.39999999999998</v>
      </c>
      <c r="G18" s="116">
        <v>0</v>
      </c>
      <c r="H18" s="116">
        <v>0</v>
      </c>
      <c r="J18" s="112"/>
    </row>
    <row r="19" spans="1:10" ht="13.5" hidden="1" x14ac:dyDescent="0.2">
      <c r="A19" s="330"/>
      <c r="B19" s="326" t="s">
        <v>299</v>
      </c>
      <c r="C19" s="129" t="s">
        <v>9</v>
      </c>
      <c r="D19" s="323"/>
      <c r="E19" s="111" t="e">
        <v>#REF!</v>
      </c>
      <c r="F19" s="130" t="e">
        <v>#REF!</v>
      </c>
      <c r="G19" s="130" t="e">
        <v>#REF!</v>
      </c>
      <c r="H19" s="130" t="e">
        <v>#REF!</v>
      </c>
      <c r="J19" s="112"/>
    </row>
    <row r="20" spans="1:10" ht="14.25" hidden="1" customHeight="1" x14ac:dyDescent="0.2">
      <c r="A20" s="330"/>
      <c r="B20" s="325" t="s">
        <v>34</v>
      </c>
      <c r="C20" s="114" t="s">
        <v>10</v>
      </c>
      <c r="D20" s="323"/>
      <c r="E20" s="331"/>
      <c r="F20" s="116"/>
      <c r="G20" s="116"/>
      <c r="H20" s="116"/>
      <c r="J20" s="112"/>
    </row>
    <row r="21" spans="1:10" ht="14.25" hidden="1" customHeight="1" x14ac:dyDescent="0.2">
      <c r="A21" s="131" t="s">
        <v>300</v>
      </c>
      <c r="B21" s="118" t="s">
        <v>301</v>
      </c>
      <c r="C21" s="114" t="s">
        <v>11</v>
      </c>
      <c r="D21" s="323"/>
      <c r="E21" s="120" t="e">
        <v>#REF!</v>
      </c>
      <c r="F21" s="331" t="e">
        <v>#REF!</v>
      </c>
      <c r="G21" s="331" t="e">
        <v>#REF!</v>
      </c>
      <c r="H21" s="331" t="e">
        <v>#REF!</v>
      </c>
      <c r="J21" s="112"/>
    </row>
    <row r="22" spans="1:10" hidden="1" x14ac:dyDescent="0.2">
      <c r="A22" s="131" t="s">
        <v>302</v>
      </c>
      <c r="B22" s="118" t="s">
        <v>303</v>
      </c>
      <c r="C22" s="114" t="s">
        <v>12</v>
      </c>
      <c r="D22" s="323"/>
      <c r="E22" s="120" t="e">
        <v>#REF!</v>
      </c>
      <c r="F22" s="116" t="e">
        <v>#REF!</v>
      </c>
      <c r="G22" s="116" t="e">
        <v>#REF!</v>
      </c>
      <c r="H22" s="116" t="e">
        <v>#REF!</v>
      </c>
      <c r="J22" s="112"/>
    </row>
    <row r="23" spans="1:10" hidden="1" x14ac:dyDescent="0.2">
      <c r="A23" s="319">
        <v>10</v>
      </c>
      <c r="B23" s="118" t="s">
        <v>293</v>
      </c>
      <c r="C23" s="114" t="s">
        <v>13</v>
      </c>
      <c r="D23" s="323"/>
      <c r="E23" s="120">
        <v>0</v>
      </c>
      <c r="F23" s="116">
        <v>0</v>
      </c>
      <c r="G23" s="116">
        <v>0</v>
      </c>
      <c r="H23" s="116">
        <v>0</v>
      </c>
      <c r="J23" s="112"/>
    </row>
    <row r="24" spans="1:10" hidden="1" x14ac:dyDescent="0.2">
      <c r="A24" s="117" t="s">
        <v>304</v>
      </c>
      <c r="B24" s="118" t="s">
        <v>305</v>
      </c>
      <c r="C24" s="114" t="s">
        <v>14</v>
      </c>
      <c r="D24" s="323"/>
      <c r="E24" s="120" t="e">
        <v>#REF!</v>
      </c>
      <c r="F24" s="116" t="e">
        <v>#REF!</v>
      </c>
      <c r="G24" s="116" t="e">
        <v>#REF!</v>
      </c>
      <c r="H24" s="116" t="e">
        <v>#REF!</v>
      </c>
      <c r="J24" s="112"/>
    </row>
    <row r="25" spans="1:10" ht="27" hidden="1" customHeight="1" x14ac:dyDescent="0.2">
      <c r="A25" s="319">
        <v>14</v>
      </c>
      <c r="B25" s="118" t="s">
        <v>306</v>
      </c>
      <c r="C25" s="114" t="s">
        <v>15</v>
      </c>
      <c r="D25" s="323"/>
      <c r="E25" s="120">
        <v>0</v>
      </c>
      <c r="F25" s="116">
        <v>0</v>
      </c>
      <c r="G25" s="116">
        <v>0</v>
      </c>
      <c r="H25" s="116">
        <v>0</v>
      </c>
      <c r="J25" s="112"/>
    </row>
    <row r="26" spans="1:10" hidden="1" x14ac:dyDescent="0.2">
      <c r="A26" s="319">
        <v>15</v>
      </c>
      <c r="B26" s="124" t="s">
        <v>294</v>
      </c>
      <c r="C26" s="114" t="s">
        <v>16</v>
      </c>
      <c r="D26" s="323"/>
      <c r="E26" s="120">
        <v>0</v>
      </c>
      <c r="F26" s="116">
        <v>0</v>
      </c>
      <c r="G26" s="116">
        <v>0</v>
      </c>
      <c r="H26" s="116">
        <v>0</v>
      </c>
      <c r="J26" s="112"/>
    </row>
    <row r="27" spans="1:10" ht="15" hidden="1" customHeight="1" x14ac:dyDescent="0.2">
      <c r="A27" s="319"/>
      <c r="B27" s="326" t="s">
        <v>307</v>
      </c>
      <c r="C27" s="129" t="s">
        <v>17</v>
      </c>
      <c r="D27" s="323"/>
      <c r="E27" s="111">
        <v>0</v>
      </c>
      <c r="F27" s="130">
        <v>0</v>
      </c>
      <c r="G27" s="130">
        <v>0</v>
      </c>
      <c r="H27" s="130">
        <v>0</v>
      </c>
      <c r="J27" s="112"/>
    </row>
    <row r="28" spans="1:10" hidden="1" x14ac:dyDescent="0.2">
      <c r="A28" s="319"/>
      <c r="B28" s="325" t="s">
        <v>34</v>
      </c>
      <c r="C28" s="114" t="s">
        <v>18</v>
      </c>
      <c r="D28" s="323"/>
      <c r="E28" s="331"/>
      <c r="F28" s="116"/>
      <c r="G28" s="116"/>
      <c r="H28" s="116"/>
      <c r="J28" s="112"/>
    </row>
    <row r="29" spans="1:10" hidden="1" x14ac:dyDescent="0.2">
      <c r="A29" s="117" t="s">
        <v>285</v>
      </c>
      <c r="B29" s="118" t="s">
        <v>286</v>
      </c>
      <c r="C29" s="114" t="s">
        <v>19</v>
      </c>
      <c r="D29" s="323"/>
      <c r="E29" s="331">
        <v>0</v>
      </c>
      <c r="F29" s="331">
        <v>0</v>
      </c>
      <c r="G29" s="331">
        <v>0</v>
      </c>
      <c r="H29" s="331">
        <v>0</v>
      </c>
      <c r="J29" s="112"/>
    </row>
    <row r="30" spans="1:10" ht="28.5" hidden="1" customHeight="1" x14ac:dyDescent="0.2">
      <c r="A30" s="121" t="s">
        <v>287</v>
      </c>
      <c r="B30" s="118" t="s">
        <v>288</v>
      </c>
      <c r="C30" s="114" t="s">
        <v>20</v>
      </c>
      <c r="D30" s="323"/>
      <c r="E30" s="120">
        <v>0</v>
      </c>
      <c r="F30" s="116">
        <v>0</v>
      </c>
      <c r="G30" s="116">
        <v>0</v>
      </c>
      <c r="H30" s="116">
        <v>0</v>
      </c>
      <c r="J30" s="112"/>
    </row>
    <row r="31" spans="1:10" hidden="1" x14ac:dyDescent="0.2">
      <c r="A31" s="121" t="s">
        <v>308</v>
      </c>
      <c r="B31" s="118" t="s">
        <v>309</v>
      </c>
      <c r="C31" s="132" t="s">
        <v>20</v>
      </c>
      <c r="D31" s="323"/>
      <c r="E31" s="120">
        <v>0</v>
      </c>
      <c r="F31" s="133">
        <v>0</v>
      </c>
      <c r="G31" s="133">
        <v>0</v>
      </c>
      <c r="H31" s="133">
        <v>0</v>
      </c>
      <c r="J31" s="112"/>
    </row>
    <row r="32" spans="1:10" ht="28.5" hidden="1" customHeight="1" x14ac:dyDescent="0.2">
      <c r="A32" s="131" t="s">
        <v>291</v>
      </c>
      <c r="B32" s="118" t="s">
        <v>292</v>
      </c>
      <c r="C32" s="114" t="s">
        <v>21</v>
      </c>
      <c r="D32" s="323"/>
      <c r="E32" s="120">
        <v>0</v>
      </c>
      <c r="F32" s="116">
        <v>0</v>
      </c>
      <c r="G32" s="116">
        <v>0</v>
      </c>
      <c r="H32" s="116">
        <v>0</v>
      </c>
      <c r="J32" s="112"/>
    </row>
    <row r="33" spans="1:10" hidden="1" x14ac:dyDescent="0.2">
      <c r="A33" s="319">
        <v>10</v>
      </c>
      <c r="B33" s="118" t="s">
        <v>293</v>
      </c>
      <c r="C33" s="114" t="s">
        <v>22</v>
      </c>
      <c r="D33" s="323"/>
      <c r="E33" s="120">
        <v>0</v>
      </c>
      <c r="F33" s="120">
        <v>0</v>
      </c>
      <c r="G33" s="120">
        <v>0</v>
      </c>
      <c r="H33" s="120">
        <v>0</v>
      </c>
      <c r="J33" s="112"/>
    </row>
    <row r="34" spans="1:10" hidden="1" x14ac:dyDescent="0.2">
      <c r="A34" s="131">
        <v>12</v>
      </c>
      <c r="B34" s="118" t="s">
        <v>310</v>
      </c>
      <c r="C34" s="114" t="s">
        <v>23</v>
      </c>
      <c r="D34" s="325"/>
      <c r="E34" s="120">
        <v>0</v>
      </c>
      <c r="F34" s="116">
        <v>0</v>
      </c>
      <c r="G34" s="116">
        <v>0</v>
      </c>
      <c r="H34" s="116">
        <v>0</v>
      </c>
      <c r="J34" s="112"/>
    </row>
    <row r="35" spans="1:10" hidden="1" x14ac:dyDescent="0.2">
      <c r="A35" s="319">
        <v>15</v>
      </c>
      <c r="B35" s="124" t="s">
        <v>294</v>
      </c>
      <c r="C35" s="114" t="s">
        <v>24</v>
      </c>
      <c r="D35" s="323"/>
      <c r="E35" s="120">
        <v>0</v>
      </c>
      <c r="F35" s="116">
        <v>0</v>
      </c>
      <c r="G35" s="116">
        <v>0</v>
      </c>
      <c r="H35" s="116">
        <v>0</v>
      </c>
      <c r="J35" s="112"/>
    </row>
    <row r="36" spans="1:10" ht="38.25" hidden="1" x14ac:dyDescent="0.2">
      <c r="A36" s="131" t="s">
        <v>311</v>
      </c>
      <c r="B36" s="118" t="s">
        <v>312</v>
      </c>
      <c r="C36" s="134" t="s">
        <v>25</v>
      </c>
      <c r="D36" s="328" t="s">
        <v>285</v>
      </c>
      <c r="E36" s="120">
        <v>0</v>
      </c>
      <c r="F36" s="116">
        <v>0</v>
      </c>
      <c r="G36" s="116">
        <v>0</v>
      </c>
      <c r="H36" s="116">
        <v>0</v>
      </c>
      <c r="J36" s="112"/>
    </row>
    <row r="37" spans="1:10" ht="13.5" x14ac:dyDescent="0.2">
      <c r="A37" s="319"/>
      <c r="B37" s="326" t="s">
        <v>313</v>
      </c>
      <c r="C37" s="129" t="s">
        <v>13</v>
      </c>
      <c r="D37" s="323"/>
      <c r="E37" s="111">
        <v>1794.8000000000002</v>
      </c>
      <c r="F37" s="130">
        <v>751.1</v>
      </c>
      <c r="G37" s="130">
        <v>0</v>
      </c>
      <c r="H37" s="130">
        <v>1043.7</v>
      </c>
      <c r="J37" s="112"/>
    </row>
    <row r="38" spans="1:10" x14ac:dyDescent="0.2">
      <c r="A38" s="319"/>
      <c r="B38" s="325" t="s">
        <v>34</v>
      </c>
      <c r="C38" s="114" t="s">
        <v>14</v>
      </c>
      <c r="D38" s="323"/>
      <c r="E38" s="331"/>
      <c r="F38" s="116"/>
      <c r="G38" s="116"/>
      <c r="H38" s="116"/>
      <c r="J38" s="112"/>
    </row>
    <row r="39" spans="1:10" ht="15" customHeight="1" x14ac:dyDescent="0.2">
      <c r="A39" s="131" t="s">
        <v>314</v>
      </c>
      <c r="B39" s="118" t="s">
        <v>315</v>
      </c>
      <c r="C39" s="114" t="s">
        <v>15</v>
      </c>
      <c r="D39" s="323"/>
      <c r="E39" s="120">
        <v>1794.8000000000002</v>
      </c>
      <c r="F39" s="116">
        <v>751.1</v>
      </c>
      <c r="G39" s="116">
        <v>0</v>
      </c>
      <c r="H39" s="116">
        <v>1043.7</v>
      </c>
      <c r="J39" s="112"/>
    </row>
    <row r="40" spans="1:10" ht="13.5" x14ac:dyDescent="0.2">
      <c r="A40" s="319"/>
      <c r="B40" s="326" t="s">
        <v>45</v>
      </c>
      <c r="C40" s="129" t="s">
        <v>16</v>
      </c>
      <c r="D40" s="323"/>
      <c r="E40" s="111">
        <v>1828.1</v>
      </c>
      <c r="F40" s="130">
        <v>1442.1999999999998</v>
      </c>
      <c r="G40" s="130">
        <v>96.5</v>
      </c>
      <c r="H40" s="130">
        <v>385.9</v>
      </c>
      <c r="J40" s="112"/>
    </row>
    <row r="41" spans="1:10" x14ac:dyDescent="0.2">
      <c r="A41" s="319"/>
      <c r="B41" s="325" t="s">
        <v>34</v>
      </c>
      <c r="C41" s="114" t="s">
        <v>17</v>
      </c>
      <c r="D41" s="323"/>
      <c r="E41" s="331"/>
      <c r="F41" s="116"/>
      <c r="G41" s="116"/>
      <c r="H41" s="116"/>
      <c r="J41" s="112"/>
    </row>
    <row r="42" spans="1:10" hidden="1" x14ac:dyDescent="0.2">
      <c r="A42" s="131" t="s">
        <v>314</v>
      </c>
      <c r="B42" s="118" t="s">
        <v>315</v>
      </c>
      <c r="C42" s="114" t="s">
        <v>260</v>
      </c>
      <c r="D42" s="323"/>
      <c r="E42" s="120">
        <v>0</v>
      </c>
      <c r="F42" s="116">
        <v>0</v>
      </c>
      <c r="G42" s="116">
        <v>0</v>
      </c>
      <c r="H42" s="116">
        <v>0</v>
      </c>
      <c r="J42" s="112"/>
    </row>
    <row r="43" spans="1:10" x14ac:dyDescent="0.2">
      <c r="A43" s="319">
        <v>10</v>
      </c>
      <c r="B43" s="118" t="s">
        <v>293</v>
      </c>
      <c r="C43" s="114" t="s">
        <v>18</v>
      </c>
      <c r="D43" s="323"/>
      <c r="E43" s="120">
        <v>64.900000000000006</v>
      </c>
      <c r="F43" s="116">
        <v>64.900000000000006</v>
      </c>
      <c r="G43" s="116">
        <v>0</v>
      </c>
      <c r="H43" s="116">
        <v>0</v>
      </c>
      <c r="J43" s="112"/>
    </row>
    <row r="44" spans="1:10" x14ac:dyDescent="0.2">
      <c r="A44" s="117" t="s">
        <v>304</v>
      </c>
      <c r="B44" s="118" t="s">
        <v>305</v>
      </c>
      <c r="C44" s="114" t="s">
        <v>19</v>
      </c>
      <c r="D44" s="323"/>
      <c r="E44" s="120">
        <v>317.8</v>
      </c>
      <c r="F44" s="116">
        <v>304.2</v>
      </c>
      <c r="G44" s="116">
        <v>96.5</v>
      </c>
      <c r="H44" s="116">
        <v>13.6</v>
      </c>
      <c r="J44" s="112"/>
    </row>
    <row r="45" spans="1:10" x14ac:dyDescent="0.2">
      <c r="A45" s="319">
        <v>13</v>
      </c>
      <c r="B45" s="118" t="s">
        <v>316</v>
      </c>
      <c r="C45" s="114" t="s">
        <v>20</v>
      </c>
      <c r="D45" s="323"/>
      <c r="E45" s="120">
        <v>1445.3999999999999</v>
      </c>
      <c r="F45" s="116">
        <v>1073.0999999999999</v>
      </c>
      <c r="G45" s="116">
        <v>0</v>
      </c>
      <c r="H45" s="116">
        <v>372.29999999999995</v>
      </c>
      <c r="J45" s="112"/>
    </row>
    <row r="46" spans="1:10" ht="17.25" customHeight="1" x14ac:dyDescent="0.2">
      <c r="A46" s="330"/>
      <c r="B46" s="326" t="s">
        <v>317</v>
      </c>
      <c r="C46" s="129" t="s">
        <v>21</v>
      </c>
      <c r="D46" s="323"/>
      <c r="E46" s="111">
        <v>112378.70000000001</v>
      </c>
      <c r="F46" s="130">
        <v>94773.500000000015</v>
      </c>
      <c r="G46" s="130">
        <v>0</v>
      </c>
      <c r="H46" s="130">
        <v>17605.2</v>
      </c>
      <c r="J46" s="112"/>
    </row>
    <row r="47" spans="1:10" x14ac:dyDescent="0.2">
      <c r="A47" s="330"/>
      <c r="B47" s="325" t="s">
        <v>34</v>
      </c>
      <c r="C47" s="114" t="s">
        <v>22</v>
      </c>
      <c r="D47" s="323"/>
      <c r="E47" s="331"/>
      <c r="F47" s="116"/>
      <c r="G47" s="116"/>
      <c r="H47" s="116"/>
      <c r="J47" s="112"/>
    </row>
    <row r="48" spans="1:10" ht="25.5" x14ac:dyDescent="0.2">
      <c r="A48" s="121" t="s">
        <v>287</v>
      </c>
      <c r="B48" s="118" t="s">
        <v>318</v>
      </c>
      <c r="C48" s="114" t="s">
        <v>23</v>
      </c>
      <c r="D48" s="323"/>
      <c r="E48" s="120">
        <v>39859.800000000003</v>
      </c>
      <c r="F48" s="116">
        <v>39859.800000000003</v>
      </c>
      <c r="G48" s="116">
        <v>0</v>
      </c>
      <c r="H48" s="116">
        <v>0</v>
      </c>
      <c r="J48" s="112"/>
    </row>
    <row r="49" spans="1:10" x14ac:dyDescent="0.2">
      <c r="A49" s="131" t="s">
        <v>300</v>
      </c>
      <c r="B49" s="118" t="s">
        <v>301</v>
      </c>
      <c r="C49" s="132" t="s">
        <v>24</v>
      </c>
      <c r="D49" s="323"/>
      <c r="E49" s="120">
        <v>57.9</v>
      </c>
      <c r="F49" s="133">
        <v>57.9</v>
      </c>
      <c r="G49" s="133">
        <v>0</v>
      </c>
      <c r="H49" s="133">
        <v>0</v>
      </c>
      <c r="J49" s="112"/>
    </row>
    <row r="50" spans="1:10" x14ac:dyDescent="0.2">
      <c r="A50" s="131" t="s">
        <v>302</v>
      </c>
      <c r="B50" s="118" t="s">
        <v>303</v>
      </c>
      <c r="C50" s="132" t="s">
        <v>25</v>
      </c>
      <c r="D50" s="323"/>
      <c r="E50" s="120">
        <v>322</v>
      </c>
      <c r="F50" s="133">
        <v>322</v>
      </c>
      <c r="G50" s="133">
        <v>0</v>
      </c>
      <c r="H50" s="133">
        <v>0</v>
      </c>
      <c r="J50" s="112"/>
    </row>
    <row r="51" spans="1:10" x14ac:dyDescent="0.2">
      <c r="A51" s="121" t="s">
        <v>308</v>
      </c>
      <c r="B51" s="118" t="s">
        <v>309</v>
      </c>
      <c r="C51" s="132" t="s">
        <v>26</v>
      </c>
      <c r="D51" s="323"/>
      <c r="E51" s="120">
        <v>226.3</v>
      </c>
      <c r="F51" s="133">
        <v>226.3</v>
      </c>
      <c r="G51" s="133">
        <v>0</v>
      </c>
      <c r="H51" s="133">
        <v>0</v>
      </c>
      <c r="J51" s="112"/>
    </row>
    <row r="52" spans="1:10" ht="15" customHeight="1" x14ac:dyDescent="0.2">
      <c r="A52" s="319">
        <v>10</v>
      </c>
      <c r="B52" s="124" t="s">
        <v>319</v>
      </c>
      <c r="C52" s="132" t="s">
        <v>27</v>
      </c>
      <c r="D52" s="323"/>
      <c r="E52" s="136">
        <v>81.5</v>
      </c>
      <c r="F52" s="133">
        <v>81.5</v>
      </c>
      <c r="G52" s="133">
        <v>0</v>
      </c>
      <c r="H52" s="133">
        <v>0</v>
      </c>
      <c r="J52" s="112"/>
    </row>
    <row r="53" spans="1:10" ht="14.25" customHeight="1" x14ac:dyDescent="0.2">
      <c r="A53" s="121" t="s">
        <v>304</v>
      </c>
      <c r="B53" s="118" t="s">
        <v>305</v>
      </c>
      <c r="C53" s="114" t="s">
        <v>320</v>
      </c>
      <c r="D53" s="325"/>
      <c r="E53" s="120">
        <v>4092.8999999999996</v>
      </c>
      <c r="F53" s="116">
        <v>2933.7</v>
      </c>
      <c r="G53" s="116">
        <v>0</v>
      </c>
      <c r="H53" s="116">
        <v>1159.2</v>
      </c>
      <c r="J53" s="112"/>
    </row>
    <row r="54" spans="1:10" ht="25.5" x14ac:dyDescent="0.2">
      <c r="A54" s="131">
        <v>14</v>
      </c>
      <c r="B54" s="118" t="s">
        <v>306</v>
      </c>
      <c r="C54" s="114" t="s">
        <v>260</v>
      </c>
      <c r="D54" s="325"/>
      <c r="E54" s="120">
        <v>44925.400000000009</v>
      </c>
      <c r="F54" s="116">
        <v>43714.500000000007</v>
      </c>
      <c r="G54" s="116">
        <v>0</v>
      </c>
      <c r="H54" s="116">
        <v>1210.9000000000001</v>
      </c>
      <c r="J54" s="112"/>
    </row>
    <row r="55" spans="1:10" ht="15.75" customHeight="1" x14ac:dyDescent="0.2">
      <c r="A55" s="320">
        <v>15</v>
      </c>
      <c r="B55" s="137" t="s">
        <v>294</v>
      </c>
      <c r="C55" s="138" t="s">
        <v>28</v>
      </c>
      <c r="D55" s="324"/>
      <c r="E55" s="139">
        <v>22812.9</v>
      </c>
      <c r="F55" s="140">
        <v>7577.7999999999993</v>
      </c>
      <c r="G55" s="140">
        <v>0</v>
      </c>
      <c r="H55" s="140">
        <v>15235.1</v>
      </c>
      <c r="J55" s="112"/>
    </row>
    <row r="56" spans="1:10" ht="15.75" customHeight="1" x14ac:dyDescent="0.2">
      <c r="A56" s="319"/>
      <c r="B56" s="326" t="s">
        <v>321</v>
      </c>
      <c r="C56" s="129" t="s">
        <v>29</v>
      </c>
      <c r="D56" s="323"/>
      <c r="E56" s="111">
        <v>519.5</v>
      </c>
      <c r="F56" s="130">
        <v>519.5</v>
      </c>
      <c r="G56" s="130">
        <v>0</v>
      </c>
      <c r="H56" s="130">
        <v>0</v>
      </c>
      <c r="J56" s="112"/>
    </row>
    <row r="57" spans="1:10" x14ac:dyDescent="0.2">
      <c r="A57" s="319"/>
      <c r="B57" s="325" t="s">
        <v>34</v>
      </c>
      <c r="C57" s="114" t="s">
        <v>30</v>
      </c>
      <c r="D57" s="323"/>
      <c r="E57" s="331"/>
      <c r="F57" s="116"/>
      <c r="G57" s="116"/>
      <c r="H57" s="116"/>
      <c r="J57" s="112"/>
    </row>
    <row r="58" spans="1:10" x14ac:dyDescent="0.2">
      <c r="A58" s="121" t="s">
        <v>304</v>
      </c>
      <c r="B58" s="118" t="s">
        <v>305</v>
      </c>
      <c r="C58" s="114" t="s">
        <v>31</v>
      </c>
      <c r="D58" s="325"/>
      <c r="E58" s="120">
        <v>85.8</v>
      </c>
      <c r="F58" s="116">
        <v>85.8</v>
      </c>
      <c r="G58" s="116">
        <v>0</v>
      </c>
      <c r="H58" s="116">
        <v>0</v>
      </c>
      <c r="J58" s="112"/>
    </row>
    <row r="59" spans="1:10" ht="38.25" x14ac:dyDescent="0.2">
      <c r="A59" s="131" t="s">
        <v>311</v>
      </c>
      <c r="B59" s="118" t="s">
        <v>312</v>
      </c>
      <c r="C59" s="134" t="s">
        <v>32</v>
      </c>
      <c r="D59" s="328" t="s">
        <v>285</v>
      </c>
      <c r="E59" s="120">
        <v>433.7</v>
      </c>
      <c r="F59" s="116">
        <v>433.7</v>
      </c>
      <c r="G59" s="116">
        <v>0</v>
      </c>
      <c r="H59" s="116">
        <v>0</v>
      </c>
      <c r="J59" s="112"/>
    </row>
    <row r="60" spans="1:10" ht="25.5" customHeight="1" x14ac:dyDescent="0.2">
      <c r="A60" s="330"/>
      <c r="B60" s="326" t="s">
        <v>37</v>
      </c>
      <c r="C60" s="129" t="s">
        <v>40</v>
      </c>
      <c r="D60" s="323"/>
      <c r="E60" s="111">
        <v>39657.5</v>
      </c>
      <c r="F60" s="130">
        <v>38826</v>
      </c>
      <c r="G60" s="130">
        <v>8421</v>
      </c>
      <c r="H60" s="130">
        <v>831.5</v>
      </c>
      <c r="J60" s="112"/>
    </row>
    <row r="61" spans="1:10" ht="15.75" customHeight="1" x14ac:dyDescent="0.2">
      <c r="A61" s="330"/>
      <c r="B61" s="325" t="s">
        <v>34</v>
      </c>
      <c r="C61" s="114" t="s">
        <v>322</v>
      </c>
      <c r="D61" s="323"/>
      <c r="E61" s="331"/>
      <c r="F61" s="116"/>
      <c r="G61" s="116"/>
      <c r="H61" s="116"/>
      <c r="J61" s="112"/>
    </row>
    <row r="62" spans="1:10" ht="25.5" customHeight="1" x14ac:dyDescent="0.2">
      <c r="A62" s="121" t="s">
        <v>287</v>
      </c>
      <c r="B62" s="118" t="s">
        <v>318</v>
      </c>
      <c r="C62" s="114" t="s">
        <v>41</v>
      </c>
      <c r="D62" s="323"/>
      <c r="E62" s="120">
        <v>32414.299999999996</v>
      </c>
      <c r="F62" s="116">
        <v>31886.799999999996</v>
      </c>
      <c r="G62" s="116">
        <v>6669.9999999999991</v>
      </c>
      <c r="H62" s="116">
        <v>527.5</v>
      </c>
      <c r="J62" s="112"/>
    </row>
    <row r="63" spans="1:10" ht="15.75" customHeight="1" x14ac:dyDescent="0.2">
      <c r="A63" s="131" t="s">
        <v>300</v>
      </c>
      <c r="B63" s="118" t="s">
        <v>301</v>
      </c>
      <c r="C63" s="114" t="s">
        <v>42</v>
      </c>
      <c r="D63" s="323"/>
      <c r="E63" s="120">
        <v>4129.3999999999996</v>
      </c>
      <c r="F63" s="116">
        <v>4086.3999999999996</v>
      </c>
      <c r="G63" s="116">
        <v>1751</v>
      </c>
      <c r="H63" s="116">
        <v>43</v>
      </c>
      <c r="J63" s="112"/>
    </row>
    <row r="64" spans="1:10" ht="15.75" customHeight="1" x14ac:dyDescent="0.2">
      <c r="A64" s="131" t="s">
        <v>302</v>
      </c>
      <c r="B64" s="118" t="s">
        <v>303</v>
      </c>
      <c r="C64" s="114" t="s">
        <v>43</v>
      </c>
      <c r="D64" s="323"/>
      <c r="E64" s="120">
        <v>3113.8</v>
      </c>
      <c r="F64" s="116">
        <v>2852.8</v>
      </c>
      <c r="G64" s="116">
        <v>0</v>
      </c>
      <c r="H64" s="116">
        <v>261</v>
      </c>
      <c r="J64" s="112"/>
    </row>
    <row r="65" spans="1:10" ht="16.5" customHeight="1" x14ac:dyDescent="0.2">
      <c r="A65" s="327"/>
      <c r="B65" s="326" t="s">
        <v>35</v>
      </c>
      <c r="C65" s="129" t="s">
        <v>44</v>
      </c>
      <c r="D65" s="325"/>
      <c r="E65" s="111">
        <v>230676.79999999996</v>
      </c>
      <c r="F65" s="130">
        <v>215073.59999999995</v>
      </c>
      <c r="G65" s="130">
        <v>122244.3</v>
      </c>
      <c r="H65" s="130">
        <v>15603.199999999999</v>
      </c>
      <c r="J65" s="112"/>
    </row>
    <row r="66" spans="1:10" x14ac:dyDescent="0.2">
      <c r="A66" s="327"/>
      <c r="B66" s="325" t="s">
        <v>34</v>
      </c>
      <c r="C66" s="114" t="s">
        <v>323</v>
      </c>
      <c r="D66" s="325"/>
      <c r="E66" s="331"/>
      <c r="F66" s="116"/>
      <c r="G66" s="116"/>
      <c r="H66" s="116"/>
      <c r="J66" s="112"/>
    </row>
    <row r="67" spans="1:10" x14ac:dyDescent="0.2">
      <c r="A67" s="117" t="s">
        <v>285</v>
      </c>
      <c r="B67" s="118" t="s">
        <v>286</v>
      </c>
      <c r="C67" s="114" t="s">
        <v>324</v>
      </c>
      <c r="D67" s="323"/>
      <c r="E67" s="120">
        <v>211583.79999999996</v>
      </c>
      <c r="F67" s="116">
        <v>197639.09999999995</v>
      </c>
      <c r="G67" s="116">
        <v>117064</v>
      </c>
      <c r="H67" s="116">
        <v>13944.699999999999</v>
      </c>
      <c r="J67" s="112"/>
    </row>
    <row r="68" spans="1:10" ht="25.5" x14ac:dyDescent="0.2">
      <c r="A68" s="121" t="s">
        <v>287</v>
      </c>
      <c r="B68" s="118" t="s">
        <v>318</v>
      </c>
      <c r="C68" s="114" t="s">
        <v>325</v>
      </c>
      <c r="D68" s="323"/>
      <c r="E68" s="120">
        <v>2428.6000000000004</v>
      </c>
      <c r="F68" s="116">
        <v>2428.6000000000004</v>
      </c>
      <c r="G68" s="116">
        <v>407.1</v>
      </c>
      <c r="H68" s="116">
        <v>0</v>
      </c>
      <c r="J68" s="112"/>
    </row>
    <row r="69" spans="1:10" x14ac:dyDescent="0.2">
      <c r="A69" s="329" t="s">
        <v>289</v>
      </c>
      <c r="B69" s="325" t="s">
        <v>290</v>
      </c>
      <c r="C69" s="114" t="s">
        <v>326</v>
      </c>
      <c r="D69" s="325"/>
      <c r="E69" s="120">
        <v>90</v>
      </c>
      <c r="F69" s="116">
        <v>90</v>
      </c>
      <c r="G69" s="116">
        <v>0</v>
      </c>
      <c r="H69" s="116">
        <v>0</v>
      </c>
      <c r="J69" s="112"/>
    </row>
    <row r="70" spans="1:10" ht="14.25" customHeight="1" x14ac:dyDescent="0.2">
      <c r="A70" s="121" t="s">
        <v>308</v>
      </c>
      <c r="B70" s="118" t="s">
        <v>309</v>
      </c>
      <c r="C70" s="114" t="s">
        <v>327</v>
      </c>
      <c r="D70" s="325"/>
      <c r="E70" s="120">
        <v>9114.5999999999985</v>
      </c>
      <c r="F70" s="116">
        <v>7497.2999999999993</v>
      </c>
      <c r="G70" s="116">
        <v>2814.5</v>
      </c>
      <c r="H70" s="116">
        <v>1617.3</v>
      </c>
      <c r="J70" s="112"/>
    </row>
    <row r="71" spans="1:10" ht="27" customHeight="1" x14ac:dyDescent="0.2">
      <c r="A71" s="121" t="s">
        <v>328</v>
      </c>
      <c r="B71" s="118" t="s">
        <v>329</v>
      </c>
      <c r="C71" s="114" t="s">
        <v>330</v>
      </c>
      <c r="D71" s="325"/>
      <c r="E71" s="120">
        <v>5699.8</v>
      </c>
      <c r="F71" s="116">
        <v>5658.6</v>
      </c>
      <c r="G71" s="116">
        <v>1958.7</v>
      </c>
      <c r="H71" s="116">
        <v>41.2</v>
      </c>
      <c r="J71" s="112"/>
    </row>
    <row r="72" spans="1:10" ht="27" customHeight="1" x14ac:dyDescent="0.2">
      <c r="A72" s="327">
        <v>12</v>
      </c>
      <c r="B72" s="325" t="s">
        <v>310</v>
      </c>
      <c r="C72" s="114" t="s">
        <v>331</v>
      </c>
      <c r="D72" s="325"/>
      <c r="E72" s="120">
        <v>1760</v>
      </c>
      <c r="F72" s="116">
        <v>1760</v>
      </c>
      <c r="G72" s="116">
        <v>0</v>
      </c>
      <c r="H72" s="116">
        <v>0</v>
      </c>
      <c r="J72" s="112"/>
    </row>
    <row r="73" spans="1:10" ht="27" x14ac:dyDescent="0.2">
      <c r="A73" s="141"/>
      <c r="B73" s="142" t="s">
        <v>332</v>
      </c>
      <c r="C73" s="143" t="s">
        <v>333</v>
      </c>
      <c r="D73" s="109"/>
      <c r="E73" s="111">
        <v>361.7</v>
      </c>
      <c r="F73" s="111">
        <v>361.7</v>
      </c>
      <c r="G73" s="111">
        <v>269</v>
      </c>
      <c r="H73" s="111">
        <v>0</v>
      </c>
      <c r="J73" s="112"/>
    </row>
    <row r="74" spans="1:10" x14ac:dyDescent="0.2">
      <c r="A74" s="327"/>
      <c r="B74" s="118" t="s">
        <v>34</v>
      </c>
      <c r="C74" s="134" t="s">
        <v>334</v>
      </c>
      <c r="D74" s="325"/>
      <c r="E74" s="331"/>
      <c r="F74" s="116"/>
      <c r="G74" s="116"/>
      <c r="H74" s="116"/>
      <c r="J74" s="112"/>
    </row>
    <row r="75" spans="1:10" ht="38.25" x14ac:dyDescent="0.2">
      <c r="A75" s="131" t="s">
        <v>311</v>
      </c>
      <c r="B75" s="118" t="s">
        <v>312</v>
      </c>
      <c r="C75" s="134" t="s">
        <v>335</v>
      </c>
      <c r="D75" s="328" t="s">
        <v>285</v>
      </c>
      <c r="E75" s="120">
        <v>361.7</v>
      </c>
      <c r="F75" s="116">
        <v>361.7</v>
      </c>
      <c r="G75" s="116">
        <v>269</v>
      </c>
      <c r="H75" s="116">
        <v>0</v>
      </c>
      <c r="J75" s="112"/>
    </row>
    <row r="76" spans="1:10" ht="13.5" customHeight="1" x14ac:dyDescent="0.2">
      <c r="A76" s="362" t="s">
        <v>336</v>
      </c>
      <c r="B76" s="362"/>
      <c r="C76" s="143" t="s">
        <v>337</v>
      </c>
      <c r="D76" s="144" t="s">
        <v>285</v>
      </c>
      <c r="E76" s="145">
        <v>289.60000000000002</v>
      </c>
      <c r="F76" s="146">
        <v>289.60000000000002</v>
      </c>
      <c r="G76" s="146">
        <v>0</v>
      </c>
      <c r="H76" s="146">
        <v>0</v>
      </c>
      <c r="J76" s="112"/>
    </row>
    <row r="77" spans="1:10" ht="12.75" customHeight="1" x14ac:dyDescent="0.2">
      <c r="A77" s="363" t="s">
        <v>39</v>
      </c>
      <c r="B77" s="363"/>
      <c r="C77" s="147" t="s">
        <v>338</v>
      </c>
      <c r="D77" s="321"/>
      <c r="E77" s="149">
        <v>471229.29999999993</v>
      </c>
      <c r="F77" s="150">
        <v>397530.59999999992</v>
      </c>
      <c r="G77" s="150">
        <v>142348.9</v>
      </c>
      <c r="H77" s="150">
        <v>73698.7</v>
      </c>
      <c r="J77" s="112"/>
    </row>
    <row r="78" spans="1:10" ht="13.5" x14ac:dyDescent="0.2">
      <c r="A78" s="151"/>
      <c r="B78" s="151"/>
      <c r="C78" s="152"/>
      <c r="D78" s="151"/>
      <c r="E78" s="153"/>
      <c r="F78" s="154"/>
      <c r="G78" s="154"/>
      <c r="H78" s="154"/>
      <c r="J78" s="112"/>
    </row>
    <row r="79" spans="1:10" ht="15" x14ac:dyDescent="0.2">
      <c r="A79" s="155"/>
      <c r="E79" s="156"/>
      <c r="F79" s="156"/>
      <c r="G79" s="156"/>
      <c r="H79" s="156"/>
      <c r="J79" s="112"/>
    </row>
    <row r="80" spans="1:10" x14ac:dyDescent="0.2">
      <c r="E80" s="156"/>
      <c r="F80" s="156"/>
      <c r="G80" s="156"/>
      <c r="H80" s="156"/>
      <c r="J80" s="112"/>
    </row>
    <row r="81" spans="1:10" x14ac:dyDescent="0.2">
      <c r="E81" s="156"/>
      <c r="F81" s="156"/>
      <c r="G81" s="156"/>
      <c r="H81" s="156"/>
      <c r="J81" s="112"/>
    </row>
    <row r="82" spans="1:10" ht="15" x14ac:dyDescent="0.25">
      <c r="A82" s="155" t="s">
        <v>339</v>
      </c>
      <c r="E82" s="112"/>
      <c r="F82" s="364" t="s">
        <v>232</v>
      </c>
      <c r="G82" s="364"/>
      <c r="H82" s="364"/>
      <c r="J82" s="112"/>
    </row>
    <row r="83" spans="1:10" x14ac:dyDescent="0.2">
      <c r="J83" s="112"/>
    </row>
    <row r="84" spans="1:10" x14ac:dyDescent="0.2">
      <c r="E84" s="112"/>
      <c r="F84" s="112"/>
      <c r="G84" s="112"/>
      <c r="H84" s="112"/>
      <c r="J84" s="112"/>
    </row>
    <row r="85" spans="1:10" x14ac:dyDescent="0.2">
      <c r="E85" s="112"/>
      <c r="J85" s="112"/>
    </row>
    <row r="86" spans="1:10" x14ac:dyDescent="0.2">
      <c r="J86" s="112"/>
    </row>
    <row r="87" spans="1:10" x14ac:dyDescent="0.2">
      <c r="J87" s="112"/>
    </row>
    <row r="88" spans="1:10" x14ac:dyDescent="0.2">
      <c r="E88" s="112"/>
      <c r="J88" s="112"/>
    </row>
    <row r="89" spans="1:10" x14ac:dyDescent="0.2">
      <c r="E89" s="112"/>
      <c r="J89" s="112"/>
    </row>
    <row r="91" spans="1:10" x14ac:dyDescent="0.2">
      <c r="E91" s="112"/>
    </row>
  </sheetData>
  <mergeCells count="14">
    <mergeCell ref="A16:A17"/>
    <mergeCell ref="A76:B76"/>
    <mergeCell ref="A77:B77"/>
    <mergeCell ref="F82:H82"/>
    <mergeCell ref="G1:H1"/>
    <mergeCell ref="A3:H3"/>
    <mergeCell ref="A5:A7"/>
    <mergeCell ref="B5:B7"/>
    <mergeCell ref="C5:C7"/>
    <mergeCell ref="D5:D7"/>
    <mergeCell ref="E5:E7"/>
    <mergeCell ref="F5:H5"/>
    <mergeCell ref="F6:G6"/>
    <mergeCell ref="H6:H7"/>
  </mergeCells>
  <pageMargins left="1.1811023622047245" right="0.39370078740157483" top="0.78740157480314965" bottom="0.59055118110236227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showZeros="0" topLeftCell="A57" workbookViewId="0">
      <selection activeCell="M51" sqref="M51"/>
    </sheetView>
  </sheetViews>
  <sheetFormatPr defaultRowHeight="12.75" x14ac:dyDescent="0.2"/>
  <cols>
    <col min="1" max="1" width="5" style="100" customWidth="1"/>
    <col min="2" max="2" width="35.5703125" style="100" customWidth="1"/>
    <col min="3" max="3" width="3.42578125" style="100" customWidth="1"/>
    <col min="4" max="4" width="8.28515625" style="100" hidden="1" customWidth="1"/>
    <col min="5" max="5" width="10" style="100" customWidth="1"/>
    <col min="6" max="6" width="10.5703125" style="100" customWidth="1"/>
    <col min="7" max="7" width="10.140625" style="100" customWidth="1"/>
    <col min="8" max="8" width="10" style="100" customWidth="1"/>
    <col min="9" max="256" width="9.140625" style="100"/>
    <col min="257" max="257" width="5" style="100" customWidth="1"/>
    <col min="258" max="258" width="35.5703125" style="100" customWidth="1"/>
    <col min="259" max="259" width="3.42578125" style="100" customWidth="1"/>
    <col min="260" max="260" width="0" style="100" hidden="1" customWidth="1"/>
    <col min="261" max="261" width="10" style="100" customWidth="1"/>
    <col min="262" max="262" width="10.5703125" style="100" customWidth="1"/>
    <col min="263" max="263" width="10.140625" style="100" customWidth="1"/>
    <col min="264" max="264" width="10" style="100" customWidth="1"/>
    <col min="265" max="512" width="9.140625" style="100"/>
    <col min="513" max="513" width="5" style="100" customWidth="1"/>
    <col min="514" max="514" width="35.5703125" style="100" customWidth="1"/>
    <col min="515" max="515" width="3.42578125" style="100" customWidth="1"/>
    <col min="516" max="516" width="0" style="100" hidden="1" customWidth="1"/>
    <col min="517" max="517" width="10" style="100" customWidth="1"/>
    <col min="518" max="518" width="10.5703125" style="100" customWidth="1"/>
    <col min="519" max="519" width="10.140625" style="100" customWidth="1"/>
    <col min="520" max="520" width="10" style="100" customWidth="1"/>
    <col min="521" max="768" width="9.140625" style="100"/>
    <col min="769" max="769" width="5" style="100" customWidth="1"/>
    <col min="770" max="770" width="35.5703125" style="100" customWidth="1"/>
    <col min="771" max="771" width="3.42578125" style="100" customWidth="1"/>
    <col min="772" max="772" width="0" style="100" hidden="1" customWidth="1"/>
    <col min="773" max="773" width="10" style="100" customWidth="1"/>
    <col min="774" max="774" width="10.5703125" style="100" customWidth="1"/>
    <col min="775" max="775" width="10.140625" style="100" customWidth="1"/>
    <col min="776" max="776" width="10" style="100" customWidth="1"/>
    <col min="777" max="1024" width="9.140625" style="100"/>
    <col min="1025" max="1025" width="5" style="100" customWidth="1"/>
    <col min="1026" max="1026" width="35.5703125" style="100" customWidth="1"/>
    <col min="1027" max="1027" width="3.42578125" style="100" customWidth="1"/>
    <col min="1028" max="1028" width="0" style="100" hidden="1" customWidth="1"/>
    <col min="1029" max="1029" width="10" style="100" customWidth="1"/>
    <col min="1030" max="1030" width="10.5703125" style="100" customWidth="1"/>
    <col min="1031" max="1031" width="10.140625" style="100" customWidth="1"/>
    <col min="1032" max="1032" width="10" style="100" customWidth="1"/>
    <col min="1033" max="1280" width="9.140625" style="100"/>
    <col min="1281" max="1281" width="5" style="100" customWidth="1"/>
    <col min="1282" max="1282" width="35.5703125" style="100" customWidth="1"/>
    <col min="1283" max="1283" width="3.42578125" style="100" customWidth="1"/>
    <col min="1284" max="1284" width="0" style="100" hidden="1" customWidth="1"/>
    <col min="1285" max="1285" width="10" style="100" customWidth="1"/>
    <col min="1286" max="1286" width="10.5703125" style="100" customWidth="1"/>
    <col min="1287" max="1287" width="10.140625" style="100" customWidth="1"/>
    <col min="1288" max="1288" width="10" style="100" customWidth="1"/>
    <col min="1289" max="1536" width="9.140625" style="100"/>
    <col min="1537" max="1537" width="5" style="100" customWidth="1"/>
    <col min="1538" max="1538" width="35.5703125" style="100" customWidth="1"/>
    <col min="1539" max="1539" width="3.42578125" style="100" customWidth="1"/>
    <col min="1540" max="1540" width="0" style="100" hidden="1" customWidth="1"/>
    <col min="1541" max="1541" width="10" style="100" customWidth="1"/>
    <col min="1542" max="1542" width="10.5703125" style="100" customWidth="1"/>
    <col min="1543" max="1543" width="10.140625" style="100" customWidth="1"/>
    <col min="1544" max="1544" width="10" style="100" customWidth="1"/>
    <col min="1545" max="1792" width="9.140625" style="100"/>
    <col min="1793" max="1793" width="5" style="100" customWidth="1"/>
    <col min="1794" max="1794" width="35.5703125" style="100" customWidth="1"/>
    <col min="1795" max="1795" width="3.42578125" style="100" customWidth="1"/>
    <col min="1796" max="1796" width="0" style="100" hidden="1" customWidth="1"/>
    <col min="1797" max="1797" width="10" style="100" customWidth="1"/>
    <col min="1798" max="1798" width="10.5703125" style="100" customWidth="1"/>
    <col min="1799" max="1799" width="10.140625" style="100" customWidth="1"/>
    <col min="1800" max="1800" width="10" style="100" customWidth="1"/>
    <col min="1801" max="2048" width="9.140625" style="100"/>
    <col min="2049" max="2049" width="5" style="100" customWidth="1"/>
    <col min="2050" max="2050" width="35.5703125" style="100" customWidth="1"/>
    <col min="2051" max="2051" width="3.42578125" style="100" customWidth="1"/>
    <col min="2052" max="2052" width="0" style="100" hidden="1" customWidth="1"/>
    <col min="2053" max="2053" width="10" style="100" customWidth="1"/>
    <col min="2054" max="2054" width="10.5703125" style="100" customWidth="1"/>
    <col min="2055" max="2055" width="10.140625" style="100" customWidth="1"/>
    <col min="2056" max="2056" width="10" style="100" customWidth="1"/>
    <col min="2057" max="2304" width="9.140625" style="100"/>
    <col min="2305" max="2305" width="5" style="100" customWidth="1"/>
    <col min="2306" max="2306" width="35.5703125" style="100" customWidth="1"/>
    <col min="2307" max="2307" width="3.42578125" style="100" customWidth="1"/>
    <col min="2308" max="2308" width="0" style="100" hidden="1" customWidth="1"/>
    <col min="2309" max="2309" width="10" style="100" customWidth="1"/>
    <col min="2310" max="2310" width="10.5703125" style="100" customWidth="1"/>
    <col min="2311" max="2311" width="10.140625" style="100" customWidth="1"/>
    <col min="2312" max="2312" width="10" style="100" customWidth="1"/>
    <col min="2313" max="2560" width="9.140625" style="100"/>
    <col min="2561" max="2561" width="5" style="100" customWidth="1"/>
    <col min="2562" max="2562" width="35.5703125" style="100" customWidth="1"/>
    <col min="2563" max="2563" width="3.42578125" style="100" customWidth="1"/>
    <col min="2564" max="2564" width="0" style="100" hidden="1" customWidth="1"/>
    <col min="2565" max="2565" width="10" style="100" customWidth="1"/>
    <col min="2566" max="2566" width="10.5703125" style="100" customWidth="1"/>
    <col min="2567" max="2567" width="10.140625" style="100" customWidth="1"/>
    <col min="2568" max="2568" width="10" style="100" customWidth="1"/>
    <col min="2569" max="2816" width="9.140625" style="100"/>
    <col min="2817" max="2817" width="5" style="100" customWidth="1"/>
    <col min="2818" max="2818" width="35.5703125" style="100" customWidth="1"/>
    <col min="2819" max="2819" width="3.42578125" style="100" customWidth="1"/>
    <col min="2820" max="2820" width="0" style="100" hidden="1" customWidth="1"/>
    <col min="2821" max="2821" width="10" style="100" customWidth="1"/>
    <col min="2822" max="2822" width="10.5703125" style="100" customWidth="1"/>
    <col min="2823" max="2823" width="10.140625" style="100" customWidth="1"/>
    <col min="2824" max="2824" width="10" style="100" customWidth="1"/>
    <col min="2825" max="3072" width="9.140625" style="100"/>
    <col min="3073" max="3073" width="5" style="100" customWidth="1"/>
    <col min="3074" max="3074" width="35.5703125" style="100" customWidth="1"/>
    <col min="3075" max="3075" width="3.42578125" style="100" customWidth="1"/>
    <col min="3076" max="3076" width="0" style="100" hidden="1" customWidth="1"/>
    <col min="3077" max="3077" width="10" style="100" customWidth="1"/>
    <col min="3078" max="3078" width="10.5703125" style="100" customWidth="1"/>
    <col min="3079" max="3079" width="10.140625" style="100" customWidth="1"/>
    <col min="3080" max="3080" width="10" style="100" customWidth="1"/>
    <col min="3081" max="3328" width="9.140625" style="100"/>
    <col min="3329" max="3329" width="5" style="100" customWidth="1"/>
    <col min="3330" max="3330" width="35.5703125" style="100" customWidth="1"/>
    <col min="3331" max="3331" width="3.42578125" style="100" customWidth="1"/>
    <col min="3332" max="3332" width="0" style="100" hidden="1" customWidth="1"/>
    <col min="3333" max="3333" width="10" style="100" customWidth="1"/>
    <col min="3334" max="3334" width="10.5703125" style="100" customWidth="1"/>
    <col min="3335" max="3335" width="10.140625" style="100" customWidth="1"/>
    <col min="3336" max="3336" width="10" style="100" customWidth="1"/>
    <col min="3337" max="3584" width="9.140625" style="100"/>
    <col min="3585" max="3585" width="5" style="100" customWidth="1"/>
    <col min="3586" max="3586" width="35.5703125" style="100" customWidth="1"/>
    <col min="3587" max="3587" width="3.42578125" style="100" customWidth="1"/>
    <col min="3588" max="3588" width="0" style="100" hidden="1" customWidth="1"/>
    <col min="3589" max="3589" width="10" style="100" customWidth="1"/>
    <col min="3590" max="3590" width="10.5703125" style="100" customWidth="1"/>
    <col min="3591" max="3591" width="10.140625" style="100" customWidth="1"/>
    <col min="3592" max="3592" width="10" style="100" customWidth="1"/>
    <col min="3593" max="3840" width="9.140625" style="100"/>
    <col min="3841" max="3841" width="5" style="100" customWidth="1"/>
    <col min="3842" max="3842" width="35.5703125" style="100" customWidth="1"/>
    <col min="3843" max="3843" width="3.42578125" style="100" customWidth="1"/>
    <col min="3844" max="3844" width="0" style="100" hidden="1" customWidth="1"/>
    <col min="3845" max="3845" width="10" style="100" customWidth="1"/>
    <col min="3846" max="3846" width="10.5703125" style="100" customWidth="1"/>
    <col min="3847" max="3847" width="10.140625" style="100" customWidth="1"/>
    <col min="3848" max="3848" width="10" style="100" customWidth="1"/>
    <col min="3849" max="4096" width="9.140625" style="100"/>
    <col min="4097" max="4097" width="5" style="100" customWidth="1"/>
    <col min="4098" max="4098" width="35.5703125" style="100" customWidth="1"/>
    <col min="4099" max="4099" width="3.42578125" style="100" customWidth="1"/>
    <col min="4100" max="4100" width="0" style="100" hidden="1" customWidth="1"/>
    <col min="4101" max="4101" width="10" style="100" customWidth="1"/>
    <col min="4102" max="4102" width="10.5703125" style="100" customWidth="1"/>
    <col min="4103" max="4103" width="10.140625" style="100" customWidth="1"/>
    <col min="4104" max="4104" width="10" style="100" customWidth="1"/>
    <col min="4105" max="4352" width="9.140625" style="100"/>
    <col min="4353" max="4353" width="5" style="100" customWidth="1"/>
    <col min="4354" max="4354" width="35.5703125" style="100" customWidth="1"/>
    <col min="4355" max="4355" width="3.42578125" style="100" customWidth="1"/>
    <col min="4356" max="4356" width="0" style="100" hidden="1" customWidth="1"/>
    <col min="4357" max="4357" width="10" style="100" customWidth="1"/>
    <col min="4358" max="4358" width="10.5703125" style="100" customWidth="1"/>
    <col min="4359" max="4359" width="10.140625" style="100" customWidth="1"/>
    <col min="4360" max="4360" width="10" style="100" customWidth="1"/>
    <col min="4361" max="4608" width="9.140625" style="100"/>
    <col min="4609" max="4609" width="5" style="100" customWidth="1"/>
    <col min="4610" max="4610" width="35.5703125" style="100" customWidth="1"/>
    <col min="4611" max="4611" width="3.42578125" style="100" customWidth="1"/>
    <col min="4612" max="4612" width="0" style="100" hidden="1" customWidth="1"/>
    <col min="4613" max="4613" width="10" style="100" customWidth="1"/>
    <col min="4614" max="4614" width="10.5703125" style="100" customWidth="1"/>
    <col min="4615" max="4615" width="10.140625" style="100" customWidth="1"/>
    <col min="4616" max="4616" width="10" style="100" customWidth="1"/>
    <col min="4617" max="4864" width="9.140625" style="100"/>
    <col min="4865" max="4865" width="5" style="100" customWidth="1"/>
    <col min="4866" max="4866" width="35.5703125" style="100" customWidth="1"/>
    <col min="4867" max="4867" width="3.42578125" style="100" customWidth="1"/>
    <col min="4868" max="4868" width="0" style="100" hidden="1" customWidth="1"/>
    <col min="4869" max="4869" width="10" style="100" customWidth="1"/>
    <col min="4870" max="4870" width="10.5703125" style="100" customWidth="1"/>
    <col min="4871" max="4871" width="10.140625" style="100" customWidth="1"/>
    <col min="4872" max="4872" width="10" style="100" customWidth="1"/>
    <col min="4873" max="5120" width="9.140625" style="100"/>
    <col min="5121" max="5121" width="5" style="100" customWidth="1"/>
    <col min="5122" max="5122" width="35.5703125" style="100" customWidth="1"/>
    <col min="5123" max="5123" width="3.42578125" style="100" customWidth="1"/>
    <col min="5124" max="5124" width="0" style="100" hidden="1" customWidth="1"/>
    <col min="5125" max="5125" width="10" style="100" customWidth="1"/>
    <col min="5126" max="5126" width="10.5703125" style="100" customWidth="1"/>
    <col min="5127" max="5127" width="10.140625" style="100" customWidth="1"/>
    <col min="5128" max="5128" width="10" style="100" customWidth="1"/>
    <col min="5129" max="5376" width="9.140625" style="100"/>
    <col min="5377" max="5377" width="5" style="100" customWidth="1"/>
    <col min="5378" max="5378" width="35.5703125" style="100" customWidth="1"/>
    <col min="5379" max="5379" width="3.42578125" style="100" customWidth="1"/>
    <col min="5380" max="5380" width="0" style="100" hidden="1" customWidth="1"/>
    <col min="5381" max="5381" width="10" style="100" customWidth="1"/>
    <col min="5382" max="5382" width="10.5703125" style="100" customWidth="1"/>
    <col min="5383" max="5383" width="10.140625" style="100" customWidth="1"/>
    <col min="5384" max="5384" width="10" style="100" customWidth="1"/>
    <col min="5385" max="5632" width="9.140625" style="100"/>
    <col min="5633" max="5633" width="5" style="100" customWidth="1"/>
    <col min="5634" max="5634" width="35.5703125" style="100" customWidth="1"/>
    <col min="5635" max="5635" width="3.42578125" style="100" customWidth="1"/>
    <col min="5636" max="5636" width="0" style="100" hidden="1" customWidth="1"/>
    <col min="5637" max="5637" width="10" style="100" customWidth="1"/>
    <col min="5638" max="5638" width="10.5703125" style="100" customWidth="1"/>
    <col min="5639" max="5639" width="10.140625" style="100" customWidth="1"/>
    <col min="5640" max="5640" width="10" style="100" customWidth="1"/>
    <col min="5641" max="5888" width="9.140625" style="100"/>
    <col min="5889" max="5889" width="5" style="100" customWidth="1"/>
    <col min="5890" max="5890" width="35.5703125" style="100" customWidth="1"/>
    <col min="5891" max="5891" width="3.42578125" style="100" customWidth="1"/>
    <col min="5892" max="5892" width="0" style="100" hidden="1" customWidth="1"/>
    <col min="5893" max="5893" width="10" style="100" customWidth="1"/>
    <col min="5894" max="5894" width="10.5703125" style="100" customWidth="1"/>
    <col min="5895" max="5895" width="10.140625" style="100" customWidth="1"/>
    <col min="5896" max="5896" width="10" style="100" customWidth="1"/>
    <col min="5897" max="6144" width="9.140625" style="100"/>
    <col min="6145" max="6145" width="5" style="100" customWidth="1"/>
    <col min="6146" max="6146" width="35.5703125" style="100" customWidth="1"/>
    <col min="6147" max="6147" width="3.42578125" style="100" customWidth="1"/>
    <col min="6148" max="6148" width="0" style="100" hidden="1" customWidth="1"/>
    <col min="6149" max="6149" width="10" style="100" customWidth="1"/>
    <col min="6150" max="6150" width="10.5703125" style="100" customWidth="1"/>
    <col min="6151" max="6151" width="10.140625" style="100" customWidth="1"/>
    <col min="6152" max="6152" width="10" style="100" customWidth="1"/>
    <col min="6153" max="6400" width="9.140625" style="100"/>
    <col min="6401" max="6401" width="5" style="100" customWidth="1"/>
    <col min="6402" max="6402" width="35.5703125" style="100" customWidth="1"/>
    <col min="6403" max="6403" width="3.42578125" style="100" customWidth="1"/>
    <col min="6404" max="6404" width="0" style="100" hidden="1" customWidth="1"/>
    <col min="6405" max="6405" width="10" style="100" customWidth="1"/>
    <col min="6406" max="6406" width="10.5703125" style="100" customWidth="1"/>
    <col min="6407" max="6407" width="10.140625" style="100" customWidth="1"/>
    <col min="6408" max="6408" width="10" style="100" customWidth="1"/>
    <col min="6409" max="6656" width="9.140625" style="100"/>
    <col min="6657" max="6657" width="5" style="100" customWidth="1"/>
    <col min="6658" max="6658" width="35.5703125" style="100" customWidth="1"/>
    <col min="6659" max="6659" width="3.42578125" style="100" customWidth="1"/>
    <col min="6660" max="6660" width="0" style="100" hidden="1" customWidth="1"/>
    <col min="6661" max="6661" width="10" style="100" customWidth="1"/>
    <col min="6662" max="6662" width="10.5703125" style="100" customWidth="1"/>
    <col min="6663" max="6663" width="10.140625" style="100" customWidth="1"/>
    <col min="6664" max="6664" width="10" style="100" customWidth="1"/>
    <col min="6665" max="6912" width="9.140625" style="100"/>
    <col min="6913" max="6913" width="5" style="100" customWidth="1"/>
    <col min="6914" max="6914" width="35.5703125" style="100" customWidth="1"/>
    <col min="6915" max="6915" width="3.42578125" style="100" customWidth="1"/>
    <col min="6916" max="6916" width="0" style="100" hidden="1" customWidth="1"/>
    <col min="6917" max="6917" width="10" style="100" customWidth="1"/>
    <col min="6918" max="6918" width="10.5703125" style="100" customWidth="1"/>
    <col min="6919" max="6919" width="10.140625" style="100" customWidth="1"/>
    <col min="6920" max="6920" width="10" style="100" customWidth="1"/>
    <col min="6921" max="7168" width="9.140625" style="100"/>
    <col min="7169" max="7169" width="5" style="100" customWidth="1"/>
    <col min="7170" max="7170" width="35.5703125" style="100" customWidth="1"/>
    <col min="7171" max="7171" width="3.42578125" style="100" customWidth="1"/>
    <col min="7172" max="7172" width="0" style="100" hidden="1" customWidth="1"/>
    <col min="7173" max="7173" width="10" style="100" customWidth="1"/>
    <col min="7174" max="7174" width="10.5703125" style="100" customWidth="1"/>
    <col min="7175" max="7175" width="10.140625" style="100" customWidth="1"/>
    <col min="7176" max="7176" width="10" style="100" customWidth="1"/>
    <col min="7177" max="7424" width="9.140625" style="100"/>
    <col min="7425" max="7425" width="5" style="100" customWidth="1"/>
    <col min="7426" max="7426" width="35.5703125" style="100" customWidth="1"/>
    <col min="7427" max="7427" width="3.42578125" style="100" customWidth="1"/>
    <col min="7428" max="7428" width="0" style="100" hidden="1" customWidth="1"/>
    <col min="7429" max="7429" width="10" style="100" customWidth="1"/>
    <col min="7430" max="7430" width="10.5703125" style="100" customWidth="1"/>
    <col min="7431" max="7431" width="10.140625" style="100" customWidth="1"/>
    <col min="7432" max="7432" width="10" style="100" customWidth="1"/>
    <col min="7433" max="7680" width="9.140625" style="100"/>
    <col min="7681" max="7681" width="5" style="100" customWidth="1"/>
    <col min="7682" max="7682" width="35.5703125" style="100" customWidth="1"/>
    <col min="7683" max="7683" width="3.42578125" style="100" customWidth="1"/>
    <col min="7684" max="7684" width="0" style="100" hidden="1" customWidth="1"/>
    <col min="7685" max="7685" width="10" style="100" customWidth="1"/>
    <col min="7686" max="7686" width="10.5703125" style="100" customWidth="1"/>
    <col min="7687" max="7687" width="10.140625" style="100" customWidth="1"/>
    <col min="7688" max="7688" width="10" style="100" customWidth="1"/>
    <col min="7689" max="7936" width="9.140625" style="100"/>
    <col min="7937" max="7937" width="5" style="100" customWidth="1"/>
    <col min="7938" max="7938" width="35.5703125" style="100" customWidth="1"/>
    <col min="7939" max="7939" width="3.42578125" style="100" customWidth="1"/>
    <col min="7940" max="7940" width="0" style="100" hidden="1" customWidth="1"/>
    <col min="7941" max="7941" width="10" style="100" customWidth="1"/>
    <col min="7942" max="7942" width="10.5703125" style="100" customWidth="1"/>
    <col min="7943" max="7943" width="10.140625" style="100" customWidth="1"/>
    <col min="7944" max="7944" width="10" style="100" customWidth="1"/>
    <col min="7945" max="8192" width="9.140625" style="100"/>
    <col min="8193" max="8193" width="5" style="100" customWidth="1"/>
    <col min="8194" max="8194" width="35.5703125" style="100" customWidth="1"/>
    <col min="8195" max="8195" width="3.42578125" style="100" customWidth="1"/>
    <col min="8196" max="8196" width="0" style="100" hidden="1" customWidth="1"/>
    <col min="8197" max="8197" width="10" style="100" customWidth="1"/>
    <col min="8198" max="8198" width="10.5703125" style="100" customWidth="1"/>
    <col min="8199" max="8199" width="10.140625" style="100" customWidth="1"/>
    <col min="8200" max="8200" width="10" style="100" customWidth="1"/>
    <col min="8201" max="8448" width="9.140625" style="100"/>
    <col min="8449" max="8449" width="5" style="100" customWidth="1"/>
    <col min="8450" max="8450" width="35.5703125" style="100" customWidth="1"/>
    <col min="8451" max="8451" width="3.42578125" style="100" customWidth="1"/>
    <col min="8452" max="8452" width="0" style="100" hidden="1" customWidth="1"/>
    <col min="8453" max="8453" width="10" style="100" customWidth="1"/>
    <col min="8454" max="8454" width="10.5703125" style="100" customWidth="1"/>
    <col min="8455" max="8455" width="10.140625" style="100" customWidth="1"/>
    <col min="8456" max="8456" width="10" style="100" customWidth="1"/>
    <col min="8457" max="8704" width="9.140625" style="100"/>
    <col min="8705" max="8705" width="5" style="100" customWidth="1"/>
    <col min="8706" max="8706" width="35.5703125" style="100" customWidth="1"/>
    <col min="8707" max="8707" width="3.42578125" style="100" customWidth="1"/>
    <col min="8708" max="8708" width="0" style="100" hidden="1" customWidth="1"/>
    <col min="8709" max="8709" width="10" style="100" customWidth="1"/>
    <col min="8710" max="8710" width="10.5703125" style="100" customWidth="1"/>
    <col min="8711" max="8711" width="10.140625" style="100" customWidth="1"/>
    <col min="8712" max="8712" width="10" style="100" customWidth="1"/>
    <col min="8713" max="8960" width="9.140625" style="100"/>
    <col min="8961" max="8961" width="5" style="100" customWidth="1"/>
    <col min="8962" max="8962" width="35.5703125" style="100" customWidth="1"/>
    <col min="8963" max="8963" width="3.42578125" style="100" customWidth="1"/>
    <col min="8964" max="8964" width="0" style="100" hidden="1" customWidth="1"/>
    <col min="8965" max="8965" width="10" style="100" customWidth="1"/>
    <col min="8966" max="8966" width="10.5703125" style="100" customWidth="1"/>
    <col min="8967" max="8967" width="10.140625" style="100" customWidth="1"/>
    <col min="8968" max="8968" width="10" style="100" customWidth="1"/>
    <col min="8969" max="9216" width="9.140625" style="100"/>
    <col min="9217" max="9217" width="5" style="100" customWidth="1"/>
    <col min="9218" max="9218" width="35.5703125" style="100" customWidth="1"/>
    <col min="9219" max="9219" width="3.42578125" style="100" customWidth="1"/>
    <col min="9220" max="9220" width="0" style="100" hidden="1" customWidth="1"/>
    <col min="9221" max="9221" width="10" style="100" customWidth="1"/>
    <col min="9222" max="9222" width="10.5703125" style="100" customWidth="1"/>
    <col min="9223" max="9223" width="10.140625" style="100" customWidth="1"/>
    <col min="9224" max="9224" width="10" style="100" customWidth="1"/>
    <col min="9225" max="9472" width="9.140625" style="100"/>
    <col min="9473" max="9473" width="5" style="100" customWidth="1"/>
    <col min="9474" max="9474" width="35.5703125" style="100" customWidth="1"/>
    <col min="9475" max="9475" width="3.42578125" style="100" customWidth="1"/>
    <col min="9476" max="9476" width="0" style="100" hidden="1" customWidth="1"/>
    <col min="9477" max="9477" width="10" style="100" customWidth="1"/>
    <col min="9478" max="9478" width="10.5703125" style="100" customWidth="1"/>
    <col min="9479" max="9479" width="10.140625" style="100" customWidth="1"/>
    <col min="9480" max="9480" width="10" style="100" customWidth="1"/>
    <col min="9481" max="9728" width="9.140625" style="100"/>
    <col min="9729" max="9729" width="5" style="100" customWidth="1"/>
    <col min="9730" max="9730" width="35.5703125" style="100" customWidth="1"/>
    <col min="9731" max="9731" width="3.42578125" style="100" customWidth="1"/>
    <col min="9732" max="9732" width="0" style="100" hidden="1" customWidth="1"/>
    <col min="9733" max="9733" width="10" style="100" customWidth="1"/>
    <col min="9734" max="9734" width="10.5703125" style="100" customWidth="1"/>
    <col min="9735" max="9735" width="10.140625" style="100" customWidth="1"/>
    <col min="9736" max="9736" width="10" style="100" customWidth="1"/>
    <col min="9737" max="9984" width="9.140625" style="100"/>
    <col min="9985" max="9985" width="5" style="100" customWidth="1"/>
    <col min="9986" max="9986" width="35.5703125" style="100" customWidth="1"/>
    <col min="9987" max="9987" width="3.42578125" style="100" customWidth="1"/>
    <col min="9988" max="9988" width="0" style="100" hidden="1" customWidth="1"/>
    <col min="9989" max="9989" width="10" style="100" customWidth="1"/>
    <col min="9990" max="9990" width="10.5703125" style="100" customWidth="1"/>
    <col min="9991" max="9991" width="10.140625" style="100" customWidth="1"/>
    <col min="9992" max="9992" width="10" style="100" customWidth="1"/>
    <col min="9993" max="10240" width="9.140625" style="100"/>
    <col min="10241" max="10241" width="5" style="100" customWidth="1"/>
    <col min="10242" max="10242" width="35.5703125" style="100" customWidth="1"/>
    <col min="10243" max="10243" width="3.42578125" style="100" customWidth="1"/>
    <col min="10244" max="10244" width="0" style="100" hidden="1" customWidth="1"/>
    <col min="10245" max="10245" width="10" style="100" customWidth="1"/>
    <col min="10246" max="10246" width="10.5703125" style="100" customWidth="1"/>
    <col min="10247" max="10247" width="10.140625" style="100" customWidth="1"/>
    <col min="10248" max="10248" width="10" style="100" customWidth="1"/>
    <col min="10249" max="10496" width="9.140625" style="100"/>
    <col min="10497" max="10497" width="5" style="100" customWidth="1"/>
    <col min="10498" max="10498" width="35.5703125" style="100" customWidth="1"/>
    <col min="10499" max="10499" width="3.42578125" style="100" customWidth="1"/>
    <col min="10500" max="10500" width="0" style="100" hidden="1" customWidth="1"/>
    <col min="10501" max="10501" width="10" style="100" customWidth="1"/>
    <col min="10502" max="10502" width="10.5703125" style="100" customWidth="1"/>
    <col min="10503" max="10503" width="10.140625" style="100" customWidth="1"/>
    <col min="10504" max="10504" width="10" style="100" customWidth="1"/>
    <col min="10505" max="10752" width="9.140625" style="100"/>
    <col min="10753" max="10753" width="5" style="100" customWidth="1"/>
    <col min="10754" max="10754" width="35.5703125" style="100" customWidth="1"/>
    <col min="10755" max="10755" width="3.42578125" style="100" customWidth="1"/>
    <col min="10756" max="10756" width="0" style="100" hidden="1" customWidth="1"/>
    <col min="10757" max="10757" width="10" style="100" customWidth="1"/>
    <col min="10758" max="10758" width="10.5703125" style="100" customWidth="1"/>
    <col min="10759" max="10759" width="10.140625" style="100" customWidth="1"/>
    <col min="10760" max="10760" width="10" style="100" customWidth="1"/>
    <col min="10761" max="11008" width="9.140625" style="100"/>
    <col min="11009" max="11009" width="5" style="100" customWidth="1"/>
    <col min="11010" max="11010" width="35.5703125" style="100" customWidth="1"/>
    <col min="11011" max="11011" width="3.42578125" style="100" customWidth="1"/>
    <col min="11012" max="11012" width="0" style="100" hidden="1" customWidth="1"/>
    <col min="11013" max="11013" width="10" style="100" customWidth="1"/>
    <col min="11014" max="11014" width="10.5703125" style="100" customWidth="1"/>
    <col min="11015" max="11015" width="10.140625" style="100" customWidth="1"/>
    <col min="11016" max="11016" width="10" style="100" customWidth="1"/>
    <col min="11017" max="11264" width="9.140625" style="100"/>
    <col min="11265" max="11265" width="5" style="100" customWidth="1"/>
    <col min="11266" max="11266" width="35.5703125" style="100" customWidth="1"/>
    <col min="11267" max="11267" width="3.42578125" style="100" customWidth="1"/>
    <col min="11268" max="11268" width="0" style="100" hidden="1" customWidth="1"/>
    <col min="11269" max="11269" width="10" style="100" customWidth="1"/>
    <col min="11270" max="11270" width="10.5703125" style="100" customWidth="1"/>
    <col min="11271" max="11271" width="10.140625" style="100" customWidth="1"/>
    <col min="11272" max="11272" width="10" style="100" customWidth="1"/>
    <col min="11273" max="11520" width="9.140625" style="100"/>
    <col min="11521" max="11521" width="5" style="100" customWidth="1"/>
    <col min="11522" max="11522" width="35.5703125" style="100" customWidth="1"/>
    <col min="11523" max="11523" width="3.42578125" style="100" customWidth="1"/>
    <col min="11524" max="11524" width="0" style="100" hidden="1" customWidth="1"/>
    <col min="11525" max="11525" width="10" style="100" customWidth="1"/>
    <col min="11526" max="11526" width="10.5703125" style="100" customWidth="1"/>
    <col min="11527" max="11527" width="10.140625" style="100" customWidth="1"/>
    <col min="11528" max="11528" width="10" style="100" customWidth="1"/>
    <col min="11529" max="11776" width="9.140625" style="100"/>
    <col min="11777" max="11777" width="5" style="100" customWidth="1"/>
    <col min="11778" max="11778" width="35.5703125" style="100" customWidth="1"/>
    <col min="11779" max="11779" width="3.42578125" style="100" customWidth="1"/>
    <col min="11780" max="11780" width="0" style="100" hidden="1" customWidth="1"/>
    <col min="11781" max="11781" width="10" style="100" customWidth="1"/>
    <col min="11782" max="11782" width="10.5703125" style="100" customWidth="1"/>
    <col min="11783" max="11783" width="10.140625" style="100" customWidth="1"/>
    <col min="11784" max="11784" width="10" style="100" customWidth="1"/>
    <col min="11785" max="12032" width="9.140625" style="100"/>
    <col min="12033" max="12033" width="5" style="100" customWidth="1"/>
    <col min="12034" max="12034" width="35.5703125" style="100" customWidth="1"/>
    <col min="12035" max="12035" width="3.42578125" style="100" customWidth="1"/>
    <col min="12036" max="12036" width="0" style="100" hidden="1" customWidth="1"/>
    <col min="12037" max="12037" width="10" style="100" customWidth="1"/>
    <col min="12038" max="12038" width="10.5703125" style="100" customWidth="1"/>
    <col min="12039" max="12039" width="10.140625" style="100" customWidth="1"/>
    <col min="12040" max="12040" width="10" style="100" customWidth="1"/>
    <col min="12041" max="12288" width="9.140625" style="100"/>
    <col min="12289" max="12289" width="5" style="100" customWidth="1"/>
    <col min="12290" max="12290" width="35.5703125" style="100" customWidth="1"/>
    <col min="12291" max="12291" width="3.42578125" style="100" customWidth="1"/>
    <col min="12292" max="12292" width="0" style="100" hidden="1" customWidth="1"/>
    <col min="12293" max="12293" width="10" style="100" customWidth="1"/>
    <col min="12294" max="12294" width="10.5703125" style="100" customWidth="1"/>
    <col min="12295" max="12295" width="10.140625" style="100" customWidth="1"/>
    <col min="12296" max="12296" width="10" style="100" customWidth="1"/>
    <col min="12297" max="12544" width="9.140625" style="100"/>
    <col min="12545" max="12545" width="5" style="100" customWidth="1"/>
    <col min="12546" max="12546" width="35.5703125" style="100" customWidth="1"/>
    <col min="12547" max="12547" width="3.42578125" style="100" customWidth="1"/>
    <col min="12548" max="12548" width="0" style="100" hidden="1" customWidth="1"/>
    <col min="12549" max="12549" width="10" style="100" customWidth="1"/>
    <col min="12550" max="12550" width="10.5703125" style="100" customWidth="1"/>
    <col min="12551" max="12551" width="10.140625" style="100" customWidth="1"/>
    <col min="12552" max="12552" width="10" style="100" customWidth="1"/>
    <col min="12553" max="12800" width="9.140625" style="100"/>
    <col min="12801" max="12801" width="5" style="100" customWidth="1"/>
    <col min="12802" max="12802" width="35.5703125" style="100" customWidth="1"/>
    <col min="12803" max="12803" width="3.42578125" style="100" customWidth="1"/>
    <col min="12804" max="12804" width="0" style="100" hidden="1" customWidth="1"/>
    <col min="12805" max="12805" width="10" style="100" customWidth="1"/>
    <col min="12806" max="12806" width="10.5703125" style="100" customWidth="1"/>
    <col min="12807" max="12807" width="10.140625" style="100" customWidth="1"/>
    <col min="12808" max="12808" width="10" style="100" customWidth="1"/>
    <col min="12809" max="13056" width="9.140625" style="100"/>
    <col min="13057" max="13057" width="5" style="100" customWidth="1"/>
    <col min="13058" max="13058" width="35.5703125" style="100" customWidth="1"/>
    <col min="13059" max="13059" width="3.42578125" style="100" customWidth="1"/>
    <col min="13060" max="13060" width="0" style="100" hidden="1" customWidth="1"/>
    <col min="13061" max="13061" width="10" style="100" customWidth="1"/>
    <col min="13062" max="13062" width="10.5703125" style="100" customWidth="1"/>
    <col min="13063" max="13063" width="10.140625" style="100" customWidth="1"/>
    <col min="13064" max="13064" width="10" style="100" customWidth="1"/>
    <col min="13065" max="13312" width="9.140625" style="100"/>
    <col min="13313" max="13313" width="5" style="100" customWidth="1"/>
    <col min="13314" max="13314" width="35.5703125" style="100" customWidth="1"/>
    <col min="13315" max="13315" width="3.42578125" style="100" customWidth="1"/>
    <col min="13316" max="13316" width="0" style="100" hidden="1" customWidth="1"/>
    <col min="13317" max="13317" width="10" style="100" customWidth="1"/>
    <col min="13318" max="13318" width="10.5703125" style="100" customWidth="1"/>
    <col min="13319" max="13319" width="10.140625" style="100" customWidth="1"/>
    <col min="13320" max="13320" width="10" style="100" customWidth="1"/>
    <col min="13321" max="13568" width="9.140625" style="100"/>
    <col min="13569" max="13569" width="5" style="100" customWidth="1"/>
    <col min="13570" max="13570" width="35.5703125" style="100" customWidth="1"/>
    <col min="13571" max="13571" width="3.42578125" style="100" customWidth="1"/>
    <col min="13572" max="13572" width="0" style="100" hidden="1" customWidth="1"/>
    <col min="13573" max="13573" width="10" style="100" customWidth="1"/>
    <col min="13574" max="13574" width="10.5703125" style="100" customWidth="1"/>
    <col min="13575" max="13575" width="10.140625" style="100" customWidth="1"/>
    <col min="13576" max="13576" width="10" style="100" customWidth="1"/>
    <col min="13577" max="13824" width="9.140625" style="100"/>
    <col min="13825" max="13825" width="5" style="100" customWidth="1"/>
    <col min="13826" max="13826" width="35.5703125" style="100" customWidth="1"/>
    <col min="13827" max="13827" width="3.42578125" style="100" customWidth="1"/>
    <col min="13828" max="13828" width="0" style="100" hidden="1" customWidth="1"/>
    <col min="13829" max="13829" width="10" style="100" customWidth="1"/>
    <col min="13830" max="13830" width="10.5703125" style="100" customWidth="1"/>
    <col min="13831" max="13831" width="10.140625" style="100" customWidth="1"/>
    <col min="13832" max="13832" width="10" style="100" customWidth="1"/>
    <col min="13833" max="14080" width="9.140625" style="100"/>
    <col min="14081" max="14081" width="5" style="100" customWidth="1"/>
    <col min="14082" max="14082" width="35.5703125" style="100" customWidth="1"/>
    <col min="14083" max="14083" width="3.42578125" style="100" customWidth="1"/>
    <col min="14084" max="14084" width="0" style="100" hidden="1" customWidth="1"/>
    <col min="14085" max="14085" width="10" style="100" customWidth="1"/>
    <col min="14086" max="14086" width="10.5703125" style="100" customWidth="1"/>
    <col min="14087" max="14087" width="10.140625" style="100" customWidth="1"/>
    <col min="14088" max="14088" width="10" style="100" customWidth="1"/>
    <col min="14089" max="14336" width="9.140625" style="100"/>
    <col min="14337" max="14337" width="5" style="100" customWidth="1"/>
    <col min="14338" max="14338" width="35.5703125" style="100" customWidth="1"/>
    <col min="14339" max="14339" width="3.42578125" style="100" customWidth="1"/>
    <col min="14340" max="14340" width="0" style="100" hidden="1" customWidth="1"/>
    <col min="14341" max="14341" width="10" style="100" customWidth="1"/>
    <col min="14342" max="14342" width="10.5703125" style="100" customWidth="1"/>
    <col min="14343" max="14343" width="10.140625" style="100" customWidth="1"/>
    <col min="14344" max="14344" width="10" style="100" customWidth="1"/>
    <col min="14345" max="14592" width="9.140625" style="100"/>
    <col min="14593" max="14593" width="5" style="100" customWidth="1"/>
    <col min="14594" max="14594" width="35.5703125" style="100" customWidth="1"/>
    <col min="14595" max="14595" width="3.42578125" style="100" customWidth="1"/>
    <col min="14596" max="14596" width="0" style="100" hidden="1" customWidth="1"/>
    <col min="14597" max="14597" width="10" style="100" customWidth="1"/>
    <col min="14598" max="14598" width="10.5703125" style="100" customWidth="1"/>
    <col min="14599" max="14599" width="10.140625" style="100" customWidth="1"/>
    <col min="14600" max="14600" width="10" style="100" customWidth="1"/>
    <col min="14601" max="14848" width="9.140625" style="100"/>
    <col min="14849" max="14849" width="5" style="100" customWidth="1"/>
    <col min="14850" max="14850" width="35.5703125" style="100" customWidth="1"/>
    <col min="14851" max="14851" width="3.42578125" style="100" customWidth="1"/>
    <col min="14852" max="14852" width="0" style="100" hidden="1" customWidth="1"/>
    <col min="14853" max="14853" width="10" style="100" customWidth="1"/>
    <col min="14854" max="14854" width="10.5703125" style="100" customWidth="1"/>
    <col min="14855" max="14855" width="10.140625" style="100" customWidth="1"/>
    <col min="14856" max="14856" width="10" style="100" customWidth="1"/>
    <col min="14857" max="15104" width="9.140625" style="100"/>
    <col min="15105" max="15105" width="5" style="100" customWidth="1"/>
    <col min="15106" max="15106" width="35.5703125" style="100" customWidth="1"/>
    <col min="15107" max="15107" width="3.42578125" style="100" customWidth="1"/>
    <col min="15108" max="15108" width="0" style="100" hidden="1" customWidth="1"/>
    <col min="15109" max="15109" width="10" style="100" customWidth="1"/>
    <col min="15110" max="15110" width="10.5703125" style="100" customWidth="1"/>
    <col min="15111" max="15111" width="10.140625" style="100" customWidth="1"/>
    <col min="15112" max="15112" width="10" style="100" customWidth="1"/>
    <col min="15113" max="15360" width="9.140625" style="100"/>
    <col min="15361" max="15361" width="5" style="100" customWidth="1"/>
    <col min="15362" max="15362" width="35.5703125" style="100" customWidth="1"/>
    <col min="15363" max="15363" width="3.42578125" style="100" customWidth="1"/>
    <col min="15364" max="15364" width="0" style="100" hidden="1" customWidth="1"/>
    <col min="15365" max="15365" width="10" style="100" customWidth="1"/>
    <col min="15366" max="15366" width="10.5703125" style="100" customWidth="1"/>
    <col min="15367" max="15367" width="10.140625" style="100" customWidth="1"/>
    <col min="15368" max="15368" width="10" style="100" customWidth="1"/>
    <col min="15369" max="15616" width="9.140625" style="100"/>
    <col min="15617" max="15617" width="5" style="100" customWidth="1"/>
    <col min="15618" max="15618" width="35.5703125" style="100" customWidth="1"/>
    <col min="15619" max="15619" width="3.42578125" style="100" customWidth="1"/>
    <col min="15620" max="15620" width="0" style="100" hidden="1" customWidth="1"/>
    <col min="15621" max="15621" width="10" style="100" customWidth="1"/>
    <col min="15622" max="15622" width="10.5703125" style="100" customWidth="1"/>
    <col min="15623" max="15623" width="10.140625" style="100" customWidth="1"/>
    <col min="15624" max="15624" width="10" style="100" customWidth="1"/>
    <col min="15625" max="15872" width="9.140625" style="100"/>
    <col min="15873" max="15873" width="5" style="100" customWidth="1"/>
    <col min="15874" max="15874" width="35.5703125" style="100" customWidth="1"/>
    <col min="15875" max="15875" width="3.42578125" style="100" customWidth="1"/>
    <col min="15876" max="15876" width="0" style="100" hidden="1" customWidth="1"/>
    <col min="15877" max="15877" width="10" style="100" customWidth="1"/>
    <col min="15878" max="15878" width="10.5703125" style="100" customWidth="1"/>
    <col min="15879" max="15879" width="10.140625" style="100" customWidth="1"/>
    <col min="15880" max="15880" width="10" style="100" customWidth="1"/>
    <col min="15881" max="16128" width="9.140625" style="100"/>
    <col min="16129" max="16129" width="5" style="100" customWidth="1"/>
    <col min="16130" max="16130" width="35.5703125" style="100" customWidth="1"/>
    <col min="16131" max="16131" width="3.42578125" style="100" customWidth="1"/>
    <col min="16132" max="16132" width="0" style="100" hidden="1" customWidth="1"/>
    <col min="16133" max="16133" width="10" style="100" customWidth="1"/>
    <col min="16134" max="16134" width="10.5703125" style="100" customWidth="1"/>
    <col min="16135" max="16135" width="10.140625" style="100" customWidth="1"/>
    <col min="16136" max="16136" width="10" style="100" customWidth="1"/>
    <col min="16137" max="16384" width="9.140625" style="100"/>
  </cols>
  <sheetData>
    <row r="1" spans="1:11" x14ac:dyDescent="0.2">
      <c r="F1" s="157" t="s">
        <v>0</v>
      </c>
      <c r="G1" s="158"/>
      <c r="H1" s="158"/>
    </row>
    <row r="2" spans="1:11" x14ac:dyDescent="0.2">
      <c r="F2" s="159" t="s">
        <v>340</v>
      </c>
      <c r="G2" s="158"/>
      <c r="H2" s="158"/>
    </row>
    <row r="3" spans="1:11" x14ac:dyDescent="0.2">
      <c r="F3" s="159" t="s">
        <v>231</v>
      </c>
      <c r="G3" s="158"/>
      <c r="H3" s="158"/>
    </row>
    <row r="4" spans="1:11" x14ac:dyDescent="0.2">
      <c r="F4" s="157" t="s">
        <v>341</v>
      </c>
      <c r="G4" s="157"/>
      <c r="H4" s="157"/>
    </row>
    <row r="5" spans="1:11" ht="15.75" hidden="1" customHeight="1" x14ac:dyDescent="0.2">
      <c r="E5" s="105"/>
      <c r="F5" s="160" t="s">
        <v>47</v>
      </c>
      <c r="G5" s="105"/>
      <c r="H5" s="105"/>
    </row>
    <row r="6" spans="1:11" ht="15.75" hidden="1" customHeight="1" x14ac:dyDescent="0.2">
      <c r="E6" s="105"/>
      <c r="F6" s="101" t="s">
        <v>342</v>
      </c>
      <c r="G6" s="105"/>
      <c r="H6" s="105"/>
    </row>
    <row r="7" spans="1:11" ht="15.75" hidden="1" customHeight="1" x14ac:dyDescent="0.2">
      <c r="E7" s="105"/>
      <c r="F7" s="101" t="s">
        <v>231</v>
      </c>
      <c r="G7" s="105"/>
      <c r="H7" s="105"/>
    </row>
    <row r="8" spans="1:11" ht="15.75" hidden="1" customHeight="1" x14ac:dyDescent="0.2">
      <c r="E8" s="105"/>
      <c r="F8" s="105" t="s">
        <v>343</v>
      </c>
      <c r="G8" s="105"/>
      <c r="H8" s="105"/>
    </row>
    <row r="9" spans="1:11" ht="15.75" customHeight="1" x14ac:dyDescent="0.2">
      <c r="E9" s="105"/>
      <c r="F9" s="105"/>
      <c r="G9" s="105"/>
      <c r="H9" s="105"/>
    </row>
    <row r="10" spans="1:11" x14ac:dyDescent="0.2">
      <c r="A10" s="366" t="s">
        <v>344</v>
      </c>
      <c r="B10" s="366"/>
      <c r="C10" s="366"/>
      <c r="D10" s="366"/>
      <c r="E10" s="366"/>
      <c r="F10" s="366"/>
      <c r="G10" s="366"/>
      <c r="H10" s="366"/>
    </row>
    <row r="11" spans="1:11" x14ac:dyDescent="0.2">
      <c r="A11" s="322"/>
      <c r="B11" s="322"/>
      <c r="C11" s="322"/>
      <c r="D11" s="322"/>
      <c r="E11" s="322"/>
      <c r="F11" s="322"/>
      <c r="G11" s="322"/>
      <c r="H11" s="322"/>
    </row>
    <row r="12" spans="1:11" x14ac:dyDescent="0.2">
      <c r="A12" s="102"/>
      <c r="B12" s="103"/>
      <c r="C12" s="104"/>
      <c r="D12" s="103"/>
      <c r="E12" s="105"/>
      <c r="F12" s="106"/>
      <c r="G12" s="105"/>
      <c r="H12" s="332" t="s">
        <v>248</v>
      </c>
    </row>
    <row r="13" spans="1:11" ht="12.75" customHeight="1" x14ac:dyDescent="0.2">
      <c r="A13" s="367" t="s">
        <v>278</v>
      </c>
      <c r="B13" s="370" t="s">
        <v>279</v>
      </c>
      <c r="C13" s="373" t="s">
        <v>1</v>
      </c>
      <c r="D13" s="370" t="s">
        <v>280</v>
      </c>
      <c r="E13" s="370" t="s">
        <v>39</v>
      </c>
      <c r="F13" s="376" t="s">
        <v>34</v>
      </c>
      <c r="G13" s="377"/>
      <c r="H13" s="378"/>
    </row>
    <row r="14" spans="1:11" ht="12.75" customHeight="1" x14ac:dyDescent="0.2">
      <c r="A14" s="368"/>
      <c r="B14" s="371"/>
      <c r="C14" s="374"/>
      <c r="D14" s="371"/>
      <c r="E14" s="371"/>
      <c r="F14" s="379" t="s">
        <v>281</v>
      </c>
      <c r="G14" s="379"/>
      <c r="H14" s="380" t="s">
        <v>282</v>
      </c>
    </row>
    <row r="15" spans="1:11" ht="30.75" customHeight="1" x14ac:dyDescent="0.2">
      <c r="A15" s="369"/>
      <c r="B15" s="372"/>
      <c r="C15" s="375"/>
      <c r="D15" s="372"/>
      <c r="E15" s="372"/>
      <c r="F15" s="325" t="s">
        <v>283</v>
      </c>
      <c r="G15" s="325" t="s">
        <v>284</v>
      </c>
      <c r="H15" s="381"/>
    </row>
    <row r="16" spans="1:11" ht="14.25" customHeight="1" x14ac:dyDescent="0.2">
      <c r="A16" s="108"/>
      <c r="B16" s="109" t="s">
        <v>38</v>
      </c>
      <c r="C16" s="110" t="s">
        <v>2</v>
      </c>
      <c r="D16" s="109"/>
      <c r="E16" s="111">
        <v>73132.100000000006</v>
      </c>
      <c r="F16" s="111">
        <v>43471.1</v>
      </c>
      <c r="G16" s="111">
        <v>10236.700000000001</v>
      </c>
      <c r="H16" s="111">
        <v>29661</v>
      </c>
      <c r="K16" s="112"/>
    </row>
    <row r="17" spans="1:11" x14ac:dyDescent="0.2">
      <c r="A17" s="327"/>
      <c r="B17" s="325" t="s">
        <v>34</v>
      </c>
      <c r="C17" s="114" t="s">
        <v>3</v>
      </c>
      <c r="D17" s="325"/>
      <c r="E17" s="331"/>
      <c r="F17" s="116"/>
      <c r="G17" s="116"/>
      <c r="H17" s="116"/>
      <c r="K17" s="112"/>
    </row>
    <row r="18" spans="1:11" x14ac:dyDescent="0.2">
      <c r="A18" s="117" t="s">
        <v>285</v>
      </c>
      <c r="B18" s="118" t="s">
        <v>286</v>
      </c>
      <c r="C18" s="114" t="s">
        <v>4</v>
      </c>
      <c r="D18" s="323"/>
      <c r="E18" s="120">
        <v>1775.1</v>
      </c>
      <c r="F18" s="116">
        <v>1775.1</v>
      </c>
      <c r="G18" s="116"/>
      <c r="H18" s="116"/>
      <c r="K18" s="112"/>
    </row>
    <row r="19" spans="1:11" ht="15.75" customHeight="1" x14ac:dyDescent="0.2">
      <c r="A19" s="329" t="s">
        <v>289</v>
      </c>
      <c r="B19" s="325" t="s">
        <v>290</v>
      </c>
      <c r="C19" s="114" t="s">
        <v>5</v>
      </c>
      <c r="D19" s="323"/>
      <c r="E19" s="120">
        <v>172.8</v>
      </c>
      <c r="F19" s="116">
        <v>172.8</v>
      </c>
      <c r="G19" s="116">
        <v>79</v>
      </c>
      <c r="H19" s="116"/>
      <c r="K19" s="112"/>
    </row>
    <row r="20" spans="1:11" ht="35.25" customHeight="1" x14ac:dyDescent="0.2">
      <c r="A20" s="131" t="s">
        <v>291</v>
      </c>
      <c r="B20" s="118" t="s">
        <v>292</v>
      </c>
      <c r="C20" s="114" t="s">
        <v>6</v>
      </c>
      <c r="D20" s="323"/>
      <c r="E20" s="120">
        <v>50</v>
      </c>
      <c r="F20" s="116">
        <v>50</v>
      </c>
      <c r="G20" s="116"/>
      <c r="H20" s="116"/>
      <c r="K20" s="112"/>
    </row>
    <row r="21" spans="1:11" ht="15.75" customHeight="1" x14ac:dyDescent="0.2">
      <c r="A21" s="319">
        <v>10</v>
      </c>
      <c r="B21" s="118" t="s">
        <v>293</v>
      </c>
      <c r="C21" s="114" t="s">
        <v>7</v>
      </c>
      <c r="D21" s="323"/>
      <c r="E21" s="120">
        <v>161.1</v>
      </c>
      <c r="F21" s="116">
        <v>161.1</v>
      </c>
      <c r="G21" s="116"/>
      <c r="H21" s="116"/>
      <c r="K21" s="112"/>
    </row>
    <row r="22" spans="1:11" ht="15.75" customHeight="1" x14ac:dyDescent="0.2">
      <c r="A22" s="319">
        <v>15</v>
      </c>
      <c r="B22" s="124" t="s">
        <v>294</v>
      </c>
      <c r="C22" s="114" t="s">
        <v>8</v>
      </c>
      <c r="D22" s="323"/>
      <c r="E22" s="120">
        <v>65</v>
      </c>
      <c r="F22" s="116"/>
      <c r="G22" s="116"/>
      <c r="H22" s="116">
        <v>65</v>
      </c>
      <c r="K22" s="112"/>
    </row>
    <row r="23" spans="1:11" ht="41.25" customHeight="1" x14ac:dyDescent="0.2">
      <c r="A23" s="360">
        <v>16</v>
      </c>
      <c r="B23" s="118" t="s">
        <v>295</v>
      </c>
      <c r="C23" s="114" t="s">
        <v>9</v>
      </c>
      <c r="D23" s="323"/>
      <c r="E23" s="120">
        <v>70756</v>
      </c>
      <c r="F23" s="116">
        <v>41160</v>
      </c>
      <c r="G23" s="116">
        <v>10157.700000000001</v>
      </c>
      <c r="H23" s="116">
        <v>29596</v>
      </c>
      <c r="J23" s="112"/>
      <c r="K23" s="112"/>
    </row>
    <row r="24" spans="1:11" ht="15" customHeight="1" x14ac:dyDescent="0.2">
      <c r="A24" s="361"/>
      <c r="B24" s="125" t="s">
        <v>296</v>
      </c>
      <c r="C24" s="114" t="s">
        <v>10</v>
      </c>
      <c r="D24" s="323"/>
      <c r="E24" s="120">
        <v>731.1</v>
      </c>
      <c r="F24" s="116">
        <v>731.1</v>
      </c>
      <c r="G24" s="116">
        <v>555.9</v>
      </c>
      <c r="H24" s="116"/>
      <c r="K24" s="112"/>
    </row>
    <row r="25" spans="1:11" ht="15" customHeight="1" x14ac:dyDescent="0.2">
      <c r="A25" s="320" t="s">
        <v>297</v>
      </c>
      <c r="B25" s="126" t="s">
        <v>298</v>
      </c>
      <c r="C25" s="114" t="s">
        <v>11</v>
      </c>
      <c r="D25" s="323"/>
      <c r="E25" s="120">
        <v>152.1</v>
      </c>
      <c r="F25" s="116">
        <v>152.1</v>
      </c>
      <c r="G25" s="116"/>
      <c r="H25" s="116"/>
      <c r="K25" s="112"/>
    </row>
    <row r="26" spans="1:11" ht="15.75" hidden="1" customHeight="1" x14ac:dyDescent="0.2">
      <c r="A26" s="330"/>
      <c r="B26" s="326" t="s">
        <v>299</v>
      </c>
      <c r="C26" s="129" t="s">
        <v>8</v>
      </c>
      <c r="D26" s="323"/>
      <c r="E26" s="111">
        <v>0</v>
      </c>
      <c r="F26" s="130">
        <v>0</v>
      </c>
      <c r="G26" s="130">
        <v>0</v>
      </c>
      <c r="H26" s="130">
        <v>0</v>
      </c>
      <c r="K26" s="112"/>
    </row>
    <row r="27" spans="1:11" hidden="1" x14ac:dyDescent="0.2">
      <c r="A27" s="330"/>
      <c r="B27" s="325" t="s">
        <v>34</v>
      </c>
      <c r="C27" s="114" t="s">
        <v>9</v>
      </c>
      <c r="D27" s="323"/>
      <c r="E27" s="331"/>
      <c r="F27" s="116"/>
      <c r="G27" s="116"/>
      <c r="H27" s="116"/>
      <c r="K27" s="112"/>
    </row>
    <row r="28" spans="1:11" hidden="1" x14ac:dyDescent="0.2">
      <c r="A28" s="131" t="s">
        <v>302</v>
      </c>
      <c r="B28" s="118" t="s">
        <v>303</v>
      </c>
      <c r="C28" s="114" t="s">
        <v>10</v>
      </c>
      <c r="D28" s="323"/>
      <c r="E28" s="120">
        <v>0</v>
      </c>
      <c r="F28" s="116">
        <v>0</v>
      </c>
      <c r="G28" s="116"/>
      <c r="H28" s="116"/>
      <c r="K28" s="112"/>
    </row>
    <row r="29" spans="1:11" hidden="1" x14ac:dyDescent="0.2">
      <c r="A29" s="319">
        <v>10</v>
      </c>
      <c r="B29" s="118" t="s">
        <v>293</v>
      </c>
      <c r="C29" s="114" t="s">
        <v>11</v>
      </c>
      <c r="D29" s="323"/>
      <c r="E29" s="120">
        <v>0</v>
      </c>
      <c r="F29" s="116">
        <v>0</v>
      </c>
      <c r="G29" s="116"/>
      <c r="H29" s="116">
        <v>0</v>
      </c>
      <c r="K29" s="112"/>
    </row>
    <row r="30" spans="1:11" hidden="1" x14ac:dyDescent="0.2">
      <c r="A30" s="117" t="s">
        <v>304</v>
      </c>
      <c r="B30" s="118" t="s">
        <v>305</v>
      </c>
      <c r="C30" s="114" t="s">
        <v>12</v>
      </c>
      <c r="D30" s="323"/>
      <c r="E30" s="120">
        <v>0</v>
      </c>
      <c r="F30" s="116">
        <v>0</v>
      </c>
      <c r="G30" s="116"/>
      <c r="H30" s="116"/>
      <c r="K30" s="112"/>
    </row>
    <row r="31" spans="1:11" ht="25.5" hidden="1" x14ac:dyDescent="0.2">
      <c r="A31" s="319">
        <v>14</v>
      </c>
      <c r="B31" s="118" t="s">
        <v>306</v>
      </c>
      <c r="C31" s="114" t="s">
        <v>13</v>
      </c>
      <c r="D31" s="323"/>
      <c r="E31" s="120">
        <v>0</v>
      </c>
      <c r="F31" s="116">
        <v>0</v>
      </c>
      <c r="G31" s="116"/>
      <c r="H31" s="116"/>
      <c r="K31" s="112"/>
    </row>
    <row r="32" spans="1:11" hidden="1" x14ac:dyDescent="0.2">
      <c r="A32" s="319">
        <v>15</v>
      </c>
      <c r="B32" s="124" t="s">
        <v>294</v>
      </c>
      <c r="C32" s="114" t="s">
        <v>14</v>
      </c>
      <c r="D32" s="323"/>
      <c r="E32" s="120">
        <v>0</v>
      </c>
      <c r="F32" s="116"/>
      <c r="G32" s="116"/>
      <c r="H32" s="116">
        <v>0</v>
      </c>
      <c r="K32" s="112"/>
    </row>
    <row r="33" spans="1:11" ht="15.75" hidden="1" customHeight="1" x14ac:dyDescent="0.2">
      <c r="A33" s="319"/>
      <c r="B33" s="326" t="s">
        <v>307</v>
      </c>
      <c r="C33" s="129" t="s">
        <v>15</v>
      </c>
      <c r="D33" s="323"/>
      <c r="E33" s="111">
        <v>0</v>
      </c>
      <c r="F33" s="130">
        <v>0</v>
      </c>
      <c r="G33" s="130">
        <v>0</v>
      </c>
      <c r="H33" s="130">
        <v>0</v>
      </c>
      <c r="K33" s="112"/>
    </row>
    <row r="34" spans="1:11" hidden="1" x14ac:dyDescent="0.2">
      <c r="A34" s="319"/>
      <c r="B34" s="325" t="s">
        <v>34</v>
      </c>
      <c r="C34" s="114" t="s">
        <v>16</v>
      </c>
      <c r="D34" s="323"/>
      <c r="E34" s="331"/>
      <c r="F34" s="116"/>
      <c r="G34" s="116"/>
      <c r="H34" s="116"/>
      <c r="K34" s="112"/>
    </row>
    <row r="35" spans="1:11" hidden="1" x14ac:dyDescent="0.2">
      <c r="A35" s="117" t="s">
        <v>285</v>
      </c>
      <c r="B35" s="118" t="s">
        <v>286</v>
      </c>
      <c r="C35" s="114" t="s">
        <v>17</v>
      </c>
      <c r="D35" s="323"/>
      <c r="E35" s="120">
        <v>0</v>
      </c>
      <c r="F35" s="116">
        <v>0</v>
      </c>
      <c r="G35" s="116"/>
      <c r="H35" s="116">
        <v>0</v>
      </c>
      <c r="K35" s="112"/>
    </row>
    <row r="36" spans="1:11" ht="15.75" hidden="1" customHeight="1" x14ac:dyDescent="0.2">
      <c r="A36" s="121" t="s">
        <v>308</v>
      </c>
      <c r="B36" s="118" t="s">
        <v>309</v>
      </c>
      <c r="D36" s="325"/>
      <c r="E36" s="120">
        <v>0</v>
      </c>
      <c r="F36" s="116"/>
      <c r="G36" s="116"/>
      <c r="H36" s="116"/>
      <c r="K36" s="112"/>
    </row>
    <row r="37" spans="1:11" ht="28.5" hidden="1" customHeight="1" x14ac:dyDescent="0.2">
      <c r="A37" s="131" t="s">
        <v>291</v>
      </c>
      <c r="B37" s="118" t="s">
        <v>292</v>
      </c>
      <c r="C37" s="114" t="s">
        <v>18</v>
      </c>
      <c r="D37" s="323"/>
      <c r="E37" s="120">
        <v>0</v>
      </c>
      <c r="F37" s="116">
        <v>0</v>
      </c>
      <c r="G37" s="116"/>
      <c r="H37" s="116"/>
      <c r="K37" s="112"/>
    </row>
    <row r="38" spans="1:11" hidden="1" x14ac:dyDescent="0.2">
      <c r="A38" s="319">
        <v>10</v>
      </c>
      <c r="B38" s="118" t="s">
        <v>293</v>
      </c>
      <c r="C38" s="114" t="s">
        <v>19</v>
      </c>
      <c r="D38" s="323"/>
      <c r="E38" s="120">
        <v>0</v>
      </c>
      <c r="F38" s="116"/>
      <c r="G38" s="116"/>
      <c r="H38" s="116">
        <v>0</v>
      </c>
      <c r="K38" s="112"/>
    </row>
    <row r="39" spans="1:11" hidden="1" x14ac:dyDescent="0.2">
      <c r="A39" s="131">
        <v>12</v>
      </c>
      <c r="B39" s="118" t="s">
        <v>310</v>
      </c>
      <c r="C39" s="114" t="s">
        <v>20</v>
      </c>
      <c r="D39" s="325"/>
      <c r="E39" s="120">
        <v>0</v>
      </c>
      <c r="F39" s="116">
        <v>0</v>
      </c>
      <c r="G39" s="116"/>
      <c r="H39" s="116"/>
      <c r="K39" s="112"/>
    </row>
    <row r="40" spans="1:11" hidden="1" x14ac:dyDescent="0.2">
      <c r="A40" s="319">
        <v>15</v>
      </c>
      <c r="B40" s="124" t="s">
        <v>294</v>
      </c>
      <c r="C40" s="114" t="s">
        <v>21</v>
      </c>
      <c r="D40" s="323"/>
      <c r="E40" s="120">
        <v>0</v>
      </c>
      <c r="F40" s="116">
        <v>0</v>
      </c>
      <c r="G40" s="116"/>
      <c r="H40" s="116">
        <v>0</v>
      </c>
      <c r="K40" s="112"/>
    </row>
    <row r="41" spans="1:11" ht="42" hidden="1" customHeight="1" x14ac:dyDescent="0.2">
      <c r="A41" s="131" t="s">
        <v>311</v>
      </c>
      <c r="B41" s="118" t="s">
        <v>312</v>
      </c>
      <c r="C41" s="134" t="s">
        <v>22</v>
      </c>
      <c r="D41" s="328" t="s">
        <v>285</v>
      </c>
      <c r="E41" s="120">
        <v>0</v>
      </c>
      <c r="F41" s="116">
        <v>0</v>
      </c>
      <c r="G41" s="116"/>
      <c r="H41" s="116"/>
      <c r="K41" s="112"/>
    </row>
    <row r="42" spans="1:11" ht="13.5" x14ac:dyDescent="0.2">
      <c r="A42" s="319"/>
      <c r="B42" s="326" t="s">
        <v>313</v>
      </c>
      <c r="C42" s="129" t="s">
        <v>12</v>
      </c>
      <c r="D42" s="323"/>
      <c r="E42" s="111">
        <v>1041.7</v>
      </c>
      <c r="F42" s="130">
        <v>636.6</v>
      </c>
      <c r="G42" s="130">
        <v>0</v>
      </c>
      <c r="H42" s="130">
        <v>405.1</v>
      </c>
      <c r="K42" s="112"/>
    </row>
    <row r="43" spans="1:11" x14ac:dyDescent="0.2">
      <c r="A43" s="319"/>
      <c r="B43" s="325" t="s">
        <v>34</v>
      </c>
      <c r="C43" s="114" t="s">
        <v>13</v>
      </c>
      <c r="D43" s="323"/>
      <c r="E43" s="331"/>
      <c r="F43" s="116"/>
      <c r="G43" s="116"/>
      <c r="H43" s="116"/>
      <c r="K43" s="112"/>
    </row>
    <row r="44" spans="1:11" ht="15" customHeight="1" x14ac:dyDescent="0.2">
      <c r="A44" s="131" t="s">
        <v>314</v>
      </c>
      <c r="B44" s="118" t="s">
        <v>315</v>
      </c>
      <c r="C44" s="114" t="s">
        <v>14</v>
      </c>
      <c r="D44" s="323"/>
      <c r="E44" s="120">
        <v>1041.7</v>
      </c>
      <c r="F44" s="116">
        <v>636.6</v>
      </c>
      <c r="G44" s="116"/>
      <c r="H44" s="116">
        <v>405.1</v>
      </c>
      <c r="K44" s="112"/>
    </row>
    <row r="45" spans="1:11" ht="13.5" x14ac:dyDescent="0.2">
      <c r="A45" s="319"/>
      <c r="B45" s="326" t="s">
        <v>45</v>
      </c>
      <c r="C45" s="129" t="s">
        <v>15</v>
      </c>
      <c r="D45" s="323"/>
      <c r="E45" s="111">
        <v>739.9</v>
      </c>
      <c r="F45" s="130">
        <v>668.9</v>
      </c>
      <c r="G45" s="130">
        <v>96.5</v>
      </c>
      <c r="H45" s="130">
        <v>71</v>
      </c>
      <c r="K45" s="112"/>
    </row>
    <row r="46" spans="1:11" x14ac:dyDescent="0.2">
      <c r="A46" s="319"/>
      <c r="B46" s="325" t="s">
        <v>34</v>
      </c>
      <c r="C46" s="114" t="s">
        <v>16</v>
      </c>
      <c r="D46" s="323"/>
      <c r="E46" s="331"/>
      <c r="F46" s="116"/>
      <c r="G46" s="116"/>
      <c r="H46" s="116"/>
      <c r="K46" s="112"/>
    </row>
    <row r="47" spans="1:11" hidden="1" x14ac:dyDescent="0.2">
      <c r="A47" s="131" t="s">
        <v>314</v>
      </c>
      <c r="B47" s="118" t="s">
        <v>315</v>
      </c>
      <c r="C47" s="114" t="s">
        <v>27</v>
      </c>
      <c r="D47" s="323"/>
      <c r="E47" s="120">
        <v>0</v>
      </c>
      <c r="F47" s="116"/>
      <c r="G47" s="116"/>
      <c r="H47" s="116"/>
      <c r="K47" s="112"/>
    </row>
    <row r="48" spans="1:11" x14ac:dyDescent="0.2">
      <c r="A48" s="319">
        <v>10</v>
      </c>
      <c r="B48" s="118" t="s">
        <v>293</v>
      </c>
      <c r="C48" s="114" t="s">
        <v>17</v>
      </c>
      <c r="D48" s="323"/>
      <c r="E48" s="120">
        <v>64.900000000000006</v>
      </c>
      <c r="F48" s="116">
        <v>64.900000000000006</v>
      </c>
      <c r="G48" s="116"/>
      <c r="H48" s="116"/>
      <c r="K48" s="112"/>
    </row>
    <row r="49" spans="1:11" ht="15" customHeight="1" x14ac:dyDescent="0.2">
      <c r="A49" s="117" t="s">
        <v>304</v>
      </c>
      <c r="B49" s="118" t="s">
        <v>305</v>
      </c>
      <c r="C49" s="114" t="s">
        <v>18</v>
      </c>
      <c r="D49" s="323"/>
      <c r="E49" s="120">
        <v>178.79999999999998</v>
      </c>
      <c r="F49" s="116">
        <v>171.7</v>
      </c>
      <c r="G49" s="116">
        <v>96.5</v>
      </c>
      <c r="H49" s="116">
        <v>7.1</v>
      </c>
      <c r="K49" s="112"/>
    </row>
    <row r="50" spans="1:11" ht="17.25" customHeight="1" x14ac:dyDescent="0.2">
      <c r="A50" s="131">
        <v>13</v>
      </c>
      <c r="B50" s="118" t="s">
        <v>316</v>
      </c>
      <c r="C50" s="114" t="s">
        <v>19</v>
      </c>
      <c r="D50" s="323"/>
      <c r="E50" s="120">
        <v>496.2</v>
      </c>
      <c r="F50" s="116">
        <v>432.3</v>
      </c>
      <c r="G50" s="116"/>
      <c r="H50" s="116">
        <v>63.9</v>
      </c>
      <c r="K50" s="112"/>
    </row>
    <row r="51" spans="1:11" ht="17.25" customHeight="1" x14ac:dyDescent="0.2">
      <c r="A51" s="327"/>
      <c r="B51" s="326" t="s">
        <v>317</v>
      </c>
      <c r="C51" s="129" t="s">
        <v>20</v>
      </c>
      <c r="D51" s="323"/>
      <c r="E51" s="111">
        <v>92988.900000000009</v>
      </c>
      <c r="F51" s="130">
        <v>82230.900000000009</v>
      </c>
      <c r="G51" s="130">
        <v>0</v>
      </c>
      <c r="H51" s="130">
        <v>10758</v>
      </c>
      <c r="K51" s="112"/>
    </row>
    <row r="52" spans="1:11" x14ac:dyDescent="0.2">
      <c r="A52" s="327"/>
      <c r="B52" s="325" t="s">
        <v>34</v>
      </c>
      <c r="C52" s="114" t="s">
        <v>21</v>
      </c>
      <c r="D52" s="323"/>
      <c r="E52" s="331"/>
      <c r="F52" s="116"/>
      <c r="G52" s="116"/>
      <c r="H52" s="116"/>
      <c r="K52" s="112"/>
    </row>
    <row r="53" spans="1:11" ht="28.5" customHeight="1" x14ac:dyDescent="0.2">
      <c r="A53" s="121" t="s">
        <v>287</v>
      </c>
      <c r="B53" s="118" t="s">
        <v>318</v>
      </c>
      <c r="C53" s="114" t="s">
        <v>22</v>
      </c>
      <c r="D53" s="325"/>
      <c r="E53" s="120">
        <v>39859.800000000003</v>
      </c>
      <c r="F53" s="116">
        <v>39859.800000000003</v>
      </c>
      <c r="G53" s="116"/>
      <c r="H53" s="116"/>
      <c r="K53" s="112"/>
    </row>
    <row r="54" spans="1:11" ht="28.5" customHeight="1" x14ac:dyDescent="0.2">
      <c r="A54" s="327" t="s">
        <v>302</v>
      </c>
      <c r="B54" s="325" t="s">
        <v>303</v>
      </c>
      <c r="C54" s="114" t="s">
        <v>23</v>
      </c>
      <c r="D54" s="325"/>
      <c r="E54" s="120">
        <v>40.5</v>
      </c>
      <c r="F54" s="116">
        <v>40.5</v>
      </c>
      <c r="G54" s="116"/>
      <c r="H54" s="116"/>
      <c r="K54" s="112"/>
    </row>
    <row r="55" spans="1:11" ht="17.25" customHeight="1" x14ac:dyDescent="0.2">
      <c r="A55" s="121" t="s">
        <v>308</v>
      </c>
      <c r="B55" s="118" t="s">
        <v>309</v>
      </c>
      <c r="C55" s="114" t="s">
        <v>24</v>
      </c>
      <c r="D55" s="325"/>
      <c r="E55" s="120">
        <v>226.3</v>
      </c>
      <c r="F55" s="116">
        <v>226.3</v>
      </c>
      <c r="G55" s="116"/>
      <c r="H55" s="116"/>
      <c r="K55" s="112"/>
    </row>
    <row r="56" spans="1:11" ht="15" customHeight="1" x14ac:dyDescent="0.2">
      <c r="A56" s="131">
        <v>10</v>
      </c>
      <c r="B56" s="118" t="s">
        <v>319</v>
      </c>
      <c r="C56" s="114" t="s">
        <v>25</v>
      </c>
      <c r="D56" s="325"/>
      <c r="E56" s="120">
        <v>81.5</v>
      </c>
      <c r="F56" s="116">
        <v>81.5</v>
      </c>
      <c r="G56" s="116"/>
      <c r="H56" s="116"/>
      <c r="K56" s="112"/>
    </row>
    <row r="57" spans="1:11" ht="15" customHeight="1" x14ac:dyDescent="0.2">
      <c r="A57" s="117" t="s">
        <v>304</v>
      </c>
      <c r="B57" s="118" t="s">
        <v>305</v>
      </c>
      <c r="C57" s="114" t="s">
        <v>26</v>
      </c>
      <c r="D57" s="325"/>
      <c r="E57" s="120">
        <v>2868.2</v>
      </c>
      <c r="F57" s="116">
        <v>1789</v>
      </c>
      <c r="G57" s="116"/>
      <c r="H57" s="116">
        <v>1079.2</v>
      </c>
      <c r="K57" s="112"/>
    </row>
    <row r="58" spans="1:11" ht="25.5" x14ac:dyDescent="0.2">
      <c r="A58" s="131">
        <v>14</v>
      </c>
      <c r="B58" s="118" t="s">
        <v>306</v>
      </c>
      <c r="C58" s="114" t="s">
        <v>27</v>
      </c>
      <c r="D58" s="325"/>
      <c r="E58" s="120">
        <v>34790.80000000001</v>
      </c>
      <c r="F58" s="116">
        <v>33579.900000000009</v>
      </c>
      <c r="G58" s="116"/>
      <c r="H58" s="116">
        <v>1210.9000000000001</v>
      </c>
      <c r="K58" s="112"/>
    </row>
    <row r="59" spans="1:11" ht="15.75" customHeight="1" x14ac:dyDescent="0.2">
      <c r="A59" s="131">
        <v>15</v>
      </c>
      <c r="B59" s="118" t="s">
        <v>294</v>
      </c>
      <c r="C59" s="114" t="s">
        <v>320</v>
      </c>
      <c r="D59" s="325"/>
      <c r="E59" s="120">
        <v>15121.8</v>
      </c>
      <c r="F59" s="116">
        <v>6653.9</v>
      </c>
      <c r="G59" s="116"/>
      <c r="H59" s="116">
        <v>8467.9</v>
      </c>
      <c r="K59" s="112"/>
    </row>
    <row r="60" spans="1:11" ht="17.25" customHeight="1" x14ac:dyDescent="0.2">
      <c r="A60" s="319"/>
      <c r="B60" s="326" t="s">
        <v>321</v>
      </c>
      <c r="C60" s="129" t="s">
        <v>260</v>
      </c>
      <c r="D60" s="323"/>
      <c r="E60" s="111">
        <v>433.7</v>
      </c>
      <c r="F60" s="130">
        <v>433.7</v>
      </c>
      <c r="G60" s="130">
        <v>0</v>
      </c>
      <c r="H60" s="130">
        <v>0</v>
      </c>
      <c r="K60" s="112"/>
    </row>
    <row r="61" spans="1:11" x14ac:dyDescent="0.2">
      <c r="A61" s="131"/>
      <c r="B61" s="325" t="s">
        <v>34</v>
      </c>
      <c r="C61" s="114" t="s">
        <v>28</v>
      </c>
      <c r="D61" s="325"/>
      <c r="E61" s="331"/>
      <c r="F61" s="116"/>
      <c r="G61" s="116"/>
      <c r="H61" s="116"/>
      <c r="K61" s="112"/>
    </row>
    <row r="62" spans="1:11" ht="38.25" x14ac:dyDescent="0.2">
      <c r="A62" s="131" t="s">
        <v>311</v>
      </c>
      <c r="B62" s="118" t="s">
        <v>312</v>
      </c>
      <c r="C62" s="134" t="s">
        <v>29</v>
      </c>
      <c r="D62" s="328" t="s">
        <v>285</v>
      </c>
      <c r="E62" s="120">
        <v>433.7</v>
      </c>
      <c r="F62" s="116">
        <v>433.7</v>
      </c>
      <c r="G62" s="116"/>
      <c r="H62" s="116"/>
      <c r="K62" s="112"/>
    </row>
    <row r="63" spans="1:11" ht="25.5" customHeight="1" x14ac:dyDescent="0.2">
      <c r="A63" s="327"/>
      <c r="B63" s="326" t="s">
        <v>37</v>
      </c>
      <c r="C63" s="129" t="s">
        <v>30</v>
      </c>
      <c r="D63" s="325"/>
      <c r="E63" s="111">
        <v>27971.3</v>
      </c>
      <c r="F63" s="130">
        <v>27470.3</v>
      </c>
      <c r="G63" s="130">
        <v>5490.2</v>
      </c>
      <c r="H63" s="130">
        <v>501</v>
      </c>
      <c r="K63" s="112"/>
    </row>
    <row r="64" spans="1:11" ht="15.75" customHeight="1" x14ac:dyDescent="0.2">
      <c r="A64" s="330"/>
      <c r="B64" s="325" t="s">
        <v>34</v>
      </c>
      <c r="C64" s="114" t="s">
        <v>31</v>
      </c>
      <c r="D64" s="323"/>
      <c r="E64" s="331"/>
      <c r="F64" s="116"/>
      <c r="G64" s="116"/>
      <c r="H64" s="116"/>
      <c r="K64" s="112"/>
    </row>
    <row r="65" spans="1:11" ht="25.5" customHeight="1" x14ac:dyDescent="0.2">
      <c r="A65" s="121" t="s">
        <v>287</v>
      </c>
      <c r="B65" s="118" t="s">
        <v>318</v>
      </c>
      <c r="C65" s="114" t="s">
        <v>32</v>
      </c>
      <c r="D65" s="323"/>
      <c r="E65" s="120">
        <v>26136.899999999998</v>
      </c>
      <c r="F65" s="116">
        <v>25678.899999999998</v>
      </c>
      <c r="G65" s="116">
        <v>5444.2</v>
      </c>
      <c r="H65" s="116">
        <v>458</v>
      </c>
      <c r="K65" s="112"/>
    </row>
    <row r="66" spans="1:11" ht="15.75" customHeight="1" x14ac:dyDescent="0.2">
      <c r="A66" s="131" t="s">
        <v>300</v>
      </c>
      <c r="B66" s="118" t="s">
        <v>301</v>
      </c>
      <c r="C66" s="114" t="s">
        <v>40</v>
      </c>
      <c r="D66" s="323"/>
      <c r="E66" s="120">
        <v>973.7</v>
      </c>
      <c r="F66" s="116">
        <v>930.7</v>
      </c>
      <c r="G66" s="116">
        <v>46</v>
      </c>
      <c r="H66" s="116">
        <v>43</v>
      </c>
      <c r="K66" s="112"/>
    </row>
    <row r="67" spans="1:11" ht="15.75" customHeight="1" x14ac:dyDescent="0.2">
      <c r="A67" s="131" t="s">
        <v>302</v>
      </c>
      <c r="B67" s="118" t="s">
        <v>303</v>
      </c>
      <c r="C67" s="114" t="s">
        <v>322</v>
      </c>
      <c r="D67" s="323"/>
      <c r="E67" s="120">
        <v>860.7</v>
      </c>
      <c r="F67" s="116">
        <v>860.7</v>
      </c>
      <c r="G67" s="116"/>
      <c r="H67" s="116"/>
      <c r="K67" s="112"/>
    </row>
    <row r="68" spans="1:11" ht="16.5" customHeight="1" x14ac:dyDescent="0.2">
      <c r="A68" s="327"/>
      <c r="B68" s="326" t="s">
        <v>35</v>
      </c>
      <c r="C68" s="129" t="s">
        <v>41</v>
      </c>
      <c r="D68" s="325"/>
      <c r="E68" s="111">
        <v>84521.900000000009</v>
      </c>
      <c r="F68" s="130">
        <v>78878.900000000009</v>
      </c>
      <c r="G68" s="130">
        <v>43178.8</v>
      </c>
      <c r="H68" s="130">
        <v>5643</v>
      </c>
      <c r="K68" s="112"/>
    </row>
    <row r="69" spans="1:11" x14ac:dyDescent="0.2">
      <c r="A69" s="327"/>
      <c r="B69" s="325" t="s">
        <v>34</v>
      </c>
      <c r="C69" s="114" t="s">
        <v>42</v>
      </c>
      <c r="D69" s="325"/>
      <c r="E69" s="331"/>
      <c r="F69" s="116"/>
      <c r="G69" s="116"/>
      <c r="H69" s="116"/>
      <c r="K69" s="112"/>
    </row>
    <row r="70" spans="1:11" x14ac:dyDescent="0.2">
      <c r="A70" s="117" t="s">
        <v>285</v>
      </c>
      <c r="B70" s="118" t="s">
        <v>286</v>
      </c>
      <c r="C70" s="114" t="s">
        <v>43</v>
      </c>
      <c r="D70" s="323"/>
      <c r="E70" s="120">
        <v>67840.800000000003</v>
      </c>
      <c r="F70" s="116">
        <v>63840.800000000003</v>
      </c>
      <c r="G70" s="116">
        <v>38384.9</v>
      </c>
      <c r="H70" s="116">
        <v>4000</v>
      </c>
      <c r="K70" s="112"/>
    </row>
    <row r="71" spans="1:11" ht="25.5" x14ac:dyDescent="0.2">
      <c r="A71" s="121" t="s">
        <v>287</v>
      </c>
      <c r="B71" s="118" t="s">
        <v>318</v>
      </c>
      <c r="C71" s="114" t="s">
        <v>44</v>
      </c>
      <c r="D71" s="323"/>
      <c r="E71" s="120">
        <v>577.20000000000005</v>
      </c>
      <c r="F71" s="116">
        <v>577.20000000000005</v>
      </c>
      <c r="G71" s="116">
        <v>174.6</v>
      </c>
      <c r="H71" s="116"/>
      <c r="K71" s="112"/>
    </row>
    <row r="72" spans="1:11" x14ac:dyDescent="0.2">
      <c r="A72" s="329" t="s">
        <v>289</v>
      </c>
      <c r="B72" s="325" t="s">
        <v>290</v>
      </c>
      <c r="C72" s="114" t="s">
        <v>323</v>
      </c>
      <c r="D72" s="325"/>
      <c r="E72" s="120">
        <v>90</v>
      </c>
      <c r="F72" s="116">
        <v>90</v>
      </c>
      <c r="G72" s="116"/>
      <c r="H72" s="116"/>
      <c r="K72" s="112"/>
    </row>
    <row r="73" spans="1:11" ht="14.25" customHeight="1" x14ac:dyDescent="0.2">
      <c r="A73" s="121" t="s">
        <v>308</v>
      </c>
      <c r="B73" s="118" t="s">
        <v>309</v>
      </c>
      <c r="C73" s="114" t="s">
        <v>324</v>
      </c>
      <c r="D73" s="325"/>
      <c r="E73" s="120">
        <v>8829.6</v>
      </c>
      <c r="F73" s="116">
        <v>7226.8</v>
      </c>
      <c r="G73" s="116">
        <v>2812.5</v>
      </c>
      <c r="H73" s="116">
        <v>1602.8</v>
      </c>
      <c r="K73" s="112"/>
    </row>
    <row r="74" spans="1:11" ht="27" customHeight="1" x14ac:dyDescent="0.2">
      <c r="A74" s="121" t="s">
        <v>328</v>
      </c>
      <c r="B74" s="118" t="s">
        <v>329</v>
      </c>
      <c r="C74" s="114" t="s">
        <v>325</v>
      </c>
      <c r="D74" s="325"/>
      <c r="E74" s="120">
        <v>5424.3</v>
      </c>
      <c r="F74" s="116">
        <v>5384.1</v>
      </c>
      <c r="G74" s="116">
        <v>1806.8</v>
      </c>
      <c r="H74" s="116">
        <v>40.200000000000003</v>
      </c>
      <c r="K74" s="112"/>
    </row>
    <row r="75" spans="1:11" ht="27" customHeight="1" x14ac:dyDescent="0.2">
      <c r="A75" s="327">
        <v>12</v>
      </c>
      <c r="B75" s="325" t="s">
        <v>310</v>
      </c>
      <c r="C75" s="114" t="s">
        <v>326</v>
      </c>
      <c r="D75" s="325"/>
      <c r="E75" s="120">
        <v>1760</v>
      </c>
      <c r="F75" s="116">
        <v>1760</v>
      </c>
      <c r="G75" s="116"/>
      <c r="H75" s="116"/>
      <c r="K75" s="112"/>
    </row>
    <row r="76" spans="1:11" ht="27" x14ac:dyDescent="0.2">
      <c r="A76" s="141"/>
      <c r="B76" s="142" t="s">
        <v>332</v>
      </c>
      <c r="C76" s="143" t="s">
        <v>327</v>
      </c>
      <c r="D76" s="109"/>
      <c r="E76" s="111">
        <v>361.7</v>
      </c>
      <c r="F76" s="111">
        <v>361.7</v>
      </c>
      <c r="G76" s="111">
        <v>269</v>
      </c>
      <c r="H76" s="111">
        <v>0</v>
      </c>
      <c r="K76" s="112"/>
    </row>
    <row r="77" spans="1:11" x14ac:dyDescent="0.2">
      <c r="A77" s="327"/>
      <c r="B77" s="118" t="s">
        <v>34</v>
      </c>
      <c r="C77" s="134" t="s">
        <v>330</v>
      </c>
      <c r="D77" s="325"/>
      <c r="E77" s="331"/>
      <c r="F77" s="116"/>
      <c r="G77" s="116"/>
      <c r="H77" s="116"/>
      <c r="K77" s="112"/>
    </row>
    <row r="78" spans="1:11" ht="38.25" x14ac:dyDescent="0.2">
      <c r="A78" s="131" t="s">
        <v>311</v>
      </c>
      <c r="B78" s="118" t="s">
        <v>312</v>
      </c>
      <c r="C78" s="134" t="s">
        <v>331</v>
      </c>
      <c r="D78" s="328" t="s">
        <v>285</v>
      </c>
      <c r="E78" s="120">
        <v>361.7</v>
      </c>
      <c r="F78" s="116">
        <v>361.7</v>
      </c>
      <c r="G78" s="116">
        <v>269</v>
      </c>
      <c r="H78" s="116"/>
      <c r="K78" s="112"/>
    </row>
    <row r="79" spans="1:11" ht="17.25" customHeight="1" x14ac:dyDescent="0.2">
      <c r="A79" s="362" t="s">
        <v>336</v>
      </c>
      <c r="B79" s="362"/>
      <c r="C79" s="143" t="s">
        <v>333</v>
      </c>
      <c r="D79" s="144" t="s">
        <v>285</v>
      </c>
      <c r="E79" s="145">
        <v>289.60000000000002</v>
      </c>
      <c r="F79" s="146">
        <v>289.60000000000002</v>
      </c>
      <c r="G79" s="146"/>
      <c r="H79" s="146"/>
      <c r="K79" s="112"/>
    </row>
    <row r="80" spans="1:11" ht="24.75" hidden="1" customHeight="1" x14ac:dyDescent="0.2">
      <c r="A80" s="382" t="s">
        <v>345</v>
      </c>
      <c r="B80" s="383"/>
      <c r="C80" s="147" t="s">
        <v>333</v>
      </c>
      <c r="D80" s="144" t="s">
        <v>285</v>
      </c>
      <c r="E80" s="145">
        <v>0</v>
      </c>
      <c r="F80" s="146"/>
      <c r="G80" s="146"/>
      <c r="H80" s="146"/>
      <c r="K80" s="112"/>
    </row>
    <row r="81" spans="1:11" ht="17.25" customHeight="1" x14ac:dyDescent="0.2">
      <c r="A81" s="384" t="s">
        <v>39</v>
      </c>
      <c r="B81" s="384"/>
      <c r="C81" s="143" t="s">
        <v>334</v>
      </c>
      <c r="D81" s="321"/>
      <c r="E81" s="149">
        <v>281480.80000000005</v>
      </c>
      <c r="F81" s="150">
        <v>234441.70000000004</v>
      </c>
      <c r="G81" s="150">
        <v>59271.200000000004</v>
      </c>
      <c r="H81" s="150">
        <v>47039.1</v>
      </c>
      <c r="K81" s="112"/>
    </row>
    <row r="82" spans="1:11" ht="13.5" x14ac:dyDescent="0.2">
      <c r="A82" s="151"/>
      <c r="B82" s="151"/>
      <c r="C82" s="152"/>
      <c r="D82" s="151"/>
      <c r="E82" s="153"/>
      <c r="F82" s="154"/>
      <c r="G82" s="154"/>
      <c r="H82" s="154"/>
      <c r="K82" s="112"/>
    </row>
    <row r="83" spans="1:11" ht="13.5" x14ac:dyDescent="0.2">
      <c r="A83" s="151"/>
      <c r="B83" s="151"/>
      <c r="C83" s="152"/>
      <c r="D83" s="151"/>
      <c r="E83" s="161"/>
      <c r="F83" s="161"/>
      <c r="G83" s="161"/>
      <c r="H83" s="161"/>
      <c r="K83" s="112"/>
    </row>
    <row r="84" spans="1:11" x14ac:dyDescent="0.2">
      <c r="K84" s="112"/>
    </row>
    <row r="85" spans="1:11" x14ac:dyDescent="0.2">
      <c r="E85" s="162"/>
      <c r="K85" s="112"/>
    </row>
    <row r="86" spans="1:11" x14ac:dyDescent="0.2">
      <c r="E86" s="112"/>
      <c r="F86" s="112"/>
      <c r="K86" s="112"/>
    </row>
    <row r="87" spans="1:11" ht="15" x14ac:dyDescent="0.25">
      <c r="A87" s="155" t="s">
        <v>339</v>
      </c>
      <c r="E87" s="112"/>
      <c r="F87" s="364" t="s">
        <v>232</v>
      </c>
      <c r="G87" s="364"/>
      <c r="H87" s="364"/>
    </row>
  </sheetData>
  <mergeCells count="14">
    <mergeCell ref="A10:H10"/>
    <mergeCell ref="A13:A15"/>
    <mergeCell ref="B13:B15"/>
    <mergeCell ref="C13:C15"/>
    <mergeCell ref="D13:D15"/>
    <mergeCell ref="E13:E15"/>
    <mergeCell ref="F13:H13"/>
    <mergeCell ref="F14:G14"/>
    <mergeCell ref="H14:H15"/>
    <mergeCell ref="A23:A24"/>
    <mergeCell ref="A79:B79"/>
    <mergeCell ref="A80:B80"/>
    <mergeCell ref="A81:B81"/>
    <mergeCell ref="F87:H87"/>
  </mergeCells>
  <pageMargins left="1.1811023622047245" right="0.39370078740157483" top="0.78740157480314965" bottom="0.78740157480314965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Zeros="0" topLeftCell="A63" zoomScaleNormal="100" workbookViewId="0">
      <selection activeCell="K90" sqref="K90"/>
    </sheetView>
  </sheetViews>
  <sheetFormatPr defaultRowHeight="12.75" x14ac:dyDescent="0.2"/>
  <cols>
    <col min="1" max="1" width="3.85546875" style="163" customWidth="1"/>
    <col min="2" max="2" width="19.7109375" style="105" customWidth="1"/>
    <col min="3" max="3" width="14.140625" style="105" customWidth="1"/>
    <col min="4" max="4" width="4" style="106" customWidth="1"/>
    <col min="5" max="5" width="6.85546875" style="105" customWidth="1"/>
    <col min="6" max="6" width="10" style="106" customWidth="1"/>
    <col min="7" max="7" width="10.42578125" style="106" customWidth="1"/>
    <col min="8" max="9" width="9" style="106" customWidth="1"/>
    <col min="10" max="256" width="9.140625" style="105"/>
    <col min="257" max="257" width="3.85546875" style="105" customWidth="1"/>
    <col min="258" max="258" width="19.7109375" style="105" customWidth="1"/>
    <col min="259" max="259" width="14.140625" style="105" customWidth="1"/>
    <col min="260" max="260" width="4" style="105" customWidth="1"/>
    <col min="261" max="261" width="6.85546875" style="105" customWidth="1"/>
    <col min="262" max="262" width="10" style="105" customWidth="1"/>
    <col min="263" max="263" width="10.42578125" style="105" customWidth="1"/>
    <col min="264" max="265" width="9" style="105" customWidth="1"/>
    <col min="266" max="512" width="9.140625" style="105"/>
    <col min="513" max="513" width="3.85546875" style="105" customWidth="1"/>
    <col min="514" max="514" width="19.7109375" style="105" customWidth="1"/>
    <col min="515" max="515" width="14.140625" style="105" customWidth="1"/>
    <col min="516" max="516" width="4" style="105" customWidth="1"/>
    <col min="517" max="517" width="6.85546875" style="105" customWidth="1"/>
    <col min="518" max="518" width="10" style="105" customWidth="1"/>
    <col min="519" max="519" width="10.42578125" style="105" customWidth="1"/>
    <col min="520" max="521" width="9" style="105" customWidth="1"/>
    <col min="522" max="768" width="9.140625" style="105"/>
    <col min="769" max="769" width="3.85546875" style="105" customWidth="1"/>
    <col min="770" max="770" width="19.7109375" style="105" customWidth="1"/>
    <col min="771" max="771" width="14.140625" style="105" customWidth="1"/>
    <col min="772" max="772" width="4" style="105" customWidth="1"/>
    <col min="773" max="773" width="6.85546875" style="105" customWidth="1"/>
    <col min="774" max="774" width="10" style="105" customWidth="1"/>
    <col min="775" max="775" width="10.42578125" style="105" customWidth="1"/>
    <col min="776" max="777" width="9" style="105" customWidth="1"/>
    <col min="778" max="1024" width="9.140625" style="105"/>
    <col min="1025" max="1025" width="3.85546875" style="105" customWidth="1"/>
    <col min="1026" max="1026" width="19.7109375" style="105" customWidth="1"/>
    <col min="1027" max="1027" width="14.140625" style="105" customWidth="1"/>
    <col min="1028" max="1028" width="4" style="105" customWidth="1"/>
    <col min="1029" max="1029" width="6.85546875" style="105" customWidth="1"/>
    <col min="1030" max="1030" width="10" style="105" customWidth="1"/>
    <col min="1031" max="1031" width="10.42578125" style="105" customWidth="1"/>
    <col min="1032" max="1033" width="9" style="105" customWidth="1"/>
    <col min="1034" max="1280" width="9.140625" style="105"/>
    <col min="1281" max="1281" width="3.85546875" style="105" customWidth="1"/>
    <col min="1282" max="1282" width="19.7109375" style="105" customWidth="1"/>
    <col min="1283" max="1283" width="14.140625" style="105" customWidth="1"/>
    <col min="1284" max="1284" width="4" style="105" customWidth="1"/>
    <col min="1285" max="1285" width="6.85546875" style="105" customWidth="1"/>
    <col min="1286" max="1286" width="10" style="105" customWidth="1"/>
    <col min="1287" max="1287" width="10.42578125" style="105" customWidth="1"/>
    <col min="1288" max="1289" width="9" style="105" customWidth="1"/>
    <col min="1290" max="1536" width="9.140625" style="105"/>
    <col min="1537" max="1537" width="3.85546875" style="105" customWidth="1"/>
    <col min="1538" max="1538" width="19.7109375" style="105" customWidth="1"/>
    <col min="1539" max="1539" width="14.140625" style="105" customWidth="1"/>
    <col min="1540" max="1540" width="4" style="105" customWidth="1"/>
    <col min="1541" max="1541" width="6.85546875" style="105" customWidth="1"/>
    <col min="1542" max="1542" width="10" style="105" customWidth="1"/>
    <col min="1543" max="1543" width="10.42578125" style="105" customWidth="1"/>
    <col min="1544" max="1545" width="9" style="105" customWidth="1"/>
    <col min="1546" max="1792" width="9.140625" style="105"/>
    <col min="1793" max="1793" width="3.85546875" style="105" customWidth="1"/>
    <col min="1794" max="1794" width="19.7109375" style="105" customWidth="1"/>
    <col min="1795" max="1795" width="14.140625" style="105" customWidth="1"/>
    <col min="1796" max="1796" width="4" style="105" customWidth="1"/>
    <col min="1797" max="1797" width="6.85546875" style="105" customWidth="1"/>
    <col min="1798" max="1798" width="10" style="105" customWidth="1"/>
    <col min="1799" max="1799" width="10.42578125" style="105" customWidth="1"/>
    <col min="1800" max="1801" width="9" style="105" customWidth="1"/>
    <col min="1802" max="2048" width="9.140625" style="105"/>
    <col min="2049" max="2049" width="3.85546875" style="105" customWidth="1"/>
    <col min="2050" max="2050" width="19.7109375" style="105" customWidth="1"/>
    <col min="2051" max="2051" width="14.140625" style="105" customWidth="1"/>
    <col min="2052" max="2052" width="4" style="105" customWidth="1"/>
    <col min="2053" max="2053" width="6.85546875" style="105" customWidth="1"/>
    <col min="2054" max="2054" width="10" style="105" customWidth="1"/>
    <col min="2055" max="2055" width="10.42578125" style="105" customWidth="1"/>
    <col min="2056" max="2057" width="9" style="105" customWidth="1"/>
    <col min="2058" max="2304" width="9.140625" style="105"/>
    <col min="2305" max="2305" width="3.85546875" style="105" customWidth="1"/>
    <col min="2306" max="2306" width="19.7109375" style="105" customWidth="1"/>
    <col min="2307" max="2307" width="14.140625" style="105" customWidth="1"/>
    <col min="2308" max="2308" width="4" style="105" customWidth="1"/>
    <col min="2309" max="2309" width="6.85546875" style="105" customWidth="1"/>
    <col min="2310" max="2310" width="10" style="105" customWidth="1"/>
    <col min="2311" max="2311" width="10.42578125" style="105" customWidth="1"/>
    <col min="2312" max="2313" width="9" style="105" customWidth="1"/>
    <col min="2314" max="2560" width="9.140625" style="105"/>
    <col min="2561" max="2561" width="3.85546875" style="105" customWidth="1"/>
    <col min="2562" max="2562" width="19.7109375" style="105" customWidth="1"/>
    <col min="2563" max="2563" width="14.140625" style="105" customWidth="1"/>
    <col min="2564" max="2564" width="4" style="105" customWidth="1"/>
    <col min="2565" max="2565" width="6.85546875" style="105" customWidth="1"/>
    <col min="2566" max="2566" width="10" style="105" customWidth="1"/>
    <col min="2567" max="2567" width="10.42578125" style="105" customWidth="1"/>
    <col min="2568" max="2569" width="9" style="105" customWidth="1"/>
    <col min="2570" max="2816" width="9.140625" style="105"/>
    <col min="2817" max="2817" width="3.85546875" style="105" customWidth="1"/>
    <col min="2818" max="2818" width="19.7109375" style="105" customWidth="1"/>
    <col min="2819" max="2819" width="14.140625" style="105" customWidth="1"/>
    <col min="2820" max="2820" width="4" style="105" customWidth="1"/>
    <col min="2821" max="2821" width="6.85546875" style="105" customWidth="1"/>
    <col min="2822" max="2822" width="10" style="105" customWidth="1"/>
    <col min="2823" max="2823" width="10.42578125" style="105" customWidth="1"/>
    <col min="2824" max="2825" width="9" style="105" customWidth="1"/>
    <col min="2826" max="3072" width="9.140625" style="105"/>
    <col min="3073" max="3073" width="3.85546875" style="105" customWidth="1"/>
    <col min="3074" max="3074" width="19.7109375" style="105" customWidth="1"/>
    <col min="3075" max="3075" width="14.140625" style="105" customWidth="1"/>
    <col min="3076" max="3076" width="4" style="105" customWidth="1"/>
    <col min="3077" max="3077" width="6.85546875" style="105" customWidth="1"/>
    <col min="3078" max="3078" width="10" style="105" customWidth="1"/>
    <col min="3079" max="3079" width="10.42578125" style="105" customWidth="1"/>
    <col min="3080" max="3081" width="9" style="105" customWidth="1"/>
    <col min="3082" max="3328" width="9.140625" style="105"/>
    <col min="3329" max="3329" width="3.85546875" style="105" customWidth="1"/>
    <col min="3330" max="3330" width="19.7109375" style="105" customWidth="1"/>
    <col min="3331" max="3331" width="14.140625" style="105" customWidth="1"/>
    <col min="3332" max="3332" width="4" style="105" customWidth="1"/>
    <col min="3333" max="3333" width="6.85546875" style="105" customWidth="1"/>
    <col min="3334" max="3334" width="10" style="105" customWidth="1"/>
    <col min="3335" max="3335" width="10.42578125" style="105" customWidth="1"/>
    <col min="3336" max="3337" width="9" style="105" customWidth="1"/>
    <col min="3338" max="3584" width="9.140625" style="105"/>
    <col min="3585" max="3585" width="3.85546875" style="105" customWidth="1"/>
    <col min="3586" max="3586" width="19.7109375" style="105" customWidth="1"/>
    <col min="3587" max="3587" width="14.140625" style="105" customWidth="1"/>
    <col min="3588" max="3588" width="4" style="105" customWidth="1"/>
    <col min="3589" max="3589" width="6.85546875" style="105" customWidth="1"/>
    <col min="3590" max="3590" width="10" style="105" customWidth="1"/>
    <col min="3591" max="3591" width="10.42578125" style="105" customWidth="1"/>
    <col min="3592" max="3593" width="9" style="105" customWidth="1"/>
    <col min="3594" max="3840" width="9.140625" style="105"/>
    <col min="3841" max="3841" width="3.85546875" style="105" customWidth="1"/>
    <col min="3842" max="3842" width="19.7109375" style="105" customWidth="1"/>
    <col min="3843" max="3843" width="14.140625" style="105" customWidth="1"/>
    <col min="3844" max="3844" width="4" style="105" customWidth="1"/>
    <col min="3845" max="3845" width="6.85546875" style="105" customWidth="1"/>
    <col min="3846" max="3846" width="10" style="105" customWidth="1"/>
    <col min="3847" max="3847" width="10.42578125" style="105" customWidth="1"/>
    <col min="3848" max="3849" width="9" style="105" customWidth="1"/>
    <col min="3850" max="4096" width="9.140625" style="105"/>
    <col min="4097" max="4097" width="3.85546875" style="105" customWidth="1"/>
    <col min="4098" max="4098" width="19.7109375" style="105" customWidth="1"/>
    <col min="4099" max="4099" width="14.140625" style="105" customWidth="1"/>
    <col min="4100" max="4100" width="4" style="105" customWidth="1"/>
    <col min="4101" max="4101" width="6.85546875" style="105" customWidth="1"/>
    <col min="4102" max="4102" width="10" style="105" customWidth="1"/>
    <col min="4103" max="4103" width="10.42578125" style="105" customWidth="1"/>
    <col min="4104" max="4105" width="9" style="105" customWidth="1"/>
    <col min="4106" max="4352" width="9.140625" style="105"/>
    <col min="4353" max="4353" width="3.85546875" style="105" customWidth="1"/>
    <col min="4354" max="4354" width="19.7109375" style="105" customWidth="1"/>
    <col min="4355" max="4355" width="14.140625" style="105" customWidth="1"/>
    <col min="4356" max="4356" width="4" style="105" customWidth="1"/>
    <col min="4357" max="4357" width="6.85546875" style="105" customWidth="1"/>
    <col min="4358" max="4358" width="10" style="105" customWidth="1"/>
    <col min="4359" max="4359" width="10.42578125" style="105" customWidth="1"/>
    <col min="4360" max="4361" width="9" style="105" customWidth="1"/>
    <col min="4362" max="4608" width="9.140625" style="105"/>
    <col min="4609" max="4609" width="3.85546875" style="105" customWidth="1"/>
    <col min="4610" max="4610" width="19.7109375" style="105" customWidth="1"/>
    <col min="4611" max="4611" width="14.140625" style="105" customWidth="1"/>
    <col min="4612" max="4612" width="4" style="105" customWidth="1"/>
    <col min="4613" max="4613" width="6.85546875" style="105" customWidth="1"/>
    <col min="4614" max="4614" width="10" style="105" customWidth="1"/>
    <col min="4615" max="4615" width="10.42578125" style="105" customWidth="1"/>
    <col min="4616" max="4617" width="9" style="105" customWidth="1"/>
    <col min="4618" max="4864" width="9.140625" style="105"/>
    <col min="4865" max="4865" width="3.85546875" style="105" customWidth="1"/>
    <col min="4866" max="4866" width="19.7109375" style="105" customWidth="1"/>
    <col min="4867" max="4867" width="14.140625" style="105" customWidth="1"/>
    <col min="4868" max="4868" width="4" style="105" customWidth="1"/>
    <col min="4869" max="4869" width="6.85546875" style="105" customWidth="1"/>
    <col min="4870" max="4870" width="10" style="105" customWidth="1"/>
    <col min="4871" max="4871" width="10.42578125" style="105" customWidth="1"/>
    <col min="4872" max="4873" width="9" style="105" customWidth="1"/>
    <col min="4874" max="5120" width="9.140625" style="105"/>
    <col min="5121" max="5121" width="3.85546875" style="105" customWidth="1"/>
    <col min="5122" max="5122" width="19.7109375" style="105" customWidth="1"/>
    <col min="5123" max="5123" width="14.140625" style="105" customWidth="1"/>
    <col min="5124" max="5124" width="4" style="105" customWidth="1"/>
    <col min="5125" max="5125" width="6.85546875" style="105" customWidth="1"/>
    <col min="5126" max="5126" width="10" style="105" customWidth="1"/>
    <col min="5127" max="5127" width="10.42578125" style="105" customWidth="1"/>
    <col min="5128" max="5129" width="9" style="105" customWidth="1"/>
    <col min="5130" max="5376" width="9.140625" style="105"/>
    <col min="5377" max="5377" width="3.85546875" style="105" customWidth="1"/>
    <col min="5378" max="5378" width="19.7109375" style="105" customWidth="1"/>
    <col min="5379" max="5379" width="14.140625" style="105" customWidth="1"/>
    <col min="5380" max="5380" width="4" style="105" customWidth="1"/>
    <col min="5381" max="5381" width="6.85546875" style="105" customWidth="1"/>
    <col min="5382" max="5382" width="10" style="105" customWidth="1"/>
    <col min="5383" max="5383" width="10.42578125" style="105" customWidth="1"/>
    <col min="5384" max="5385" width="9" style="105" customWidth="1"/>
    <col min="5386" max="5632" width="9.140625" style="105"/>
    <col min="5633" max="5633" width="3.85546875" style="105" customWidth="1"/>
    <col min="5634" max="5634" width="19.7109375" style="105" customWidth="1"/>
    <col min="5635" max="5635" width="14.140625" style="105" customWidth="1"/>
    <col min="5636" max="5636" width="4" style="105" customWidth="1"/>
    <col min="5637" max="5637" width="6.85546875" style="105" customWidth="1"/>
    <col min="5638" max="5638" width="10" style="105" customWidth="1"/>
    <col min="5639" max="5639" width="10.42578125" style="105" customWidth="1"/>
    <col min="5640" max="5641" width="9" style="105" customWidth="1"/>
    <col min="5642" max="5888" width="9.140625" style="105"/>
    <col min="5889" max="5889" width="3.85546875" style="105" customWidth="1"/>
    <col min="5890" max="5890" width="19.7109375" style="105" customWidth="1"/>
    <col min="5891" max="5891" width="14.140625" style="105" customWidth="1"/>
    <col min="5892" max="5892" width="4" style="105" customWidth="1"/>
    <col min="5893" max="5893" width="6.85546875" style="105" customWidth="1"/>
    <col min="5894" max="5894" width="10" style="105" customWidth="1"/>
    <col min="5895" max="5895" width="10.42578125" style="105" customWidth="1"/>
    <col min="5896" max="5897" width="9" style="105" customWidth="1"/>
    <col min="5898" max="6144" width="9.140625" style="105"/>
    <col min="6145" max="6145" width="3.85546875" style="105" customWidth="1"/>
    <col min="6146" max="6146" width="19.7109375" style="105" customWidth="1"/>
    <col min="6147" max="6147" width="14.140625" style="105" customWidth="1"/>
    <col min="6148" max="6148" width="4" style="105" customWidth="1"/>
    <col min="6149" max="6149" width="6.85546875" style="105" customWidth="1"/>
    <col min="6150" max="6150" width="10" style="105" customWidth="1"/>
    <col min="6151" max="6151" width="10.42578125" style="105" customWidth="1"/>
    <col min="6152" max="6153" width="9" style="105" customWidth="1"/>
    <col min="6154" max="6400" width="9.140625" style="105"/>
    <col min="6401" max="6401" width="3.85546875" style="105" customWidth="1"/>
    <col min="6402" max="6402" width="19.7109375" style="105" customWidth="1"/>
    <col min="6403" max="6403" width="14.140625" style="105" customWidth="1"/>
    <col min="6404" max="6404" width="4" style="105" customWidth="1"/>
    <col min="6405" max="6405" width="6.85546875" style="105" customWidth="1"/>
    <col min="6406" max="6406" width="10" style="105" customWidth="1"/>
    <col min="6407" max="6407" width="10.42578125" style="105" customWidth="1"/>
    <col min="6408" max="6409" width="9" style="105" customWidth="1"/>
    <col min="6410" max="6656" width="9.140625" style="105"/>
    <col min="6657" max="6657" width="3.85546875" style="105" customWidth="1"/>
    <col min="6658" max="6658" width="19.7109375" style="105" customWidth="1"/>
    <col min="6659" max="6659" width="14.140625" style="105" customWidth="1"/>
    <col min="6660" max="6660" width="4" style="105" customWidth="1"/>
    <col min="6661" max="6661" width="6.85546875" style="105" customWidth="1"/>
    <col min="6662" max="6662" width="10" style="105" customWidth="1"/>
    <col min="6663" max="6663" width="10.42578125" style="105" customWidth="1"/>
    <col min="6664" max="6665" width="9" style="105" customWidth="1"/>
    <col min="6666" max="6912" width="9.140625" style="105"/>
    <col min="6913" max="6913" width="3.85546875" style="105" customWidth="1"/>
    <col min="6914" max="6914" width="19.7109375" style="105" customWidth="1"/>
    <col min="6915" max="6915" width="14.140625" style="105" customWidth="1"/>
    <col min="6916" max="6916" width="4" style="105" customWidth="1"/>
    <col min="6917" max="6917" width="6.85546875" style="105" customWidth="1"/>
    <col min="6918" max="6918" width="10" style="105" customWidth="1"/>
    <col min="6919" max="6919" width="10.42578125" style="105" customWidth="1"/>
    <col min="6920" max="6921" width="9" style="105" customWidth="1"/>
    <col min="6922" max="7168" width="9.140625" style="105"/>
    <col min="7169" max="7169" width="3.85546875" style="105" customWidth="1"/>
    <col min="7170" max="7170" width="19.7109375" style="105" customWidth="1"/>
    <col min="7171" max="7171" width="14.140625" style="105" customWidth="1"/>
    <col min="7172" max="7172" width="4" style="105" customWidth="1"/>
    <col min="7173" max="7173" width="6.85546875" style="105" customWidth="1"/>
    <col min="7174" max="7174" width="10" style="105" customWidth="1"/>
    <col min="7175" max="7175" width="10.42578125" style="105" customWidth="1"/>
    <col min="7176" max="7177" width="9" style="105" customWidth="1"/>
    <col min="7178" max="7424" width="9.140625" style="105"/>
    <col min="7425" max="7425" width="3.85546875" style="105" customWidth="1"/>
    <col min="7426" max="7426" width="19.7109375" style="105" customWidth="1"/>
    <col min="7427" max="7427" width="14.140625" style="105" customWidth="1"/>
    <col min="7428" max="7428" width="4" style="105" customWidth="1"/>
    <col min="7429" max="7429" width="6.85546875" style="105" customWidth="1"/>
    <col min="7430" max="7430" width="10" style="105" customWidth="1"/>
    <col min="7431" max="7431" width="10.42578125" style="105" customWidth="1"/>
    <col min="7432" max="7433" width="9" style="105" customWidth="1"/>
    <col min="7434" max="7680" width="9.140625" style="105"/>
    <col min="7681" max="7681" width="3.85546875" style="105" customWidth="1"/>
    <col min="7682" max="7682" width="19.7109375" style="105" customWidth="1"/>
    <col min="7683" max="7683" width="14.140625" style="105" customWidth="1"/>
    <col min="7684" max="7684" width="4" style="105" customWidth="1"/>
    <col min="7685" max="7685" width="6.85546875" style="105" customWidth="1"/>
    <col min="7686" max="7686" width="10" style="105" customWidth="1"/>
    <col min="7687" max="7687" width="10.42578125" style="105" customWidth="1"/>
    <col min="7688" max="7689" width="9" style="105" customWidth="1"/>
    <col min="7690" max="7936" width="9.140625" style="105"/>
    <col min="7937" max="7937" width="3.85546875" style="105" customWidth="1"/>
    <col min="7938" max="7938" width="19.7109375" style="105" customWidth="1"/>
    <col min="7939" max="7939" width="14.140625" style="105" customWidth="1"/>
    <col min="7940" max="7940" width="4" style="105" customWidth="1"/>
    <col min="7941" max="7941" width="6.85546875" style="105" customWidth="1"/>
    <col min="7942" max="7942" width="10" style="105" customWidth="1"/>
    <col min="7943" max="7943" width="10.42578125" style="105" customWidth="1"/>
    <col min="7944" max="7945" width="9" style="105" customWidth="1"/>
    <col min="7946" max="8192" width="9.140625" style="105"/>
    <col min="8193" max="8193" width="3.85546875" style="105" customWidth="1"/>
    <col min="8194" max="8194" width="19.7109375" style="105" customWidth="1"/>
    <col min="8195" max="8195" width="14.140625" style="105" customWidth="1"/>
    <col min="8196" max="8196" width="4" style="105" customWidth="1"/>
    <col min="8197" max="8197" width="6.85546875" style="105" customWidth="1"/>
    <col min="8198" max="8198" width="10" style="105" customWidth="1"/>
    <col min="8199" max="8199" width="10.42578125" style="105" customWidth="1"/>
    <col min="8200" max="8201" width="9" style="105" customWidth="1"/>
    <col min="8202" max="8448" width="9.140625" style="105"/>
    <col min="8449" max="8449" width="3.85546875" style="105" customWidth="1"/>
    <col min="8450" max="8450" width="19.7109375" style="105" customWidth="1"/>
    <col min="8451" max="8451" width="14.140625" style="105" customWidth="1"/>
    <col min="8452" max="8452" width="4" style="105" customWidth="1"/>
    <col min="8453" max="8453" width="6.85546875" style="105" customWidth="1"/>
    <col min="8454" max="8454" width="10" style="105" customWidth="1"/>
    <col min="8455" max="8455" width="10.42578125" style="105" customWidth="1"/>
    <col min="8456" max="8457" width="9" style="105" customWidth="1"/>
    <col min="8458" max="8704" width="9.140625" style="105"/>
    <col min="8705" max="8705" width="3.85546875" style="105" customWidth="1"/>
    <col min="8706" max="8706" width="19.7109375" style="105" customWidth="1"/>
    <col min="8707" max="8707" width="14.140625" style="105" customWidth="1"/>
    <col min="8708" max="8708" width="4" style="105" customWidth="1"/>
    <col min="8709" max="8709" width="6.85546875" style="105" customWidth="1"/>
    <col min="8710" max="8710" width="10" style="105" customWidth="1"/>
    <col min="8711" max="8711" width="10.42578125" style="105" customWidth="1"/>
    <col min="8712" max="8713" width="9" style="105" customWidth="1"/>
    <col min="8714" max="8960" width="9.140625" style="105"/>
    <col min="8961" max="8961" width="3.85546875" style="105" customWidth="1"/>
    <col min="8962" max="8962" width="19.7109375" style="105" customWidth="1"/>
    <col min="8963" max="8963" width="14.140625" style="105" customWidth="1"/>
    <col min="8964" max="8964" width="4" style="105" customWidth="1"/>
    <col min="8965" max="8965" width="6.85546875" style="105" customWidth="1"/>
    <col min="8966" max="8966" width="10" style="105" customWidth="1"/>
    <col min="8967" max="8967" width="10.42578125" style="105" customWidth="1"/>
    <col min="8968" max="8969" width="9" style="105" customWidth="1"/>
    <col min="8970" max="9216" width="9.140625" style="105"/>
    <col min="9217" max="9217" width="3.85546875" style="105" customWidth="1"/>
    <col min="9218" max="9218" width="19.7109375" style="105" customWidth="1"/>
    <col min="9219" max="9219" width="14.140625" style="105" customWidth="1"/>
    <col min="9220" max="9220" width="4" style="105" customWidth="1"/>
    <col min="9221" max="9221" width="6.85546875" style="105" customWidth="1"/>
    <col min="9222" max="9222" width="10" style="105" customWidth="1"/>
    <col min="9223" max="9223" width="10.42578125" style="105" customWidth="1"/>
    <col min="9224" max="9225" width="9" style="105" customWidth="1"/>
    <col min="9226" max="9472" width="9.140625" style="105"/>
    <col min="9473" max="9473" width="3.85546875" style="105" customWidth="1"/>
    <col min="9474" max="9474" width="19.7109375" style="105" customWidth="1"/>
    <col min="9475" max="9475" width="14.140625" style="105" customWidth="1"/>
    <col min="9476" max="9476" width="4" style="105" customWidth="1"/>
    <col min="9477" max="9477" width="6.85546875" style="105" customWidth="1"/>
    <col min="9478" max="9478" width="10" style="105" customWidth="1"/>
    <col min="9479" max="9479" width="10.42578125" style="105" customWidth="1"/>
    <col min="9480" max="9481" width="9" style="105" customWidth="1"/>
    <col min="9482" max="9728" width="9.140625" style="105"/>
    <col min="9729" max="9729" width="3.85546875" style="105" customWidth="1"/>
    <col min="9730" max="9730" width="19.7109375" style="105" customWidth="1"/>
    <col min="9731" max="9731" width="14.140625" style="105" customWidth="1"/>
    <col min="9732" max="9732" width="4" style="105" customWidth="1"/>
    <col min="9733" max="9733" width="6.85546875" style="105" customWidth="1"/>
    <col min="9734" max="9734" width="10" style="105" customWidth="1"/>
    <col min="9735" max="9735" width="10.42578125" style="105" customWidth="1"/>
    <col min="9736" max="9737" width="9" style="105" customWidth="1"/>
    <col min="9738" max="9984" width="9.140625" style="105"/>
    <col min="9985" max="9985" width="3.85546875" style="105" customWidth="1"/>
    <col min="9986" max="9986" width="19.7109375" style="105" customWidth="1"/>
    <col min="9987" max="9987" width="14.140625" style="105" customWidth="1"/>
    <col min="9988" max="9988" width="4" style="105" customWidth="1"/>
    <col min="9989" max="9989" width="6.85546875" style="105" customWidth="1"/>
    <col min="9990" max="9990" width="10" style="105" customWidth="1"/>
    <col min="9991" max="9991" width="10.42578125" style="105" customWidth="1"/>
    <col min="9992" max="9993" width="9" style="105" customWidth="1"/>
    <col min="9994" max="10240" width="9.140625" style="105"/>
    <col min="10241" max="10241" width="3.85546875" style="105" customWidth="1"/>
    <col min="10242" max="10242" width="19.7109375" style="105" customWidth="1"/>
    <col min="10243" max="10243" width="14.140625" style="105" customWidth="1"/>
    <col min="10244" max="10244" width="4" style="105" customWidth="1"/>
    <col min="10245" max="10245" width="6.85546875" style="105" customWidth="1"/>
    <col min="10246" max="10246" width="10" style="105" customWidth="1"/>
    <col min="10247" max="10247" width="10.42578125" style="105" customWidth="1"/>
    <col min="10248" max="10249" width="9" style="105" customWidth="1"/>
    <col min="10250" max="10496" width="9.140625" style="105"/>
    <col min="10497" max="10497" width="3.85546875" style="105" customWidth="1"/>
    <col min="10498" max="10498" width="19.7109375" style="105" customWidth="1"/>
    <col min="10499" max="10499" width="14.140625" style="105" customWidth="1"/>
    <col min="10500" max="10500" width="4" style="105" customWidth="1"/>
    <col min="10501" max="10501" width="6.85546875" style="105" customWidth="1"/>
    <col min="10502" max="10502" width="10" style="105" customWidth="1"/>
    <col min="10503" max="10503" width="10.42578125" style="105" customWidth="1"/>
    <col min="10504" max="10505" width="9" style="105" customWidth="1"/>
    <col min="10506" max="10752" width="9.140625" style="105"/>
    <col min="10753" max="10753" width="3.85546875" style="105" customWidth="1"/>
    <col min="10754" max="10754" width="19.7109375" style="105" customWidth="1"/>
    <col min="10755" max="10755" width="14.140625" style="105" customWidth="1"/>
    <col min="10756" max="10756" width="4" style="105" customWidth="1"/>
    <col min="10757" max="10757" width="6.85546875" style="105" customWidth="1"/>
    <col min="10758" max="10758" width="10" style="105" customWidth="1"/>
    <col min="10759" max="10759" width="10.42578125" style="105" customWidth="1"/>
    <col min="10760" max="10761" width="9" style="105" customWidth="1"/>
    <col min="10762" max="11008" width="9.140625" style="105"/>
    <col min="11009" max="11009" width="3.85546875" style="105" customWidth="1"/>
    <col min="11010" max="11010" width="19.7109375" style="105" customWidth="1"/>
    <col min="11011" max="11011" width="14.140625" style="105" customWidth="1"/>
    <col min="11012" max="11012" width="4" style="105" customWidth="1"/>
    <col min="11013" max="11013" width="6.85546875" style="105" customWidth="1"/>
    <col min="11014" max="11014" width="10" style="105" customWidth="1"/>
    <col min="11015" max="11015" width="10.42578125" style="105" customWidth="1"/>
    <col min="11016" max="11017" width="9" style="105" customWidth="1"/>
    <col min="11018" max="11264" width="9.140625" style="105"/>
    <col min="11265" max="11265" width="3.85546875" style="105" customWidth="1"/>
    <col min="11266" max="11266" width="19.7109375" style="105" customWidth="1"/>
    <col min="11267" max="11267" width="14.140625" style="105" customWidth="1"/>
    <col min="11268" max="11268" width="4" style="105" customWidth="1"/>
    <col min="11269" max="11269" width="6.85546875" style="105" customWidth="1"/>
    <col min="11270" max="11270" width="10" style="105" customWidth="1"/>
    <col min="11271" max="11271" width="10.42578125" style="105" customWidth="1"/>
    <col min="11272" max="11273" width="9" style="105" customWidth="1"/>
    <col min="11274" max="11520" width="9.140625" style="105"/>
    <col min="11521" max="11521" width="3.85546875" style="105" customWidth="1"/>
    <col min="11522" max="11522" width="19.7109375" style="105" customWidth="1"/>
    <col min="11523" max="11523" width="14.140625" style="105" customWidth="1"/>
    <col min="11524" max="11524" width="4" style="105" customWidth="1"/>
    <col min="11525" max="11525" width="6.85546875" style="105" customWidth="1"/>
    <col min="11526" max="11526" width="10" style="105" customWidth="1"/>
    <col min="11527" max="11527" width="10.42578125" style="105" customWidth="1"/>
    <col min="11528" max="11529" width="9" style="105" customWidth="1"/>
    <col min="11530" max="11776" width="9.140625" style="105"/>
    <col min="11777" max="11777" width="3.85546875" style="105" customWidth="1"/>
    <col min="11778" max="11778" width="19.7109375" style="105" customWidth="1"/>
    <col min="11779" max="11779" width="14.140625" style="105" customWidth="1"/>
    <col min="11780" max="11780" width="4" style="105" customWidth="1"/>
    <col min="11781" max="11781" width="6.85546875" style="105" customWidth="1"/>
    <col min="11782" max="11782" width="10" style="105" customWidth="1"/>
    <col min="11783" max="11783" width="10.42578125" style="105" customWidth="1"/>
    <col min="11784" max="11785" width="9" style="105" customWidth="1"/>
    <col min="11786" max="12032" width="9.140625" style="105"/>
    <col min="12033" max="12033" width="3.85546875" style="105" customWidth="1"/>
    <col min="12034" max="12034" width="19.7109375" style="105" customWidth="1"/>
    <col min="12035" max="12035" width="14.140625" style="105" customWidth="1"/>
    <col min="12036" max="12036" width="4" style="105" customWidth="1"/>
    <col min="12037" max="12037" width="6.85546875" style="105" customWidth="1"/>
    <col min="12038" max="12038" width="10" style="105" customWidth="1"/>
    <col min="12039" max="12039" width="10.42578125" style="105" customWidth="1"/>
    <col min="12040" max="12041" width="9" style="105" customWidth="1"/>
    <col min="12042" max="12288" width="9.140625" style="105"/>
    <col min="12289" max="12289" width="3.85546875" style="105" customWidth="1"/>
    <col min="12290" max="12290" width="19.7109375" style="105" customWidth="1"/>
    <col min="12291" max="12291" width="14.140625" style="105" customWidth="1"/>
    <col min="12292" max="12292" width="4" style="105" customWidth="1"/>
    <col min="12293" max="12293" width="6.85546875" style="105" customWidth="1"/>
    <col min="12294" max="12294" width="10" style="105" customWidth="1"/>
    <col min="12295" max="12295" width="10.42578125" style="105" customWidth="1"/>
    <col min="12296" max="12297" width="9" style="105" customWidth="1"/>
    <col min="12298" max="12544" width="9.140625" style="105"/>
    <col min="12545" max="12545" width="3.85546875" style="105" customWidth="1"/>
    <col min="12546" max="12546" width="19.7109375" style="105" customWidth="1"/>
    <col min="12547" max="12547" width="14.140625" style="105" customWidth="1"/>
    <col min="12548" max="12548" width="4" style="105" customWidth="1"/>
    <col min="12549" max="12549" width="6.85546875" style="105" customWidth="1"/>
    <col min="12550" max="12550" width="10" style="105" customWidth="1"/>
    <col min="12551" max="12551" width="10.42578125" style="105" customWidth="1"/>
    <col min="12552" max="12553" width="9" style="105" customWidth="1"/>
    <col min="12554" max="12800" width="9.140625" style="105"/>
    <col min="12801" max="12801" width="3.85546875" style="105" customWidth="1"/>
    <col min="12802" max="12802" width="19.7109375" style="105" customWidth="1"/>
    <col min="12803" max="12803" width="14.140625" style="105" customWidth="1"/>
    <col min="12804" max="12804" width="4" style="105" customWidth="1"/>
    <col min="12805" max="12805" width="6.85546875" style="105" customWidth="1"/>
    <col min="12806" max="12806" width="10" style="105" customWidth="1"/>
    <col min="12807" max="12807" width="10.42578125" style="105" customWidth="1"/>
    <col min="12808" max="12809" width="9" style="105" customWidth="1"/>
    <col min="12810" max="13056" width="9.140625" style="105"/>
    <col min="13057" max="13057" width="3.85546875" style="105" customWidth="1"/>
    <col min="13058" max="13058" width="19.7109375" style="105" customWidth="1"/>
    <col min="13059" max="13059" width="14.140625" style="105" customWidth="1"/>
    <col min="13060" max="13060" width="4" style="105" customWidth="1"/>
    <col min="13061" max="13061" width="6.85546875" style="105" customWidth="1"/>
    <col min="13062" max="13062" width="10" style="105" customWidth="1"/>
    <col min="13063" max="13063" width="10.42578125" style="105" customWidth="1"/>
    <col min="13064" max="13065" width="9" style="105" customWidth="1"/>
    <col min="13066" max="13312" width="9.140625" style="105"/>
    <col min="13313" max="13313" width="3.85546875" style="105" customWidth="1"/>
    <col min="13314" max="13314" width="19.7109375" style="105" customWidth="1"/>
    <col min="13315" max="13315" width="14.140625" style="105" customWidth="1"/>
    <col min="13316" max="13316" width="4" style="105" customWidth="1"/>
    <col min="13317" max="13317" width="6.85546875" style="105" customWidth="1"/>
    <col min="13318" max="13318" width="10" style="105" customWidth="1"/>
    <col min="13319" max="13319" width="10.42578125" style="105" customWidth="1"/>
    <col min="13320" max="13321" width="9" style="105" customWidth="1"/>
    <col min="13322" max="13568" width="9.140625" style="105"/>
    <col min="13569" max="13569" width="3.85546875" style="105" customWidth="1"/>
    <col min="13570" max="13570" width="19.7109375" style="105" customWidth="1"/>
    <col min="13571" max="13571" width="14.140625" style="105" customWidth="1"/>
    <col min="13572" max="13572" width="4" style="105" customWidth="1"/>
    <col min="13573" max="13573" width="6.85546875" style="105" customWidth="1"/>
    <col min="13574" max="13574" width="10" style="105" customWidth="1"/>
    <col min="13575" max="13575" width="10.42578125" style="105" customWidth="1"/>
    <col min="13576" max="13577" width="9" style="105" customWidth="1"/>
    <col min="13578" max="13824" width="9.140625" style="105"/>
    <col min="13825" max="13825" width="3.85546875" style="105" customWidth="1"/>
    <col min="13826" max="13826" width="19.7109375" style="105" customWidth="1"/>
    <col min="13827" max="13827" width="14.140625" style="105" customWidth="1"/>
    <col min="13828" max="13828" width="4" style="105" customWidth="1"/>
    <col min="13829" max="13829" width="6.85546875" style="105" customWidth="1"/>
    <col min="13830" max="13830" width="10" style="105" customWidth="1"/>
    <col min="13831" max="13831" width="10.42578125" style="105" customWidth="1"/>
    <col min="13832" max="13833" width="9" style="105" customWidth="1"/>
    <col min="13834" max="14080" width="9.140625" style="105"/>
    <col min="14081" max="14081" width="3.85546875" style="105" customWidth="1"/>
    <col min="14082" max="14082" width="19.7109375" style="105" customWidth="1"/>
    <col min="14083" max="14083" width="14.140625" style="105" customWidth="1"/>
    <col min="14084" max="14084" width="4" style="105" customWidth="1"/>
    <col min="14085" max="14085" width="6.85546875" style="105" customWidth="1"/>
    <col min="14086" max="14086" width="10" style="105" customWidth="1"/>
    <col min="14087" max="14087" width="10.42578125" style="105" customWidth="1"/>
    <col min="14088" max="14089" width="9" style="105" customWidth="1"/>
    <col min="14090" max="14336" width="9.140625" style="105"/>
    <col min="14337" max="14337" width="3.85546875" style="105" customWidth="1"/>
    <col min="14338" max="14338" width="19.7109375" style="105" customWidth="1"/>
    <col min="14339" max="14339" width="14.140625" style="105" customWidth="1"/>
    <col min="14340" max="14340" width="4" style="105" customWidth="1"/>
    <col min="14341" max="14341" width="6.85546875" style="105" customWidth="1"/>
    <col min="14342" max="14342" width="10" style="105" customWidth="1"/>
    <col min="14343" max="14343" width="10.42578125" style="105" customWidth="1"/>
    <col min="14344" max="14345" width="9" style="105" customWidth="1"/>
    <col min="14346" max="14592" width="9.140625" style="105"/>
    <col min="14593" max="14593" width="3.85546875" style="105" customWidth="1"/>
    <col min="14594" max="14594" width="19.7109375" style="105" customWidth="1"/>
    <col min="14595" max="14595" width="14.140625" style="105" customWidth="1"/>
    <col min="14596" max="14596" width="4" style="105" customWidth="1"/>
    <col min="14597" max="14597" width="6.85546875" style="105" customWidth="1"/>
    <col min="14598" max="14598" width="10" style="105" customWidth="1"/>
    <col min="14599" max="14599" width="10.42578125" style="105" customWidth="1"/>
    <col min="14600" max="14601" width="9" style="105" customWidth="1"/>
    <col min="14602" max="14848" width="9.140625" style="105"/>
    <col min="14849" max="14849" width="3.85546875" style="105" customWidth="1"/>
    <col min="14850" max="14850" width="19.7109375" style="105" customWidth="1"/>
    <col min="14851" max="14851" width="14.140625" style="105" customWidth="1"/>
    <col min="14852" max="14852" width="4" style="105" customWidth="1"/>
    <col min="14853" max="14853" width="6.85546875" style="105" customWidth="1"/>
    <col min="14854" max="14854" width="10" style="105" customWidth="1"/>
    <col min="14855" max="14855" width="10.42578125" style="105" customWidth="1"/>
    <col min="14856" max="14857" width="9" style="105" customWidth="1"/>
    <col min="14858" max="15104" width="9.140625" style="105"/>
    <col min="15105" max="15105" width="3.85546875" style="105" customWidth="1"/>
    <col min="15106" max="15106" width="19.7109375" style="105" customWidth="1"/>
    <col min="15107" max="15107" width="14.140625" style="105" customWidth="1"/>
    <col min="15108" max="15108" width="4" style="105" customWidth="1"/>
    <col min="15109" max="15109" width="6.85546875" style="105" customWidth="1"/>
    <col min="15110" max="15110" width="10" style="105" customWidth="1"/>
    <col min="15111" max="15111" width="10.42578125" style="105" customWidth="1"/>
    <col min="15112" max="15113" width="9" style="105" customWidth="1"/>
    <col min="15114" max="15360" width="9.140625" style="105"/>
    <col min="15361" max="15361" width="3.85546875" style="105" customWidth="1"/>
    <col min="15362" max="15362" width="19.7109375" style="105" customWidth="1"/>
    <col min="15363" max="15363" width="14.140625" style="105" customWidth="1"/>
    <col min="15364" max="15364" width="4" style="105" customWidth="1"/>
    <col min="15365" max="15365" width="6.85546875" style="105" customWidth="1"/>
    <col min="15366" max="15366" width="10" style="105" customWidth="1"/>
    <col min="15367" max="15367" width="10.42578125" style="105" customWidth="1"/>
    <col min="15368" max="15369" width="9" style="105" customWidth="1"/>
    <col min="15370" max="15616" width="9.140625" style="105"/>
    <col min="15617" max="15617" width="3.85546875" style="105" customWidth="1"/>
    <col min="15618" max="15618" width="19.7109375" style="105" customWidth="1"/>
    <col min="15619" max="15619" width="14.140625" style="105" customWidth="1"/>
    <col min="15620" max="15620" width="4" style="105" customWidth="1"/>
    <col min="15621" max="15621" width="6.85546875" style="105" customWidth="1"/>
    <col min="15622" max="15622" width="10" style="105" customWidth="1"/>
    <col min="15623" max="15623" width="10.42578125" style="105" customWidth="1"/>
    <col min="15624" max="15625" width="9" style="105" customWidth="1"/>
    <col min="15626" max="15872" width="9.140625" style="105"/>
    <col min="15873" max="15873" width="3.85546875" style="105" customWidth="1"/>
    <col min="15874" max="15874" width="19.7109375" style="105" customWidth="1"/>
    <col min="15875" max="15875" width="14.140625" style="105" customWidth="1"/>
    <col min="15876" max="15876" width="4" style="105" customWidth="1"/>
    <col min="15877" max="15877" width="6.85546875" style="105" customWidth="1"/>
    <col min="15878" max="15878" width="10" style="105" customWidth="1"/>
    <col min="15879" max="15879" width="10.42578125" style="105" customWidth="1"/>
    <col min="15880" max="15881" width="9" style="105" customWidth="1"/>
    <col min="15882" max="16128" width="9.140625" style="105"/>
    <col min="16129" max="16129" width="3.85546875" style="105" customWidth="1"/>
    <col min="16130" max="16130" width="19.7109375" style="105" customWidth="1"/>
    <col min="16131" max="16131" width="14.140625" style="105" customWidth="1"/>
    <col min="16132" max="16132" width="4" style="105" customWidth="1"/>
    <col min="16133" max="16133" width="6.85546875" style="105" customWidth="1"/>
    <col min="16134" max="16134" width="10" style="105" customWidth="1"/>
    <col min="16135" max="16135" width="10.42578125" style="105" customWidth="1"/>
    <col min="16136" max="16137" width="9" style="105" customWidth="1"/>
    <col min="16138" max="16384" width="9.140625" style="105"/>
  </cols>
  <sheetData>
    <row r="1" spans="1:12" x14ac:dyDescent="0.2">
      <c r="F1" s="157" t="s">
        <v>0</v>
      </c>
      <c r="G1" s="158"/>
      <c r="H1" s="158"/>
      <c r="I1" s="158"/>
    </row>
    <row r="2" spans="1:12" x14ac:dyDescent="0.2">
      <c r="F2" s="159" t="s">
        <v>346</v>
      </c>
      <c r="G2" s="158"/>
      <c r="H2" s="158"/>
      <c r="I2" s="158"/>
    </row>
    <row r="3" spans="1:12" x14ac:dyDescent="0.2">
      <c r="F3" s="159" t="s">
        <v>33</v>
      </c>
      <c r="G3" s="158"/>
      <c r="H3" s="158"/>
      <c r="I3" s="158"/>
    </row>
    <row r="4" spans="1:12" x14ac:dyDescent="0.2">
      <c r="F4" s="157" t="s">
        <v>347</v>
      </c>
      <c r="G4" s="157"/>
      <c r="H4" s="157"/>
      <c r="I4" s="158"/>
    </row>
    <row r="5" spans="1:12" hidden="1" x14ac:dyDescent="0.2">
      <c r="F5" s="160" t="s">
        <v>47</v>
      </c>
    </row>
    <row r="6" spans="1:12" hidden="1" x14ac:dyDescent="0.2">
      <c r="F6" s="101" t="s">
        <v>342</v>
      </c>
    </row>
    <row r="7" spans="1:12" hidden="1" x14ac:dyDescent="0.2">
      <c r="F7" s="101" t="s">
        <v>231</v>
      </c>
    </row>
    <row r="8" spans="1:12" hidden="1" x14ac:dyDescent="0.2">
      <c r="F8" s="105" t="s">
        <v>348</v>
      </c>
    </row>
    <row r="9" spans="1:12" x14ac:dyDescent="0.2">
      <c r="F9" s="105"/>
    </row>
    <row r="10" spans="1:12" x14ac:dyDescent="0.2">
      <c r="F10" s="105"/>
    </row>
    <row r="11" spans="1:12" ht="24" customHeight="1" x14ac:dyDescent="0.2">
      <c r="A11" s="385" t="s">
        <v>349</v>
      </c>
      <c r="B11" s="385"/>
      <c r="C11" s="385"/>
      <c r="D11" s="385"/>
      <c r="E11" s="385"/>
      <c r="F11" s="385"/>
      <c r="G11" s="385"/>
      <c r="H11" s="385"/>
      <c r="I11" s="385"/>
    </row>
    <row r="12" spans="1:12" ht="13.5" customHeight="1" x14ac:dyDescent="0.2">
      <c r="A12" s="102"/>
      <c r="B12" s="103"/>
      <c r="C12" s="103"/>
      <c r="E12" s="103"/>
      <c r="H12" s="386"/>
      <c r="I12" s="386"/>
    </row>
    <row r="13" spans="1:12" ht="12.75" customHeight="1" x14ac:dyDescent="0.2">
      <c r="A13" s="387" t="s">
        <v>278</v>
      </c>
      <c r="B13" s="379" t="s">
        <v>279</v>
      </c>
      <c r="C13" s="379" t="s">
        <v>350</v>
      </c>
      <c r="D13" s="390" t="s">
        <v>1</v>
      </c>
      <c r="E13" s="379" t="s">
        <v>351</v>
      </c>
      <c r="F13" s="379" t="s">
        <v>39</v>
      </c>
      <c r="G13" s="379" t="s">
        <v>352</v>
      </c>
      <c r="H13" s="379"/>
      <c r="I13" s="379"/>
    </row>
    <row r="14" spans="1:12" ht="12.75" customHeight="1" x14ac:dyDescent="0.2">
      <c r="A14" s="387"/>
      <c r="B14" s="388"/>
      <c r="C14" s="379"/>
      <c r="D14" s="390"/>
      <c r="E14" s="379"/>
      <c r="F14" s="379"/>
      <c r="G14" s="379" t="s">
        <v>281</v>
      </c>
      <c r="H14" s="379"/>
      <c r="I14" s="379" t="s">
        <v>282</v>
      </c>
    </row>
    <row r="15" spans="1:12" ht="39" customHeight="1" x14ac:dyDescent="0.2">
      <c r="A15" s="387"/>
      <c r="B15" s="389"/>
      <c r="C15" s="379"/>
      <c r="D15" s="390"/>
      <c r="E15" s="379"/>
      <c r="F15" s="379"/>
      <c r="G15" s="107" t="s">
        <v>283</v>
      </c>
      <c r="H15" s="107" t="s">
        <v>353</v>
      </c>
      <c r="I15" s="379"/>
    </row>
    <row r="16" spans="1:12" ht="27.75" customHeight="1" x14ac:dyDescent="0.2">
      <c r="A16" s="108"/>
      <c r="B16" s="109" t="s">
        <v>38</v>
      </c>
      <c r="C16" s="115"/>
      <c r="D16" s="164" t="s">
        <v>2</v>
      </c>
      <c r="E16" s="109"/>
      <c r="F16" s="111">
        <v>1926.8</v>
      </c>
      <c r="G16" s="111">
        <v>1925.6</v>
      </c>
      <c r="H16" s="111">
        <v>1081.3999999999999</v>
      </c>
      <c r="I16" s="111">
        <v>1.2</v>
      </c>
      <c r="L16" s="165"/>
    </row>
    <row r="17" spans="1:12" ht="12" customHeight="1" x14ac:dyDescent="0.2">
      <c r="A17" s="113"/>
      <c r="B17" s="107" t="s">
        <v>34</v>
      </c>
      <c r="C17" s="107"/>
      <c r="D17" s="114" t="s">
        <v>3</v>
      </c>
      <c r="E17" s="107"/>
      <c r="F17" s="115"/>
      <c r="G17" s="116"/>
      <c r="H17" s="116"/>
      <c r="I17" s="116"/>
      <c r="L17" s="165"/>
    </row>
    <row r="18" spans="1:12" ht="117" customHeight="1" x14ac:dyDescent="0.2">
      <c r="A18" s="122" t="s">
        <v>287</v>
      </c>
      <c r="B18" s="107" t="s">
        <v>288</v>
      </c>
      <c r="C18" s="115" t="s">
        <v>354</v>
      </c>
      <c r="D18" s="114" t="s">
        <v>4</v>
      </c>
      <c r="E18" s="135" t="s">
        <v>289</v>
      </c>
      <c r="F18" s="120">
        <v>270.39999999999998</v>
      </c>
      <c r="G18" s="116">
        <v>270.39999999999998</v>
      </c>
      <c r="H18" s="116"/>
      <c r="I18" s="116"/>
      <c r="L18" s="165"/>
    </row>
    <row r="19" spans="1:12" ht="68.25" customHeight="1" x14ac:dyDescent="0.2">
      <c r="A19" s="391" t="s">
        <v>311</v>
      </c>
      <c r="B19" s="379" t="s">
        <v>312</v>
      </c>
      <c r="C19" s="107" t="s">
        <v>355</v>
      </c>
      <c r="D19" s="114" t="s">
        <v>5</v>
      </c>
      <c r="E19" s="392" t="s">
        <v>285</v>
      </c>
      <c r="F19" s="120">
        <v>0.6</v>
      </c>
      <c r="G19" s="116">
        <v>0.6</v>
      </c>
      <c r="H19" s="116">
        <v>0.5</v>
      </c>
      <c r="I19" s="116"/>
      <c r="L19" s="165"/>
    </row>
    <row r="20" spans="1:12" ht="144.75" customHeight="1" x14ac:dyDescent="0.2">
      <c r="A20" s="391"/>
      <c r="B20" s="379"/>
      <c r="C20" s="107" t="s">
        <v>356</v>
      </c>
      <c r="D20" s="114" t="s">
        <v>6</v>
      </c>
      <c r="E20" s="392"/>
      <c r="F20" s="120">
        <v>3.5</v>
      </c>
      <c r="G20" s="116">
        <v>3.5</v>
      </c>
      <c r="H20" s="116">
        <v>1.8</v>
      </c>
      <c r="I20" s="116"/>
      <c r="L20" s="165"/>
    </row>
    <row r="21" spans="1:12" ht="120.75" customHeight="1" x14ac:dyDescent="0.2">
      <c r="A21" s="391"/>
      <c r="B21" s="379"/>
      <c r="C21" s="107" t="s">
        <v>357</v>
      </c>
      <c r="D21" s="114" t="s">
        <v>7</v>
      </c>
      <c r="E21" s="392"/>
      <c r="F21" s="120">
        <v>1.2</v>
      </c>
      <c r="G21" s="116">
        <v>1.2</v>
      </c>
      <c r="H21" s="116"/>
      <c r="I21" s="116"/>
      <c r="L21" s="165"/>
    </row>
    <row r="22" spans="1:12" ht="55.5" customHeight="1" x14ac:dyDescent="0.2">
      <c r="A22" s="391"/>
      <c r="B22" s="379"/>
      <c r="C22" s="107" t="s">
        <v>358</v>
      </c>
      <c r="D22" s="114" t="s">
        <v>8</v>
      </c>
      <c r="E22" s="392"/>
      <c r="F22" s="120">
        <v>26</v>
      </c>
      <c r="G22" s="116">
        <v>26</v>
      </c>
      <c r="H22" s="116">
        <v>19.2</v>
      </c>
      <c r="I22" s="116"/>
      <c r="L22" s="165"/>
    </row>
    <row r="23" spans="1:12" ht="29.25" customHeight="1" x14ac:dyDescent="0.2">
      <c r="A23" s="391"/>
      <c r="B23" s="379"/>
      <c r="C23" s="107" t="s">
        <v>359</v>
      </c>
      <c r="D23" s="114" t="s">
        <v>9</v>
      </c>
      <c r="E23" s="392"/>
      <c r="F23" s="120">
        <v>703.8</v>
      </c>
      <c r="G23" s="116">
        <v>703.8</v>
      </c>
      <c r="H23" s="116">
        <v>509</v>
      </c>
      <c r="I23" s="116"/>
      <c r="L23" s="165"/>
    </row>
    <row r="24" spans="1:12" ht="39.75" customHeight="1" x14ac:dyDescent="0.2">
      <c r="A24" s="391"/>
      <c r="B24" s="379"/>
      <c r="C24" s="107" t="s">
        <v>360</v>
      </c>
      <c r="D24" s="114" t="s">
        <v>10</v>
      </c>
      <c r="E24" s="392"/>
      <c r="F24" s="120">
        <v>278.10000000000002</v>
      </c>
      <c r="G24" s="116">
        <v>278.10000000000002</v>
      </c>
      <c r="H24" s="116">
        <v>182</v>
      </c>
      <c r="I24" s="116"/>
      <c r="L24" s="165"/>
    </row>
    <row r="25" spans="1:12" ht="53.25" customHeight="1" x14ac:dyDescent="0.2">
      <c r="A25" s="391" t="s">
        <v>311</v>
      </c>
      <c r="B25" s="379" t="s">
        <v>312</v>
      </c>
      <c r="C25" s="107" t="s">
        <v>361</v>
      </c>
      <c r="D25" s="114" t="s">
        <v>11</v>
      </c>
      <c r="E25" s="392" t="s">
        <v>285</v>
      </c>
      <c r="F25" s="120">
        <v>52.2</v>
      </c>
      <c r="G25" s="116">
        <v>52.2</v>
      </c>
      <c r="H25" s="116">
        <v>39.4</v>
      </c>
      <c r="I25" s="116"/>
      <c r="L25" s="165"/>
    </row>
    <row r="26" spans="1:12" ht="66.75" customHeight="1" x14ac:dyDescent="0.2">
      <c r="A26" s="391"/>
      <c r="B26" s="379"/>
      <c r="C26" s="107" t="s">
        <v>362</v>
      </c>
      <c r="D26" s="114" t="s">
        <v>12</v>
      </c>
      <c r="E26" s="392"/>
      <c r="F26" s="120">
        <v>8.8000000000000007</v>
      </c>
      <c r="G26" s="116">
        <v>8.8000000000000007</v>
      </c>
      <c r="H26" s="116">
        <v>6.7</v>
      </c>
      <c r="I26" s="116"/>
      <c r="L26" s="165"/>
    </row>
    <row r="27" spans="1:12" ht="129" customHeight="1" x14ac:dyDescent="0.2">
      <c r="A27" s="391"/>
      <c r="B27" s="379"/>
      <c r="C27" s="107" t="s">
        <v>363</v>
      </c>
      <c r="D27" s="114" t="s">
        <v>13</v>
      </c>
      <c r="E27" s="392"/>
      <c r="F27" s="120">
        <v>80.7</v>
      </c>
      <c r="G27" s="116">
        <v>80.7</v>
      </c>
      <c r="H27" s="116">
        <v>44</v>
      </c>
      <c r="I27" s="116"/>
      <c r="L27" s="165"/>
    </row>
    <row r="28" spans="1:12" ht="105" hidden="1" customHeight="1" x14ac:dyDescent="0.2">
      <c r="A28" s="391"/>
      <c r="B28" s="379"/>
      <c r="C28" s="107" t="s">
        <v>364</v>
      </c>
      <c r="D28" s="114" t="s">
        <v>14</v>
      </c>
      <c r="E28" s="392"/>
      <c r="F28" s="120">
        <v>0</v>
      </c>
      <c r="G28" s="116"/>
      <c r="H28" s="116"/>
      <c r="I28" s="116"/>
      <c r="L28" s="165"/>
    </row>
    <row r="29" spans="1:12" ht="64.5" customHeight="1" x14ac:dyDescent="0.2">
      <c r="A29" s="391"/>
      <c r="B29" s="379"/>
      <c r="C29" s="107" t="s">
        <v>365</v>
      </c>
      <c r="D29" s="114" t="s">
        <v>14</v>
      </c>
      <c r="E29" s="392"/>
      <c r="F29" s="120">
        <v>148.6</v>
      </c>
      <c r="G29" s="116">
        <v>148.6</v>
      </c>
      <c r="H29" s="116">
        <v>65.3</v>
      </c>
      <c r="I29" s="116"/>
      <c r="L29" s="165"/>
    </row>
    <row r="30" spans="1:12" ht="167.25" hidden="1" customHeight="1" x14ac:dyDescent="0.2">
      <c r="A30" s="391"/>
      <c r="B30" s="379"/>
      <c r="C30" s="107" t="s">
        <v>366</v>
      </c>
      <c r="D30" s="114" t="s">
        <v>16</v>
      </c>
      <c r="E30" s="166"/>
      <c r="F30" s="120">
        <v>0</v>
      </c>
      <c r="G30" s="116"/>
      <c r="H30" s="116"/>
      <c r="I30" s="116"/>
      <c r="L30" s="165"/>
    </row>
    <row r="31" spans="1:12" ht="55.5" customHeight="1" x14ac:dyDescent="0.2">
      <c r="A31" s="391"/>
      <c r="B31" s="379"/>
      <c r="C31" s="107" t="s">
        <v>367</v>
      </c>
      <c r="D31" s="114" t="s">
        <v>15</v>
      </c>
      <c r="E31" s="392" t="s">
        <v>287</v>
      </c>
      <c r="F31" s="120">
        <v>22.4</v>
      </c>
      <c r="G31" s="116">
        <v>22.4</v>
      </c>
      <c r="H31" s="116">
        <v>15.3</v>
      </c>
      <c r="I31" s="116"/>
      <c r="L31" s="165"/>
    </row>
    <row r="32" spans="1:12" ht="30" customHeight="1" x14ac:dyDescent="0.2">
      <c r="A32" s="391"/>
      <c r="B32" s="379"/>
      <c r="C32" s="107" t="s">
        <v>368</v>
      </c>
      <c r="D32" s="114" t="s">
        <v>16</v>
      </c>
      <c r="E32" s="392"/>
      <c r="F32" s="120">
        <v>170.5</v>
      </c>
      <c r="G32" s="116">
        <v>170.5</v>
      </c>
      <c r="H32" s="116">
        <v>93.4</v>
      </c>
      <c r="I32" s="116"/>
      <c r="L32" s="165"/>
    </row>
    <row r="33" spans="1:12" ht="48" customHeight="1" x14ac:dyDescent="0.2">
      <c r="A33" s="391"/>
      <c r="B33" s="379"/>
      <c r="C33" s="107" t="s">
        <v>369</v>
      </c>
      <c r="D33" s="114" t="s">
        <v>17</v>
      </c>
      <c r="E33" s="392" t="s">
        <v>289</v>
      </c>
      <c r="F33" s="120">
        <v>37.299999999999997</v>
      </c>
      <c r="G33" s="116">
        <v>37.299999999999997</v>
      </c>
      <c r="H33" s="116">
        <v>18.899999999999999</v>
      </c>
      <c r="I33" s="116"/>
      <c r="L33" s="165"/>
    </row>
    <row r="34" spans="1:12" ht="145.5" customHeight="1" x14ac:dyDescent="0.2">
      <c r="A34" s="391"/>
      <c r="B34" s="379"/>
      <c r="C34" s="115" t="s">
        <v>370</v>
      </c>
      <c r="D34" s="114" t="s">
        <v>18</v>
      </c>
      <c r="E34" s="392"/>
      <c r="F34" s="120">
        <v>10.7</v>
      </c>
      <c r="G34" s="116">
        <v>10.7</v>
      </c>
      <c r="H34" s="116">
        <v>7.6</v>
      </c>
      <c r="I34" s="116"/>
      <c r="L34" s="165"/>
    </row>
    <row r="35" spans="1:12" ht="58.5" customHeight="1" x14ac:dyDescent="0.2">
      <c r="A35" s="391"/>
      <c r="B35" s="379"/>
      <c r="C35" s="115" t="s">
        <v>371</v>
      </c>
      <c r="D35" s="114" t="s">
        <v>19</v>
      </c>
      <c r="E35" s="135" t="s">
        <v>372</v>
      </c>
      <c r="F35" s="120">
        <v>21</v>
      </c>
      <c r="G35" s="116">
        <v>21</v>
      </c>
      <c r="H35" s="116">
        <v>15.4</v>
      </c>
      <c r="I35" s="116"/>
      <c r="L35" s="165"/>
    </row>
    <row r="36" spans="1:12" ht="87.75" customHeight="1" x14ac:dyDescent="0.2">
      <c r="A36" s="391" t="s">
        <v>311</v>
      </c>
      <c r="B36" s="379" t="s">
        <v>312</v>
      </c>
      <c r="C36" s="115" t="s">
        <v>373</v>
      </c>
      <c r="D36" s="114" t="s">
        <v>20</v>
      </c>
      <c r="E36" s="392" t="s">
        <v>372</v>
      </c>
      <c r="F36" s="120">
        <v>46</v>
      </c>
      <c r="G36" s="116">
        <v>44.8</v>
      </c>
      <c r="H36" s="116">
        <v>30.3</v>
      </c>
      <c r="I36" s="116">
        <v>1.2</v>
      </c>
      <c r="L36" s="165"/>
    </row>
    <row r="37" spans="1:12" ht="45.75" customHeight="1" x14ac:dyDescent="0.2">
      <c r="A37" s="391"/>
      <c r="B37" s="379"/>
      <c r="C37" s="107" t="s">
        <v>374</v>
      </c>
      <c r="D37" s="114" t="s">
        <v>21</v>
      </c>
      <c r="E37" s="392"/>
      <c r="F37" s="120">
        <v>45</v>
      </c>
      <c r="G37" s="116">
        <v>45</v>
      </c>
      <c r="H37" s="116">
        <v>32.6</v>
      </c>
      <c r="I37" s="116"/>
      <c r="L37" s="165"/>
    </row>
    <row r="38" spans="1:12" ht="45.75" hidden="1" customHeight="1" x14ac:dyDescent="0.2">
      <c r="A38" s="113"/>
      <c r="B38" s="128" t="s">
        <v>307</v>
      </c>
      <c r="C38" s="115"/>
      <c r="D38" s="129" t="s">
        <v>24</v>
      </c>
      <c r="E38" s="135"/>
      <c r="F38" s="111">
        <v>0</v>
      </c>
      <c r="G38" s="130">
        <v>0</v>
      </c>
      <c r="H38" s="130">
        <v>0</v>
      </c>
      <c r="I38" s="130">
        <v>0</v>
      </c>
      <c r="L38" s="165"/>
    </row>
    <row r="39" spans="1:12" ht="19.5" hidden="1" customHeight="1" x14ac:dyDescent="0.2">
      <c r="A39" s="113"/>
      <c r="B39" s="107" t="s">
        <v>34</v>
      </c>
      <c r="C39" s="115"/>
      <c r="D39" s="114" t="s">
        <v>25</v>
      </c>
      <c r="E39" s="135"/>
      <c r="F39" s="120"/>
      <c r="G39" s="116"/>
      <c r="H39" s="116"/>
      <c r="I39" s="116"/>
      <c r="L39" s="165"/>
    </row>
    <row r="40" spans="1:12" ht="125.25" hidden="1" customHeight="1" x14ac:dyDescent="0.2">
      <c r="A40" s="122" t="s">
        <v>287</v>
      </c>
      <c r="B40" s="107" t="s">
        <v>288</v>
      </c>
      <c r="C40" s="115" t="s">
        <v>354</v>
      </c>
      <c r="D40" s="114" t="s">
        <v>26</v>
      </c>
      <c r="E40" s="135" t="s">
        <v>289</v>
      </c>
      <c r="F40" s="120">
        <v>0</v>
      </c>
      <c r="G40" s="116">
        <v>0</v>
      </c>
      <c r="H40" s="116"/>
      <c r="I40" s="116"/>
      <c r="L40" s="165"/>
    </row>
    <row r="41" spans="1:12" ht="29.25" hidden="1" customHeight="1" x14ac:dyDescent="0.2">
      <c r="A41" s="122"/>
      <c r="B41" s="128" t="s">
        <v>313</v>
      </c>
      <c r="C41" s="115"/>
      <c r="D41" s="114" t="s">
        <v>24</v>
      </c>
      <c r="E41" s="135"/>
      <c r="F41" s="111">
        <v>0</v>
      </c>
      <c r="G41" s="130">
        <v>0</v>
      </c>
      <c r="H41" s="130">
        <v>0</v>
      </c>
      <c r="I41" s="130">
        <v>0</v>
      </c>
      <c r="L41" s="165"/>
    </row>
    <row r="42" spans="1:12" ht="18.75" hidden="1" customHeight="1" x14ac:dyDescent="0.2">
      <c r="A42" s="122"/>
      <c r="B42" s="107" t="s">
        <v>34</v>
      </c>
      <c r="C42" s="115"/>
      <c r="D42" s="114" t="s">
        <v>25</v>
      </c>
      <c r="E42" s="135"/>
      <c r="F42" s="120"/>
      <c r="G42" s="116"/>
      <c r="H42" s="116"/>
      <c r="I42" s="116"/>
      <c r="L42" s="165"/>
    </row>
    <row r="43" spans="1:12" ht="80.25" hidden="1" customHeight="1" x14ac:dyDescent="0.2">
      <c r="A43" s="122" t="s">
        <v>314</v>
      </c>
      <c r="B43" s="107" t="s">
        <v>315</v>
      </c>
      <c r="C43" s="115" t="s">
        <v>375</v>
      </c>
      <c r="D43" s="114" t="s">
        <v>26</v>
      </c>
      <c r="E43" s="135" t="s">
        <v>285</v>
      </c>
      <c r="F43" s="120">
        <v>0</v>
      </c>
      <c r="G43" s="116"/>
      <c r="H43" s="116"/>
      <c r="I43" s="116"/>
      <c r="L43" s="165"/>
    </row>
    <row r="44" spans="1:12" ht="41.25" hidden="1" customHeight="1" x14ac:dyDescent="0.2">
      <c r="A44" s="122"/>
      <c r="B44" s="128" t="s">
        <v>317</v>
      </c>
      <c r="C44" s="115"/>
      <c r="D44" s="129" t="s">
        <v>27</v>
      </c>
      <c r="E44" s="135"/>
      <c r="F44" s="111">
        <v>0</v>
      </c>
      <c r="G44" s="130">
        <v>0</v>
      </c>
      <c r="H44" s="130">
        <v>0</v>
      </c>
      <c r="I44" s="130">
        <v>0</v>
      </c>
      <c r="J44" s="167"/>
      <c r="L44" s="165"/>
    </row>
    <row r="45" spans="1:12" ht="15.75" hidden="1" customHeight="1" x14ac:dyDescent="0.2">
      <c r="A45" s="122"/>
      <c r="B45" s="107" t="s">
        <v>34</v>
      </c>
      <c r="C45" s="115"/>
      <c r="D45" s="114" t="s">
        <v>320</v>
      </c>
      <c r="E45" s="135"/>
      <c r="F45" s="120"/>
      <c r="G45" s="116"/>
      <c r="H45" s="116"/>
      <c r="I45" s="116"/>
      <c r="L45" s="165"/>
    </row>
    <row r="46" spans="1:12" ht="109.5" hidden="1" customHeight="1" x14ac:dyDescent="0.2">
      <c r="A46" s="122" t="s">
        <v>376</v>
      </c>
      <c r="B46" s="107" t="s">
        <v>294</v>
      </c>
      <c r="C46" s="115" t="s">
        <v>377</v>
      </c>
      <c r="D46" s="114" t="s">
        <v>260</v>
      </c>
      <c r="E46" s="135" t="s">
        <v>289</v>
      </c>
      <c r="F46" s="120">
        <v>0</v>
      </c>
      <c r="G46" s="116"/>
      <c r="H46" s="116"/>
      <c r="I46" s="116"/>
      <c r="L46" s="165"/>
    </row>
    <row r="47" spans="1:12" ht="111" hidden="1" customHeight="1" x14ac:dyDescent="0.2">
      <c r="A47" s="122" t="s">
        <v>376</v>
      </c>
      <c r="B47" s="107" t="s">
        <v>294</v>
      </c>
      <c r="C47" s="115" t="s">
        <v>378</v>
      </c>
      <c r="D47" s="168" t="s">
        <v>28</v>
      </c>
      <c r="E47" s="135" t="s">
        <v>289</v>
      </c>
      <c r="F47" s="120">
        <v>0</v>
      </c>
      <c r="G47" s="116"/>
      <c r="H47" s="116"/>
      <c r="I47" s="116"/>
      <c r="L47" s="165"/>
    </row>
    <row r="48" spans="1:12" ht="43.5" customHeight="1" x14ac:dyDescent="0.2">
      <c r="A48" s="113"/>
      <c r="B48" s="128" t="s">
        <v>37</v>
      </c>
      <c r="C48" s="107"/>
      <c r="D48" s="129" t="s">
        <v>22</v>
      </c>
      <c r="E48" s="107"/>
      <c r="F48" s="111">
        <v>10634.999999999998</v>
      </c>
      <c r="G48" s="111">
        <v>10373.999999999998</v>
      </c>
      <c r="H48" s="111">
        <v>2930.8</v>
      </c>
      <c r="I48" s="111">
        <v>261</v>
      </c>
      <c r="L48" s="165"/>
    </row>
    <row r="49" spans="1:12" ht="15.75" customHeight="1" x14ac:dyDescent="0.2">
      <c r="A49" s="113"/>
      <c r="B49" s="107" t="s">
        <v>34</v>
      </c>
      <c r="C49" s="107"/>
      <c r="D49" s="114" t="s">
        <v>23</v>
      </c>
      <c r="E49" s="107"/>
      <c r="F49" s="115"/>
      <c r="G49" s="116"/>
      <c r="H49" s="116"/>
      <c r="I49" s="116"/>
      <c r="L49" s="165"/>
    </row>
    <row r="50" spans="1:12" ht="65.25" customHeight="1" x14ac:dyDescent="0.2">
      <c r="A50" s="393" t="s">
        <v>287</v>
      </c>
      <c r="B50" s="379" t="s">
        <v>288</v>
      </c>
      <c r="C50" s="115" t="s">
        <v>379</v>
      </c>
      <c r="D50" s="114" t="s">
        <v>24</v>
      </c>
      <c r="E50" s="392">
        <v>10</v>
      </c>
      <c r="F50" s="120">
        <v>1986.1</v>
      </c>
      <c r="G50" s="116">
        <v>1986.1</v>
      </c>
      <c r="H50" s="116"/>
      <c r="I50" s="116"/>
      <c r="L50" s="165"/>
    </row>
    <row r="51" spans="1:12" ht="33.75" customHeight="1" x14ac:dyDescent="0.2">
      <c r="A51" s="393"/>
      <c r="B51" s="379"/>
      <c r="C51" s="115" t="s">
        <v>380</v>
      </c>
      <c r="D51" s="114" t="s">
        <v>25</v>
      </c>
      <c r="E51" s="392"/>
      <c r="F51" s="120">
        <v>2928.7</v>
      </c>
      <c r="G51" s="116">
        <v>2928.7</v>
      </c>
      <c r="H51" s="116">
        <v>935.59999999999991</v>
      </c>
      <c r="I51" s="116"/>
      <c r="L51" s="165"/>
    </row>
    <row r="52" spans="1:12" ht="78" customHeight="1" x14ac:dyDescent="0.2">
      <c r="A52" s="393"/>
      <c r="B52" s="379"/>
      <c r="C52" s="115" t="s">
        <v>381</v>
      </c>
      <c r="D52" s="114" t="s">
        <v>26</v>
      </c>
      <c r="E52" s="392"/>
      <c r="F52" s="120">
        <v>659.2</v>
      </c>
      <c r="G52" s="116">
        <v>659.2</v>
      </c>
      <c r="H52" s="116">
        <v>290.2</v>
      </c>
      <c r="I52" s="116"/>
      <c r="L52" s="165"/>
    </row>
    <row r="53" spans="1:12" ht="143.25" hidden="1" customHeight="1" x14ac:dyDescent="0.2">
      <c r="A53" s="393"/>
      <c r="B53" s="379"/>
      <c r="C53" s="115" t="s">
        <v>382</v>
      </c>
      <c r="D53" s="114" t="s">
        <v>322</v>
      </c>
      <c r="E53" s="392"/>
      <c r="F53" s="120">
        <v>0</v>
      </c>
      <c r="G53" s="116"/>
      <c r="H53" s="116"/>
      <c r="I53" s="116"/>
      <c r="L53" s="165"/>
    </row>
    <row r="54" spans="1:12" ht="52.5" hidden="1" customHeight="1" x14ac:dyDescent="0.2">
      <c r="A54" s="169" t="s">
        <v>287</v>
      </c>
      <c r="B54" s="107" t="s">
        <v>288</v>
      </c>
      <c r="C54" s="115" t="s">
        <v>383</v>
      </c>
      <c r="D54" s="114" t="s">
        <v>41</v>
      </c>
      <c r="E54" s="135">
        <v>10</v>
      </c>
      <c r="F54" s="120">
        <v>0</v>
      </c>
      <c r="G54" s="116"/>
      <c r="H54" s="116"/>
      <c r="I54" s="116"/>
      <c r="L54" s="165"/>
    </row>
    <row r="55" spans="1:12" ht="78" customHeight="1" x14ac:dyDescent="0.2">
      <c r="A55" s="393" t="s">
        <v>300</v>
      </c>
      <c r="B55" s="379" t="s">
        <v>301</v>
      </c>
      <c r="C55" s="115" t="s">
        <v>381</v>
      </c>
      <c r="D55" s="114" t="s">
        <v>27</v>
      </c>
      <c r="E55" s="392" t="s">
        <v>314</v>
      </c>
      <c r="F55" s="120">
        <v>1278.5999999999999</v>
      </c>
      <c r="G55" s="116">
        <v>1278.5999999999999</v>
      </c>
      <c r="H55" s="116">
        <v>883</v>
      </c>
      <c r="I55" s="116"/>
      <c r="L55" s="165"/>
    </row>
    <row r="56" spans="1:12" ht="54.75" customHeight="1" x14ac:dyDescent="0.2">
      <c r="A56" s="393"/>
      <c r="B56" s="379"/>
      <c r="C56" s="115" t="s">
        <v>384</v>
      </c>
      <c r="D56" s="114" t="s">
        <v>320</v>
      </c>
      <c r="E56" s="392"/>
      <c r="F56" s="120">
        <v>926.2</v>
      </c>
      <c r="G56" s="116">
        <v>926.2</v>
      </c>
      <c r="H56" s="116">
        <v>562.6</v>
      </c>
      <c r="I56" s="116"/>
      <c r="L56" s="165"/>
    </row>
    <row r="57" spans="1:12" ht="51.75" customHeight="1" x14ac:dyDescent="0.2">
      <c r="A57" s="393"/>
      <c r="B57" s="379"/>
      <c r="C57" s="115" t="s">
        <v>385</v>
      </c>
      <c r="D57" s="114" t="s">
        <v>260</v>
      </c>
      <c r="E57" s="392"/>
      <c r="F57" s="120">
        <v>603.1</v>
      </c>
      <c r="G57" s="116">
        <v>603.1</v>
      </c>
      <c r="H57" s="116">
        <v>259.39999999999998</v>
      </c>
      <c r="I57" s="116"/>
      <c r="L57" s="165"/>
    </row>
    <row r="58" spans="1:12" ht="104.25" hidden="1" customHeight="1" x14ac:dyDescent="0.2">
      <c r="A58" s="122" t="s">
        <v>300</v>
      </c>
      <c r="B58" s="107" t="s">
        <v>301</v>
      </c>
      <c r="C58" s="115" t="s">
        <v>378</v>
      </c>
      <c r="D58" s="114" t="s">
        <v>323</v>
      </c>
      <c r="E58" s="135" t="s">
        <v>386</v>
      </c>
      <c r="F58" s="120">
        <v>0</v>
      </c>
      <c r="G58" s="116"/>
      <c r="H58" s="116"/>
      <c r="I58" s="116"/>
      <c r="L58" s="165"/>
    </row>
    <row r="59" spans="1:12" ht="69.75" customHeight="1" x14ac:dyDescent="0.2">
      <c r="A59" s="393" t="s">
        <v>302</v>
      </c>
      <c r="B59" s="379" t="s">
        <v>303</v>
      </c>
      <c r="C59" s="115" t="s">
        <v>387</v>
      </c>
      <c r="D59" s="168" t="s">
        <v>28</v>
      </c>
      <c r="E59" s="392" t="s">
        <v>308</v>
      </c>
      <c r="F59" s="120">
        <v>1992.1</v>
      </c>
      <c r="G59" s="116">
        <v>1992.1</v>
      </c>
      <c r="H59" s="116"/>
      <c r="I59" s="116"/>
      <c r="L59" s="165"/>
    </row>
    <row r="60" spans="1:12" ht="93.75" customHeight="1" x14ac:dyDescent="0.2">
      <c r="A60" s="393"/>
      <c r="B60" s="379"/>
      <c r="C60" s="115" t="s">
        <v>388</v>
      </c>
      <c r="D60" s="168" t="s">
        <v>29</v>
      </c>
      <c r="E60" s="392"/>
      <c r="F60" s="120">
        <v>261</v>
      </c>
      <c r="G60" s="116"/>
      <c r="H60" s="116"/>
      <c r="I60" s="116">
        <v>261</v>
      </c>
      <c r="L60" s="165"/>
    </row>
    <row r="61" spans="1:12" ht="29.25" customHeight="1" x14ac:dyDescent="0.2">
      <c r="A61" s="113"/>
      <c r="B61" s="128" t="s">
        <v>35</v>
      </c>
      <c r="C61" s="115"/>
      <c r="D61" s="129" t="s">
        <v>30</v>
      </c>
      <c r="E61" s="166"/>
      <c r="F61" s="111">
        <v>113111.5</v>
      </c>
      <c r="G61" s="130">
        <v>112906.7</v>
      </c>
      <c r="H61" s="130">
        <v>76850.600000000006</v>
      </c>
      <c r="I61" s="130">
        <v>204.8</v>
      </c>
      <c r="L61" s="165"/>
    </row>
    <row r="62" spans="1:12" ht="15.75" customHeight="1" x14ac:dyDescent="0.2">
      <c r="A62" s="113"/>
      <c r="B62" s="107" t="s">
        <v>34</v>
      </c>
      <c r="C62" s="115"/>
      <c r="D62" s="114" t="s">
        <v>31</v>
      </c>
      <c r="E62" s="135"/>
      <c r="F62" s="120"/>
      <c r="G62" s="116"/>
      <c r="H62" s="116"/>
      <c r="I62" s="116"/>
      <c r="L62" s="165"/>
    </row>
    <row r="63" spans="1:12" ht="40.5" customHeight="1" x14ac:dyDescent="0.2">
      <c r="A63" s="394" t="s">
        <v>285</v>
      </c>
      <c r="B63" s="370" t="s">
        <v>286</v>
      </c>
      <c r="C63" s="115" t="s">
        <v>46</v>
      </c>
      <c r="D63" s="114" t="s">
        <v>32</v>
      </c>
      <c r="E63" s="397" t="s">
        <v>328</v>
      </c>
      <c r="F63" s="120">
        <v>109215</v>
      </c>
      <c r="G63" s="116">
        <v>109015</v>
      </c>
      <c r="H63" s="170">
        <v>75336.5</v>
      </c>
      <c r="I63" s="116">
        <v>200</v>
      </c>
      <c r="L63" s="165"/>
    </row>
    <row r="64" spans="1:12" ht="95.25" customHeight="1" x14ac:dyDescent="0.2">
      <c r="A64" s="395"/>
      <c r="B64" s="371"/>
      <c r="C64" s="115" t="s">
        <v>389</v>
      </c>
      <c r="D64" s="114" t="s">
        <v>40</v>
      </c>
      <c r="E64" s="398"/>
      <c r="F64" s="120">
        <v>1848.1</v>
      </c>
      <c r="G64" s="116">
        <v>1843.3</v>
      </c>
      <c r="H64" s="170">
        <v>1143.5999999999999</v>
      </c>
      <c r="I64" s="116">
        <v>4.8</v>
      </c>
      <c r="L64" s="165"/>
    </row>
    <row r="65" spans="1:12" ht="104.25" hidden="1" customHeight="1" x14ac:dyDescent="0.2">
      <c r="A65" s="395"/>
      <c r="B65" s="371"/>
      <c r="C65" s="115" t="s">
        <v>378</v>
      </c>
      <c r="D65" s="114" t="s">
        <v>333</v>
      </c>
      <c r="E65" s="398"/>
      <c r="F65" s="120">
        <v>0</v>
      </c>
      <c r="G65" s="116"/>
      <c r="H65" s="170"/>
      <c r="I65" s="116"/>
      <c r="L65" s="165"/>
    </row>
    <row r="66" spans="1:12" ht="91.5" hidden="1" customHeight="1" x14ac:dyDescent="0.2">
      <c r="A66" s="395"/>
      <c r="B66" s="371"/>
      <c r="C66" s="115" t="s">
        <v>390</v>
      </c>
      <c r="D66" s="114" t="s">
        <v>334</v>
      </c>
      <c r="E66" s="398"/>
      <c r="F66" s="120">
        <v>0</v>
      </c>
      <c r="G66" s="116"/>
      <c r="H66" s="170"/>
      <c r="I66" s="116"/>
      <c r="L66" s="165"/>
    </row>
    <row r="67" spans="1:12" ht="42" hidden="1" customHeight="1" x14ac:dyDescent="0.2">
      <c r="A67" s="396"/>
      <c r="B67" s="372"/>
      <c r="C67" s="115" t="s">
        <v>383</v>
      </c>
      <c r="D67" s="114" t="s">
        <v>335</v>
      </c>
      <c r="E67" s="399"/>
      <c r="F67" s="120">
        <v>0</v>
      </c>
      <c r="G67" s="116"/>
      <c r="H67" s="170"/>
      <c r="I67" s="116"/>
      <c r="L67" s="165"/>
    </row>
    <row r="68" spans="1:12" ht="117.75" customHeight="1" x14ac:dyDescent="0.2">
      <c r="A68" s="391" t="s">
        <v>287</v>
      </c>
      <c r="B68" s="379" t="s">
        <v>391</v>
      </c>
      <c r="C68" s="115" t="s">
        <v>354</v>
      </c>
      <c r="D68" s="114" t="s">
        <v>322</v>
      </c>
      <c r="E68" s="135" t="s">
        <v>289</v>
      </c>
      <c r="F68" s="120">
        <v>38.9</v>
      </c>
      <c r="G68" s="116">
        <v>38.9</v>
      </c>
      <c r="H68" s="170"/>
      <c r="I68" s="116"/>
      <c r="L68" s="165"/>
    </row>
    <row r="69" spans="1:12" ht="32.25" customHeight="1" x14ac:dyDescent="0.2">
      <c r="A69" s="391"/>
      <c r="B69" s="379"/>
      <c r="C69" s="115" t="s">
        <v>380</v>
      </c>
      <c r="D69" s="114" t="s">
        <v>41</v>
      </c>
      <c r="E69" s="392" t="s">
        <v>372</v>
      </c>
      <c r="F69" s="120">
        <v>302.10000000000002</v>
      </c>
      <c r="G69" s="116">
        <v>302.10000000000002</v>
      </c>
      <c r="H69" s="170">
        <v>207.4</v>
      </c>
      <c r="I69" s="116"/>
      <c r="L69" s="165"/>
    </row>
    <row r="70" spans="1:12" ht="41.25" customHeight="1" x14ac:dyDescent="0.2">
      <c r="A70" s="391"/>
      <c r="B70" s="379"/>
      <c r="C70" s="115" t="s">
        <v>392</v>
      </c>
      <c r="D70" s="114" t="s">
        <v>42</v>
      </c>
      <c r="E70" s="392"/>
      <c r="F70" s="120">
        <v>1510.4</v>
      </c>
      <c r="G70" s="116">
        <v>1510.4</v>
      </c>
      <c r="H70" s="116">
        <v>25.1</v>
      </c>
      <c r="I70" s="116"/>
      <c r="L70" s="165"/>
    </row>
    <row r="71" spans="1:12" ht="71.25" hidden="1" customHeight="1" x14ac:dyDescent="0.2">
      <c r="A71" s="393" t="s">
        <v>308</v>
      </c>
      <c r="B71" s="379" t="s">
        <v>309</v>
      </c>
      <c r="C71" s="400" t="s">
        <v>378</v>
      </c>
      <c r="D71" s="114" t="s">
        <v>393</v>
      </c>
      <c r="E71" s="135" t="s">
        <v>291</v>
      </c>
      <c r="F71" s="120">
        <v>0</v>
      </c>
      <c r="G71" s="116"/>
      <c r="H71" s="116"/>
      <c r="I71" s="116"/>
      <c r="L71" s="165"/>
    </row>
    <row r="72" spans="1:12" ht="33.75" hidden="1" customHeight="1" x14ac:dyDescent="0.2">
      <c r="A72" s="393"/>
      <c r="B72" s="379"/>
      <c r="C72" s="400"/>
      <c r="D72" s="114" t="s">
        <v>394</v>
      </c>
      <c r="E72" s="135" t="s">
        <v>328</v>
      </c>
      <c r="F72" s="120">
        <v>0</v>
      </c>
      <c r="G72" s="116"/>
      <c r="H72" s="116"/>
      <c r="I72" s="116"/>
      <c r="L72" s="165"/>
    </row>
    <row r="73" spans="1:12" ht="42" hidden="1" customHeight="1" x14ac:dyDescent="0.2">
      <c r="A73" s="122" t="s">
        <v>308</v>
      </c>
      <c r="B73" s="107" t="s">
        <v>309</v>
      </c>
      <c r="C73" s="115" t="s">
        <v>383</v>
      </c>
      <c r="D73" s="114" t="s">
        <v>395</v>
      </c>
      <c r="E73" s="135" t="s">
        <v>328</v>
      </c>
      <c r="F73" s="120">
        <v>0</v>
      </c>
      <c r="G73" s="116"/>
      <c r="H73" s="116"/>
      <c r="I73" s="116"/>
      <c r="L73" s="165"/>
    </row>
    <row r="74" spans="1:12" ht="78.75" customHeight="1" x14ac:dyDescent="0.2">
      <c r="A74" s="393" t="s">
        <v>328</v>
      </c>
      <c r="B74" s="107" t="s">
        <v>329</v>
      </c>
      <c r="C74" s="115" t="s">
        <v>381</v>
      </c>
      <c r="D74" s="171" t="s">
        <v>43</v>
      </c>
      <c r="E74" s="392" t="s">
        <v>291</v>
      </c>
      <c r="F74" s="120">
        <v>197</v>
      </c>
      <c r="G74" s="116">
        <v>197</v>
      </c>
      <c r="H74" s="116">
        <v>138</v>
      </c>
      <c r="I74" s="116"/>
      <c r="L74" s="165"/>
    </row>
    <row r="75" spans="1:12" ht="108" hidden="1" customHeight="1" x14ac:dyDescent="0.2">
      <c r="A75" s="393"/>
      <c r="B75" s="107" t="s">
        <v>329</v>
      </c>
      <c r="C75" s="115" t="s">
        <v>378</v>
      </c>
      <c r="D75" s="171" t="s">
        <v>396</v>
      </c>
      <c r="E75" s="392"/>
      <c r="F75" s="120">
        <v>0</v>
      </c>
      <c r="G75" s="116"/>
      <c r="H75" s="116"/>
      <c r="I75" s="116"/>
      <c r="L75" s="165"/>
    </row>
    <row r="76" spans="1:12" ht="53.25" hidden="1" customHeight="1" x14ac:dyDescent="0.2">
      <c r="A76" s="393"/>
      <c r="B76" s="379" t="s">
        <v>329</v>
      </c>
      <c r="C76" s="107" t="s">
        <v>397</v>
      </c>
      <c r="D76" s="171" t="s">
        <v>398</v>
      </c>
      <c r="E76" s="392"/>
      <c r="F76" s="120">
        <v>0</v>
      </c>
      <c r="G76" s="116"/>
      <c r="H76" s="116"/>
      <c r="I76" s="116"/>
      <c r="L76" s="165"/>
    </row>
    <row r="77" spans="1:12" ht="40.5" hidden="1" customHeight="1" x14ac:dyDescent="0.2">
      <c r="A77" s="393"/>
      <c r="B77" s="379"/>
      <c r="C77" s="115" t="s">
        <v>383</v>
      </c>
      <c r="D77" s="171" t="s">
        <v>399</v>
      </c>
      <c r="E77" s="392"/>
      <c r="F77" s="120">
        <v>0</v>
      </c>
      <c r="G77" s="116"/>
      <c r="H77" s="116"/>
      <c r="I77" s="116"/>
      <c r="L77" s="165"/>
    </row>
    <row r="78" spans="1:12" ht="13.5" customHeight="1" x14ac:dyDescent="0.2">
      <c r="A78" s="172"/>
      <c r="B78" s="148" t="s">
        <v>39</v>
      </c>
      <c r="C78" s="148"/>
      <c r="D78" s="147" t="s">
        <v>44</v>
      </c>
      <c r="E78" s="148"/>
      <c r="F78" s="149">
        <v>125673.29999999999</v>
      </c>
      <c r="G78" s="150">
        <v>125206.29999999999</v>
      </c>
      <c r="H78" s="150">
        <v>80862.8</v>
      </c>
      <c r="I78" s="150">
        <v>467</v>
      </c>
      <c r="L78" s="165"/>
    </row>
    <row r="79" spans="1:12" ht="67.5" hidden="1" customHeight="1" x14ac:dyDescent="0.2">
      <c r="A79" s="173"/>
      <c r="B79" s="128" t="s">
        <v>400</v>
      </c>
      <c r="C79" s="107" t="s">
        <v>46</v>
      </c>
      <c r="D79" s="147" t="s">
        <v>330</v>
      </c>
      <c r="E79" s="174"/>
      <c r="F79" s="175">
        <f t="shared" ref="F79" si="0">SUM(G79,I79)</f>
        <v>0</v>
      </c>
      <c r="G79" s="176"/>
      <c r="H79" s="176"/>
      <c r="I79" s="176"/>
      <c r="L79" s="165"/>
    </row>
    <row r="80" spans="1:12" ht="16.5" hidden="1" customHeight="1" x14ac:dyDescent="0.2">
      <c r="A80" s="173"/>
      <c r="B80" s="177" t="s">
        <v>39</v>
      </c>
      <c r="C80" s="174"/>
      <c r="D80" s="147" t="s">
        <v>331</v>
      </c>
      <c r="E80" s="174"/>
      <c r="F80" s="175">
        <f>F78+F79</f>
        <v>125673.29999999999</v>
      </c>
      <c r="G80" s="176">
        <f>G78+G79</f>
        <v>125206.29999999999</v>
      </c>
      <c r="H80" s="176">
        <f>H78+H79</f>
        <v>80862.8</v>
      </c>
      <c r="I80" s="176">
        <f>I78+I79</f>
        <v>467</v>
      </c>
      <c r="L80" s="165"/>
    </row>
    <row r="81" spans="1:12" ht="16.5" customHeight="1" x14ac:dyDescent="0.2">
      <c r="A81" s="159"/>
      <c r="B81" s="178"/>
      <c r="C81" s="179"/>
      <c r="D81" s="180"/>
      <c r="E81" s="179"/>
      <c r="F81" s="181"/>
      <c r="G81" s="182"/>
      <c r="H81" s="182"/>
      <c r="I81" s="182"/>
      <c r="L81" s="165"/>
    </row>
    <row r="82" spans="1:12" ht="22.5" customHeight="1" x14ac:dyDescent="0.2">
      <c r="A82" s="101"/>
      <c r="B82" s="183"/>
      <c r="F82" s="181"/>
      <c r="G82" s="182"/>
      <c r="H82" s="182"/>
      <c r="I82" s="182"/>
      <c r="L82" s="165"/>
    </row>
    <row r="83" spans="1:12" ht="16.5" customHeight="1" x14ac:dyDescent="0.25">
      <c r="A83" s="155" t="s">
        <v>339</v>
      </c>
      <c r="B83" s="183"/>
      <c r="F83" s="181"/>
      <c r="G83" s="364" t="s">
        <v>232</v>
      </c>
      <c r="H83" s="364"/>
      <c r="I83" s="364"/>
      <c r="L83" s="165"/>
    </row>
    <row r="84" spans="1:12" x14ac:dyDescent="0.2">
      <c r="F84" s="184"/>
      <c r="L84" s="165"/>
    </row>
    <row r="85" spans="1:12" x14ac:dyDescent="0.2">
      <c r="L85" s="165"/>
    </row>
    <row r="86" spans="1:12" x14ac:dyDescent="0.2">
      <c r="F86" s="185"/>
      <c r="L86" s="165"/>
    </row>
    <row r="88" spans="1:12" x14ac:dyDescent="0.2">
      <c r="F88" s="185"/>
    </row>
  </sheetData>
  <mergeCells count="44">
    <mergeCell ref="G83:I83"/>
    <mergeCell ref="A71:A72"/>
    <mergeCell ref="B71:B72"/>
    <mergeCell ref="C71:C72"/>
    <mergeCell ref="A74:A77"/>
    <mergeCell ref="E74:E77"/>
    <mergeCell ref="B76:B77"/>
    <mergeCell ref="A63:A67"/>
    <mergeCell ref="B63:B67"/>
    <mergeCell ref="E63:E67"/>
    <mergeCell ref="A68:A70"/>
    <mergeCell ref="B68:B70"/>
    <mergeCell ref="E69:E70"/>
    <mergeCell ref="A55:A57"/>
    <mergeCell ref="B55:B57"/>
    <mergeCell ref="E55:E57"/>
    <mergeCell ref="A59:A60"/>
    <mergeCell ref="B59:B60"/>
    <mergeCell ref="E59:E60"/>
    <mergeCell ref="A36:A37"/>
    <mergeCell ref="B36:B37"/>
    <mergeCell ref="E36:E37"/>
    <mergeCell ref="A50:A53"/>
    <mergeCell ref="B50:B53"/>
    <mergeCell ref="E50:E53"/>
    <mergeCell ref="A19:A24"/>
    <mergeCell ref="B19:B24"/>
    <mergeCell ref="E19:E24"/>
    <mergeCell ref="A25:A35"/>
    <mergeCell ref="B25:B35"/>
    <mergeCell ref="E25:E29"/>
    <mergeCell ref="E31:E32"/>
    <mergeCell ref="E33:E34"/>
    <mergeCell ref="A11:I11"/>
    <mergeCell ref="H12:I12"/>
    <mergeCell ref="A13:A15"/>
    <mergeCell ref="B13:B15"/>
    <mergeCell ref="C13:C15"/>
    <mergeCell ref="D13:D15"/>
    <mergeCell ref="E13:E15"/>
    <mergeCell ref="F13:F15"/>
    <mergeCell ref="G13:I13"/>
    <mergeCell ref="G14:H14"/>
    <mergeCell ref="I14:I15"/>
  </mergeCells>
  <pageMargins left="0.78740157480314965" right="0.74803149606299213" top="0.59055118110236227" bottom="0.39370078740157483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12" zoomScaleNormal="100" workbookViewId="0">
      <selection activeCell="J15" sqref="J15"/>
    </sheetView>
  </sheetViews>
  <sheetFormatPr defaultRowHeight="12.75" x14ac:dyDescent="0.2"/>
  <cols>
    <col min="1" max="1" width="6.140625" style="47" customWidth="1"/>
    <col min="2" max="2" width="42.42578125" style="47" customWidth="1"/>
    <col min="3" max="3" width="9" style="47" customWidth="1"/>
    <col min="4" max="4" width="10" style="47" customWidth="1"/>
    <col min="5" max="5" width="10.28515625" style="47" customWidth="1"/>
    <col min="6" max="6" width="8.85546875" style="47" customWidth="1"/>
    <col min="7" max="16384" width="9.140625" style="47"/>
  </cols>
  <sheetData>
    <row r="1" spans="1:6" x14ac:dyDescent="0.2">
      <c r="D1" s="48" t="s">
        <v>0</v>
      </c>
    </row>
    <row r="2" spans="1:6" x14ac:dyDescent="0.2">
      <c r="D2" s="48" t="s">
        <v>237</v>
      </c>
    </row>
    <row r="3" spans="1:6" x14ac:dyDescent="0.2">
      <c r="D3" s="48" t="s">
        <v>33</v>
      </c>
    </row>
    <row r="4" spans="1:6" ht="13.5" customHeight="1" x14ac:dyDescent="0.2">
      <c r="D4" s="48" t="s">
        <v>273</v>
      </c>
    </row>
    <row r="5" spans="1:6" ht="15.75" hidden="1" customHeight="1" x14ac:dyDescent="0.2">
      <c r="D5" s="48" t="s">
        <v>47</v>
      </c>
    </row>
    <row r="6" spans="1:6" hidden="1" x14ac:dyDescent="0.2">
      <c r="D6" s="48" t="s">
        <v>236</v>
      </c>
    </row>
    <row r="7" spans="1:6" hidden="1" x14ac:dyDescent="0.2">
      <c r="D7" s="48" t="s">
        <v>33</v>
      </c>
    </row>
    <row r="8" spans="1:6" hidden="1" x14ac:dyDescent="0.2">
      <c r="D8" s="48" t="s">
        <v>112</v>
      </c>
    </row>
    <row r="9" spans="1:6" x14ac:dyDescent="0.2">
      <c r="E9" s="49"/>
    </row>
    <row r="10" spans="1:6" ht="62.25" customHeight="1" x14ac:dyDescent="0.2">
      <c r="A10" s="402" t="s">
        <v>238</v>
      </c>
      <c r="B10" s="402"/>
      <c r="C10" s="402"/>
      <c r="D10" s="402"/>
      <c r="E10" s="402"/>
      <c r="F10" s="402"/>
    </row>
    <row r="11" spans="1:6" ht="25.5" customHeight="1" x14ac:dyDescent="0.25">
      <c r="F11" s="50" t="s">
        <v>248</v>
      </c>
    </row>
    <row r="12" spans="1:6" ht="15" x14ac:dyDescent="0.2">
      <c r="A12" s="403" t="s">
        <v>1</v>
      </c>
      <c r="B12" s="403" t="s">
        <v>274</v>
      </c>
      <c r="C12" s="404" t="s">
        <v>39</v>
      </c>
      <c r="D12" s="406" t="s">
        <v>34</v>
      </c>
      <c r="E12" s="406"/>
      <c r="F12" s="406"/>
    </row>
    <row r="13" spans="1:6" ht="105" x14ac:dyDescent="0.2">
      <c r="A13" s="403"/>
      <c r="B13" s="403"/>
      <c r="C13" s="405"/>
      <c r="D13" s="51" t="s">
        <v>113</v>
      </c>
      <c r="E13" s="52" t="s">
        <v>114</v>
      </c>
      <c r="F13" s="52" t="s">
        <v>115</v>
      </c>
    </row>
    <row r="14" spans="1:6" ht="27" customHeight="1" x14ac:dyDescent="0.2">
      <c r="A14" s="53" t="s">
        <v>2</v>
      </c>
      <c r="B14" s="54" t="s">
        <v>35</v>
      </c>
      <c r="C14" s="75">
        <f t="shared" ref="C14:C78" si="0">D14+E14+F14</f>
        <v>14736.268999999998</v>
      </c>
      <c r="D14" s="76">
        <f>D15+D16+D59+D60+D65</f>
        <v>13925.504999999999</v>
      </c>
      <c r="E14" s="76">
        <f>E15+E16+E59+E60+E65</f>
        <v>255.14999999999998</v>
      </c>
      <c r="F14" s="76">
        <f>F15+F16+F59+F60+F65</f>
        <v>555.61400000000003</v>
      </c>
    </row>
    <row r="15" spans="1:6" ht="30" x14ac:dyDescent="0.2">
      <c r="A15" s="73" t="s">
        <v>36</v>
      </c>
      <c r="B15" s="55" t="s">
        <v>116</v>
      </c>
      <c r="C15" s="77">
        <f t="shared" si="0"/>
        <v>12204.199999999999</v>
      </c>
      <c r="D15" s="82">
        <v>11662.3</v>
      </c>
      <c r="E15" s="82">
        <v>159</v>
      </c>
      <c r="F15" s="82">
        <v>382.9</v>
      </c>
    </row>
    <row r="16" spans="1:6" ht="30" x14ac:dyDescent="0.2">
      <c r="A16" s="73" t="s">
        <v>117</v>
      </c>
      <c r="B16" s="55" t="s">
        <v>250</v>
      </c>
      <c r="C16" s="77">
        <f t="shared" si="0"/>
        <v>2211.2690000000002</v>
      </c>
      <c r="D16" s="78">
        <f>SUM(D17:D58)</f>
        <v>2036.8050000000001</v>
      </c>
      <c r="E16" s="78">
        <f>SUM(E17:E58)</f>
        <v>26.75</v>
      </c>
      <c r="F16" s="78">
        <f>SUM(F17:F58)</f>
        <v>147.714</v>
      </c>
    </row>
    <row r="17" spans="1:6" ht="15" hidden="1" x14ac:dyDescent="0.2">
      <c r="A17" s="74" t="s">
        <v>118</v>
      </c>
      <c r="B17" s="55" t="s">
        <v>119</v>
      </c>
      <c r="C17" s="77">
        <f t="shared" si="0"/>
        <v>3</v>
      </c>
      <c r="D17" s="78"/>
      <c r="E17" s="78"/>
      <c r="F17" s="78">
        <v>3</v>
      </c>
    </row>
    <row r="18" spans="1:6" ht="15" hidden="1" x14ac:dyDescent="0.2">
      <c r="A18" s="74" t="s">
        <v>120</v>
      </c>
      <c r="B18" s="55" t="s">
        <v>121</v>
      </c>
      <c r="C18" s="77">
        <f t="shared" si="0"/>
        <v>4.3</v>
      </c>
      <c r="D18" s="78"/>
      <c r="E18" s="78"/>
      <c r="F18" s="78">
        <v>4.3</v>
      </c>
    </row>
    <row r="19" spans="1:6" ht="15" hidden="1" x14ac:dyDescent="0.2">
      <c r="A19" s="74" t="s">
        <v>122</v>
      </c>
      <c r="B19" s="55" t="s">
        <v>123</v>
      </c>
      <c r="C19" s="77">
        <f t="shared" si="0"/>
        <v>13.1</v>
      </c>
      <c r="D19" s="78"/>
      <c r="E19" s="78"/>
      <c r="F19" s="78">
        <v>13.1</v>
      </c>
    </row>
    <row r="20" spans="1:6" ht="15" hidden="1" x14ac:dyDescent="0.2">
      <c r="A20" s="74" t="s">
        <v>124</v>
      </c>
      <c r="B20" s="55" t="s">
        <v>125</v>
      </c>
      <c r="C20" s="77">
        <f t="shared" si="0"/>
        <v>9</v>
      </c>
      <c r="D20" s="78"/>
      <c r="E20" s="78"/>
      <c r="F20" s="78">
        <v>9</v>
      </c>
    </row>
    <row r="21" spans="1:6" ht="15" hidden="1" x14ac:dyDescent="0.2">
      <c r="A21" s="74" t="s">
        <v>126</v>
      </c>
      <c r="B21" s="55" t="s">
        <v>127</v>
      </c>
      <c r="C21" s="77">
        <f t="shared" si="0"/>
        <v>20.3</v>
      </c>
      <c r="D21" s="78"/>
      <c r="E21" s="78"/>
      <c r="F21" s="78">
        <v>20.3</v>
      </c>
    </row>
    <row r="22" spans="1:6" ht="15" hidden="1" x14ac:dyDescent="0.2">
      <c r="A22" s="74" t="s">
        <v>128</v>
      </c>
      <c r="B22" s="55" t="s">
        <v>239</v>
      </c>
      <c r="C22" s="77">
        <f t="shared" si="0"/>
        <v>12</v>
      </c>
      <c r="D22" s="78"/>
      <c r="E22" s="78"/>
      <c r="F22" s="78">
        <v>12</v>
      </c>
    </row>
    <row r="23" spans="1:6" ht="15" hidden="1" x14ac:dyDescent="0.2">
      <c r="A23" s="74" t="s">
        <v>129</v>
      </c>
      <c r="B23" s="55" t="s">
        <v>181</v>
      </c>
      <c r="C23" s="77">
        <f t="shared" si="0"/>
        <v>5.2140000000000004</v>
      </c>
      <c r="D23" s="78"/>
      <c r="E23" s="78"/>
      <c r="F23" s="78">
        <v>5.2140000000000004</v>
      </c>
    </row>
    <row r="24" spans="1:6" ht="15" hidden="1" x14ac:dyDescent="0.2">
      <c r="A24" s="74" t="s">
        <v>130</v>
      </c>
      <c r="B24" s="55" t="s">
        <v>184</v>
      </c>
      <c r="C24" s="77">
        <f t="shared" si="0"/>
        <v>1.2</v>
      </c>
      <c r="D24" s="78"/>
      <c r="E24" s="78"/>
      <c r="F24" s="78">
        <v>1.2</v>
      </c>
    </row>
    <row r="25" spans="1:6" ht="30" hidden="1" x14ac:dyDescent="0.2">
      <c r="A25" s="74" t="s">
        <v>132</v>
      </c>
      <c r="B25" s="55" t="s">
        <v>139</v>
      </c>
      <c r="C25" s="77">
        <f t="shared" si="0"/>
        <v>6</v>
      </c>
      <c r="D25" s="78"/>
      <c r="E25" s="78"/>
      <c r="F25" s="78">
        <v>6</v>
      </c>
    </row>
    <row r="26" spans="1:6" ht="15" hidden="1" x14ac:dyDescent="0.2">
      <c r="A26" s="74" t="s">
        <v>133</v>
      </c>
      <c r="B26" s="55" t="s">
        <v>175</v>
      </c>
      <c r="C26" s="77">
        <f t="shared" si="0"/>
        <v>10.7</v>
      </c>
      <c r="D26" s="78"/>
      <c r="E26" s="78">
        <v>10.7</v>
      </c>
      <c r="F26" s="78"/>
    </row>
    <row r="27" spans="1:6" ht="15" hidden="1" x14ac:dyDescent="0.2">
      <c r="A27" s="74" t="s">
        <v>134</v>
      </c>
      <c r="B27" s="55" t="s">
        <v>240</v>
      </c>
      <c r="C27" s="77">
        <f t="shared" si="0"/>
        <v>33.25</v>
      </c>
      <c r="D27" s="78">
        <v>18.75</v>
      </c>
      <c r="E27" s="78"/>
      <c r="F27" s="78">
        <v>14.5</v>
      </c>
    </row>
    <row r="28" spans="1:6" ht="15" hidden="1" x14ac:dyDescent="0.2">
      <c r="A28" s="74" t="s">
        <v>136</v>
      </c>
      <c r="B28" s="55" t="s">
        <v>227</v>
      </c>
      <c r="C28" s="77">
        <f t="shared" si="0"/>
        <v>4</v>
      </c>
      <c r="D28" s="78"/>
      <c r="E28" s="78"/>
      <c r="F28" s="78">
        <v>4</v>
      </c>
    </row>
    <row r="29" spans="1:6" ht="15" hidden="1" x14ac:dyDescent="0.2">
      <c r="A29" s="74" t="s">
        <v>138</v>
      </c>
      <c r="B29" s="55" t="s">
        <v>226</v>
      </c>
      <c r="C29" s="77">
        <f t="shared" si="0"/>
        <v>15.8</v>
      </c>
      <c r="D29" s="78">
        <v>10.4</v>
      </c>
      <c r="E29" s="78"/>
      <c r="F29" s="78">
        <v>5.4</v>
      </c>
    </row>
    <row r="30" spans="1:6" ht="15" hidden="1" customHeight="1" x14ac:dyDescent="0.2">
      <c r="A30" s="74" t="s">
        <v>140</v>
      </c>
      <c r="B30" s="55" t="s">
        <v>229</v>
      </c>
      <c r="C30" s="77">
        <f t="shared" si="0"/>
        <v>5.8</v>
      </c>
      <c r="D30" s="78"/>
      <c r="E30" s="78"/>
      <c r="F30" s="78">
        <v>5.8</v>
      </c>
    </row>
    <row r="31" spans="1:6" ht="15" hidden="1" x14ac:dyDescent="0.2">
      <c r="A31" s="74" t="s">
        <v>141</v>
      </c>
      <c r="B31" s="55" t="s">
        <v>241</v>
      </c>
      <c r="C31" s="77">
        <f t="shared" si="0"/>
        <v>19.2</v>
      </c>
      <c r="D31" s="78">
        <v>16</v>
      </c>
      <c r="E31" s="78"/>
      <c r="F31" s="78">
        <v>3.2</v>
      </c>
    </row>
    <row r="32" spans="1:6" ht="15" hidden="1" x14ac:dyDescent="0.2">
      <c r="A32" s="74" t="s">
        <v>143</v>
      </c>
      <c r="B32" s="55" t="s">
        <v>131</v>
      </c>
      <c r="C32" s="77">
        <f t="shared" si="0"/>
        <v>8</v>
      </c>
      <c r="D32" s="78"/>
      <c r="E32" s="78"/>
      <c r="F32" s="78">
        <v>8</v>
      </c>
    </row>
    <row r="33" spans="1:6" ht="15" hidden="1" x14ac:dyDescent="0.2">
      <c r="A33" s="74" t="s">
        <v>145</v>
      </c>
      <c r="B33" s="56" t="s">
        <v>242</v>
      </c>
      <c r="C33" s="77">
        <f t="shared" si="0"/>
        <v>24.5</v>
      </c>
      <c r="D33" s="78">
        <v>17</v>
      </c>
      <c r="E33" s="78"/>
      <c r="F33" s="78">
        <v>7.5</v>
      </c>
    </row>
    <row r="34" spans="1:6" ht="15" hidden="1" x14ac:dyDescent="0.2">
      <c r="A34" s="74" t="s">
        <v>146</v>
      </c>
      <c r="B34" s="55" t="s">
        <v>135</v>
      </c>
      <c r="C34" s="77">
        <f t="shared" si="0"/>
        <v>14.510000000000002</v>
      </c>
      <c r="D34" s="78">
        <v>10.96</v>
      </c>
      <c r="E34" s="78">
        <v>0.15</v>
      </c>
      <c r="F34" s="78">
        <v>3.4</v>
      </c>
    </row>
    <row r="35" spans="1:6" ht="15" hidden="1" x14ac:dyDescent="0.2">
      <c r="A35" s="74" t="s">
        <v>148</v>
      </c>
      <c r="B35" s="55" t="s">
        <v>137</v>
      </c>
      <c r="C35" s="77">
        <f t="shared" si="0"/>
        <v>27.1</v>
      </c>
      <c r="D35" s="78">
        <v>21</v>
      </c>
      <c r="E35" s="78"/>
      <c r="F35" s="78">
        <v>6.1</v>
      </c>
    </row>
    <row r="36" spans="1:6" ht="15" hidden="1" x14ac:dyDescent="0.2">
      <c r="A36" s="74" t="s">
        <v>150</v>
      </c>
      <c r="B36" s="55" t="s">
        <v>142</v>
      </c>
      <c r="C36" s="77">
        <f t="shared" si="0"/>
        <v>34.5</v>
      </c>
      <c r="D36" s="78">
        <v>24</v>
      </c>
      <c r="E36" s="78"/>
      <c r="F36" s="78">
        <v>10.5</v>
      </c>
    </row>
    <row r="37" spans="1:6" ht="15" hidden="1" x14ac:dyDescent="0.2">
      <c r="A37" s="74" t="s">
        <v>152</v>
      </c>
      <c r="B37" s="55" t="s">
        <v>144</v>
      </c>
      <c r="C37" s="77">
        <f t="shared" si="0"/>
        <v>21.8</v>
      </c>
      <c r="D37" s="78">
        <v>17.600000000000001</v>
      </c>
      <c r="E37" s="78"/>
      <c r="F37" s="78">
        <v>4.2</v>
      </c>
    </row>
    <row r="38" spans="1:6" ht="30" hidden="1" x14ac:dyDescent="0.2">
      <c r="A38" s="57" t="s">
        <v>154</v>
      </c>
      <c r="B38" s="55" t="s">
        <v>243</v>
      </c>
      <c r="C38" s="77">
        <f t="shared" si="0"/>
        <v>18.8</v>
      </c>
      <c r="D38" s="78">
        <v>13.9</v>
      </c>
      <c r="E38" s="78">
        <v>4.9000000000000004</v>
      </c>
      <c r="F38" s="78">
        <v>0</v>
      </c>
    </row>
    <row r="39" spans="1:6" ht="30" hidden="1" x14ac:dyDescent="0.2">
      <c r="A39" s="57" t="s">
        <v>156</v>
      </c>
      <c r="B39" s="55" t="s">
        <v>244</v>
      </c>
      <c r="C39" s="77">
        <f t="shared" si="0"/>
        <v>54.4</v>
      </c>
      <c r="D39" s="78">
        <v>43.4</v>
      </c>
      <c r="E39" s="78">
        <v>11</v>
      </c>
      <c r="F39" s="78"/>
    </row>
    <row r="40" spans="1:6" ht="15" hidden="1" x14ac:dyDescent="0.2">
      <c r="A40" s="58" t="s">
        <v>158</v>
      </c>
      <c r="B40" s="55" t="s">
        <v>177</v>
      </c>
      <c r="C40" s="77">
        <f t="shared" si="0"/>
        <v>0</v>
      </c>
      <c r="D40" s="78"/>
      <c r="E40" s="78"/>
      <c r="F40" s="78"/>
    </row>
    <row r="41" spans="1:6" ht="15" hidden="1" x14ac:dyDescent="0.2">
      <c r="A41" s="58" t="s">
        <v>160</v>
      </c>
      <c r="B41" s="55" t="s">
        <v>147</v>
      </c>
      <c r="C41" s="77">
        <f t="shared" si="0"/>
        <v>66.900000000000006</v>
      </c>
      <c r="D41" s="78">
        <v>66.900000000000006</v>
      </c>
      <c r="E41" s="78"/>
      <c r="F41" s="78"/>
    </row>
    <row r="42" spans="1:6" ht="30" hidden="1" x14ac:dyDescent="0.2">
      <c r="A42" s="58" t="s">
        <v>162</v>
      </c>
      <c r="B42" s="55" t="s">
        <v>167</v>
      </c>
      <c r="C42" s="77">
        <f t="shared" si="0"/>
        <v>76</v>
      </c>
      <c r="D42" s="78">
        <v>76</v>
      </c>
      <c r="E42" s="78"/>
      <c r="F42" s="78">
        <v>0</v>
      </c>
    </row>
    <row r="43" spans="1:6" ht="15" hidden="1" x14ac:dyDescent="0.2">
      <c r="A43" s="58" t="s">
        <v>164</v>
      </c>
      <c r="B43" s="55" t="s">
        <v>245</v>
      </c>
      <c r="C43" s="77">
        <f t="shared" si="0"/>
        <v>131</v>
      </c>
      <c r="D43" s="78">
        <v>131</v>
      </c>
      <c r="E43" s="78"/>
      <c r="F43" s="78"/>
    </row>
    <row r="44" spans="1:6" ht="15" hidden="1" x14ac:dyDescent="0.2">
      <c r="A44" s="58" t="s">
        <v>166</v>
      </c>
      <c r="B44" s="55" t="s">
        <v>149</v>
      </c>
      <c r="C44" s="77">
        <f t="shared" si="0"/>
        <v>64.3</v>
      </c>
      <c r="D44" s="78">
        <v>64.3</v>
      </c>
      <c r="E44" s="78"/>
      <c r="F44" s="78"/>
    </row>
    <row r="45" spans="1:6" ht="15" hidden="1" x14ac:dyDescent="0.2">
      <c r="A45" s="58" t="s">
        <v>168</v>
      </c>
      <c r="B45" s="55" t="s">
        <v>151</v>
      </c>
      <c r="C45" s="77">
        <f t="shared" si="0"/>
        <v>136.666</v>
      </c>
      <c r="D45" s="78">
        <v>136.666</v>
      </c>
      <c r="E45" s="78"/>
      <c r="F45" s="78"/>
    </row>
    <row r="46" spans="1:6" ht="15" hidden="1" x14ac:dyDescent="0.2">
      <c r="A46" s="58" t="s">
        <v>170</v>
      </c>
      <c r="B46" s="55" t="s">
        <v>153</v>
      </c>
      <c r="C46" s="77">
        <f t="shared" si="0"/>
        <v>62</v>
      </c>
      <c r="D46" s="78">
        <v>62</v>
      </c>
      <c r="E46" s="78"/>
      <c r="F46" s="78"/>
    </row>
    <row r="47" spans="1:6" ht="15" hidden="1" x14ac:dyDescent="0.2">
      <c r="A47" s="58" t="s">
        <v>172</v>
      </c>
      <c r="B47" s="56" t="s">
        <v>155</v>
      </c>
      <c r="C47" s="77">
        <f t="shared" si="0"/>
        <v>117</v>
      </c>
      <c r="D47" s="78">
        <v>117</v>
      </c>
      <c r="E47" s="78"/>
      <c r="F47" s="78"/>
    </row>
    <row r="48" spans="1:6" ht="15" hidden="1" x14ac:dyDescent="0.2">
      <c r="A48" s="58" t="s">
        <v>174</v>
      </c>
      <c r="B48" s="55" t="s">
        <v>157</v>
      </c>
      <c r="C48" s="77">
        <f t="shared" si="0"/>
        <v>108.1</v>
      </c>
      <c r="D48" s="78">
        <v>108.1</v>
      </c>
      <c r="E48" s="78"/>
      <c r="F48" s="78"/>
    </row>
    <row r="49" spans="1:6" ht="15" hidden="1" x14ac:dyDescent="0.2">
      <c r="A49" s="58" t="s">
        <v>176</v>
      </c>
      <c r="B49" s="55" t="s">
        <v>159</v>
      </c>
      <c r="C49" s="77">
        <f t="shared" si="0"/>
        <v>93.7</v>
      </c>
      <c r="D49" s="78">
        <v>93.7</v>
      </c>
      <c r="E49" s="78"/>
      <c r="F49" s="78"/>
    </row>
    <row r="50" spans="1:6" ht="15" hidden="1" x14ac:dyDescent="0.2">
      <c r="A50" s="58" t="s">
        <v>178</v>
      </c>
      <c r="B50" s="55" t="s">
        <v>161</v>
      </c>
      <c r="C50" s="77">
        <f t="shared" si="0"/>
        <v>93.7</v>
      </c>
      <c r="D50" s="78">
        <v>92.7</v>
      </c>
      <c r="E50" s="78"/>
      <c r="F50" s="78">
        <v>1</v>
      </c>
    </row>
    <row r="51" spans="1:6" ht="15" hidden="1" x14ac:dyDescent="0.2">
      <c r="A51" s="74" t="s">
        <v>179</v>
      </c>
      <c r="B51" s="55" t="s">
        <v>163</v>
      </c>
      <c r="C51" s="77">
        <f t="shared" si="0"/>
        <v>163</v>
      </c>
      <c r="D51" s="78">
        <v>163</v>
      </c>
      <c r="E51" s="78"/>
      <c r="F51" s="78"/>
    </row>
    <row r="52" spans="1:6" ht="15" hidden="1" x14ac:dyDescent="0.2">
      <c r="A52" s="58" t="s">
        <v>180</v>
      </c>
      <c r="B52" s="55" t="s">
        <v>165</v>
      </c>
      <c r="C52" s="77">
        <f t="shared" si="0"/>
        <v>114</v>
      </c>
      <c r="D52" s="78">
        <v>114</v>
      </c>
      <c r="E52" s="78"/>
      <c r="F52" s="78"/>
    </row>
    <row r="53" spans="1:6" ht="30" hidden="1" x14ac:dyDescent="0.2">
      <c r="A53" s="58" t="s">
        <v>182</v>
      </c>
      <c r="B53" s="55" t="s">
        <v>169</v>
      </c>
      <c r="C53" s="77">
        <f t="shared" si="0"/>
        <v>98.5</v>
      </c>
      <c r="D53" s="78">
        <v>98.5</v>
      </c>
      <c r="E53" s="78"/>
      <c r="F53" s="78"/>
    </row>
    <row r="54" spans="1:6" ht="30" hidden="1" x14ac:dyDescent="0.2">
      <c r="A54" s="74" t="s">
        <v>183</v>
      </c>
      <c r="B54" s="55" t="s">
        <v>171</v>
      </c>
      <c r="C54" s="77">
        <f t="shared" si="0"/>
        <v>78.2</v>
      </c>
      <c r="D54" s="78">
        <v>78.2</v>
      </c>
      <c r="E54" s="78"/>
      <c r="F54" s="78"/>
    </row>
    <row r="55" spans="1:6" ht="15" hidden="1" x14ac:dyDescent="0.2">
      <c r="A55" s="74" t="s">
        <v>185</v>
      </c>
      <c r="B55" s="55" t="s">
        <v>246</v>
      </c>
      <c r="C55" s="77">
        <f t="shared" si="0"/>
        <v>135.19999999999999</v>
      </c>
      <c r="D55" s="78">
        <v>135.19999999999999</v>
      </c>
      <c r="E55" s="78"/>
      <c r="F55" s="78"/>
    </row>
    <row r="56" spans="1:6" ht="15" hidden="1" customHeight="1" x14ac:dyDescent="0.2">
      <c r="A56" s="74" t="s">
        <v>186</v>
      </c>
      <c r="B56" s="55" t="s">
        <v>187</v>
      </c>
      <c r="C56" s="77">
        <f t="shared" si="0"/>
        <v>151.80000000000001</v>
      </c>
      <c r="D56" s="78">
        <v>151.80000000000001</v>
      </c>
      <c r="E56" s="78"/>
      <c r="F56" s="78"/>
    </row>
    <row r="57" spans="1:6" ht="15" hidden="1" customHeight="1" x14ac:dyDescent="0.2">
      <c r="A57" s="74" t="s">
        <v>188</v>
      </c>
      <c r="B57" s="55" t="s">
        <v>247</v>
      </c>
      <c r="C57" s="77">
        <f t="shared" si="0"/>
        <v>94.328999999999994</v>
      </c>
      <c r="D57" s="78">
        <v>94.328999999999994</v>
      </c>
      <c r="E57" s="78"/>
      <c r="F57" s="78"/>
    </row>
    <row r="58" spans="1:6" ht="15" hidden="1" customHeight="1" x14ac:dyDescent="0.2">
      <c r="A58" s="74" t="s">
        <v>189</v>
      </c>
      <c r="B58" s="55" t="s">
        <v>173</v>
      </c>
      <c r="C58" s="77">
        <f t="shared" si="0"/>
        <v>60.4</v>
      </c>
      <c r="D58" s="78">
        <v>60.4</v>
      </c>
      <c r="E58" s="78"/>
      <c r="F58" s="78"/>
    </row>
    <row r="59" spans="1:6" ht="43.15" customHeight="1" x14ac:dyDescent="0.2">
      <c r="A59" s="73" t="s">
        <v>190</v>
      </c>
      <c r="B59" s="55" t="s">
        <v>191</v>
      </c>
      <c r="C59" s="77">
        <f t="shared" si="0"/>
        <v>17.100000000000001</v>
      </c>
      <c r="D59" s="78"/>
      <c r="E59" s="78">
        <v>17.100000000000001</v>
      </c>
      <c r="F59" s="78"/>
    </row>
    <row r="60" spans="1:6" ht="30.6" customHeight="1" x14ac:dyDescent="0.2">
      <c r="A60" s="73" t="s">
        <v>192</v>
      </c>
      <c r="B60" s="55" t="s">
        <v>249</v>
      </c>
      <c r="C60" s="77">
        <f>D60+E60+F60</f>
        <v>52.3</v>
      </c>
      <c r="D60" s="81"/>
      <c r="E60" s="81">
        <f>E61+E62+E63+E64</f>
        <v>52.3</v>
      </c>
      <c r="F60" s="81"/>
    </row>
    <row r="61" spans="1:6" ht="15" hidden="1" x14ac:dyDescent="0.2">
      <c r="A61" s="59" t="s">
        <v>193</v>
      </c>
      <c r="B61" s="60" t="s">
        <v>194</v>
      </c>
      <c r="C61" s="80">
        <f t="shared" si="0"/>
        <v>5.8</v>
      </c>
      <c r="D61" s="78"/>
      <c r="E61" s="78">
        <v>5.8</v>
      </c>
      <c r="F61" s="78"/>
    </row>
    <row r="62" spans="1:6" ht="15" hidden="1" x14ac:dyDescent="0.2">
      <c r="A62" s="61" t="s">
        <v>195</v>
      </c>
      <c r="B62" s="62" t="s">
        <v>196</v>
      </c>
      <c r="C62" s="80">
        <f t="shared" si="0"/>
        <v>6.5</v>
      </c>
      <c r="D62" s="78"/>
      <c r="E62" s="78">
        <v>6.5</v>
      </c>
      <c r="F62" s="78"/>
    </row>
    <row r="63" spans="1:6" ht="15" hidden="1" x14ac:dyDescent="0.2">
      <c r="A63" s="59" t="s">
        <v>197</v>
      </c>
      <c r="B63" s="63" t="s">
        <v>198</v>
      </c>
      <c r="C63" s="80">
        <f t="shared" si="0"/>
        <v>30</v>
      </c>
      <c r="D63" s="78"/>
      <c r="E63" s="78">
        <v>30</v>
      </c>
      <c r="F63" s="78"/>
    </row>
    <row r="64" spans="1:6" ht="15" hidden="1" x14ac:dyDescent="0.2">
      <c r="A64" s="59" t="s">
        <v>224</v>
      </c>
      <c r="B64" s="63" t="s">
        <v>225</v>
      </c>
      <c r="C64" s="80">
        <f t="shared" si="0"/>
        <v>10</v>
      </c>
      <c r="D64" s="78"/>
      <c r="E64" s="78">
        <v>10</v>
      </c>
      <c r="F64" s="78"/>
    </row>
    <row r="65" spans="1:6" ht="43.5" customHeight="1" x14ac:dyDescent="0.2">
      <c r="A65" s="73" t="s">
        <v>199</v>
      </c>
      <c r="B65" s="55" t="s">
        <v>200</v>
      </c>
      <c r="C65" s="77">
        <f t="shared" si="0"/>
        <v>251.4</v>
      </c>
      <c r="D65" s="78">
        <v>226.4</v>
      </c>
      <c r="E65" s="78"/>
      <c r="F65" s="78">
        <v>25</v>
      </c>
    </row>
    <row r="66" spans="1:6" ht="27" customHeight="1" x14ac:dyDescent="0.2">
      <c r="A66" s="64" t="s">
        <v>3</v>
      </c>
      <c r="B66" s="83" t="s">
        <v>37</v>
      </c>
      <c r="C66" s="75">
        <f t="shared" si="0"/>
        <v>702.62</v>
      </c>
      <c r="D66" s="79">
        <f>D67+D68+D69+D70+D71+D72+D73+D74</f>
        <v>701.62</v>
      </c>
      <c r="E66" s="79">
        <f>E67+E68+E69+E70+E71+E72+E73+E74</f>
        <v>1</v>
      </c>
      <c r="F66" s="79"/>
    </row>
    <row r="67" spans="1:6" ht="15" hidden="1" x14ac:dyDescent="0.2">
      <c r="A67" s="57" t="s">
        <v>201</v>
      </c>
      <c r="B67" s="56" t="s">
        <v>202</v>
      </c>
      <c r="C67" s="81">
        <f t="shared" si="0"/>
        <v>50.52</v>
      </c>
      <c r="D67" s="78">
        <v>50.52</v>
      </c>
      <c r="E67" s="78"/>
      <c r="F67" s="78"/>
    </row>
    <row r="68" spans="1:6" ht="15" hidden="1" x14ac:dyDescent="0.2">
      <c r="A68" s="58" t="s">
        <v>203</v>
      </c>
      <c r="B68" s="56" t="s">
        <v>204</v>
      </c>
      <c r="C68" s="81">
        <f t="shared" si="0"/>
        <v>175</v>
      </c>
      <c r="D68" s="78">
        <v>175</v>
      </c>
      <c r="E68" s="78"/>
      <c r="F68" s="78"/>
    </row>
    <row r="69" spans="1:6" ht="15" hidden="1" x14ac:dyDescent="0.2">
      <c r="A69" s="74" t="s">
        <v>205</v>
      </c>
      <c r="B69" s="56" t="s">
        <v>206</v>
      </c>
      <c r="C69" s="81">
        <f t="shared" si="0"/>
        <v>200</v>
      </c>
      <c r="D69" s="78">
        <v>200</v>
      </c>
      <c r="E69" s="78"/>
      <c r="F69" s="78"/>
    </row>
    <row r="70" spans="1:6" ht="15" hidden="1" x14ac:dyDescent="0.2">
      <c r="A70" s="74" t="s">
        <v>207</v>
      </c>
      <c r="B70" s="84" t="s">
        <v>208</v>
      </c>
      <c r="C70" s="81">
        <f t="shared" si="0"/>
        <v>38.6</v>
      </c>
      <c r="D70" s="78">
        <v>38.6</v>
      </c>
      <c r="E70" s="78"/>
      <c r="F70" s="78"/>
    </row>
    <row r="71" spans="1:6" ht="15" hidden="1" x14ac:dyDescent="0.2">
      <c r="A71" s="74" t="s">
        <v>209</v>
      </c>
      <c r="B71" s="55" t="s">
        <v>210</v>
      </c>
      <c r="C71" s="77">
        <f t="shared" si="0"/>
        <v>7.5</v>
      </c>
      <c r="D71" s="78">
        <v>7.5</v>
      </c>
      <c r="E71" s="78"/>
      <c r="F71" s="78"/>
    </row>
    <row r="72" spans="1:6" ht="15" hidden="1" x14ac:dyDescent="0.2">
      <c r="A72" s="74" t="s">
        <v>211</v>
      </c>
      <c r="B72" s="56" t="s">
        <v>212</v>
      </c>
      <c r="C72" s="81">
        <f t="shared" si="0"/>
        <v>60</v>
      </c>
      <c r="D72" s="78">
        <v>60</v>
      </c>
      <c r="E72" s="78"/>
      <c r="F72" s="78"/>
    </row>
    <row r="73" spans="1:6" ht="15" hidden="1" x14ac:dyDescent="0.2">
      <c r="A73" s="74" t="s">
        <v>213</v>
      </c>
      <c r="B73" s="56" t="s">
        <v>214</v>
      </c>
      <c r="C73" s="77">
        <f t="shared" si="0"/>
        <v>170</v>
      </c>
      <c r="D73" s="78">
        <v>170</v>
      </c>
      <c r="E73" s="78"/>
      <c r="F73" s="78"/>
    </row>
    <row r="74" spans="1:6" ht="30" hidden="1" x14ac:dyDescent="0.2">
      <c r="A74" s="74" t="s">
        <v>215</v>
      </c>
      <c r="B74" s="55" t="s">
        <v>216</v>
      </c>
      <c r="C74" s="77">
        <f t="shared" si="0"/>
        <v>1</v>
      </c>
      <c r="D74" s="78"/>
      <c r="E74" s="78">
        <v>1</v>
      </c>
      <c r="F74" s="78"/>
    </row>
    <row r="75" spans="1:6" ht="27" customHeight="1" x14ac:dyDescent="0.2">
      <c r="A75" s="53" t="s">
        <v>4</v>
      </c>
      <c r="B75" s="54" t="s">
        <v>45</v>
      </c>
      <c r="C75" s="79">
        <f t="shared" si="0"/>
        <v>21</v>
      </c>
      <c r="D75" s="76"/>
      <c r="E75" s="76">
        <f>E76+E77</f>
        <v>21</v>
      </c>
      <c r="F75" s="76"/>
    </row>
    <row r="76" spans="1:6" ht="15" hidden="1" x14ac:dyDescent="0.2">
      <c r="A76" s="73" t="s">
        <v>217</v>
      </c>
      <c r="B76" s="55" t="s">
        <v>45</v>
      </c>
      <c r="C76" s="81">
        <f t="shared" si="0"/>
        <v>15</v>
      </c>
      <c r="D76" s="78"/>
      <c r="E76" s="78">
        <v>15</v>
      </c>
      <c r="F76" s="78"/>
    </row>
    <row r="77" spans="1:6" ht="15" hidden="1" x14ac:dyDescent="0.2">
      <c r="A77" s="74" t="s">
        <v>218</v>
      </c>
      <c r="B77" s="55" t="s">
        <v>219</v>
      </c>
      <c r="C77" s="77">
        <f t="shared" si="0"/>
        <v>6</v>
      </c>
      <c r="D77" s="78"/>
      <c r="E77" s="78">
        <v>6</v>
      </c>
      <c r="F77" s="78"/>
    </row>
    <row r="78" spans="1:6" ht="27" customHeight="1" x14ac:dyDescent="0.2">
      <c r="A78" s="53" t="s">
        <v>5</v>
      </c>
      <c r="B78" s="54" t="s">
        <v>38</v>
      </c>
      <c r="C78" s="79">
        <f t="shared" si="0"/>
        <v>3.4</v>
      </c>
      <c r="D78" s="76">
        <f>D79</f>
        <v>3.4</v>
      </c>
      <c r="E78" s="78"/>
      <c r="F78" s="78"/>
    </row>
    <row r="79" spans="1:6" ht="15" hidden="1" x14ac:dyDescent="0.2">
      <c r="A79" s="73" t="s">
        <v>220</v>
      </c>
      <c r="B79" s="65" t="s">
        <v>221</v>
      </c>
      <c r="C79" s="81">
        <f>D79+E79+F79</f>
        <v>3.4</v>
      </c>
      <c r="D79" s="78">
        <v>3.4</v>
      </c>
      <c r="E79" s="78"/>
      <c r="F79" s="78"/>
    </row>
    <row r="80" spans="1:6" ht="27" customHeight="1" x14ac:dyDescent="0.2">
      <c r="A80" s="66"/>
      <c r="B80" s="66" t="s">
        <v>222</v>
      </c>
      <c r="C80" s="79">
        <f>D80+E80+F80</f>
        <v>15463.288999999999</v>
      </c>
      <c r="D80" s="76">
        <f>D14+D66+D75+D78</f>
        <v>14630.525</v>
      </c>
      <c r="E80" s="76">
        <f>E14+E66+E75</f>
        <v>277.14999999999998</v>
      </c>
      <c r="F80" s="76">
        <f>F14+F66+F75</f>
        <v>555.61400000000003</v>
      </c>
    </row>
    <row r="82" spans="1:6" ht="51.75" customHeight="1" x14ac:dyDescent="0.25">
      <c r="A82" s="67" t="s">
        <v>223</v>
      </c>
      <c r="E82" s="401" t="s">
        <v>232</v>
      </c>
      <c r="F82" s="401"/>
    </row>
  </sheetData>
  <mergeCells count="6">
    <mergeCell ref="E82:F82"/>
    <mergeCell ref="A10:F10"/>
    <mergeCell ref="A12:A13"/>
    <mergeCell ref="B12:B13"/>
    <mergeCell ref="C12:C13"/>
    <mergeCell ref="D12:F12"/>
  </mergeCells>
  <pageMargins left="0.78740157480314965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showZeros="0" topLeftCell="A51" workbookViewId="0">
      <selection activeCell="D26" sqref="D26"/>
    </sheetView>
  </sheetViews>
  <sheetFormatPr defaultRowHeight="12.75" x14ac:dyDescent="0.2"/>
  <cols>
    <col min="1" max="1" width="4.140625" style="106" customWidth="1"/>
    <col min="2" max="2" width="43.7109375" style="105" customWidth="1"/>
    <col min="3" max="3" width="3.85546875" style="104" customWidth="1"/>
    <col min="4" max="4" width="9.85546875" style="105" customWidth="1"/>
    <col min="5" max="5" width="9.42578125" style="106" customWidth="1"/>
    <col min="6" max="6" width="9" style="106" customWidth="1"/>
    <col min="7" max="7" width="9.5703125" style="106" customWidth="1"/>
    <col min="8" max="256" width="9.140625" style="105"/>
    <col min="257" max="257" width="4.140625" style="105" customWidth="1"/>
    <col min="258" max="258" width="43.7109375" style="105" customWidth="1"/>
    <col min="259" max="259" width="3.85546875" style="105" customWidth="1"/>
    <col min="260" max="260" width="9.85546875" style="105" customWidth="1"/>
    <col min="261" max="261" width="9.42578125" style="105" customWidth="1"/>
    <col min="262" max="262" width="9" style="105" customWidth="1"/>
    <col min="263" max="263" width="9.5703125" style="105" customWidth="1"/>
    <col min="264" max="512" width="9.140625" style="105"/>
    <col min="513" max="513" width="4.140625" style="105" customWidth="1"/>
    <col min="514" max="514" width="43.7109375" style="105" customWidth="1"/>
    <col min="515" max="515" width="3.85546875" style="105" customWidth="1"/>
    <col min="516" max="516" width="9.85546875" style="105" customWidth="1"/>
    <col min="517" max="517" width="9.42578125" style="105" customWidth="1"/>
    <col min="518" max="518" width="9" style="105" customWidth="1"/>
    <col min="519" max="519" width="9.5703125" style="105" customWidth="1"/>
    <col min="520" max="768" width="9.140625" style="105"/>
    <col min="769" max="769" width="4.140625" style="105" customWidth="1"/>
    <col min="770" max="770" width="43.7109375" style="105" customWidth="1"/>
    <col min="771" max="771" width="3.85546875" style="105" customWidth="1"/>
    <col min="772" max="772" width="9.85546875" style="105" customWidth="1"/>
    <col min="773" max="773" width="9.42578125" style="105" customWidth="1"/>
    <col min="774" max="774" width="9" style="105" customWidth="1"/>
    <col min="775" max="775" width="9.5703125" style="105" customWidth="1"/>
    <col min="776" max="1024" width="9.140625" style="105"/>
    <col min="1025" max="1025" width="4.140625" style="105" customWidth="1"/>
    <col min="1026" max="1026" width="43.7109375" style="105" customWidth="1"/>
    <col min="1027" max="1027" width="3.85546875" style="105" customWidth="1"/>
    <col min="1028" max="1028" width="9.85546875" style="105" customWidth="1"/>
    <col min="1029" max="1029" width="9.42578125" style="105" customWidth="1"/>
    <col min="1030" max="1030" width="9" style="105" customWidth="1"/>
    <col min="1031" max="1031" width="9.5703125" style="105" customWidth="1"/>
    <col min="1032" max="1280" width="9.140625" style="105"/>
    <col min="1281" max="1281" width="4.140625" style="105" customWidth="1"/>
    <col min="1282" max="1282" width="43.7109375" style="105" customWidth="1"/>
    <col min="1283" max="1283" width="3.85546875" style="105" customWidth="1"/>
    <col min="1284" max="1284" width="9.85546875" style="105" customWidth="1"/>
    <col min="1285" max="1285" width="9.42578125" style="105" customWidth="1"/>
    <col min="1286" max="1286" width="9" style="105" customWidth="1"/>
    <col min="1287" max="1287" width="9.5703125" style="105" customWidth="1"/>
    <col min="1288" max="1536" width="9.140625" style="105"/>
    <col min="1537" max="1537" width="4.140625" style="105" customWidth="1"/>
    <col min="1538" max="1538" width="43.7109375" style="105" customWidth="1"/>
    <col min="1539" max="1539" width="3.85546875" style="105" customWidth="1"/>
    <col min="1540" max="1540" width="9.85546875" style="105" customWidth="1"/>
    <col min="1541" max="1541" width="9.42578125" style="105" customWidth="1"/>
    <col min="1542" max="1542" width="9" style="105" customWidth="1"/>
    <col min="1543" max="1543" width="9.5703125" style="105" customWidth="1"/>
    <col min="1544" max="1792" width="9.140625" style="105"/>
    <col min="1793" max="1793" width="4.140625" style="105" customWidth="1"/>
    <col min="1794" max="1794" width="43.7109375" style="105" customWidth="1"/>
    <col min="1795" max="1795" width="3.85546875" style="105" customWidth="1"/>
    <col min="1796" max="1796" width="9.85546875" style="105" customWidth="1"/>
    <col min="1797" max="1797" width="9.42578125" style="105" customWidth="1"/>
    <col min="1798" max="1798" width="9" style="105" customWidth="1"/>
    <col min="1799" max="1799" width="9.5703125" style="105" customWidth="1"/>
    <col min="1800" max="2048" width="9.140625" style="105"/>
    <col min="2049" max="2049" width="4.140625" style="105" customWidth="1"/>
    <col min="2050" max="2050" width="43.7109375" style="105" customWidth="1"/>
    <col min="2051" max="2051" width="3.85546875" style="105" customWidth="1"/>
    <col min="2052" max="2052" width="9.85546875" style="105" customWidth="1"/>
    <col min="2053" max="2053" width="9.42578125" style="105" customWidth="1"/>
    <col min="2054" max="2054" width="9" style="105" customWidth="1"/>
    <col min="2055" max="2055" width="9.5703125" style="105" customWidth="1"/>
    <col min="2056" max="2304" width="9.140625" style="105"/>
    <col min="2305" max="2305" width="4.140625" style="105" customWidth="1"/>
    <col min="2306" max="2306" width="43.7109375" style="105" customWidth="1"/>
    <col min="2307" max="2307" width="3.85546875" style="105" customWidth="1"/>
    <col min="2308" max="2308" width="9.85546875" style="105" customWidth="1"/>
    <col min="2309" max="2309" width="9.42578125" style="105" customWidth="1"/>
    <col min="2310" max="2310" width="9" style="105" customWidth="1"/>
    <col min="2311" max="2311" width="9.5703125" style="105" customWidth="1"/>
    <col min="2312" max="2560" width="9.140625" style="105"/>
    <col min="2561" max="2561" width="4.140625" style="105" customWidth="1"/>
    <col min="2562" max="2562" width="43.7109375" style="105" customWidth="1"/>
    <col min="2563" max="2563" width="3.85546875" style="105" customWidth="1"/>
    <col min="2564" max="2564" width="9.85546875" style="105" customWidth="1"/>
    <col min="2565" max="2565" width="9.42578125" style="105" customWidth="1"/>
    <col min="2566" max="2566" width="9" style="105" customWidth="1"/>
    <col min="2567" max="2567" width="9.5703125" style="105" customWidth="1"/>
    <col min="2568" max="2816" width="9.140625" style="105"/>
    <col min="2817" max="2817" width="4.140625" style="105" customWidth="1"/>
    <col min="2818" max="2818" width="43.7109375" style="105" customWidth="1"/>
    <col min="2819" max="2819" width="3.85546875" style="105" customWidth="1"/>
    <col min="2820" max="2820" width="9.85546875" style="105" customWidth="1"/>
    <col min="2821" max="2821" width="9.42578125" style="105" customWidth="1"/>
    <col min="2822" max="2822" width="9" style="105" customWidth="1"/>
    <col min="2823" max="2823" width="9.5703125" style="105" customWidth="1"/>
    <col min="2824" max="3072" width="9.140625" style="105"/>
    <col min="3073" max="3073" width="4.140625" style="105" customWidth="1"/>
    <col min="3074" max="3074" width="43.7109375" style="105" customWidth="1"/>
    <col min="3075" max="3075" width="3.85546875" style="105" customWidth="1"/>
    <col min="3076" max="3076" width="9.85546875" style="105" customWidth="1"/>
    <col min="3077" max="3077" width="9.42578125" style="105" customWidth="1"/>
    <col min="3078" max="3078" width="9" style="105" customWidth="1"/>
    <col min="3079" max="3079" width="9.5703125" style="105" customWidth="1"/>
    <col min="3080" max="3328" width="9.140625" style="105"/>
    <col min="3329" max="3329" width="4.140625" style="105" customWidth="1"/>
    <col min="3330" max="3330" width="43.7109375" style="105" customWidth="1"/>
    <col min="3331" max="3331" width="3.85546875" style="105" customWidth="1"/>
    <col min="3332" max="3332" width="9.85546875" style="105" customWidth="1"/>
    <col min="3333" max="3333" width="9.42578125" style="105" customWidth="1"/>
    <col min="3334" max="3334" width="9" style="105" customWidth="1"/>
    <col min="3335" max="3335" width="9.5703125" style="105" customWidth="1"/>
    <col min="3336" max="3584" width="9.140625" style="105"/>
    <col min="3585" max="3585" width="4.140625" style="105" customWidth="1"/>
    <col min="3586" max="3586" width="43.7109375" style="105" customWidth="1"/>
    <col min="3587" max="3587" width="3.85546875" style="105" customWidth="1"/>
    <col min="3588" max="3588" width="9.85546875" style="105" customWidth="1"/>
    <col min="3589" max="3589" width="9.42578125" style="105" customWidth="1"/>
    <col min="3590" max="3590" width="9" style="105" customWidth="1"/>
    <col min="3591" max="3591" width="9.5703125" style="105" customWidth="1"/>
    <col min="3592" max="3840" width="9.140625" style="105"/>
    <col min="3841" max="3841" width="4.140625" style="105" customWidth="1"/>
    <col min="3842" max="3842" width="43.7109375" style="105" customWidth="1"/>
    <col min="3843" max="3843" width="3.85546875" style="105" customWidth="1"/>
    <col min="3844" max="3844" width="9.85546875" style="105" customWidth="1"/>
    <col min="3845" max="3845" width="9.42578125" style="105" customWidth="1"/>
    <col min="3846" max="3846" width="9" style="105" customWidth="1"/>
    <col min="3847" max="3847" width="9.5703125" style="105" customWidth="1"/>
    <col min="3848" max="4096" width="9.140625" style="105"/>
    <col min="4097" max="4097" width="4.140625" style="105" customWidth="1"/>
    <col min="4098" max="4098" width="43.7109375" style="105" customWidth="1"/>
    <col min="4099" max="4099" width="3.85546875" style="105" customWidth="1"/>
    <col min="4100" max="4100" width="9.85546875" style="105" customWidth="1"/>
    <col min="4101" max="4101" width="9.42578125" style="105" customWidth="1"/>
    <col min="4102" max="4102" width="9" style="105" customWidth="1"/>
    <col min="4103" max="4103" width="9.5703125" style="105" customWidth="1"/>
    <col min="4104" max="4352" width="9.140625" style="105"/>
    <col min="4353" max="4353" width="4.140625" style="105" customWidth="1"/>
    <col min="4354" max="4354" width="43.7109375" style="105" customWidth="1"/>
    <col min="4355" max="4355" width="3.85546875" style="105" customWidth="1"/>
    <col min="4356" max="4356" width="9.85546875" style="105" customWidth="1"/>
    <col min="4357" max="4357" width="9.42578125" style="105" customWidth="1"/>
    <col min="4358" max="4358" width="9" style="105" customWidth="1"/>
    <col min="4359" max="4359" width="9.5703125" style="105" customWidth="1"/>
    <col min="4360" max="4608" width="9.140625" style="105"/>
    <col min="4609" max="4609" width="4.140625" style="105" customWidth="1"/>
    <col min="4610" max="4610" width="43.7109375" style="105" customWidth="1"/>
    <col min="4611" max="4611" width="3.85546875" style="105" customWidth="1"/>
    <col min="4612" max="4612" width="9.85546875" style="105" customWidth="1"/>
    <col min="4613" max="4613" width="9.42578125" style="105" customWidth="1"/>
    <col min="4614" max="4614" width="9" style="105" customWidth="1"/>
    <col min="4615" max="4615" width="9.5703125" style="105" customWidth="1"/>
    <col min="4616" max="4864" width="9.140625" style="105"/>
    <col min="4865" max="4865" width="4.140625" style="105" customWidth="1"/>
    <col min="4866" max="4866" width="43.7109375" style="105" customWidth="1"/>
    <col min="4867" max="4867" width="3.85546875" style="105" customWidth="1"/>
    <col min="4868" max="4868" width="9.85546875" style="105" customWidth="1"/>
    <col min="4869" max="4869" width="9.42578125" style="105" customWidth="1"/>
    <col min="4870" max="4870" width="9" style="105" customWidth="1"/>
    <col min="4871" max="4871" width="9.5703125" style="105" customWidth="1"/>
    <col min="4872" max="5120" width="9.140625" style="105"/>
    <col min="5121" max="5121" width="4.140625" style="105" customWidth="1"/>
    <col min="5122" max="5122" width="43.7109375" style="105" customWidth="1"/>
    <col min="5123" max="5123" width="3.85546875" style="105" customWidth="1"/>
    <col min="5124" max="5124" width="9.85546875" style="105" customWidth="1"/>
    <col min="5125" max="5125" width="9.42578125" style="105" customWidth="1"/>
    <col min="5126" max="5126" width="9" style="105" customWidth="1"/>
    <col min="5127" max="5127" width="9.5703125" style="105" customWidth="1"/>
    <col min="5128" max="5376" width="9.140625" style="105"/>
    <col min="5377" max="5377" width="4.140625" style="105" customWidth="1"/>
    <col min="5378" max="5378" width="43.7109375" style="105" customWidth="1"/>
    <col min="5379" max="5379" width="3.85546875" style="105" customWidth="1"/>
    <col min="5380" max="5380" width="9.85546875" style="105" customWidth="1"/>
    <col min="5381" max="5381" width="9.42578125" style="105" customWidth="1"/>
    <col min="5382" max="5382" width="9" style="105" customWidth="1"/>
    <col min="5383" max="5383" width="9.5703125" style="105" customWidth="1"/>
    <col min="5384" max="5632" width="9.140625" style="105"/>
    <col min="5633" max="5633" width="4.140625" style="105" customWidth="1"/>
    <col min="5634" max="5634" width="43.7109375" style="105" customWidth="1"/>
    <col min="5635" max="5635" width="3.85546875" style="105" customWidth="1"/>
    <col min="5636" max="5636" width="9.85546875" style="105" customWidth="1"/>
    <col min="5637" max="5637" width="9.42578125" style="105" customWidth="1"/>
    <col min="5638" max="5638" width="9" style="105" customWidth="1"/>
    <col min="5639" max="5639" width="9.5703125" style="105" customWidth="1"/>
    <col min="5640" max="5888" width="9.140625" style="105"/>
    <col min="5889" max="5889" width="4.140625" style="105" customWidth="1"/>
    <col min="5890" max="5890" width="43.7109375" style="105" customWidth="1"/>
    <col min="5891" max="5891" width="3.85546875" style="105" customWidth="1"/>
    <col min="5892" max="5892" width="9.85546875" style="105" customWidth="1"/>
    <col min="5893" max="5893" width="9.42578125" style="105" customWidth="1"/>
    <col min="5894" max="5894" width="9" style="105" customWidth="1"/>
    <col min="5895" max="5895" width="9.5703125" style="105" customWidth="1"/>
    <col min="5896" max="6144" width="9.140625" style="105"/>
    <col min="6145" max="6145" width="4.140625" style="105" customWidth="1"/>
    <col min="6146" max="6146" width="43.7109375" style="105" customWidth="1"/>
    <col min="6147" max="6147" width="3.85546875" style="105" customWidth="1"/>
    <col min="6148" max="6148" width="9.85546875" style="105" customWidth="1"/>
    <col min="6149" max="6149" width="9.42578125" style="105" customWidth="1"/>
    <col min="6150" max="6150" width="9" style="105" customWidth="1"/>
    <col min="6151" max="6151" width="9.5703125" style="105" customWidth="1"/>
    <col min="6152" max="6400" width="9.140625" style="105"/>
    <col min="6401" max="6401" width="4.140625" style="105" customWidth="1"/>
    <col min="6402" max="6402" width="43.7109375" style="105" customWidth="1"/>
    <col min="6403" max="6403" width="3.85546875" style="105" customWidth="1"/>
    <col min="6404" max="6404" width="9.85546875" style="105" customWidth="1"/>
    <col min="6405" max="6405" width="9.42578125" style="105" customWidth="1"/>
    <col min="6406" max="6406" width="9" style="105" customWidth="1"/>
    <col min="6407" max="6407" width="9.5703125" style="105" customWidth="1"/>
    <col min="6408" max="6656" width="9.140625" style="105"/>
    <col min="6657" max="6657" width="4.140625" style="105" customWidth="1"/>
    <col min="6658" max="6658" width="43.7109375" style="105" customWidth="1"/>
    <col min="6659" max="6659" width="3.85546875" style="105" customWidth="1"/>
    <col min="6660" max="6660" width="9.85546875" style="105" customWidth="1"/>
    <col min="6661" max="6661" width="9.42578125" style="105" customWidth="1"/>
    <col min="6662" max="6662" width="9" style="105" customWidth="1"/>
    <col min="6663" max="6663" width="9.5703125" style="105" customWidth="1"/>
    <col min="6664" max="6912" width="9.140625" style="105"/>
    <col min="6913" max="6913" width="4.140625" style="105" customWidth="1"/>
    <col min="6914" max="6914" width="43.7109375" style="105" customWidth="1"/>
    <col min="6915" max="6915" width="3.85546875" style="105" customWidth="1"/>
    <col min="6916" max="6916" width="9.85546875" style="105" customWidth="1"/>
    <col min="6917" max="6917" width="9.42578125" style="105" customWidth="1"/>
    <col min="6918" max="6918" width="9" style="105" customWidth="1"/>
    <col min="6919" max="6919" width="9.5703125" style="105" customWidth="1"/>
    <col min="6920" max="7168" width="9.140625" style="105"/>
    <col min="7169" max="7169" width="4.140625" style="105" customWidth="1"/>
    <col min="7170" max="7170" width="43.7109375" style="105" customWidth="1"/>
    <col min="7171" max="7171" width="3.85546875" style="105" customWidth="1"/>
    <col min="7172" max="7172" width="9.85546875" style="105" customWidth="1"/>
    <col min="7173" max="7173" width="9.42578125" style="105" customWidth="1"/>
    <col min="7174" max="7174" width="9" style="105" customWidth="1"/>
    <col min="7175" max="7175" width="9.5703125" style="105" customWidth="1"/>
    <col min="7176" max="7424" width="9.140625" style="105"/>
    <col min="7425" max="7425" width="4.140625" style="105" customWidth="1"/>
    <col min="7426" max="7426" width="43.7109375" style="105" customWidth="1"/>
    <col min="7427" max="7427" width="3.85546875" style="105" customWidth="1"/>
    <col min="7428" max="7428" width="9.85546875" style="105" customWidth="1"/>
    <col min="7429" max="7429" width="9.42578125" style="105" customWidth="1"/>
    <col min="7430" max="7430" width="9" style="105" customWidth="1"/>
    <col min="7431" max="7431" width="9.5703125" style="105" customWidth="1"/>
    <col min="7432" max="7680" width="9.140625" style="105"/>
    <col min="7681" max="7681" width="4.140625" style="105" customWidth="1"/>
    <col min="7682" max="7682" width="43.7109375" style="105" customWidth="1"/>
    <col min="7683" max="7683" width="3.85546875" style="105" customWidth="1"/>
    <col min="7684" max="7684" width="9.85546875" style="105" customWidth="1"/>
    <col min="7685" max="7685" width="9.42578125" style="105" customWidth="1"/>
    <col min="7686" max="7686" width="9" style="105" customWidth="1"/>
    <col min="7687" max="7687" width="9.5703125" style="105" customWidth="1"/>
    <col min="7688" max="7936" width="9.140625" style="105"/>
    <col min="7937" max="7937" width="4.140625" style="105" customWidth="1"/>
    <col min="7938" max="7938" width="43.7109375" style="105" customWidth="1"/>
    <col min="7939" max="7939" width="3.85546875" style="105" customWidth="1"/>
    <col min="7940" max="7940" width="9.85546875" style="105" customWidth="1"/>
    <col min="7941" max="7941" width="9.42578125" style="105" customWidth="1"/>
    <col min="7942" max="7942" width="9" style="105" customWidth="1"/>
    <col min="7943" max="7943" width="9.5703125" style="105" customWidth="1"/>
    <col min="7944" max="8192" width="9.140625" style="105"/>
    <col min="8193" max="8193" width="4.140625" style="105" customWidth="1"/>
    <col min="8194" max="8194" width="43.7109375" style="105" customWidth="1"/>
    <col min="8195" max="8195" width="3.85546875" style="105" customWidth="1"/>
    <col min="8196" max="8196" width="9.85546875" style="105" customWidth="1"/>
    <col min="8197" max="8197" width="9.42578125" style="105" customWidth="1"/>
    <col min="8198" max="8198" width="9" style="105" customWidth="1"/>
    <col min="8199" max="8199" width="9.5703125" style="105" customWidth="1"/>
    <col min="8200" max="8448" width="9.140625" style="105"/>
    <col min="8449" max="8449" width="4.140625" style="105" customWidth="1"/>
    <col min="8450" max="8450" width="43.7109375" style="105" customWidth="1"/>
    <col min="8451" max="8451" width="3.85546875" style="105" customWidth="1"/>
    <col min="8452" max="8452" width="9.85546875" style="105" customWidth="1"/>
    <col min="8453" max="8453" width="9.42578125" style="105" customWidth="1"/>
    <col min="8454" max="8454" width="9" style="105" customWidth="1"/>
    <col min="8455" max="8455" width="9.5703125" style="105" customWidth="1"/>
    <col min="8456" max="8704" width="9.140625" style="105"/>
    <col min="8705" max="8705" width="4.140625" style="105" customWidth="1"/>
    <col min="8706" max="8706" width="43.7109375" style="105" customWidth="1"/>
    <col min="8707" max="8707" width="3.85546875" style="105" customWidth="1"/>
    <col min="8708" max="8708" width="9.85546875" style="105" customWidth="1"/>
    <col min="8709" max="8709" width="9.42578125" style="105" customWidth="1"/>
    <col min="8710" max="8710" width="9" style="105" customWidth="1"/>
    <col min="8711" max="8711" width="9.5703125" style="105" customWidth="1"/>
    <col min="8712" max="8960" width="9.140625" style="105"/>
    <col min="8961" max="8961" width="4.140625" style="105" customWidth="1"/>
    <col min="8962" max="8962" width="43.7109375" style="105" customWidth="1"/>
    <col min="8963" max="8963" width="3.85546875" style="105" customWidth="1"/>
    <col min="8964" max="8964" width="9.85546875" style="105" customWidth="1"/>
    <col min="8965" max="8965" width="9.42578125" style="105" customWidth="1"/>
    <col min="8966" max="8966" width="9" style="105" customWidth="1"/>
    <col min="8967" max="8967" width="9.5703125" style="105" customWidth="1"/>
    <col min="8968" max="9216" width="9.140625" style="105"/>
    <col min="9217" max="9217" width="4.140625" style="105" customWidth="1"/>
    <col min="9218" max="9218" width="43.7109375" style="105" customWidth="1"/>
    <col min="9219" max="9219" width="3.85546875" style="105" customWidth="1"/>
    <col min="9220" max="9220" width="9.85546875" style="105" customWidth="1"/>
    <col min="9221" max="9221" width="9.42578125" style="105" customWidth="1"/>
    <col min="9222" max="9222" width="9" style="105" customWidth="1"/>
    <col min="9223" max="9223" width="9.5703125" style="105" customWidth="1"/>
    <col min="9224" max="9472" width="9.140625" style="105"/>
    <col min="9473" max="9473" width="4.140625" style="105" customWidth="1"/>
    <col min="9474" max="9474" width="43.7109375" style="105" customWidth="1"/>
    <col min="9475" max="9475" width="3.85546875" style="105" customWidth="1"/>
    <col min="9476" max="9476" width="9.85546875" style="105" customWidth="1"/>
    <col min="9477" max="9477" width="9.42578125" style="105" customWidth="1"/>
    <col min="9478" max="9478" width="9" style="105" customWidth="1"/>
    <col min="9479" max="9479" width="9.5703125" style="105" customWidth="1"/>
    <col min="9480" max="9728" width="9.140625" style="105"/>
    <col min="9729" max="9729" width="4.140625" style="105" customWidth="1"/>
    <col min="9730" max="9730" width="43.7109375" style="105" customWidth="1"/>
    <col min="9731" max="9731" width="3.85546875" style="105" customWidth="1"/>
    <col min="9732" max="9732" width="9.85546875" style="105" customWidth="1"/>
    <col min="9733" max="9733" width="9.42578125" style="105" customWidth="1"/>
    <col min="9734" max="9734" width="9" style="105" customWidth="1"/>
    <col min="9735" max="9735" width="9.5703125" style="105" customWidth="1"/>
    <col min="9736" max="9984" width="9.140625" style="105"/>
    <col min="9985" max="9985" width="4.140625" style="105" customWidth="1"/>
    <col min="9986" max="9986" width="43.7109375" style="105" customWidth="1"/>
    <col min="9987" max="9987" width="3.85546875" style="105" customWidth="1"/>
    <col min="9988" max="9988" width="9.85546875" style="105" customWidth="1"/>
    <col min="9989" max="9989" width="9.42578125" style="105" customWidth="1"/>
    <col min="9990" max="9990" width="9" style="105" customWidth="1"/>
    <col min="9991" max="9991" width="9.5703125" style="105" customWidth="1"/>
    <col min="9992" max="10240" width="9.140625" style="105"/>
    <col min="10241" max="10241" width="4.140625" style="105" customWidth="1"/>
    <col min="10242" max="10242" width="43.7109375" style="105" customWidth="1"/>
    <col min="10243" max="10243" width="3.85546875" style="105" customWidth="1"/>
    <col min="10244" max="10244" width="9.85546875" style="105" customWidth="1"/>
    <col min="10245" max="10245" width="9.42578125" style="105" customWidth="1"/>
    <col min="10246" max="10246" width="9" style="105" customWidth="1"/>
    <col min="10247" max="10247" width="9.5703125" style="105" customWidth="1"/>
    <col min="10248" max="10496" width="9.140625" style="105"/>
    <col min="10497" max="10497" width="4.140625" style="105" customWidth="1"/>
    <col min="10498" max="10498" width="43.7109375" style="105" customWidth="1"/>
    <col min="10499" max="10499" width="3.85546875" style="105" customWidth="1"/>
    <col min="10500" max="10500" width="9.85546875" style="105" customWidth="1"/>
    <col min="10501" max="10501" width="9.42578125" style="105" customWidth="1"/>
    <col min="10502" max="10502" width="9" style="105" customWidth="1"/>
    <col min="10503" max="10503" width="9.5703125" style="105" customWidth="1"/>
    <col min="10504" max="10752" width="9.140625" style="105"/>
    <col min="10753" max="10753" width="4.140625" style="105" customWidth="1"/>
    <col min="10754" max="10754" width="43.7109375" style="105" customWidth="1"/>
    <col min="10755" max="10755" width="3.85546875" style="105" customWidth="1"/>
    <col min="10756" max="10756" width="9.85546875" style="105" customWidth="1"/>
    <col min="10757" max="10757" width="9.42578125" style="105" customWidth="1"/>
    <col min="10758" max="10758" width="9" style="105" customWidth="1"/>
    <col min="10759" max="10759" width="9.5703125" style="105" customWidth="1"/>
    <col min="10760" max="11008" width="9.140625" style="105"/>
    <col min="11009" max="11009" width="4.140625" style="105" customWidth="1"/>
    <col min="11010" max="11010" width="43.7109375" style="105" customWidth="1"/>
    <col min="11011" max="11011" width="3.85546875" style="105" customWidth="1"/>
    <col min="11012" max="11012" width="9.85546875" style="105" customWidth="1"/>
    <col min="11013" max="11013" width="9.42578125" style="105" customWidth="1"/>
    <col min="11014" max="11014" width="9" style="105" customWidth="1"/>
    <col min="11015" max="11015" width="9.5703125" style="105" customWidth="1"/>
    <col min="11016" max="11264" width="9.140625" style="105"/>
    <col min="11265" max="11265" width="4.140625" style="105" customWidth="1"/>
    <col min="11266" max="11266" width="43.7109375" style="105" customWidth="1"/>
    <col min="11267" max="11267" width="3.85546875" style="105" customWidth="1"/>
    <col min="11268" max="11268" width="9.85546875" style="105" customWidth="1"/>
    <col min="11269" max="11269" width="9.42578125" style="105" customWidth="1"/>
    <col min="11270" max="11270" width="9" style="105" customWidth="1"/>
    <col min="11271" max="11271" width="9.5703125" style="105" customWidth="1"/>
    <col min="11272" max="11520" width="9.140625" style="105"/>
    <col min="11521" max="11521" width="4.140625" style="105" customWidth="1"/>
    <col min="11522" max="11522" width="43.7109375" style="105" customWidth="1"/>
    <col min="11523" max="11523" width="3.85546875" style="105" customWidth="1"/>
    <col min="11524" max="11524" width="9.85546875" style="105" customWidth="1"/>
    <col min="11525" max="11525" width="9.42578125" style="105" customWidth="1"/>
    <col min="11526" max="11526" width="9" style="105" customWidth="1"/>
    <col min="11527" max="11527" width="9.5703125" style="105" customWidth="1"/>
    <col min="11528" max="11776" width="9.140625" style="105"/>
    <col min="11777" max="11777" width="4.140625" style="105" customWidth="1"/>
    <col min="11778" max="11778" width="43.7109375" style="105" customWidth="1"/>
    <col min="11779" max="11779" width="3.85546875" style="105" customWidth="1"/>
    <col min="11780" max="11780" width="9.85546875" style="105" customWidth="1"/>
    <col min="11781" max="11781" width="9.42578125" style="105" customWidth="1"/>
    <col min="11782" max="11782" width="9" style="105" customWidth="1"/>
    <col min="11783" max="11783" width="9.5703125" style="105" customWidth="1"/>
    <col min="11784" max="12032" width="9.140625" style="105"/>
    <col min="12033" max="12033" width="4.140625" style="105" customWidth="1"/>
    <col min="12034" max="12034" width="43.7109375" style="105" customWidth="1"/>
    <col min="12035" max="12035" width="3.85546875" style="105" customWidth="1"/>
    <col min="12036" max="12036" width="9.85546875" style="105" customWidth="1"/>
    <col min="12037" max="12037" width="9.42578125" style="105" customWidth="1"/>
    <col min="12038" max="12038" width="9" style="105" customWidth="1"/>
    <col min="12039" max="12039" width="9.5703125" style="105" customWidth="1"/>
    <col min="12040" max="12288" width="9.140625" style="105"/>
    <col min="12289" max="12289" width="4.140625" style="105" customWidth="1"/>
    <col min="12290" max="12290" width="43.7109375" style="105" customWidth="1"/>
    <col min="12291" max="12291" width="3.85546875" style="105" customWidth="1"/>
    <col min="12292" max="12292" width="9.85546875" style="105" customWidth="1"/>
    <col min="12293" max="12293" width="9.42578125" style="105" customWidth="1"/>
    <col min="12294" max="12294" width="9" style="105" customWidth="1"/>
    <col min="12295" max="12295" width="9.5703125" style="105" customWidth="1"/>
    <col min="12296" max="12544" width="9.140625" style="105"/>
    <col min="12545" max="12545" width="4.140625" style="105" customWidth="1"/>
    <col min="12546" max="12546" width="43.7109375" style="105" customWidth="1"/>
    <col min="12547" max="12547" width="3.85546875" style="105" customWidth="1"/>
    <col min="12548" max="12548" width="9.85546875" style="105" customWidth="1"/>
    <col min="12549" max="12549" width="9.42578125" style="105" customWidth="1"/>
    <col min="12550" max="12550" width="9" style="105" customWidth="1"/>
    <col min="12551" max="12551" width="9.5703125" style="105" customWidth="1"/>
    <col min="12552" max="12800" width="9.140625" style="105"/>
    <col min="12801" max="12801" width="4.140625" style="105" customWidth="1"/>
    <col min="12802" max="12802" width="43.7109375" style="105" customWidth="1"/>
    <col min="12803" max="12803" width="3.85546875" style="105" customWidth="1"/>
    <col min="12804" max="12804" width="9.85546875" style="105" customWidth="1"/>
    <col min="12805" max="12805" width="9.42578125" style="105" customWidth="1"/>
    <col min="12806" max="12806" width="9" style="105" customWidth="1"/>
    <col min="12807" max="12807" width="9.5703125" style="105" customWidth="1"/>
    <col min="12808" max="13056" width="9.140625" style="105"/>
    <col min="13057" max="13057" width="4.140625" style="105" customWidth="1"/>
    <col min="13058" max="13058" width="43.7109375" style="105" customWidth="1"/>
    <col min="13059" max="13059" width="3.85546875" style="105" customWidth="1"/>
    <col min="13060" max="13060" width="9.85546875" style="105" customWidth="1"/>
    <col min="13061" max="13061" width="9.42578125" style="105" customWidth="1"/>
    <col min="13062" max="13062" width="9" style="105" customWidth="1"/>
    <col min="13063" max="13063" width="9.5703125" style="105" customWidth="1"/>
    <col min="13064" max="13312" width="9.140625" style="105"/>
    <col min="13313" max="13313" width="4.140625" style="105" customWidth="1"/>
    <col min="13314" max="13314" width="43.7109375" style="105" customWidth="1"/>
    <col min="13315" max="13315" width="3.85546875" style="105" customWidth="1"/>
    <col min="13316" max="13316" width="9.85546875" style="105" customWidth="1"/>
    <col min="13317" max="13317" width="9.42578125" style="105" customWidth="1"/>
    <col min="13318" max="13318" width="9" style="105" customWidth="1"/>
    <col min="13319" max="13319" width="9.5703125" style="105" customWidth="1"/>
    <col min="13320" max="13568" width="9.140625" style="105"/>
    <col min="13569" max="13569" width="4.140625" style="105" customWidth="1"/>
    <col min="13570" max="13570" width="43.7109375" style="105" customWidth="1"/>
    <col min="13571" max="13571" width="3.85546875" style="105" customWidth="1"/>
    <col min="13572" max="13572" width="9.85546875" style="105" customWidth="1"/>
    <col min="13573" max="13573" width="9.42578125" style="105" customWidth="1"/>
    <col min="13574" max="13574" width="9" style="105" customWidth="1"/>
    <col min="13575" max="13575" width="9.5703125" style="105" customWidth="1"/>
    <col min="13576" max="13824" width="9.140625" style="105"/>
    <col min="13825" max="13825" width="4.140625" style="105" customWidth="1"/>
    <col min="13826" max="13826" width="43.7109375" style="105" customWidth="1"/>
    <col min="13827" max="13827" width="3.85546875" style="105" customWidth="1"/>
    <col min="13828" max="13828" width="9.85546875" style="105" customWidth="1"/>
    <col min="13829" max="13829" width="9.42578125" style="105" customWidth="1"/>
    <col min="13830" max="13830" width="9" style="105" customWidth="1"/>
    <col min="13831" max="13831" width="9.5703125" style="105" customWidth="1"/>
    <col min="13832" max="14080" width="9.140625" style="105"/>
    <col min="14081" max="14081" width="4.140625" style="105" customWidth="1"/>
    <col min="14082" max="14082" width="43.7109375" style="105" customWidth="1"/>
    <col min="14083" max="14083" width="3.85546875" style="105" customWidth="1"/>
    <col min="14084" max="14084" width="9.85546875" style="105" customWidth="1"/>
    <col min="14085" max="14085" width="9.42578125" style="105" customWidth="1"/>
    <col min="14086" max="14086" width="9" style="105" customWidth="1"/>
    <col min="14087" max="14087" width="9.5703125" style="105" customWidth="1"/>
    <col min="14088" max="14336" width="9.140625" style="105"/>
    <col min="14337" max="14337" width="4.140625" style="105" customWidth="1"/>
    <col min="14338" max="14338" width="43.7109375" style="105" customWidth="1"/>
    <col min="14339" max="14339" width="3.85546875" style="105" customWidth="1"/>
    <col min="14340" max="14340" width="9.85546875" style="105" customWidth="1"/>
    <col min="14341" max="14341" width="9.42578125" style="105" customWidth="1"/>
    <col min="14342" max="14342" width="9" style="105" customWidth="1"/>
    <col min="14343" max="14343" width="9.5703125" style="105" customWidth="1"/>
    <col min="14344" max="14592" width="9.140625" style="105"/>
    <col min="14593" max="14593" width="4.140625" style="105" customWidth="1"/>
    <col min="14594" max="14594" width="43.7109375" style="105" customWidth="1"/>
    <col min="14595" max="14595" width="3.85546875" style="105" customWidth="1"/>
    <col min="14596" max="14596" width="9.85546875" style="105" customWidth="1"/>
    <col min="14597" max="14597" width="9.42578125" style="105" customWidth="1"/>
    <col min="14598" max="14598" width="9" style="105" customWidth="1"/>
    <col min="14599" max="14599" width="9.5703125" style="105" customWidth="1"/>
    <col min="14600" max="14848" width="9.140625" style="105"/>
    <col min="14849" max="14849" width="4.140625" style="105" customWidth="1"/>
    <col min="14850" max="14850" width="43.7109375" style="105" customWidth="1"/>
    <col min="14851" max="14851" width="3.85546875" style="105" customWidth="1"/>
    <col min="14852" max="14852" width="9.85546875" style="105" customWidth="1"/>
    <col min="14853" max="14853" width="9.42578125" style="105" customWidth="1"/>
    <col min="14854" max="14854" width="9" style="105" customWidth="1"/>
    <col min="14855" max="14855" width="9.5703125" style="105" customWidth="1"/>
    <col min="14856" max="15104" width="9.140625" style="105"/>
    <col min="15105" max="15105" width="4.140625" style="105" customWidth="1"/>
    <col min="15106" max="15106" width="43.7109375" style="105" customWidth="1"/>
    <col min="15107" max="15107" width="3.85546875" style="105" customWidth="1"/>
    <col min="15108" max="15108" width="9.85546875" style="105" customWidth="1"/>
    <col min="15109" max="15109" width="9.42578125" style="105" customWidth="1"/>
    <col min="15110" max="15110" width="9" style="105" customWidth="1"/>
    <col min="15111" max="15111" width="9.5703125" style="105" customWidth="1"/>
    <col min="15112" max="15360" width="9.140625" style="105"/>
    <col min="15361" max="15361" width="4.140625" style="105" customWidth="1"/>
    <col min="15362" max="15362" width="43.7109375" style="105" customWidth="1"/>
    <col min="15363" max="15363" width="3.85546875" style="105" customWidth="1"/>
    <col min="15364" max="15364" width="9.85546875" style="105" customWidth="1"/>
    <col min="15365" max="15365" width="9.42578125" style="105" customWidth="1"/>
    <col min="15366" max="15366" width="9" style="105" customWidth="1"/>
    <col min="15367" max="15367" width="9.5703125" style="105" customWidth="1"/>
    <col min="15368" max="15616" width="9.140625" style="105"/>
    <col min="15617" max="15617" width="4.140625" style="105" customWidth="1"/>
    <col min="15618" max="15618" width="43.7109375" style="105" customWidth="1"/>
    <col min="15619" max="15619" width="3.85546875" style="105" customWidth="1"/>
    <col min="15620" max="15620" width="9.85546875" style="105" customWidth="1"/>
    <col min="15621" max="15621" width="9.42578125" style="105" customWidth="1"/>
    <col min="15622" max="15622" width="9" style="105" customWidth="1"/>
    <col min="15623" max="15623" width="9.5703125" style="105" customWidth="1"/>
    <col min="15624" max="15872" width="9.140625" style="105"/>
    <col min="15873" max="15873" width="4.140625" style="105" customWidth="1"/>
    <col min="15874" max="15874" width="43.7109375" style="105" customWidth="1"/>
    <col min="15875" max="15875" width="3.85546875" style="105" customWidth="1"/>
    <col min="15876" max="15876" width="9.85546875" style="105" customWidth="1"/>
    <col min="15877" max="15877" width="9.42578125" style="105" customWidth="1"/>
    <col min="15878" max="15878" width="9" style="105" customWidth="1"/>
    <col min="15879" max="15879" width="9.5703125" style="105" customWidth="1"/>
    <col min="15880" max="16128" width="9.140625" style="105"/>
    <col min="16129" max="16129" width="4.140625" style="105" customWidth="1"/>
    <col min="16130" max="16130" width="43.7109375" style="105" customWidth="1"/>
    <col min="16131" max="16131" width="3.85546875" style="105" customWidth="1"/>
    <col min="16132" max="16132" width="9.85546875" style="105" customWidth="1"/>
    <col min="16133" max="16133" width="9.42578125" style="105" customWidth="1"/>
    <col min="16134" max="16134" width="9" style="105" customWidth="1"/>
    <col min="16135" max="16135" width="9.5703125" style="105" customWidth="1"/>
    <col min="16136" max="16384" width="9.140625" style="105"/>
  </cols>
  <sheetData>
    <row r="1" spans="1:7" x14ac:dyDescent="0.2">
      <c r="D1" s="157" t="s">
        <v>0</v>
      </c>
      <c r="E1" s="158"/>
      <c r="F1" s="158"/>
      <c r="G1" s="158"/>
    </row>
    <row r="2" spans="1:7" x14ac:dyDescent="0.2">
      <c r="D2" s="159" t="s">
        <v>340</v>
      </c>
      <c r="E2" s="158"/>
      <c r="F2" s="158"/>
      <c r="G2" s="158"/>
    </row>
    <row r="3" spans="1:7" x14ac:dyDescent="0.2">
      <c r="D3" s="159" t="s">
        <v>231</v>
      </c>
      <c r="E3" s="158"/>
      <c r="F3" s="158"/>
      <c r="G3" s="158"/>
    </row>
    <row r="4" spans="1:7" x14ac:dyDescent="0.2">
      <c r="D4" s="157" t="s">
        <v>401</v>
      </c>
      <c r="E4" s="157"/>
      <c r="F4" s="157"/>
      <c r="G4" s="158"/>
    </row>
    <row r="5" spans="1:7" hidden="1" x14ac:dyDescent="0.2">
      <c r="C5" s="186"/>
      <c r="D5" s="160" t="s">
        <v>47</v>
      </c>
      <c r="E5" s="186"/>
      <c r="F5" s="186"/>
    </row>
    <row r="6" spans="1:7" hidden="1" x14ac:dyDescent="0.2">
      <c r="C6" s="186"/>
      <c r="D6" s="101" t="s">
        <v>342</v>
      </c>
      <c r="E6" s="186"/>
      <c r="F6" s="186"/>
    </row>
    <row r="7" spans="1:7" hidden="1" x14ac:dyDescent="0.2">
      <c r="C7" s="186"/>
      <c r="D7" s="101" t="s">
        <v>231</v>
      </c>
      <c r="E7" s="186"/>
      <c r="F7" s="186"/>
    </row>
    <row r="8" spans="1:7" hidden="1" x14ac:dyDescent="0.2">
      <c r="C8" s="186"/>
      <c r="D8" s="105" t="s">
        <v>402</v>
      </c>
      <c r="E8" s="186"/>
      <c r="F8" s="186"/>
    </row>
    <row r="9" spans="1:7" x14ac:dyDescent="0.2">
      <c r="C9" s="186"/>
      <c r="D9" s="186"/>
      <c r="E9" s="186"/>
      <c r="F9" s="186"/>
    </row>
    <row r="10" spans="1:7" x14ac:dyDescent="0.2">
      <c r="C10" s="186"/>
      <c r="D10" s="186"/>
      <c r="E10" s="186"/>
      <c r="F10" s="186"/>
    </row>
    <row r="11" spans="1:7" ht="3.75" customHeight="1" x14ac:dyDescent="0.2">
      <c r="C11" s="186"/>
      <c r="D11" s="186"/>
      <c r="E11" s="186"/>
      <c r="F11" s="186"/>
    </row>
    <row r="12" spans="1:7" ht="52.5" customHeight="1" x14ac:dyDescent="0.2">
      <c r="A12" s="385" t="s">
        <v>403</v>
      </c>
      <c r="B12" s="385"/>
      <c r="C12" s="385"/>
      <c r="D12" s="385"/>
      <c r="E12" s="385"/>
      <c r="F12" s="385"/>
      <c r="G12" s="385"/>
    </row>
    <row r="13" spans="1:7" x14ac:dyDescent="0.2">
      <c r="A13" s="187"/>
      <c r="B13" s="187"/>
      <c r="C13" s="187"/>
      <c r="D13" s="187"/>
      <c r="E13" s="187"/>
      <c r="F13" s="187"/>
      <c r="G13" s="187"/>
    </row>
    <row r="14" spans="1:7" x14ac:dyDescent="0.2">
      <c r="A14" s="103"/>
      <c r="B14" s="103"/>
      <c r="E14" s="105"/>
      <c r="F14" s="407" t="s">
        <v>248</v>
      </c>
      <c r="G14" s="407"/>
    </row>
    <row r="15" spans="1:7" ht="16.5" customHeight="1" x14ac:dyDescent="0.2">
      <c r="A15" s="408" t="s">
        <v>278</v>
      </c>
      <c r="B15" s="370" t="s">
        <v>279</v>
      </c>
      <c r="C15" s="390" t="s">
        <v>1</v>
      </c>
      <c r="D15" s="370" t="s">
        <v>39</v>
      </c>
      <c r="E15" s="376" t="s">
        <v>34</v>
      </c>
      <c r="F15" s="377"/>
      <c r="G15" s="378"/>
    </row>
    <row r="16" spans="1:7" ht="16.5" customHeight="1" x14ac:dyDescent="0.2">
      <c r="A16" s="408"/>
      <c r="B16" s="371"/>
      <c r="C16" s="390"/>
      <c r="D16" s="371"/>
      <c r="E16" s="376" t="s">
        <v>281</v>
      </c>
      <c r="F16" s="378"/>
      <c r="G16" s="370" t="s">
        <v>282</v>
      </c>
    </row>
    <row r="17" spans="1:7" ht="50.25" customHeight="1" x14ac:dyDescent="0.2">
      <c r="A17" s="408"/>
      <c r="B17" s="372"/>
      <c r="C17" s="390"/>
      <c r="D17" s="372"/>
      <c r="E17" s="107" t="s">
        <v>283</v>
      </c>
      <c r="F17" s="107" t="s">
        <v>353</v>
      </c>
      <c r="G17" s="372"/>
    </row>
    <row r="18" spans="1:7" ht="18" customHeight="1" x14ac:dyDescent="0.2">
      <c r="A18" s="409" t="s">
        <v>404</v>
      </c>
      <c r="B18" s="413"/>
      <c r="C18" s="413"/>
      <c r="D18" s="413"/>
      <c r="E18" s="413"/>
      <c r="F18" s="413"/>
      <c r="G18" s="414"/>
    </row>
    <row r="19" spans="1:7" ht="21" hidden="1" customHeight="1" x14ac:dyDescent="0.2">
      <c r="A19" s="188"/>
      <c r="B19" s="189" t="s">
        <v>299</v>
      </c>
      <c r="C19" s="129" t="s">
        <v>2</v>
      </c>
      <c r="D19" s="190">
        <f>SUM(E19,G19)</f>
        <v>0</v>
      </c>
      <c r="E19" s="191">
        <f>SUM(E21:E22)</f>
        <v>0</v>
      </c>
      <c r="F19" s="191">
        <f>SUM(F22)</f>
        <v>0</v>
      </c>
      <c r="G19" s="191">
        <f>SUM(G22)</f>
        <v>0</v>
      </c>
    </row>
    <row r="20" spans="1:7" hidden="1" x14ac:dyDescent="0.2">
      <c r="A20" s="188"/>
      <c r="B20" s="192" t="s">
        <v>34</v>
      </c>
      <c r="C20" s="134" t="s">
        <v>3</v>
      </c>
      <c r="D20" s="193"/>
      <c r="E20" s="194"/>
      <c r="F20" s="194"/>
      <c r="G20" s="194"/>
    </row>
    <row r="21" spans="1:7" hidden="1" x14ac:dyDescent="0.2">
      <c r="A21" s="113" t="s">
        <v>300</v>
      </c>
      <c r="B21" s="192" t="s">
        <v>301</v>
      </c>
      <c r="C21" s="134" t="s">
        <v>4</v>
      </c>
      <c r="D21" s="193">
        <f>+E21</f>
        <v>0</v>
      </c>
      <c r="E21" s="194">
        <f>57924-57924</f>
        <v>0</v>
      </c>
      <c r="F21" s="194"/>
      <c r="G21" s="194"/>
    </row>
    <row r="22" spans="1:7" ht="15" hidden="1" customHeight="1" x14ac:dyDescent="0.2">
      <c r="A22" s="122" t="s">
        <v>304</v>
      </c>
      <c r="B22" s="192" t="s">
        <v>405</v>
      </c>
      <c r="C22" s="171" t="s">
        <v>5</v>
      </c>
      <c r="D22" s="193">
        <f>SUM(E22,G22)</f>
        <v>0</v>
      </c>
      <c r="E22" s="194">
        <f>350919-350919</f>
        <v>0</v>
      </c>
      <c r="F22" s="194"/>
      <c r="G22" s="194"/>
    </row>
    <row r="23" spans="1:7" ht="18" customHeight="1" x14ac:dyDescent="0.2">
      <c r="A23" s="195"/>
      <c r="B23" s="196" t="s">
        <v>45</v>
      </c>
      <c r="C23" s="197" t="s">
        <v>2</v>
      </c>
      <c r="D23" s="111">
        <v>110</v>
      </c>
      <c r="E23" s="145">
        <v>103.5</v>
      </c>
      <c r="F23" s="145">
        <v>0</v>
      </c>
      <c r="G23" s="145">
        <v>6.5</v>
      </c>
    </row>
    <row r="24" spans="1:7" x14ac:dyDescent="0.2">
      <c r="A24" s="188"/>
      <c r="B24" s="192" t="s">
        <v>34</v>
      </c>
      <c r="C24" s="198" t="s">
        <v>3</v>
      </c>
      <c r="D24" s="120"/>
      <c r="E24" s="115"/>
      <c r="F24" s="115"/>
      <c r="G24" s="115"/>
    </row>
    <row r="25" spans="1:7" ht="16.5" customHeight="1" x14ac:dyDescent="0.2">
      <c r="A25" s="122" t="s">
        <v>304</v>
      </c>
      <c r="B25" s="192" t="s">
        <v>405</v>
      </c>
      <c r="C25" s="198" t="s">
        <v>4</v>
      </c>
      <c r="D25" s="120">
        <v>110</v>
      </c>
      <c r="E25" s="115">
        <v>103.5</v>
      </c>
      <c r="F25" s="115"/>
      <c r="G25" s="115">
        <v>6.5</v>
      </c>
    </row>
    <row r="26" spans="1:7" ht="17.25" customHeight="1" x14ac:dyDescent="0.2">
      <c r="A26" s="195"/>
      <c r="B26" s="196" t="s">
        <v>317</v>
      </c>
      <c r="C26" s="197" t="s">
        <v>5</v>
      </c>
      <c r="D26" s="111">
        <v>1048.5</v>
      </c>
      <c r="E26" s="145">
        <v>968.5</v>
      </c>
      <c r="F26" s="145">
        <v>0</v>
      </c>
      <c r="G26" s="145">
        <v>80</v>
      </c>
    </row>
    <row r="27" spans="1:7" s="199" customFormat="1" x14ac:dyDescent="0.2">
      <c r="A27" s="188"/>
      <c r="B27" s="192" t="s">
        <v>34</v>
      </c>
      <c r="C27" s="198" t="s">
        <v>6</v>
      </c>
      <c r="D27" s="120"/>
      <c r="E27" s="115"/>
      <c r="F27" s="115"/>
      <c r="G27" s="115"/>
    </row>
    <row r="28" spans="1:7" s="199" customFormat="1" ht="16.5" customHeight="1" x14ac:dyDescent="0.2">
      <c r="A28" s="113" t="s">
        <v>300</v>
      </c>
      <c r="B28" s="192" t="s">
        <v>301</v>
      </c>
      <c r="C28" s="198" t="s">
        <v>7</v>
      </c>
      <c r="D28" s="120">
        <v>57.9</v>
      </c>
      <c r="E28" s="115">
        <v>57.9</v>
      </c>
      <c r="F28" s="115"/>
      <c r="G28" s="115"/>
    </row>
    <row r="29" spans="1:7" s="199" customFormat="1" ht="18.75" customHeight="1" x14ac:dyDescent="0.2">
      <c r="A29" s="122" t="s">
        <v>304</v>
      </c>
      <c r="B29" s="192" t="s">
        <v>405</v>
      </c>
      <c r="C29" s="198" t="s">
        <v>8</v>
      </c>
      <c r="D29" s="120">
        <v>990.6</v>
      </c>
      <c r="E29" s="115">
        <v>910.6</v>
      </c>
      <c r="F29" s="115"/>
      <c r="G29" s="115">
        <v>80</v>
      </c>
    </row>
    <row r="30" spans="1:7" s="199" customFormat="1" ht="18.75" hidden="1" customHeight="1" x14ac:dyDescent="0.2">
      <c r="A30" s="188"/>
      <c r="B30" s="189" t="s">
        <v>321</v>
      </c>
      <c r="C30" s="129" t="s">
        <v>12</v>
      </c>
      <c r="D30" s="111">
        <v>0</v>
      </c>
      <c r="E30" s="145">
        <v>0</v>
      </c>
      <c r="F30" s="145">
        <v>0</v>
      </c>
      <c r="G30" s="145">
        <v>0</v>
      </c>
    </row>
    <row r="31" spans="1:7" s="199" customFormat="1" ht="13.5" hidden="1" customHeight="1" x14ac:dyDescent="0.2">
      <c r="A31" s="188"/>
      <c r="B31" s="192" t="s">
        <v>34</v>
      </c>
      <c r="C31" s="134" t="s">
        <v>13</v>
      </c>
      <c r="D31" s="120"/>
      <c r="E31" s="115"/>
      <c r="F31" s="115"/>
      <c r="G31" s="115"/>
    </row>
    <row r="32" spans="1:7" s="199" customFormat="1" ht="18.75" hidden="1" customHeight="1" x14ac:dyDescent="0.2">
      <c r="A32" s="122" t="s">
        <v>304</v>
      </c>
      <c r="B32" s="192" t="s">
        <v>405</v>
      </c>
      <c r="C32" s="171" t="s">
        <v>14</v>
      </c>
      <c r="D32" s="120">
        <v>0</v>
      </c>
      <c r="E32" s="115"/>
      <c r="F32" s="115"/>
      <c r="G32" s="115"/>
    </row>
    <row r="33" spans="1:7" ht="20.25" customHeight="1" x14ac:dyDescent="0.2">
      <c r="A33" s="195"/>
      <c r="B33" s="196" t="s">
        <v>37</v>
      </c>
      <c r="C33" s="197" t="s">
        <v>9</v>
      </c>
      <c r="D33" s="111">
        <v>217.2</v>
      </c>
      <c r="E33" s="145">
        <v>217.2</v>
      </c>
      <c r="F33" s="145">
        <v>0</v>
      </c>
      <c r="G33" s="145">
        <v>0</v>
      </c>
    </row>
    <row r="34" spans="1:7" s="199" customFormat="1" x14ac:dyDescent="0.2">
      <c r="A34" s="195"/>
      <c r="B34" s="192" t="s">
        <v>34</v>
      </c>
      <c r="C34" s="198" t="s">
        <v>10</v>
      </c>
      <c r="D34" s="120"/>
      <c r="E34" s="115"/>
      <c r="F34" s="115"/>
      <c r="G34" s="115"/>
    </row>
    <row r="35" spans="1:7" s="199" customFormat="1" x14ac:dyDescent="0.2">
      <c r="A35" s="113" t="s">
        <v>300</v>
      </c>
      <c r="B35" s="192" t="s">
        <v>301</v>
      </c>
      <c r="C35" s="198" t="s">
        <v>11</v>
      </c>
      <c r="D35" s="120">
        <v>217.2</v>
      </c>
      <c r="E35" s="115">
        <v>217.2</v>
      </c>
      <c r="F35" s="115"/>
      <c r="G35" s="115"/>
    </row>
    <row r="36" spans="1:7" s="199" customFormat="1" ht="17.25" customHeight="1" x14ac:dyDescent="0.2">
      <c r="A36" s="415" t="s">
        <v>406</v>
      </c>
      <c r="B36" s="416"/>
      <c r="C36" s="176" t="s">
        <v>12</v>
      </c>
      <c r="D36" s="149">
        <v>1375.7</v>
      </c>
      <c r="E36" s="149">
        <v>1289.2</v>
      </c>
      <c r="F36" s="149">
        <v>0</v>
      </c>
      <c r="G36" s="149">
        <v>86.5</v>
      </c>
    </row>
    <row r="37" spans="1:7" s="199" customFormat="1" x14ac:dyDescent="0.2">
      <c r="A37" s="200"/>
      <c r="B37" s="200"/>
      <c r="C37" s="201"/>
      <c r="D37" s="202"/>
      <c r="E37" s="202"/>
      <c r="F37" s="202"/>
      <c r="G37" s="202"/>
    </row>
    <row r="38" spans="1:7" s="199" customFormat="1" ht="15.75" x14ac:dyDescent="0.2">
      <c r="A38" s="203"/>
      <c r="B38" s="204"/>
      <c r="C38" s="182"/>
      <c r="D38" s="205"/>
      <c r="E38" s="205"/>
      <c r="F38" s="205"/>
      <c r="G38" s="205"/>
    </row>
    <row r="39" spans="1:7" s="199" customFormat="1" ht="18" customHeight="1" x14ac:dyDescent="0.2">
      <c r="A39" s="417" t="s">
        <v>407</v>
      </c>
      <c r="B39" s="418"/>
      <c r="C39" s="418"/>
      <c r="D39" s="418"/>
      <c r="E39" s="418"/>
      <c r="F39" s="418"/>
      <c r="G39" s="418"/>
    </row>
    <row r="40" spans="1:7" s="199" customFormat="1" ht="18.75" customHeight="1" x14ac:dyDescent="0.2">
      <c r="A40" s="195"/>
      <c r="B40" s="206" t="s">
        <v>408</v>
      </c>
      <c r="C40" s="176" t="s">
        <v>2</v>
      </c>
      <c r="D40" s="149">
        <v>14907.699999999999</v>
      </c>
      <c r="E40" s="149">
        <v>14364.699999999999</v>
      </c>
      <c r="F40" s="149">
        <v>1538.6000000000001</v>
      </c>
      <c r="G40" s="149">
        <v>543</v>
      </c>
    </row>
    <row r="41" spans="1:7" s="199" customFormat="1" ht="18" customHeight="1" x14ac:dyDescent="0.2">
      <c r="A41" s="207"/>
      <c r="B41" s="208" t="s">
        <v>38</v>
      </c>
      <c r="C41" s="197" t="s">
        <v>3</v>
      </c>
      <c r="D41" s="111">
        <v>3.4</v>
      </c>
      <c r="E41" s="145">
        <v>3.4</v>
      </c>
      <c r="F41" s="145">
        <v>0</v>
      </c>
      <c r="G41" s="145">
        <v>0</v>
      </c>
    </row>
    <row r="42" spans="1:7" s="199" customFormat="1" ht="12" customHeight="1" x14ac:dyDescent="0.2">
      <c r="A42" s="195"/>
      <c r="B42" s="192" t="s">
        <v>34</v>
      </c>
      <c r="C42" s="209" t="s">
        <v>4</v>
      </c>
      <c r="D42" s="149"/>
      <c r="E42" s="149"/>
      <c r="F42" s="149"/>
      <c r="G42" s="149"/>
    </row>
    <row r="43" spans="1:7" s="199" customFormat="1" ht="16.5" customHeight="1" x14ac:dyDescent="0.2">
      <c r="A43" s="195" t="s">
        <v>289</v>
      </c>
      <c r="B43" s="210" t="s">
        <v>290</v>
      </c>
      <c r="C43" s="209" t="s">
        <v>5</v>
      </c>
      <c r="D43" s="120">
        <v>3.4</v>
      </c>
      <c r="E43" s="120">
        <v>3.4</v>
      </c>
      <c r="F43" s="149"/>
      <c r="G43" s="149"/>
    </row>
    <row r="44" spans="1:7" s="199" customFormat="1" ht="13.5" x14ac:dyDescent="0.2">
      <c r="A44" s="122"/>
      <c r="B44" s="189" t="s">
        <v>45</v>
      </c>
      <c r="C44" s="143" t="s">
        <v>6</v>
      </c>
      <c r="D44" s="111">
        <v>21</v>
      </c>
      <c r="E44" s="145">
        <v>21</v>
      </c>
      <c r="F44" s="145">
        <v>0</v>
      </c>
      <c r="G44" s="145">
        <v>0</v>
      </c>
    </row>
    <row r="45" spans="1:7" s="199" customFormat="1" x14ac:dyDescent="0.2">
      <c r="A45" s="211"/>
      <c r="B45" s="192" t="s">
        <v>34</v>
      </c>
      <c r="C45" s="114" t="s">
        <v>7</v>
      </c>
      <c r="D45" s="149"/>
      <c r="E45" s="149"/>
      <c r="F45" s="149"/>
      <c r="G45" s="149"/>
    </row>
    <row r="46" spans="1:7" s="199" customFormat="1" x14ac:dyDescent="0.2">
      <c r="A46" s="122" t="s">
        <v>304</v>
      </c>
      <c r="B46" s="192" t="s">
        <v>405</v>
      </c>
      <c r="C46" s="114" t="s">
        <v>8</v>
      </c>
      <c r="D46" s="120">
        <v>6</v>
      </c>
      <c r="E46" s="120">
        <v>6</v>
      </c>
      <c r="F46" s="120"/>
      <c r="G46" s="120"/>
    </row>
    <row r="47" spans="1:7" s="199" customFormat="1" x14ac:dyDescent="0.2">
      <c r="A47" s="113">
        <v>13</v>
      </c>
      <c r="B47" s="192" t="s">
        <v>409</v>
      </c>
      <c r="C47" s="168" t="s">
        <v>9</v>
      </c>
      <c r="D47" s="120">
        <v>15</v>
      </c>
      <c r="E47" s="120">
        <v>15</v>
      </c>
      <c r="F47" s="120"/>
      <c r="G47" s="120"/>
    </row>
    <row r="48" spans="1:7" s="199" customFormat="1" ht="13.5" x14ac:dyDescent="0.2">
      <c r="A48" s="127"/>
      <c r="B48" s="196" t="s">
        <v>37</v>
      </c>
      <c r="C48" s="129" t="s">
        <v>10</v>
      </c>
      <c r="D48" s="111">
        <v>702.6</v>
      </c>
      <c r="E48" s="145">
        <v>633.1</v>
      </c>
      <c r="F48" s="145">
        <v>0</v>
      </c>
      <c r="G48" s="145">
        <v>69.5</v>
      </c>
    </row>
    <row r="49" spans="1:7" s="199" customFormat="1" x14ac:dyDescent="0.2">
      <c r="A49" s="127"/>
      <c r="B49" s="192" t="s">
        <v>34</v>
      </c>
      <c r="C49" s="168" t="s">
        <v>11</v>
      </c>
      <c r="D49" s="115"/>
      <c r="E49" s="120"/>
      <c r="F49" s="120"/>
      <c r="G49" s="120"/>
    </row>
    <row r="50" spans="1:7" s="199" customFormat="1" ht="25.5" x14ac:dyDescent="0.2">
      <c r="A50" s="122" t="s">
        <v>287</v>
      </c>
      <c r="B50" s="107" t="s">
        <v>318</v>
      </c>
      <c r="C50" s="114" t="s">
        <v>12</v>
      </c>
      <c r="D50" s="120">
        <v>701.6</v>
      </c>
      <c r="E50" s="120">
        <v>632.1</v>
      </c>
      <c r="F50" s="120"/>
      <c r="G50" s="120">
        <v>69.5</v>
      </c>
    </row>
    <row r="51" spans="1:7" s="199" customFormat="1" x14ac:dyDescent="0.2">
      <c r="A51" s="113" t="s">
        <v>300</v>
      </c>
      <c r="B51" s="192" t="s">
        <v>301</v>
      </c>
      <c r="C51" s="114" t="s">
        <v>13</v>
      </c>
      <c r="D51" s="120">
        <v>1</v>
      </c>
      <c r="E51" s="120">
        <v>1</v>
      </c>
      <c r="F51" s="120"/>
      <c r="G51" s="120"/>
    </row>
    <row r="52" spans="1:7" s="199" customFormat="1" ht="18" customHeight="1" x14ac:dyDescent="0.2">
      <c r="A52" s="127"/>
      <c r="B52" s="196" t="s">
        <v>35</v>
      </c>
      <c r="C52" s="129" t="s">
        <v>14</v>
      </c>
      <c r="D52" s="111">
        <v>14180.699999999999</v>
      </c>
      <c r="E52" s="145">
        <v>13707.199999999999</v>
      </c>
      <c r="F52" s="145">
        <v>1538.6000000000001</v>
      </c>
      <c r="G52" s="145">
        <v>473.5</v>
      </c>
    </row>
    <row r="53" spans="1:7" s="199" customFormat="1" x14ac:dyDescent="0.2">
      <c r="A53" s="127"/>
      <c r="B53" s="192" t="s">
        <v>34</v>
      </c>
      <c r="C53" s="114" t="s">
        <v>15</v>
      </c>
      <c r="D53" s="115"/>
      <c r="E53" s="120"/>
      <c r="F53" s="120"/>
      <c r="G53" s="120"/>
    </row>
    <row r="54" spans="1:7" s="199" customFormat="1" ht="15.75" customHeight="1" x14ac:dyDescent="0.2">
      <c r="A54" s="122" t="s">
        <v>285</v>
      </c>
      <c r="B54" s="107" t="s">
        <v>286</v>
      </c>
      <c r="C54" s="114" t="s">
        <v>16</v>
      </c>
      <c r="D54" s="120">
        <v>13884.9</v>
      </c>
      <c r="E54" s="120">
        <v>13414.4</v>
      </c>
      <c r="F54" s="120">
        <v>1524.7</v>
      </c>
      <c r="G54" s="120">
        <v>470.5</v>
      </c>
    </row>
    <row r="55" spans="1:7" s="199" customFormat="1" x14ac:dyDescent="0.2">
      <c r="A55" s="122" t="s">
        <v>308</v>
      </c>
      <c r="B55" s="192" t="s">
        <v>309</v>
      </c>
      <c r="C55" s="114" t="s">
        <v>17</v>
      </c>
      <c r="D55" s="120">
        <v>226.4</v>
      </c>
      <c r="E55" s="120">
        <v>223.4</v>
      </c>
      <c r="F55" s="120"/>
      <c r="G55" s="120">
        <v>3</v>
      </c>
    </row>
    <row r="56" spans="1:7" s="199" customFormat="1" ht="25.5" x14ac:dyDescent="0.2">
      <c r="A56" s="122" t="s">
        <v>328</v>
      </c>
      <c r="B56" s="192" t="s">
        <v>329</v>
      </c>
      <c r="C56" s="114" t="s">
        <v>18</v>
      </c>
      <c r="D56" s="120">
        <v>69.400000000000006</v>
      </c>
      <c r="E56" s="120">
        <v>69.400000000000006</v>
      </c>
      <c r="F56" s="120">
        <v>13.9</v>
      </c>
      <c r="G56" s="120"/>
    </row>
    <row r="57" spans="1:7" ht="21.75" customHeight="1" x14ac:dyDescent="0.2">
      <c r="A57" s="113"/>
      <c r="B57" s="212" t="s">
        <v>410</v>
      </c>
      <c r="C57" s="213" t="s">
        <v>19</v>
      </c>
      <c r="D57" s="149">
        <v>555.59999999999991</v>
      </c>
      <c r="E57" s="149">
        <v>520.29999999999995</v>
      </c>
      <c r="F57" s="149">
        <v>16.3</v>
      </c>
      <c r="G57" s="149">
        <v>35.299999999999997</v>
      </c>
    </row>
    <row r="58" spans="1:7" ht="15.75" customHeight="1" x14ac:dyDescent="0.2">
      <c r="A58" s="113"/>
      <c r="B58" s="196" t="s">
        <v>35</v>
      </c>
      <c r="C58" s="129" t="s">
        <v>20</v>
      </c>
      <c r="D58" s="111">
        <v>555.59999999999991</v>
      </c>
      <c r="E58" s="145">
        <v>520.29999999999995</v>
      </c>
      <c r="F58" s="145">
        <v>16.3</v>
      </c>
      <c r="G58" s="145">
        <v>35.299999999999997</v>
      </c>
    </row>
    <row r="59" spans="1:7" x14ac:dyDescent="0.2">
      <c r="A59" s="127"/>
      <c r="B59" s="192" t="s">
        <v>34</v>
      </c>
      <c r="C59" s="114" t="s">
        <v>21</v>
      </c>
      <c r="D59" s="115"/>
      <c r="E59" s="120"/>
      <c r="F59" s="120"/>
      <c r="G59" s="120"/>
    </row>
    <row r="60" spans="1:7" x14ac:dyDescent="0.2">
      <c r="A60" s="214" t="s">
        <v>285</v>
      </c>
      <c r="B60" s="192" t="s">
        <v>286</v>
      </c>
      <c r="C60" s="114" t="s">
        <v>22</v>
      </c>
      <c r="D60" s="120">
        <v>530.6</v>
      </c>
      <c r="E60" s="120">
        <v>499.3</v>
      </c>
      <c r="F60" s="120">
        <v>14.3</v>
      </c>
      <c r="G60" s="120">
        <v>31.3</v>
      </c>
    </row>
    <row r="61" spans="1:7" ht="15.75" customHeight="1" x14ac:dyDescent="0.2">
      <c r="A61" s="122" t="s">
        <v>308</v>
      </c>
      <c r="B61" s="192" t="s">
        <v>309</v>
      </c>
      <c r="C61" s="114" t="s">
        <v>23</v>
      </c>
      <c r="D61" s="120">
        <v>25</v>
      </c>
      <c r="E61" s="120">
        <v>21</v>
      </c>
      <c r="F61" s="120">
        <v>2</v>
      </c>
      <c r="G61" s="120">
        <v>4</v>
      </c>
    </row>
    <row r="62" spans="1:7" ht="15.75" customHeight="1" x14ac:dyDescent="0.2">
      <c r="A62" s="415" t="s">
        <v>411</v>
      </c>
      <c r="B62" s="416"/>
      <c r="C62" s="213" t="s">
        <v>24</v>
      </c>
      <c r="D62" s="149">
        <v>15463.299999999997</v>
      </c>
      <c r="E62" s="215">
        <v>14884.999999999998</v>
      </c>
      <c r="F62" s="215">
        <v>1554.9</v>
      </c>
      <c r="G62" s="215">
        <v>578.29999999999995</v>
      </c>
    </row>
    <row r="63" spans="1:7" x14ac:dyDescent="0.2">
      <c r="A63" s="216"/>
    </row>
    <row r="64" spans="1:7" x14ac:dyDescent="0.2">
      <c r="A64" s="216"/>
    </row>
    <row r="65" spans="1:10" ht="15.75" customHeight="1" x14ac:dyDescent="0.2">
      <c r="A65" s="409" t="s">
        <v>412</v>
      </c>
      <c r="B65" s="410"/>
      <c r="C65" s="410"/>
      <c r="D65" s="410"/>
      <c r="E65" s="410"/>
      <c r="F65" s="410"/>
      <c r="G65" s="411"/>
    </row>
    <row r="66" spans="1:10" ht="15.75" customHeight="1" x14ac:dyDescent="0.2">
      <c r="A66" s="188"/>
      <c r="B66" s="189" t="s">
        <v>38</v>
      </c>
      <c r="C66" s="129" t="s">
        <v>2</v>
      </c>
      <c r="D66" s="111">
        <v>93.3</v>
      </c>
      <c r="E66" s="145">
        <v>93.3</v>
      </c>
      <c r="F66" s="145">
        <v>0</v>
      </c>
      <c r="G66" s="145">
        <v>0</v>
      </c>
    </row>
    <row r="67" spans="1:10" ht="15.75" customHeight="1" x14ac:dyDescent="0.2">
      <c r="A67" s="188"/>
      <c r="B67" s="192" t="s">
        <v>34</v>
      </c>
      <c r="C67" s="134" t="s">
        <v>3</v>
      </c>
      <c r="D67" s="120"/>
      <c r="E67" s="115"/>
      <c r="F67" s="115"/>
      <c r="G67" s="115"/>
    </row>
    <row r="68" spans="1:10" ht="15.75" customHeight="1" x14ac:dyDescent="0.2">
      <c r="A68" s="113" t="s">
        <v>297</v>
      </c>
      <c r="B68" s="192" t="s">
        <v>298</v>
      </c>
      <c r="C68" s="171" t="s">
        <v>4</v>
      </c>
      <c r="D68" s="120">
        <v>93.3</v>
      </c>
      <c r="E68" s="115">
        <v>93.3</v>
      </c>
      <c r="F68" s="115"/>
      <c r="G68" s="115"/>
    </row>
    <row r="69" spans="1:10" ht="15.75" customHeight="1" x14ac:dyDescent="0.2">
      <c r="A69" s="195"/>
      <c r="B69" s="196" t="s">
        <v>317</v>
      </c>
      <c r="C69" s="197" t="s">
        <v>5</v>
      </c>
      <c r="D69" s="111">
        <v>291.10000000000002</v>
      </c>
      <c r="E69" s="145">
        <v>0</v>
      </c>
      <c r="F69" s="145">
        <v>0</v>
      </c>
      <c r="G69" s="145">
        <v>291.10000000000002</v>
      </c>
    </row>
    <row r="70" spans="1:10" ht="15.75" customHeight="1" x14ac:dyDescent="0.2">
      <c r="A70" s="188"/>
      <c r="B70" s="192" t="s">
        <v>34</v>
      </c>
      <c r="C70" s="198" t="s">
        <v>6</v>
      </c>
      <c r="D70" s="120"/>
      <c r="E70" s="115"/>
      <c r="F70" s="115"/>
      <c r="G70" s="115"/>
    </row>
    <row r="71" spans="1:10" ht="15.75" customHeight="1" x14ac:dyDescent="0.2">
      <c r="A71" s="113" t="s">
        <v>376</v>
      </c>
      <c r="B71" s="124" t="s">
        <v>294</v>
      </c>
      <c r="C71" s="198" t="s">
        <v>7</v>
      </c>
      <c r="D71" s="120">
        <v>291.10000000000002</v>
      </c>
      <c r="E71" s="115"/>
      <c r="F71" s="115"/>
      <c r="G71" s="115">
        <v>291.10000000000002</v>
      </c>
    </row>
    <row r="72" spans="1:10" ht="15.75" customHeight="1" x14ac:dyDescent="0.2">
      <c r="A72" s="195"/>
      <c r="B72" s="196" t="s">
        <v>35</v>
      </c>
      <c r="C72" s="197" t="s">
        <v>8</v>
      </c>
      <c r="D72" s="111">
        <v>217.4</v>
      </c>
      <c r="E72" s="145">
        <v>0</v>
      </c>
      <c r="F72" s="145">
        <v>0</v>
      </c>
      <c r="G72" s="145">
        <v>217.4</v>
      </c>
    </row>
    <row r="73" spans="1:10" ht="15.75" customHeight="1" x14ac:dyDescent="0.2">
      <c r="A73" s="195"/>
      <c r="B73" s="192" t="s">
        <v>34</v>
      </c>
      <c r="C73" s="198" t="s">
        <v>9</v>
      </c>
      <c r="D73" s="120"/>
      <c r="E73" s="115"/>
      <c r="F73" s="115"/>
      <c r="G73" s="115"/>
    </row>
    <row r="74" spans="1:10" ht="15.75" customHeight="1" x14ac:dyDescent="0.2">
      <c r="A74" s="122" t="s">
        <v>285</v>
      </c>
      <c r="B74" s="107" t="s">
        <v>286</v>
      </c>
      <c r="C74" s="198" t="s">
        <v>10</v>
      </c>
      <c r="D74" s="120">
        <v>217.4</v>
      </c>
      <c r="E74" s="115"/>
      <c r="F74" s="115"/>
      <c r="G74" s="115">
        <v>217.4</v>
      </c>
    </row>
    <row r="75" spans="1:10" ht="15.75" customHeight="1" x14ac:dyDescent="0.2">
      <c r="A75" s="415" t="s">
        <v>413</v>
      </c>
      <c r="B75" s="416"/>
      <c r="C75" s="176" t="s">
        <v>11</v>
      </c>
      <c r="D75" s="149">
        <v>601.79999999999995</v>
      </c>
      <c r="E75" s="149">
        <v>93.3</v>
      </c>
      <c r="F75" s="149">
        <v>0</v>
      </c>
      <c r="G75" s="149">
        <v>508.5</v>
      </c>
    </row>
    <row r="78" spans="1:10" ht="15.75" customHeight="1" x14ac:dyDescent="0.2">
      <c r="A78" s="409" t="s">
        <v>414</v>
      </c>
      <c r="B78" s="410"/>
      <c r="C78" s="410"/>
      <c r="D78" s="410"/>
      <c r="E78" s="410"/>
      <c r="F78" s="410"/>
      <c r="G78" s="411"/>
      <c r="J78" s="165"/>
    </row>
    <row r="79" spans="1:10" ht="15.75" customHeight="1" x14ac:dyDescent="0.2">
      <c r="A79" s="122"/>
      <c r="B79" s="128" t="s">
        <v>45</v>
      </c>
      <c r="C79" s="143" t="s">
        <v>2</v>
      </c>
      <c r="D79" s="130">
        <v>651</v>
      </c>
      <c r="E79" s="130">
        <v>453</v>
      </c>
      <c r="F79" s="130">
        <v>0</v>
      </c>
      <c r="G79" s="130">
        <v>198</v>
      </c>
    </row>
    <row r="80" spans="1:10" ht="15.75" customHeight="1" x14ac:dyDescent="0.2">
      <c r="A80" s="113"/>
      <c r="B80" s="107" t="s">
        <v>34</v>
      </c>
      <c r="C80" s="217" t="s">
        <v>3</v>
      </c>
      <c r="D80" s="147"/>
      <c r="E80" s="147"/>
      <c r="F80" s="147"/>
      <c r="G80" s="147"/>
    </row>
    <row r="81" spans="1:7" ht="15.75" customHeight="1" x14ac:dyDescent="0.2">
      <c r="A81" s="122" t="s">
        <v>415</v>
      </c>
      <c r="B81" s="118" t="s">
        <v>316</v>
      </c>
      <c r="C81" s="171" t="s">
        <v>4</v>
      </c>
      <c r="D81" s="218">
        <v>651</v>
      </c>
      <c r="E81" s="218">
        <v>453</v>
      </c>
      <c r="F81" s="218"/>
      <c r="G81" s="218">
        <v>198</v>
      </c>
    </row>
    <row r="82" spans="1:7" ht="15.75" customHeight="1" x14ac:dyDescent="0.2">
      <c r="A82" s="122"/>
      <c r="B82" s="128" t="s">
        <v>317</v>
      </c>
      <c r="C82" s="143" t="s">
        <v>5</v>
      </c>
      <c r="D82" s="130">
        <v>1532</v>
      </c>
      <c r="E82" s="130">
        <v>1532</v>
      </c>
      <c r="F82" s="215">
        <v>0</v>
      </c>
      <c r="G82" s="215">
        <v>0</v>
      </c>
    </row>
    <row r="83" spans="1:7" ht="15.75" customHeight="1" x14ac:dyDescent="0.2">
      <c r="A83" s="113"/>
      <c r="B83" s="107" t="s">
        <v>34</v>
      </c>
      <c r="C83" s="217" t="s">
        <v>6</v>
      </c>
      <c r="D83" s="147"/>
      <c r="E83" s="147"/>
      <c r="F83" s="147"/>
      <c r="G83" s="147"/>
    </row>
    <row r="84" spans="1:7" ht="27.75" customHeight="1" x14ac:dyDescent="0.2">
      <c r="A84" s="113" t="s">
        <v>416</v>
      </c>
      <c r="B84" s="107" t="s">
        <v>306</v>
      </c>
      <c r="C84" s="171" t="s">
        <v>7</v>
      </c>
      <c r="D84" s="218">
        <v>1532</v>
      </c>
      <c r="E84" s="218">
        <v>1532</v>
      </c>
      <c r="F84" s="147"/>
      <c r="G84" s="147"/>
    </row>
    <row r="85" spans="1:7" ht="15.75" customHeight="1" x14ac:dyDescent="0.2">
      <c r="A85" s="412" t="s">
        <v>417</v>
      </c>
      <c r="B85" s="412"/>
      <c r="C85" s="147" t="s">
        <v>8</v>
      </c>
      <c r="D85" s="215">
        <v>2183</v>
      </c>
      <c r="E85" s="215">
        <v>1985</v>
      </c>
      <c r="F85" s="215">
        <v>0</v>
      </c>
      <c r="G85" s="215">
        <v>198</v>
      </c>
    </row>
    <row r="86" spans="1:7" ht="15.75" customHeight="1" x14ac:dyDescent="0.2">
      <c r="A86" s="147"/>
      <c r="B86" s="147" t="s">
        <v>418</v>
      </c>
      <c r="C86" s="147" t="s">
        <v>9</v>
      </c>
      <c r="D86" s="215">
        <v>19623.799999999996</v>
      </c>
      <c r="E86" s="215">
        <v>18252.5</v>
      </c>
      <c r="F86" s="215">
        <v>1554.9</v>
      </c>
      <c r="G86" s="215">
        <v>1371.3</v>
      </c>
    </row>
    <row r="87" spans="1:7" ht="15.75" hidden="1" customHeight="1" x14ac:dyDescent="0.2">
      <c r="A87" s="203"/>
      <c r="B87" s="204"/>
      <c r="C87" s="182"/>
      <c r="D87" s="205"/>
      <c r="E87" s="205"/>
      <c r="F87" s="205"/>
      <c r="G87" s="205"/>
    </row>
    <row r="88" spans="1:7" ht="15.75" customHeight="1" x14ac:dyDescent="0.2">
      <c r="D88" s="165"/>
    </row>
    <row r="89" spans="1:7" ht="15.75" customHeight="1" x14ac:dyDescent="0.2">
      <c r="D89" s="165"/>
    </row>
    <row r="90" spans="1:7" ht="15.75" customHeight="1" x14ac:dyDescent="0.25">
      <c r="A90" s="155" t="s">
        <v>339</v>
      </c>
      <c r="D90" s="165"/>
      <c r="E90" s="364" t="s">
        <v>232</v>
      </c>
      <c r="F90" s="364"/>
      <c r="G90" s="364"/>
    </row>
    <row r="91" spans="1:7" ht="15.75" customHeight="1" x14ac:dyDescent="0.2">
      <c r="D91" s="219"/>
    </row>
    <row r="92" spans="1:7" ht="15.75" customHeight="1" x14ac:dyDescent="0.2">
      <c r="D92" s="165"/>
    </row>
    <row r="93" spans="1:7" ht="15.75" customHeight="1" x14ac:dyDescent="0.2">
      <c r="D93" s="219"/>
    </row>
    <row r="94" spans="1:7" ht="15.75" customHeight="1" x14ac:dyDescent="0.2">
      <c r="D94" s="219"/>
    </row>
    <row r="95" spans="1:7" ht="15.75" customHeight="1" x14ac:dyDescent="0.2"/>
    <row r="96" spans="1: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</sheetData>
  <mergeCells count="18">
    <mergeCell ref="A78:G78"/>
    <mergeCell ref="A85:B85"/>
    <mergeCell ref="E90:G90"/>
    <mergeCell ref="A18:G18"/>
    <mergeCell ref="A36:B36"/>
    <mergeCell ref="A39:G39"/>
    <mergeCell ref="A62:B62"/>
    <mergeCell ref="A65:G65"/>
    <mergeCell ref="A75:B75"/>
    <mergeCell ref="A12:G12"/>
    <mergeCell ref="F14:G14"/>
    <mergeCell ref="A15:A17"/>
    <mergeCell ref="B15:B17"/>
    <mergeCell ref="C15:C17"/>
    <mergeCell ref="D15:D17"/>
    <mergeCell ref="E15:G15"/>
    <mergeCell ref="E16:F16"/>
    <mergeCell ref="G16:G17"/>
  </mergeCells>
  <pageMargins left="1.1811023622047245" right="0.19685039370078741" top="0.78740157480314965" bottom="0.59055118110236227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"/>
  <sheetViews>
    <sheetView showZeros="0" topLeftCell="A70" workbookViewId="0">
      <selection activeCell="E111" sqref="E111:G111"/>
    </sheetView>
  </sheetViews>
  <sheetFormatPr defaultRowHeight="12.75" x14ac:dyDescent="0.2"/>
  <cols>
    <col min="1" max="1" width="4.140625" style="106" customWidth="1"/>
    <col min="2" max="2" width="43.7109375" style="105" customWidth="1"/>
    <col min="3" max="3" width="3.85546875" style="104" customWidth="1"/>
    <col min="4" max="4" width="9.85546875" style="105" customWidth="1"/>
    <col min="5" max="5" width="9.42578125" style="106" customWidth="1"/>
    <col min="6" max="6" width="9" style="106" customWidth="1"/>
    <col min="7" max="7" width="9.5703125" style="106" customWidth="1"/>
    <col min="8" max="256" width="9.140625" style="105"/>
    <col min="257" max="257" width="4.140625" style="105" customWidth="1"/>
    <col min="258" max="258" width="43.7109375" style="105" customWidth="1"/>
    <col min="259" max="259" width="3.85546875" style="105" customWidth="1"/>
    <col min="260" max="260" width="9.85546875" style="105" customWidth="1"/>
    <col min="261" max="261" width="9.42578125" style="105" customWidth="1"/>
    <col min="262" max="262" width="9" style="105" customWidth="1"/>
    <col min="263" max="263" width="9.5703125" style="105" customWidth="1"/>
    <col min="264" max="512" width="9.140625" style="105"/>
    <col min="513" max="513" width="4.140625" style="105" customWidth="1"/>
    <col min="514" max="514" width="43.7109375" style="105" customWidth="1"/>
    <col min="515" max="515" width="3.85546875" style="105" customWidth="1"/>
    <col min="516" max="516" width="9.85546875" style="105" customWidth="1"/>
    <col min="517" max="517" width="9.42578125" style="105" customWidth="1"/>
    <col min="518" max="518" width="9" style="105" customWidth="1"/>
    <col min="519" max="519" width="9.5703125" style="105" customWidth="1"/>
    <col min="520" max="768" width="9.140625" style="105"/>
    <col min="769" max="769" width="4.140625" style="105" customWidth="1"/>
    <col min="770" max="770" width="43.7109375" style="105" customWidth="1"/>
    <col min="771" max="771" width="3.85546875" style="105" customWidth="1"/>
    <col min="772" max="772" width="9.85546875" style="105" customWidth="1"/>
    <col min="773" max="773" width="9.42578125" style="105" customWidth="1"/>
    <col min="774" max="774" width="9" style="105" customWidth="1"/>
    <col min="775" max="775" width="9.5703125" style="105" customWidth="1"/>
    <col min="776" max="1024" width="9.140625" style="105"/>
    <col min="1025" max="1025" width="4.140625" style="105" customWidth="1"/>
    <col min="1026" max="1026" width="43.7109375" style="105" customWidth="1"/>
    <col min="1027" max="1027" width="3.85546875" style="105" customWidth="1"/>
    <col min="1028" max="1028" width="9.85546875" style="105" customWidth="1"/>
    <col min="1029" max="1029" width="9.42578125" style="105" customWidth="1"/>
    <col min="1030" max="1030" width="9" style="105" customWidth="1"/>
    <col min="1031" max="1031" width="9.5703125" style="105" customWidth="1"/>
    <col min="1032" max="1280" width="9.140625" style="105"/>
    <col min="1281" max="1281" width="4.140625" style="105" customWidth="1"/>
    <col min="1282" max="1282" width="43.7109375" style="105" customWidth="1"/>
    <col min="1283" max="1283" width="3.85546875" style="105" customWidth="1"/>
    <col min="1284" max="1284" width="9.85546875" style="105" customWidth="1"/>
    <col min="1285" max="1285" width="9.42578125" style="105" customWidth="1"/>
    <col min="1286" max="1286" width="9" style="105" customWidth="1"/>
    <col min="1287" max="1287" width="9.5703125" style="105" customWidth="1"/>
    <col min="1288" max="1536" width="9.140625" style="105"/>
    <col min="1537" max="1537" width="4.140625" style="105" customWidth="1"/>
    <col min="1538" max="1538" width="43.7109375" style="105" customWidth="1"/>
    <col min="1539" max="1539" width="3.85546875" style="105" customWidth="1"/>
    <col min="1540" max="1540" width="9.85546875" style="105" customWidth="1"/>
    <col min="1541" max="1541" width="9.42578125" style="105" customWidth="1"/>
    <col min="1542" max="1542" width="9" style="105" customWidth="1"/>
    <col min="1543" max="1543" width="9.5703125" style="105" customWidth="1"/>
    <col min="1544" max="1792" width="9.140625" style="105"/>
    <col min="1793" max="1793" width="4.140625" style="105" customWidth="1"/>
    <col min="1794" max="1794" width="43.7109375" style="105" customWidth="1"/>
    <col min="1795" max="1795" width="3.85546875" style="105" customWidth="1"/>
    <col min="1796" max="1796" width="9.85546875" style="105" customWidth="1"/>
    <col min="1797" max="1797" width="9.42578125" style="105" customWidth="1"/>
    <col min="1798" max="1798" width="9" style="105" customWidth="1"/>
    <col min="1799" max="1799" width="9.5703125" style="105" customWidth="1"/>
    <col min="1800" max="2048" width="9.140625" style="105"/>
    <col min="2049" max="2049" width="4.140625" style="105" customWidth="1"/>
    <col min="2050" max="2050" width="43.7109375" style="105" customWidth="1"/>
    <col min="2051" max="2051" width="3.85546875" style="105" customWidth="1"/>
    <col min="2052" max="2052" width="9.85546875" style="105" customWidth="1"/>
    <col min="2053" max="2053" width="9.42578125" style="105" customWidth="1"/>
    <col min="2054" max="2054" width="9" style="105" customWidth="1"/>
    <col min="2055" max="2055" width="9.5703125" style="105" customWidth="1"/>
    <col min="2056" max="2304" width="9.140625" style="105"/>
    <col min="2305" max="2305" width="4.140625" style="105" customWidth="1"/>
    <col min="2306" max="2306" width="43.7109375" style="105" customWidth="1"/>
    <col min="2307" max="2307" width="3.85546875" style="105" customWidth="1"/>
    <col min="2308" max="2308" width="9.85546875" style="105" customWidth="1"/>
    <col min="2309" max="2309" width="9.42578125" style="105" customWidth="1"/>
    <col min="2310" max="2310" width="9" style="105" customWidth="1"/>
    <col min="2311" max="2311" width="9.5703125" style="105" customWidth="1"/>
    <col min="2312" max="2560" width="9.140625" style="105"/>
    <col min="2561" max="2561" width="4.140625" style="105" customWidth="1"/>
    <col min="2562" max="2562" width="43.7109375" style="105" customWidth="1"/>
    <col min="2563" max="2563" width="3.85546875" style="105" customWidth="1"/>
    <col min="2564" max="2564" width="9.85546875" style="105" customWidth="1"/>
    <col min="2565" max="2565" width="9.42578125" style="105" customWidth="1"/>
    <col min="2566" max="2566" width="9" style="105" customWidth="1"/>
    <col min="2567" max="2567" width="9.5703125" style="105" customWidth="1"/>
    <col min="2568" max="2816" width="9.140625" style="105"/>
    <col min="2817" max="2817" width="4.140625" style="105" customWidth="1"/>
    <col min="2818" max="2818" width="43.7109375" style="105" customWidth="1"/>
    <col min="2819" max="2819" width="3.85546875" style="105" customWidth="1"/>
    <col min="2820" max="2820" width="9.85546875" style="105" customWidth="1"/>
    <col min="2821" max="2821" width="9.42578125" style="105" customWidth="1"/>
    <col min="2822" max="2822" width="9" style="105" customWidth="1"/>
    <col min="2823" max="2823" width="9.5703125" style="105" customWidth="1"/>
    <col min="2824" max="3072" width="9.140625" style="105"/>
    <col min="3073" max="3073" width="4.140625" style="105" customWidth="1"/>
    <col min="3074" max="3074" width="43.7109375" style="105" customWidth="1"/>
    <col min="3075" max="3075" width="3.85546875" style="105" customWidth="1"/>
    <col min="3076" max="3076" width="9.85546875" style="105" customWidth="1"/>
    <col min="3077" max="3077" width="9.42578125" style="105" customWidth="1"/>
    <col min="3078" max="3078" width="9" style="105" customWidth="1"/>
    <col min="3079" max="3079" width="9.5703125" style="105" customWidth="1"/>
    <col min="3080" max="3328" width="9.140625" style="105"/>
    <col min="3329" max="3329" width="4.140625" style="105" customWidth="1"/>
    <col min="3330" max="3330" width="43.7109375" style="105" customWidth="1"/>
    <col min="3331" max="3331" width="3.85546875" style="105" customWidth="1"/>
    <col min="3332" max="3332" width="9.85546875" style="105" customWidth="1"/>
    <col min="3333" max="3333" width="9.42578125" style="105" customWidth="1"/>
    <col min="3334" max="3334" width="9" style="105" customWidth="1"/>
    <col min="3335" max="3335" width="9.5703125" style="105" customWidth="1"/>
    <col min="3336" max="3584" width="9.140625" style="105"/>
    <col min="3585" max="3585" width="4.140625" style="105" customWidth="1"/>
    <col min="3586" max="3586" width="43.7109375" style="105" customWidth="1"/>
    <col min="3587" max="3587" width="3.85546875" style="105" customWidth="1"/>
    <col min="3588" max="3588" width="9.85546875" style="105" customWidth="1"/>
    <col min="3589" max="3589" width="9.42578125" style="105" customWidth="1"/>
    <col min="3590" max="3590" width="9" style="105" customWidth="1"/>
    <col min="3591" max="3591" width="9.5703125" style="105" customWidth="1"/>
    <col min="3592" max="3840" width="9.140625" style="105"/>
    <col min="3841" max="3841" width="4.140625" style="105" customWidth="1"/>
    <col min="3842" max="3842" width="43.7109375" style="105" customWidth="1"/>
    <col min="3843" max="3843" width="3.85546875" style="105" customWidth="1"/>
    <col min="3844" max="3844" width="9.85546875" style="105" customWidth="1"/>
    <col min="3845" max="3845" width="9.42578125" style="105" customWidth="1"/>
    <col min="3846" max="3846" width="9" style="105" customWidth="1"/>
    <col min="3847" max="3847" width="9.5703125" style="105" customWidth="1"/>
    <col min="3848" max="4096" width="9.140625" style="105"/>
    <col min="4097" max="4097" width="4.140625" style="105" customWidth="1"/>
    <col min="4098" max="4098" width="43.7109375" style="105" customWidth="1"/>
    <col min="4099" max="4099" width="3.85546875" style="105" customWidth="1"/>
    <col min="4100" max="4100" width="9.85546875" style="105" customWidth="1"/>
    <col min="4101" max="4101" width="9.42578125" style="105" customWidth="1"/>
    <col min="4102" max="4102" width="9" style="105" customWidth="1"/>
    <col min="4103" max="4103" width="9.5703125" style="105" customWidth="1"/>
    <col min="4104" max="4352" width="9.140625" style="105"/>
    <col min="4353" max="4353" width="4.140625" style="105" customWidth="1"/>
    <col min="4354" max="4354" width="43.7109375" style="105" customWidth="1"/>
    <col min="4355" max="4355" width="3.85546875" style="105" customWidth="1"/>
    <col min="4356" max="4356" width="9.85546875" style="105" customWidth="1"/>
    <col min="4357" max="4357" width="9.42578125" style="105" customWidth="1"/>
    <col min="4358" max="4358" width="9" style="105" customWidth="1"/>
    <col min="4359" max="4359" width="9.5703125" style="105" customWidth="1"/>
    <col min="4360" max="4608" width="9.140625" style="105"/>
    <col min="4609" max="4609" width="4.140625" style="105" customWidth="1"/>
    <col min="4610" max="4610" width="43.7109375" style="105" customWidth="1"/>
    <col min="4611" max="4611" width="3.85546875" style="105" customWidth="1"/>
    <col min="4612" max="4612" width="9.85546875" style="105" customWidth="1"/>
    <col min="4613" max="4613" width="9.42578125" style="105" customWidth="1"/>
    <col min="4614" max="4614" width="9" style="105" customWidth="1"/>
    <col min="4615" max="4615" width="9.5703125" style="105" customWidth="1"/>
    <col min="4616" max="4864" width="9.140625" style="105"/>
    <col min="4865" max="4865" width="4.140625" style="105" customWidth="1"/>
    <col min="4866" max="4866" width="43.7109375" style="105" customWidth="1"/>
    <col min="4867" max="4867" width="3.85546875" style="105" customWidth="1"/>
    <col min="4868" max="4868" width="9.85546875" style="105" customWidth="1"/>
    <col min="4869" max="4869" width="9.42578125" style="105" customWidth="1"/>
    <col min="4870" max="4870" width="9" style="105" customWidth="1"/>
    <col min="4871" max="4871" width="9.5703125" style="105" customWidth="1"/>
    <col min="4872" max="5120" width="9.140625" style="105"/>
    <col min="5121" max="5121" width="4.140625" style="105" customWidth="1"/>
    <col min="5122" max="5122" width="43.7109375" style="105" customWidth="1"/>
    <col min="5123" max="5123" width="3.85546875" style="105" customWidth="1"/>
    <col min="5124" max="5124" width="9.85546875" style="105" customWidth="1"/>
    <col min="5125" max="5125" width="9.42578125" style="105" customWidth="1"/>
    <col min="5126" max="5126" width="9" style="105" customWidth="1"/>
    <col min="5127" max="5127" width="9.5703125" style="105" customWidth="1"/>
    <col min="5128" max="5376" width="9.140625" style="105"/>
    <col min="5377" max="5377" width="4.140625" style="105" customWidth="1"/>
    <col min="5378" max="5378" width="43.7109375" style="105" customWidth="1"/>
    <col min="5379" max="5379" width="3.85546875" style="105" customWidth="1"/>
    <col min="5380" max="5380" width="9.85546875" style="105" customWidth="1"/>
    <col min="5381" max="5381" width="9.42578125" style="105" customWidth="1"/>
    <col min="5382" max="5382" width="9" style="105" customWidth="1"/>
    <col min="5383" max="5383" width="9.5703125" style="105" customWidth="1"/>
    <col min="5384" max="5632" width="9.140625" style="105"/>
    <col min="5633" max="5633" width="4.140625" style="105" customWidth="1"/>
    <col min="5634" max="5634" width="43.7109375" style="105" customWidth="1"/>
    <col min="5635" max="5635" width="3.85546875" style="105" customWidth="1"/>
    <col min="5636" max="5636" width="9.85546875" style="105" customWidth="1"/>
    <col min="5637" max="5637" width="9.42578125" style="105" customWidth="1"/>
    <col min="5638" max="5638" width="9" style="105" customWidth="1"/>
    <col min="5639" max="5639" width="9.5703125" style="105" customWidth="1"/>
    <col min="5640" max="5888" width="9.140625" style="105"/>
    <col min="5889" max="5889" width="4.140625" style="105" customWidth="1"/>
    <col min="5890" max="5890" width="43.7109375" style="105" customWidth="1"/>
    <col min="5891" max="5891" width="3.85546875" style="105" customWidth="1"/>
    <col min="5892" max="5892" width="9.85546875" style="105" customWidth="1"/>
    <col min="5893" max="5893" width="9.42578125" style="105" customWidth="1"/>
    <col min="5894" max="5894" width="9" style="105" customWidth="1"/>
    <col min="5895" max="5895" width="9.5703125" style="105" customWidth="1"/>
    <col min="5896" max="6144" width="9.140625" style="105"/>
    <col min="6145" max="6145" width="4.140625" style="105" customWidth="1"/>
    <col min="6146" max="6146" width="43.7109375" style="105" customWidth="1"/>
    <col min="6147" max="6147" width="3.85546875" style="105" customWidth="1"/>
    <col min="6148" max="6148" width="9.85546875" style="105" customWidth="1"/>
    <col min="6149" max="6149" width="9.42578125" style="105" customWidth="1"/>
    <col min="6150" max="6150" width="9" style="105" customWidth="1"/>
    <col min="6151" max="6151" width="9.5703125" style="105" customWidth="1"/>
    <col min="6152" max="6400" width="9.140625" style="105"/>
    <col min="6401" max="6401" width="4.140625" style="105" customWidth="1"/>
    <col min="6402" max="6402" width="43.7109375" style="105" customWidth="1"/>
    <col min="6403" max="6403" width="3.85546875" style="105" customWidth="1"/>
    <col min="6404" max="6404" width="9.85546875" style="105" customWidth="1"/>
    <col min="6405" max="6405" width="9.42578125" style="105" customWidth="1"/>
    <col min="6406" max="6406" width="9" style="105" customWidth="1"/>
    <col min="6407" max="6407" width="9.5703125" style="105" customWidth="1"/>
    <col min="6408" max="6656" width="9.140625" style="105"/>
    <col min="6657" max="6657" width="4.140625" style="105" customWidth="1"/>
    <col min="6658" max="6658" width="43.7109375" style="105" customWidth="1"/>
    <col min="6659" max="6659" width="3.85546875" style="105" customWidth="1"/>
    <col min="6660" max="6660" width="9.85546875" style="105" customWidth="1"/>
    <col min="6661" max="6661" width="9.42578125" style="105" customWidth="1"/>
    <col min="6662" max="6662" width="9" style="105" customWidth="1"/>
    <col min="6663" max="6663" width="9.5703125" style="105" customWidth="1"/>
    <col min="6664" max="6912" width="9.140625" style="105"/>
    <col min="6913" max="6913" width="4.140625" style="105" customWidth="1"/>
    <col min="6914" max="6914" width="43.7109375" style="105" customWidth="1"/>
    <col min="6915" max="6915" width="3.85546875" style="105" customWidth="1"/>
    <col min="6916" max="6916" width="9.85546875" style="105" customWidth="1"/>
    <col min="6917" max="6917" width="9.42578125" style="105" customWidth="1"/>
    <col min="6918" max="6918" width="9" style="105" customWidth="1"/>
    <col min="6919" max="6919" width="9.5703125" style="105" customWidth="1"/>
    <col min="6920" max="7168" width="9.140625" style="105"/>
    <col min="7169" max="7169" width="4.140625" style="105" customWidth="1"/>
    <col min="7170" max="7170" width="43.7109375" style="105" customWidth="1"/>
    <col min="7171" max="7171" width="3.85546875" style="105" customWidth="1"/>
    <col min="7172" max="7172" width="9.85546875" style="105" customWidth="1"/>
    <col min="7173" max="7173" width="9.42578125" style="105" customWidth="1"/>
    <col min="7174" max="7174" width="9" style="105" customWidth="1"/>
    <col min="7175" max="7175" width="9.5703125" style="105" customWidth="1"/>
    <col min="7176" max="7424" width="9.140625" style="105"/>
    <col min="7425" max="7425" width="4.140625" style="105" customWidth="1"/>
    <col min="7426" max="7426" width="43.7109375" style="105" customWidth="1"/>
    <col min="7427" max="7427" width="3.85546875" style="105" customWidth="1"/>
    <col min="7428" max="7428" width="9.85546875" style="105" customWidth="1"/>
    <col min="7429" max="7429" width="9.42578125" style="105" customWidth="1"/>
    <col min="7430" max="7430" width="9" style="105" customWidth="1"/>
    <col min="7431" max="7431" width="9.5703125" style="105" customWidth="1"/>
    <col min="7432" max="7680" width="9.140625" style="105"/>
    <col min="7681" max="7681" width="4.140625" style="105" customWidth="1"/>
    <col min="7682" max="7682" width="43.7109375" style="105" customWidth="1"/>
    <col min="7683" max="7683" width="3.85546875" style="105" customWidth="1"/>
    <col min="7684" max="7684" width="9.85546875" style="105" customWidth="1"/>
    <col min="7685" max="7685" width="9.42578125" style="105" customWidth="1"/>
    <col min="7686" max="7686" width="9" style="105" customWidth="1"/>
    <col min="7687" max="7687" width="9.5703125" style="105" customWidth="1"/>
    <col min="7688" max="7936" width="9.140625" style="105"/>
    <col min="7937" max="7937" width="4.140625" style="105" customWidth="1"/>
    <col min="7938" max="7938" width="43.7109375" style="105" customWidth="1"/>
    <col min="7939" max="7939" width="3.85546875" style="105" customWidth="1"/>
    <col min="7940" max="7940" width="9.85546875" style="105" customWidth="1"/>
    <col min="7941" max="7941" width="9.42578125" style="105" customWidth="1"/>
    <col min="7942" max="7942" width="9" style="105" customWidth="1"/>
    <col min="7943" max="7943" width="9.5703125" style="105" customWidth="1"/>
    <col min="7944" max="8192" width="9.140625" style="105"/>
    <col min="8193" max="8193" width="4.140625" style="105" customWidth="1"/>
    <col min="8194" max="8194" width="43.7109375" style="105" customWidth="1"/>
    <col min="8195" max="8195" width="3.85546875" style="105" customWidth="1"/>
    <col min="8196" max="8196" width="9.85546875" style="105" customWidth="1"/>
    <col min="8197" max="8197" width="9.42578125" style="105" customWidth="1"/>
    <col min="8198" max="8198" width="9" style="105" customWidth="1"/>
    <col min="8199" max="8199" width="9.5703125" style="105" customWidth="1"/>
    <col min="8200" max="8448" width="9.140625" style="105"/>
    <col min="8449" max="8449" width="4.140625" style="105" customWidth="1"/>
    <col min="8450" max="8450" width="43.7109375" style="105" customWidth="1"/>
    <col min="8451" max="8451" width="3.85546875" style="105" customWidth="1"/>
    <col min="8452" max="8452" width="9.85546875" style="105" customWidth="1"/>
    <col min="8453" max="8453" width="9.42578125" style="105" customWidth="1"/>
    <col min="8454" max="8454" width="9" style="105" customWidth="1"/>
    <col min="8455" max="8455" width="9.5703125" style="105" customWidth="1"/>
    <col min="8456" max="8704" width="9.140625" style="105"/>
    <col min="8705" max="8705" width="4.140625" style="105" customWidth="1"/>
    <col min="8706" max="8706" width="43.7109375" style="105" customWidth="1"/>
    <col min="8707" max="8707" width="3.85546875" style="105" customWidth="1"/>
    <col min="8708" max="8708" width="9.85546875" style="105" customWidth="1"/>
    <col min="8709" max="8709" width="9.42578125" style="105" customWidth="1"/>
    <col min="8710" max="8710" width="9" style="105" customWidth="1"/>
    <col min="8711" max="8711" width="9.5703125" style="105" customWidth="1"/>
    <col min="8712" max="8960" width="9.140625" style="105"/>
    <col min="8961" max="8961" width="4.140625" style="105" customWidth="1"/>
    <col min="8962" max="8962" width="43.7109375" style="105" customWidth="1"/>
    <col min="8963" max="8963" width="3.85546875" style="105" customWidth="1"/>
    <col min="8964" max="8964" width="9.85546875" style="105" customWidth="1"/>
    <col min="8965" max="8965" width="9.42578125" style="105" customWidth="1"/>
    <col min="8966" max="8966" width="9" style="105" customWidth="1"/>
    <col min="8967" max="8967" width="9.5703125" style="105" customWidth="1"/>
    <col min="8968" max="9216" width="9.140625" style="105"/>
    <col min="9217" max="9217" width="4.140625" style="105" customWidth="1"/>
    <col min="9218" max="9218" width="43.7109375" style="105" customWidth="1"/>
    <col min="9219" max="9219" width="3.85546875" style="105" customWidth="1"/>
    <col min="9220" max="9220" width="9.85546875" style="105" customWidth="1"/>
    <col min="9221" max="9221" width="9.42578125" style="105" customWidth="1"/>
    <col min="9222" max="9222" width="9" style="105" customWidth="1"/>
    <col min="9223" max="9223" width="9.5703125" style="105" customWidth="1"/>
    <col min="9224" max="9472" width="9.140625" style="105"/>
    <col min="9473" max="9473" width="4.140625" style="105" customWidth="1"/>
    <col min="9474" max="9474" width="43.7109375" style="105" customWidth="1"/>
    <col min="9475" max="9475" width="3.85546875" style="105" customWidth="1"/>
    <col min="9476" max="9476" width="9.85546875" style="105" customWidth="1"/>
    <col min="9477" max="9477" width="9.42578125" style="105" customWidth="1"/>
    <col min="9478" max="9478" width="9" style="105" customWidth="1"/>
    <col min="9479" max="9479" width="9.5703125" style="105" customWidth="1"/>
    <col min="9480" max="9728" width="9.140625" style="105"/>
    <col min="9729" max="9729" width="4.140625" style="105" customWidth="1"/>
    <col min="9730" max="9730" width="43.7109375" style="105" customWidth="1"/>
    <col min="9731" max="9731" width="3.85546875" style="105" customWidth="1"/>
    <col min="9732" max="9732" width="9.85546875" style="105" customWidth="1"/>
    <col min="9733" max="9733" width="9.42578125" style="105" customWidth="1"/>
    <col min="9734" max="9734" width="9" style="105" customWidth="1"/>
    <col min="9735" max="9735" width="9.5703125" style="105" customWidth="1"/>
    <col min="9736" max="9984" width="9.140625" style="105"/>
    <col min="9985" max="9985" width="4.140625" style="105" customWidth="1"/>
    <col min="9986" max="9986" width="43.7109375" style="105" customWidth="1"/>
    <col min="9987" max="9987" width="3.85546875" style="105" customWidth="1"/>
    <col min="9988" max="9988" width="9.85546875" style="105" customWidth="1"/>
    <col min="9989" max="9989" width="9.42578125" style="105" customWidth="1"/>
    <col min="9990" max="9990" width="9" style="105" customWidth="1"/>
    <col min="9991" max="9991" width="9.5703125" style="105" customWidth="1"/>
    <col min="9992" max="10240" width="9.140625" style="105"/>
    <col min="10241" max="10241" width="4.140625" style="105" customWidth="1"/>
    <col min="10242" max="10242" width="43.7109375" style="105" customWidth="1"/>
    <col min="10243" max="10243" width="3.85546875" style="105" customWidth="1"/>
    <col min="10244" max="10244" width="9.85546875" style="105" customWidth="1"/>
    <col min="10245" max="10245" width="9.42578125" style="105" customWidth="1"/>
    <col min="10246" max="10246" width="9" style="105" customWidth="1"/>
    <col min="10247" max="10247" width="9.5703125" style="105" customWidth="1"/>
    <col min="10248" max="10496" width="9.140625" style="105"/>
    <col min="10497" max="10497" width="4.140625" style="105" customWidth="1"/>
    <col min="10498" max="10498" width="43.7109375" style="105" customWidth="1"/>
    <col min="10499" max="10499" width="3.85546875" style="105" customWidth="1"/>
    <col min="10500" max="10500" width="9.85546875" style="105" customWidth="1"/>
    <col min="10501" max="10501" width="9.42578125" style="105" customWidth="1"/>
    <col min="10502" max="10502" width="9" style="105" customWidth="1"/>
    <col min="10503" max="10503" width="9.5703125" style="105" customWidth="1"/>
    <col min="10504" max="10752" width="9.140625" style="105"/>
    <col min="10753" max="10753" width="4.140625" style="105" customWidth="1"/>
    <col min="10754" max="10754" width="43.7109375" style="105" customWidth="1"/>
    <col min="10755" max="10755" width="3.85546875" style="105" customWidth="1"/>
    <col min="10756" max="10756" width="9.85546875" style="105" customWidth="1"/>
    <col min="10757" max="10757" width="9.42578125" style="105" customWidth="1"/>
    <col min="10758" max="10758" width="9" style="105" customWidth="1"/>
    <col min="10759" max="10759" width="9.5703125" style="105" customWidth="1"/>
    <col min="10760" max="11008" width="9.140625" style="105"/>
    <col min="11009" max="11009" width="4.140625" style="105" customWidth="1"/>
    <col min="11010" max="11010" width="43.7109375" style="105" customWidth="1"/>
    <col min="11011" max="11011" width="3.85546875" style="105" customWidth="1"/>
    <col min="11012" max="11012" width="9.85546875" style="105" customWidth="1"/>
    <col min="11013" max="11013" width="9.42578125" style="105" customWidth="1"/>
    <col min="11014" max="11014" width="9" style="105" customWidth="1"/>
    <col min="11015" max="11015" width="9.5703125" style="105" customWidth="1"/>
    <col min="11016" max="11264" width="9.140625" style="105"/>
    <col min="11265" max="11265" width="4.140625" style="105" customWidth="1"/>
    <col min="11266" max="11266" width="43.7109375" style="105" customWidth="1"/>
    <col min="11267" max="11267" width="3.85546875" style="105" customWidth="1"/>
    <col min="11268" max="11268" width="9.85546875" style="105" customWidth="1"/>
    <col min="11269" max="11269" width="9.42578125" style="105" customWidth="1"/>
    <col min="11270" max="11270" width="9" style="105" customWidth="1"/>
    <col min="11271" max="11271" width="9.5703125" style="105" customWidth="1"/>
    <col min="11272" max="11520" width="9.140625" style="105"/>
    <col min="11521" max="11521" width="4.140625" style="105" customWidth="1"/>
    <col min="11522" max="11522" width="43.7109375" style="105" customWidth="1"/>
    <col min="11523" max="11523" width="3.85546875" style="105" customWidth="1"/>
    <col min="11524" max="11524" width="9.85546875" style="105" customWidth="1"/>
    <col min="11525" max="11525" width="9.42578125" style="105" customWidth="1"/>
    <col min="11526" max="11526" width="9" style="105" customWidth="1"/>
    <col min="11527" max="11527" width="9.5703125" style="105" customWidth="1"/>
    <col min="11528" max="11776" width="9.140625" style="105"/>
    <col min="11777" max="11777" width="4.140625" style="105" customWidth="1"/>
    <col min="11778" max="11778" width="43.7109375" style="105" customWidth="1"/>
    <col min="11779" max="11779" width="3.85546875" style="105" customWidth="1"/>
    <col min="11780" max="11780" width="9.85546875" style="105" customWidth="1"/>
    <col min="11781" max="11781" width="9.42578125" style="105" customWidth="1"/>
    <col min="11782" max="11782" width="9" style="105" customWidth="1"/>
    <col min="11783" max="11783" width="9.5703125" style="105" customWidth="1"/>
    <col min="11784" max="12032" width="9.140625" style="105"/>
    <col min="12033" max="12033" width="4.140625" style="105" customWidth="1"/>
    <col min="12034" max="12034" width="43.7109375" style="105" customWidth="1"/>
    <col min="12035" max="12035" width="3.85546875" style="105" customWidth="1"/>
    <col min="12036" max="12036" width="9.85546875" style="105" customWidth="1"/>
    <col min="12037" max="12037" width="9.42578125" style="105" customWidth="1"/>
    <col min="12038" max="12038" width="9" style="105" customWidth="1"/>
    <col min="12039" max="12039" width="9.5703125" style="105" customWidth="1"/>
    <col min="12040" max="12288" width="9.140625" style="105"/>
    <col min="12289" max="12289" width="4.140625" style="105" customWidth="1"/>
    <col min="12290" max="12290" width="43.7109375" style="105" customWidth="1"/>
    <col min="12291" max="12291" width="3.85546875" style="105" customWidth="1"/>
    <col min="12292" max="12292" width="9.85546875" style="105" customWidth="1"/>
    <col min="12293" max="12293" width="9.42578125" style="105" customWidth="1"/>
    <col min="12294" max="12294" width="9" style="105" customWidth="1"/>
    <col min="12295" max="12295" width="9.5703125" style="105" customWidth="1"/>
    <col min="12296" max="12544" width="9.140625" style="105"/>
    <col min="12545" max="12545" width="4.140625" style="105" customWidth="1"/>
    <col min="12546" max="12546" width="43.7109375" style="105" customWidth="1"/>
    <col min="12547" max="12547" width="3.85546875" style="105" customWidth="1"/>
    <col min="12548" max="12548" width="9.85546875" style="105" customWidth="1"/>
    <col min="12549" max="12549" width="9.42578125" style="105" customWidth="1"/>
    <col min="12550" max="12550" width="9" style="105" customWidth="1"/>
    <col min="12551" max="12551" width="9.5703125" style="105" customWidth="1"/>
    <col min="12552" max="12800" width="9.140625" style="105"/>
    <col min="12801" max="12801" width="4.140625" style="105" customWidth="1"/>
    <col min="12802" max="12802" width="43.7109375" style="105" customWidth="1"/>
    <col min="12803" max="12803" width="3.85546875" style="105" customWidth="1"/>
    <col min="12804" max="12804" width="9.85546875" style="105" customWidth="1"/>
    <col min="12805" max="12805" width="9.42578125" style="105" customWidth="1"/>
    <col min="12806" max="12806" width="9" style="105" customWidth="1"/>
    <col min="12807" max="12807" width="9.5703125" style="105" customWidth="1"/>
    <col min="12808" max="13056" width="9.140625" style="105"/>
    <col min="13057" max="13057" width="4.140625" style="105" customWidth="1"/>
    <col min="13058" max="13058" width="43.7109375" style="105" customWidth="1"/>
    <col min="13059" max="13059" width="3.85546875" style="105" customWidth="1"/>
    <col min="13060" max="13060" width="9.85546875" style="105" customWidth="1"/>
    <col min="13061" max="13061" width="9.42578125" style="105" customWidth="1"/>
    <col min="13062" max="13062" width="9" style="105" customWidth="1"/>
    <col min="13063" max="13063" width="9.5703125" style="105" customWidth="1"/>
    <col min="13064" max="13312" width="9.140625" style="105"/>
    <col min="13313" max="13313" width="4.140625" style="105" customWidth="1"/>
    <col min="13314" max="13314" width="43.7109375" style="105" customWidth="1"/>
    <col min="13315" max="13315" width="3.85546875" style="105" customWidth="1"/>
    <col min="13316" max="13316" width="9.85546875" style="105" customWidth="1"/>
    <col min="13317" max="13317" width="9.42578125" style="105" customWidth="1"/>
    <col min="13318" max="13318" width="9" style="105" customWidth="1"/>
    <col min="13319" max="13319" width="9.5703125" style="105" customWidth="1"/>
    <col min="13320" max="13568" width="9.140625" style="105"/>
    <col min="13569" max="13569" width="4.140625" style="105" customWidth="1"/>
    <col min="13570" max="13570" width="43.7109375" style="105" customWidth="1"/>
    <col min="13571" max="13571" width="3.85546875" style="105" customWidth="1"/>
    <col min="13572" max="13572" width="9.85546875" style="105" customWidth="1"/>
    <col min="13573" max="13573" width="9.42578125" style="105" customWidth="1"/>
    <col min="13574" max="13574" width="9" style="105" customWidth="1"/>
    <col min="13575" max="13575" width="9.5703125" style="105" customWidth="1"/>
    <col min="13576" max="13824" width="9.140625" style="105"/>
    <col min="13825" max="13825" width="4.140625" style="105" customWidth="1"/>
    <col min="13826" max="13826" width="43.7109375" style="105" customWidth="1"/>
    <col min="13827" max="13827" width="3.85546875" style="105" customWidth="1"/>
    <col min="13828" max="13828" width="9.85546875" style="105" customWidth="1"/>
    <col min="13829" max="13829" width="9.42578125" style="105" customWidth="1"/>
    <col min="13830" max="13830" width="9" style="105" customWidth="1"/>
    <col min="13831" max="13831" width="9.5703125" style="105" customWidth="1"/>
    <col min="13832" max="14080" width="9.140625" style="105"/>
    <col min="14081" max="14081" width="4.140625" style="105" customWidth="1"/>
    <col min="14082" max="14082" width="43.7109375" style="105" customWidth="1"/>
    <col min="14083" max="14083" width="3.85546875" style="105" customWidth="1"/>
    <col min="14084" max="14084" width="9.85546875" style="105" customWidth="1"/>
    <col min="14085" max="14085" width="9.42578125" style="105" customWidth="1"/>
    <col min="14086" max="14086" width="9" style="105" customWidth="1"/>
    <col min="14087" max="14087" width="9.5703125" style="105" customWidth="1"/>
    <col min="14088" max="14336" width="9.140625" style="105"/>
    <col min="14337" max="14337" width="4.140625" style="105" customWidth="1"/>
    <col min="14338" max="14338" width="43.7109375" style="105" customWidth="1"/>
    <col min="14339" max="14339" width="3.85546875" style="105" customWidth="1"/>
    <col min="14340" max="14340" width="9.85546875" style="105" customWidth="1"/>
    <col min="14341" max="14341" width="9.42578125" style="105" customWidth="1"/>
    <col min="14342" max="14342" width="9" style="105" customWidth="1"/>
    <col min="14343" max="14343" width="9.5703125" style="105" customWidth="1"/>
    <col min="14344" max="14592" width="9.140625" style="105"/>
    <col min="14593" max="14593" width="4.140625" style="105" customWidth="1"/>
    <col min="14594" max="14594" width="43.7109375" style="105" customWidth="1"/>
    <col min="14595" max="14595" width="3.85546875" style="105" customWidth="1"/>
    <col min="14596" max="14596" width="9.85546875" style="105" customWidth="1"/>
    <col min="14597" max="14597" width="9.42578125" style="105" customWidth="1"/>
    <col min="14598" max="14598" width="9" style="105" customWidth="1"/>
    <col min="14599" max="14599" width="9.5703125" style="105" customWidth="1"/>
    <col min="14600" max="14848" width="9.140625" style="105"/>
    <col min="14849" max="14849" width="4.140625" style="105" customWidth="1"/>
    <col min="14850" max="14850" width="43.7109375" style="105" customWidth="1"/>
    <col min="14851" max="14851" width="3.85546875" style="105" customWidth="1"/>
    <col min="14852" max="14852" width="9.85546875" style="105" customWidth="1"/>
    <col min="14853" max="14853" width="9.42578125" style="105" customWidth="1"/>
    <col min="14854" max="14854" width="9" style="105" customWidth="1"/>
    <col min="14855" max="14855" width="9.5703125" style="105" customWidth="1"/>
    <col min="14856" max="15104" width="9.140625" style="105"/>
    <col min="15105" max="15105" width="4.140625" style="105" customWidth="1"/>
    <col min="15106" max="15106" width="43.7109375" style="105" customWidth="1"/>
    <col min="15107" max="15107" width="3.85546875" style="105" customWidth="1"/>
    <col min="15108" max="15108" width="9.85546875" style="105" customWidth="1"/>
    <col min="15109" max="15109" width="9.42578125" style="105" customWidth="1"/>
    <col min="15110" max="15110" width="9" style="105" customWidth="1"/>
    <col min="15111" max="15111" width="9.5703125" style="105" customWidth="1"/>
    <col min="15112" max="15360" width="9.140625" style="105"/>
    <col min="15361" max="15361" width="4.140625" style="105" customWidth="1"/>
    <col min="15362" max="15362" width="43.7109375" style="105" customWidth="1"/>
    <col min="15363" max="15363" width="3.85546875" style="105" customWidth="1"/>
    <col min="15364" max="15364" width="9.85546875" style="105" customWidth="1"/>
    <col min="15365" max="15365" width="9.42578125" style="105" customWidth="1"/>
    <col min="15366" max="15366" width="9" style="105" customWidth="1"/>
    <col min="15367" max="15367" width="9.5703125" style="105" customWidth="1"/>
    <col min="15368" max="15616" width="9.140625" style="105"/>
    <col min="15617" max="15617" width="4.140625" style="105" customWidth="1"/>
    <col min="15618" max="15618" width="43.7109375" style="105" customWidth="1"/>
    <col min="15619" max="15619" width="3.85546875" style="105" customWidth="1"/>
    <col min="15620" max="15620" width="9.85546875" style="105" customWidth="1"/>
    <col min="15621" max="15621" width="9.42578125" style="105" customWidth="1"/>
    <col min="15622" max="15622" width="9" style="105" customWidth="1"/>
    <col min="15623" max="15623" width="9.5703125" style="105" customWidth="1"/>
    <col min="15624" max="15872" width="9.140625" style="105"/>
    <col min="15873" max="15873" width="4.140625" style="105" customWidth="1"/>
    <col min="15874" max="15874" width="43.7109375" style="105" customWidth="1"/>
    <col min="15875" max="15875" width="3.85546875" style="105" customWidth="1"/>
    <col min="15876" max="15876" width="9.85546875" style="105" customWidth="1"/>
    <col min="15877" max="15877" width="9.42578125" style="105" customWidth="1"/>
    <col min="15878" max="15878" width="9" style="105" customWidth="1"/>
    <col min="15879" max="15879" width="9.5703125" style="105" customWidth="1"/>
    <col min="15880" max="16128" width="9.140625" style="105"/>
    <col min="16129" max="16129" width="4.140625" style="105" customWidth="1"/>
    <col min="16130" max="16130" width="43.7109375" style="105" customWidth="1"/>
    <col min="16131" max="16131" width="3.85546875" style="105" customWidth="1"/>
    <col min="16132" max="16132" width="9.85546875" style="105" customWidth="1"/>
    <col min="16133" max="16133" width="9.42578125" style="105" customWidth="1"/>
    <col min="16134" max="16134" width="9" style="105" customWidth="1"/>
    <col min="16135" max="16135" width="9.5703125" style="105" customWidth="1"/>
    <col min="16136" max="16384" width="9.140625" style="105"/>
  </cols>
  <sheetData>
    <row r="1" spans="1:10" s="100" customFormat="1" x14ac:dyDescent="0.2">
      <c r="E1" s="157" t="s">
        <v>0</v>
      </c>
      <c r="F1" s="158"/>
      <c r="G1" s="158"/>
    </row>
    <row r="2" spans="1:10" s="100" customFormat="1" x14ac:dyDescent="0.2">
      <c r="E2" s="159" t="s">
        <v>340</v>
      </c>
      <c r="F2" s="158"/>
      <c r="G2" s="158"/>
    </row>
    <row r="3" spans="1:10" s="100" customFormat="1" x14ac:dyDescent="0.2">
      <c r="E3" s="159" t="s">
        <v>231</v>
      </c>
      <c r="F3" s="158"/>
      <c r="G3" s="158"/>
    </row>
    <row r="4" spans="1:10" s="100" customFormat="1" x14ac:dyDescent="0.2">
      <c r="E4" s="157" t="s">
        <v>419</v>
      </c>
      <c r="F4" s="157"/>
      <c r="G4" s="157"/>
    </row>
    <row r="5" spans="1:10" s="100" customFormat="1" ht="15.75" hidden="1" customHeight="1" x14ac:dyDescent="0.2">
      <c r="D5" s="105"/>
      <c r="E5" s="160" t="s">
        <v>47</v>
      </c>
      <c r="F5" s="105"/>
      <c r="G5" s="105"/>
    </row>
    <row r="6" spans="1:10" s="100" customFormat="1" ht="15.75" hidden="1" customHeight="1" x14ac:dyDescent="0.2">
      <c r="D6" s="105"/>
      <c r="E6" s="101" t="s">
        <v>342</v>
      </c>
      <c r="F6" s="105"/>
      <c r="G6" s="105"/>
    </row>
    <row r="7" spans="1:10" s="100" customFormat="1" ht="15.75" hidden="1" customHeight="1" x14ac:dyDescent="0.2">
      <c r="D7" s="105"/>
      <c r="E7" s="101" t="s">
        <v>231</v>
      </c>
      <c r="F7" s="105"/>
      <c r="G7" s="105"/>
    </row>
    <row r="8" spans="1:10" s="100" customFormat="1" ht="15.75" hidden="1" customHeight="1" x14ac:dyDescent="0.2">
      <c r="D8" s="105"/>
      <c r="E8" s="105" t="s">
        <v>343</v>
      </c>
      <c r="F8" s="105"/>
      <c r="G8" s="105"/>
    </row>
    <row r="9" spans="1:10" s="100" customFormat="1" ht="15.75" customHeight="1" x14ac:dyDescent="0.2">
      <c r="D9" s="105"/>
      <c r="E9" s="105"/>
      <c r="F9" s="105"/>
      <c r="G9" s="105"/>
    </row>
    <row r="10" spans="1:10" s="100" customFormat="1" ht="13.5" x14ac:dyDescent="0.2">
      <c r="A10" s="151"/>
      <c r="B10" s="151"/>
      <c r="C10" s="152"/>
      <c r="D10" s="161"/>
      <c r="E10" s="161"/>
      <c r="F10" s="161"/>
      <c r="G10" s="161"/>
      <c r="J10" s="112"/>
    </row>
    <row r="11" spans="1:10" s="100" customFormat="1" ht="30" customHeight="1" x14ac:dyDescent="0.2">
      <c r="A11" s="385" t="s">
        <v>420</v>
      </c>
      <c r="B11" s="385"/>
      <c r="C11" s="385"/>
      <c r="D11" s="385"/>
      <c r="E11" s="385"/>
      <c r="F11" s="385"/>
      <c r="G11" s="385"/>
      <c r="J11" s="112"/>
    </row>
    <row r="12" spans="1:10" s="101" customFormat="1" x14ac:dyDescent="0.2">
      <c r="A12" s="220"/>
      <c r="B12" s="221"/>
      <c r="C12" s="222"/>
      <c r="D12" s="216"/>
      <c r="E12" s="223"/>
      <c r="F12" s="216"/>
      <c r="G12" s="224" t="s">
        <v>248</v>
      </c>
      <c r="J12" s="112"/>
    </row>
    <row r="13" spans="1:10" s="101" customFormat="1" ht="15.75" customHeight="1" x14ac:dyDescent="0.2">
      <c r="A13" s="419" t="s">
        <v>278</v>
      </c>
      <c r="B13" s="422" t="s">
        <v>279</v>
      </c>
      <c r="C13" s="425" t="s">
        <v>1</v>
      </c>
      <c r="D13" s="422" t="s">
        <v>39</v>
      </c>
      <c r="E13" s="428" t="s">
        <v>34</v>
      </c>
      <c r="F13" s="429"/>
      <c r="G13" s="430"/>
      <c r="J13" s="112"/>
    </row>
    <row r="14" spans="1:10" s="101" customFormat="1" x14ac:dyDescent="0.2">
      <c r="A14" s="420"/>
      <c r="B14" s="423"/>
      <c r="C14" s="426"/>
      <c r="D14" s="423"/>
      <c r="E14" s="388" t="s">
        <v>281</v>
      </c>
      <c r="F14" s="388"/>
      <c r="G14" s="431" t="s">
        <v>282</v>
      </c>
      <c r="J14" s="112"/>
    </row>
    <row r="15" spans="1:10" s="101" customFormat="1" ht="38.25" x14ac:dyDescent="0.2">
      <c r="A15" s="421"/>
      <c r="B15" s="424"/>
      <c r="C15" s="427"/>
      <c r="D15" s="424"/>
      <c r="E15" s="225" t="s">
        <v>283</v>
      </c>
      <c r="F15" s="225" t="s">
        <v>353</v>
      </c>
      <c r="G15" s="432"/>
      <c r="J15" s="112"/>
    </row>
    <row r="16" spans="1:10" s="101" customFormat="1" ht="18" customHeight="1" x14ac:dyDescent="0.2">
      <c r="A16" s="433" t="s">
        <v>421</v>
      </c>
      <c r="B16" s="434"/>
      <c r="C16" s="434"/>
      <c r="D16" s="434"/>
      <c r="E16" s="434"/>
      <c r="F16" s="434"/>
      <c r="G16" s="435"/>
      <c r="J16" s="112"/>
    </row>
    <row r="17" spans="1:10" s="100" customFormat="1" ht="13.5" hidden="1" x14ac:dyDescent="0.2">
      <c r="A17" s="226"/>
      <c r="B17" s="109" t="s">
        <v>38</v>
      </c>
      <c r="C17" s="227" t="s">
        <v>2</v>
      </c>
      <c r="D17" s="191">
        <f>SUM(D19)</f>
        <v>0</v>
      </c>
      <c r="E17" s="228">
        <f>+E19</f>
        <v>0</v>
      </c>
      <c r="F17" s="228">
        <f>+F19</f>
        <v>0</v>
      </c>
      <c r="G17" s="128">
        <f>+G19</f>
        <v>0</v>
      </c>
      <c r="J17" s="112"/>
    </row>
    <row r="18" spans="1:10" s="100" customFormat="1" hidden="1" x14ac:dyDescent="0.2">
      <c r="A18" s="113"/>
      <c r="B18" s="107" t="s">
        <v>34</v>
      </c>
      <c r="C18" s="229" t="s">
        <v>3</v>
      </c>
      <c r="D18" s="228"/>
      <c r="E18" s="228"/>
      <c r="F18" s="228"/>
      <c r="G18" s="228"/>
      <c r="J18" s="112"/>
    </row>
    <row r="19" spans="1:10" s="100" customFormat="1" ht="25.5" hidden="1" x14ac:dyDescent="0.2">
      <c r="A19" s="113">
        <v>16</v>
      </c>
      <c r="B19" s="107" t="s">
        <v>422</v>
      </c>
      <c r="C19" s="229" t="s">
        <v>4</v>
      </c>
      <c r="D19" s="193">
        <f>SUM(E19,G19)</f>
        <v>0</v>
      </c>
      <c r="E19" s="228"/>
      <c r="F19" s="228"/>
      <c r="G19" s="225"/>
      <c r="J19" s="112"/>
    </row>
    <row r="20" spans="1:10" s="101" customFormat="1" ht="13.5" hidden="1" x14ac:dyDescent="0.2">
      <c r="A20" s="230"/>
      <c r="B20" s="128" t="s">
        <v>299</v>
      </c>
      <c r="C20" s="227" t="s">
        <v>5</v>
      </c>
      <c r="D20" s="191">
        <f>SUM(D22)</f>
        <v>0</v>
      </c>
      <c r="E20" s="128">
        <f>+E22</f>
        <v>0</v>
      </c>
      <c r="F20" s="128">
        <f>+F22</f>
        <v>0</v>
      </c>
      <c r="G20" s="128">
        <f>+G22</f>
        <v>0</v>
      </c>
      <c r="J20" s="112"/>
    </row>
    <row r="21" spans="1:10" s="101" customFormat="1" hidden="1" x14ac:dyDescent="0.2">
      <c r="A21" s="230"/>
      <c r="B21" s="225" t="s">
        <v>34</v>
      </c>
      <c r="C21" s="229" t="s">
        <v>6</v>
      </c>
      <c r="D21" s="225"/>
      <c r="E21" s="225"/>
      <c r="F21" s="225"/>
      <c r="G21" s="225"/>
      <c r="J21" s="112"/>
    </row>
    <row r="22" spans="1:10" s="101" customFormat="1" hidden="1" x14ac:dyDescent="0.2">
      <c r="A22" s="230" t="s">
        <v>302</v>
      </c>
      <c r="B22" s="225" t="s">
        <v>303</v>
      </c>
      <c r="C22" s="231" t="s">
        <v>7</v>
      </c>
      <c r="D22" s="193">
        <f>SUM(E22,G22)</f>
        <v>0</v>
      </c>
      <c r="E22" s="225">
        <f>823770-823770</f>
        <v>0</v>
      </c>
      <c r="F22" s="225"/>
      <c r="G22" s="225"/>
      <c r="J22" s="112"/>
    </row>
    <row r="23" spans="1:10" s="100" customFormat="1" ht="13.5" x14ac:dyDescent="0.2">
      <c r="A23" s="127"/>
      <c r="B23" s="128" t="s">
        <v>313</v>
      </c>
      <c r="C23" s="227" t="s">
        <v>2</v>
      </c>
      <c r="D23" s="111">
        <v>753.1</v>
      </c>
      <c r="E23" s="145">
        <v>114.5</v>
      </c>
      <c r="F23" s="145">
        <v>0</v>
      </c>
      <c r="G23" s="145">
        <v>638.6</v>
      </c>
      <c r="J23" s="112"/>
    </row>
    <row r="24" spans="1:10" s="100" customFormat="1" x14ac:dyDescent="0.2">
      <c r="A24" s="113"/>
      <c r="B24" s="107" t="s">
        <v>34</v>
      </c>
      <c r="C24" s="231" t="s">
        <v>3</v>
      </c>
      <c r="D24" s="115"/>
      <c r="E24" s="115"/>
      <c r="F24" s="115"/>
      <c r="G24" s="115"/>
      <c r="J24" s="112"/>
    </row>
    <row r="25" spans="1:10" s="100" customFormat="1" ht="15" customHeight="1" x14ac:dyDescent="0.2">
      <c r="A25" s="113" t="s">
        <v>314</v>
      </c>
      <c r="B25" s="107" t="s">
        <v>315</v>
      </c>
      <c r="C25" s="231" t="s">
        <v>4</v>
      </c>
      <c r="D25" s="120">
        <v>753.1</v>
      </c>
      <c r="E25" s="115">
        <v>114.5</v>
      </c>
      <c r="F25" s="115"/>
      <c r="G25" s="115">
        <v>638.6</v>
      </c>
      <c r="J25" s="112"/>
    </row>
    <row r="26" spans="1:10" s="100" customFormat="1" ht="13.5" hidden="1" x14ac:dyDescent="0.2">
      <c r="A26" s="113"/>
      <c r="B26" s="128" t="s">
        <v>45</v>
      </c>
      <c r="C26" s="227" t="s">
        <v>8</v>
      </c>
      <c r="D26" s="190">
        <v>0</v>
      </c>
      <c r="E26" s="191">
        <v>0</v>
      </c>
      <c r="F26" s="191">
        <v>0</v>
      </c>
      <c r="G26" s="191">
        <v>0</v>
      </c>
      <c r="J26" s="112"/>
    </row>
    <row r="27" spans="1:10" s="100" customFormat="1" hidden="1" x14ac:dyDescent="0.2">
      <c r="A27" s="113"/>
      <c r="B27" s="107" t="s">
        <v>34</v>
      </c>
      <c r="C27" s="231" t="s">
        <v>9</v>
      </c>
      <c r="D27" s="194"/>
      <c r="E27" s="194"/>
      <c r="F27" s="194"/>
      <c r="G27" s="194"/>
      <c r="J27" s="112"/>
    </row>
    <row r="28" spans="1:10" s="100" customFormat="1" ht="14.25" hidden="1" customHeight="1" x14ac:dyDescent="0.2">
      <c r="A28" s="113">
        <v>13</v>
      </c>
      <c r="B28" s="107" t="s">
        <v>316</v>
      </c>
      <c r="C28" s="231" t="s">
        <v>10</v>
      </c>
      <c r="D28" s="193">
        <v>0</v>
      </c>
      <c r="E28" s="194"/>
      <c r="F28" s="194"/>
      <c r="G28" s="194"/>
      <c r="J28" s="112"/>
    </row>
    <row r="29" spans="1:10" s="101" customFormat="1" ht="18" customHeight="1" x14ac:dyDescent="0.2">
      <c r="A29" s="113"/>
      <c r="B29" s="128" t="s">
        <v>317</v>
      </c>
      <c r="C29" s="128" t="s">
        <v>5</v>
      </c>
      <c r="D29" s="145">
        <v>6844</v>
      </c>
      <c r="E29" s="145">
        <v>6844</v>
      </c>
      <c r="F29" s="225">
        <v>0</v>
      </c>
      <c r="G29" s="225">
        <v>0</v>
      </c>
      <c r="J29" s="112"/>
    </row>
    <row r="30" spans="1:10" s="101" customFormat="1" ht="13.5" x14ac:dyDescent="0.2">
      <c r="A30" s="113"/>
      <c r="B30" s="225" t="s">
        <v>34</v>
      </c>
      <c r="C30" s="225" t="s">
        <v>6</v>
      </c>
      <c r="D30" s="145"/>
      <c r="E30" s="225"/>
      <c r="F30" s="225"/>
      <c r="G30" s="225"/>
      <c r="J30" s="112"/>
    </row>
    <row r="31" spans="1:10" s="101" customFormat="1" x14ac:dyDescent="0.2">
      <c r="A31" s="230" t="s">
        <v>302</v>
      </c>
      <c r="B31" s="225" t="s">
        <v>303</v>
      </c>
      <c r="C31" s="225" t="s">
        <v>7</v>
      </c>
      <c r="D31" s="120">
        <v>281.5</v>
      </c>
      <c r="E31" s="225">
        <v>281.5</v>
      </c>
      <c r="F31" s="225"/>
      <c r="G31" s="225"/>
      <c r="J31" s="112"/>
    </row>
    <row r="32" spans="1:10" s="100" customFormat="1" ht="25.5" x14ac:dyDescent="0.2">
      <c r="A32" s="113">
        <v>14</v>
      </c>
      <c r="B32" s="107" t="s">
        <v>306</v>
      </c>
      <c r="C32" s="225" t="s">
        <v>8</v>
      </c>
      <c r="D32" s="120">
        <v>6562.5</v>
      </c>
      <c r="E32" s="225">
        <v>6562.5</v>
      </c>
      <c r="F32" s="225"/>
      <c r="G32" s="225"/>
      <c r="J32" s="112"/>
    </row>
    <row r="33" spans="1:10" s="100" customFormat="1" ht="13.5" hidden="1" x14ac:dyDescent="0.2">
      <c r="A33" s="113"/>
      <c r="B33" s="128" t="s">
        <v>37</v>
      </c>
      <c r="C33" s="227" t="s">
        <v>15</v>
      </c>
      <c r="D33" s="191">
        <v>0</v>
      </c>
      <c r="E33" s="128"/>
      <c r="F33" s="228">
        <v>0</v>
      </c>
      <c r="G33" s="228">
        <v>0</v>
      </c>
      <c r="J33" s="112"/>
    </row>
    <row r="34" spans="1:10" s="100" customFormat="1" hidden="1" x14ac:dyDescent="0.2">
      <c r="A34" s="127"/>
      <c r="B34" s="107" t="s">
        <v>34</v>
      </c>
      <c r="C34" s="231" t="s">
        <v>16</v>
      </c>
      <c r="D34" s="228"/>
      <c r="E34" s="228"/>
      <c r="F34" s="228"/>
      <c r="G34" s="228"/>
      <c r="J34" s="112"/>
    </row>
    <row r="35" spans="1:10" s="100" customFormat="1" hidden="1" x14ac:dyDescent="0.2">
      <c r="A35" s="127" t="s">
        <v>300</v>
      </c>
      <c r="B35" s="119" t="s">
        <v>301</v>
      </c>
      <c r="C35" s="232" t="s">
        <v>17</v>
      </c>
      <c r="D35" s="233">
        <v>0</v>
      </c>
      <c r="E35" s="234"/>
      <c r="F35" s="234"/>
      <c r="G35" s="234"/>
      <c r="J35" s="112"/>
    </row>
    <row r="36" spans="1:10" s="100" customFormat="1" ht="13.5" x14ac:dyDescent="0.2">
      <c r="A36" s="113"/>
      <c r="B36" s="128" t="s">
        <v>35</v>
      </c>
      <c r="C36" s="227" t="s">
        <v>9</v>
      </c>
      <c r="D36" s="145">
        <v>7402.9000000000005</v>
      </c>
      <c r="E36" s="145">
        <v>6973.1</v>
      </c>
      <c r="F36" s="145">
        <v>660</v>
      </c>
      <c r="G36" s="145">
        <v>429.8</v>
      </c>
      <c r="J36" s="112"/>
    </row>
    <row r="37" spans="1:10" s="100" customFormat="1" x14ac:dyDescent="0.2">
      <c r="A37" s="113"/>
      <c r="B37" s="107" t="s">
        <v>34</v>
      </c>
      <c r="C37" s="231" t="s">
        <v>10</v>
      </c>
      <c r="D37" s="228"/>
      <c r="E37" s="228"/>
      <c r="F37" s="225"/>
      <c r="G37" s="225"/>
      <c r="J37" s="112"/>
    </row>
    <row r="38" spans="1:10" s="100" customFormat="1" ht="19.5" customHeight="1" x14ac:dyDescent="0.2">
      <c r="A38" s="122" t="s">
        <v>285</v>
      </c>
      <c r="B38" s="107" t="s">
        <v>286</v>
      </c>
      <c r="C38" s="231" t="s">
        <v>11</v>
      </c>
      <c r="D38" s="120">
        <v>7402.9000000000005</v>
      </c>
      <c r="E38" s="120">
        <v>6973.1</v>
      </c>
      <c r="F38" s="120">
        <v>660</v>
      </c>
      <c r="G38" s="225">
        <v>429.8</v>
      </c>
      <c r="J38" s="112"/>
    </row>
    <row r="39" spans="1:10" s="100" customFormat="1" ht="18" customHeight="1" x14ac:dyDescent="0.2">
      <c r="A39" s="235"/>
      <c r="B39" s="236" t="s">
        <v>406</v>
      </c>
      <c r="C39" s="128" t="s">
        <v>12</v>
      </c>
      <c r="D39" s="149">
        <v>15000.000000000002</v>
      </c>
      <c r="E39" s="149">
        <v>13931.6</v>
      </c>
      <c r="F39" s="149">
        <v>660</v>
      </c>
      <c r="G39" s="149">
        <v>1068.4000000000001</v>
      </c>
      <c r="J39" s="112"/>
    </row>
    <row r="40" spans="1:10" ht="15.75" customHeight="1" x14ac:dyDescent="0.2">
      <c r="A40" s="237"/>
      <c r="B40" s="237"/>
      <c r="C40" s="180"/>
      <c r="D40" s="237"/>
      <c r="E40" s="237"/>
      <c r="F40" s="237"/>
      <c r="G40" s="237"/>
    </row>
    <row r="41" spans="1:10" ht="34.5" customHeight="1" x14ac:dyDescent="0.2">
      <c r="A41" s="436" t="s">
        <v>423</v>
      </c>
      <c r="B41" s="437"/>
      <c r="C41" s="437"/>
      <c r="D41" s="437"/>
      <c r="E41" s="437"/>
      <c r="F41" s="437"/>
      <c r="G41" s="438"/>
    </row>
    <row r="42" spans="1:10" ht="15.75" hidden="1" customHeight="1" x14ac:dyDescent="0.2">
      <c r="A42" s="188"/>
      <c r="B42" s="189" t="s">
        <v>299</v>
      </c>
      <c r="C42" s="129" t="s">
        <v>2</v>
      </c>
      <c r="D42" s="190">
        <f>SUM(E42,G42)</f>
        <v>0</v>
      </c>
      <c r="E42" s="191">
        <f>SUM(E44,E45)</f>
        <v>0</v>
      </c>
      <c r="F42" s="191">
        <f>SUM(F45)</f>
        <v>0</v>
      </c>
      <c r="G42" s="191">
        <f>SUM(G45)</f>
        <v>0</v>
      </c>
    </row>
    <row r="43" spans="1:10" ht="15.75" hidden="1" customHeight="1" x14ac:dyDescent="0.2">
      <c r="A43" s="188"/>
      <c r="B43" s="192" t="s">
        <v>34</v>
      </c>
      <c r="C43" s="134" t="s">
        <v>3</v>
      </c>
      <c r="D43" s="193"/>
      <c r="E43" s="194"/>
      <c r="F43" s="194"/>
      <c r="G43" s="194"/>
    </row>
    <row r="44" spans="1:10" ht="15.75" hidden="1" customHeight="1" x14ac:dyDescent="0.2">
      <c r="A44" s="113" t="s">
        <v>300</v>
      </c>
      <c r="B44" s="192" t="s">
        <v>301</v>
      </c>
      <c r="C44" s="134" t="s">
        <v>4</v>
      </c>
      <c r="D44" s="193">
        <f>SUM(E44,G44)</f>
        <v>0</v>
      </c>
      <c r="E44" s="194">
        <f>72405-72405</f>
        <v>0</v>
      </c>
      <c r="F44" s="194"/>
      <c r="G44" s="194"/>
    </row>
    <row r="45" spans="1:10" ht="15.75" hidden="1" customHeight="1" x14ac:dyDescent="0.2">
      <c r="A45" s="122" t="s">
        <v>304</v>
      </c>
      <c r="B45" s="192" t="s">
        <v>405</v>
      </c>
      <c r="C45" s="171" t="s">
        <v>5</v>
      </c>
      <c r="D45" s="193">
        <f>SUM(E45,G45)</f>
        <v>0</v>
      </c>
      <c r="E45" s="194">
        <f>308700-1613-307087</f>
        <v>0</v>
      </c>
      <c r="F45" s="194"/>
      <c r="G45" s="194"/>
    </row>
    <row r="46" spans="1:10" ht="15.75" customHeight="1" x14ac:dyDescent="0.2">
      <c r="A46" s="122"/>
      <c r="B46" s="128" t="s">
        <v>45</v>
      </c>
      <c r="C46" s="197" t="s">
        <v>2</v>
      </c>
      <c r="D46" s="111">
        <v>23</v>
      </c>
      <c r="E46" s="145">
        <v>23</v>
      </c>
      <c r="F46" s="145">
        <v>0</v>
      </c>
      <c r="G46" s="145">
        <v>0</v>
      </c>
    </row>
    <row r="47" spans="1:10" ht="15.75" customHeight="1" x14ac:dyDescent="0.2">
      <c r="A47" s="113"/>
      <c r="B47" s="107" t="s">
        <v>34</v>
      </c>
      <c r="C47" s="198" t="s">
        <v>3</v>
      </c>
      <c r="D47" s="120"/>
      <c r="E47" s="115"/>
      <c r="F47" s="115"/>
      <c r="G47" s="115"/>
    </row>
    <row r="48" spans="1:10" ht="15.75" customHeight="1" x14ac:dyDescent="0.2">
      <c r="A48" s="122" t="s">
        <v>304</v>
      </c>
      <c r="B48" s="107" t="s">
        <v>405</v>
      </c>
      <c r="C48" s="198" t="s">
        <v>4</v>
      </c>
      <c r="D48" s="120">
        <v>23</v>
      </c>
      <c r="E48" s="115">
        <v>23</v>
      </c>
      <c r="F48" s="115"/>
      <c r="G48" s="115"/>
    </row>
    <row r="49" spans="1:7" ht="15.75" customHeight="1" x14ac:dyDescent="0.2">
      <c r="A49" s="122"/>
      <c r="B49" s="128" t="s">
        <v>317</v>
      </c>
      <c r="C49" s="197" t="s">
        <v>5</v>
      </c>
      <c r="D49" s="111">
        <v>234.1</v>
      </c>
      <c r="E49" s="145">
        <v>234.1</v>
      </c>
      <c r="F49" s="145">
        <v>0</v>
      </c>
      <c r="G49" s="145">
        <v>0</v>
      </c>
    </row>
    <row r="50" spans="1:7" ht="15.75" customHeight="1" x14ac:dyDescent="0.2">
      <c r="A50" s="113"/>
      <c r="B50" s="107" t="s">
        <v>34</v>
      </c>
      <c r="C50" s="198" t="s">
        <v>6</v>
      </c>
      <c r="D50" s="120"/>
      <c r="E50" s="115"/>
      <c r="F50" s="115"/>
      <c r="G50" s="115"/>
    </row>
    <row r="51" spans="1:7" ht="15.75" hidden="1" customHeight="1" x14ac:dyDescent="0.2">
      <c r="A51" s="113" t="s">
        <v>300</v>
      </c>
      <c r="B51" s="107" t="s">
        <v>301</v>
      </c>
      <c r="C51" s="198" t="s">
        <v>7</v>
      </c>
      <c r="D51" s="120">
        <v>0</v>
      </c>
      <c r="E51" s="115"/>
      <c r="F51" s="115"/>
      <c r="G51" s="115"/>
    </row>
    <row r="52" spans="1:7" ht="15.75" customHeight="1" x14ac:dyDescent="0.2">
      <c r="A52" s="122" t="s">
        <v>304</v>
      </c>
      <c r="B52" s="107" t="s">
        <v>405</v>
      </c>
      <c r="C52" s="198" t="s">
        <v>7</v>
      </c>
      <c r="D52" s="120">
        <v>234.1</v>
      </c>
      <c r="E52" s="115">
        <v>234.1</v>
      </c>
      <c r="F52" s="115"/>
      <c r="G52" s="115"/>
    </row>
    <row r="53" spans="1:7" ht="15.75" hidden="1" customHeight="1" x14ac:dyDescent="0.2">
      <c r="A53" s="113"/>
      <c r="B53" s="109" t="s">
        <v>321</v>
      </c>
      <c r="C53" s="129" t="s">
        <v>11</v>
      </c>
      <c r="D53" s="111">
        <v>0</v>
      </c>
      <c r="E53" s="145">
        <v>0</v>
      </c>
      <c r="F53" s="145">
        <v>0</v>
      </c>
      <c r="G53" s="145">
        <v>0</v>
      </c>
    </row>
    <row r="54" spans="1:7" ht="15.75" hidden="1" customHeight="1" x14ac:dyDescent="0.2">
      <c r="A54" s="113"/>
      <c r="B54" s="107" t="s">
        <v>34</v>
      </c>
      <c r="C54" s="134" t="s">
        <v>12</v>
      </c>
      <c r="D54" s="120"/>
      <c r="E54" s="115"/>
      <c r="F54" s="115"/>
      <c r="G54" s="115"/>
    </row>
    <row r="55" spans="1:7" ht="15.75" hidden="1" customHeight="1" x14ac:dyDescent="0.2">
      <c r="A55" s="122" t="s">
        <v>304</v>
      </c>
      <c r="B55" s="107" t="s">
        <v>405</v>
      </c>
      <c r="C55" s="171" t="s">
        <v>13</v>
      </c>
      <c r="D55" s="120">
        <v>0</v>
      </c>
      <c r="E55" s="115"/>
      <c r="F55" s="115"/>
      <c r="G55" s="115"/>
    </row>
    <row r="56" spans="1:7" ht="15.75" customHeight="1" x14ac:dyDescent="0.2">
      <c r="A56" s="122"/>
      <c r="B56" s="128" t="s">
        <v>37</v>
      </c>
      <c r="C56" s="197" t="s">
        <v>8</v>
      </c>
      <c r="D56" s="111">
        <v>129.6</v>
      </c>
      <c r="E56" s="145">
        <v>129.6</v>
      </c>
      <c r="F56" s="145">
        <v>0</v>
      </c>
      <c r="G56" s="145">
        <v>0</v>
      </c>
    </row>
    <row r="57" spans="1:7" ht="15.75" customHeight="1" x14ac:dyDescent="0.2">
      <c r="A57" s="122"/>
      <c r="B57" s="107" t="s">
        <v>34</v>
      </c>
      <c r="C57" s="198" t="s">
        <v>9</v>
      </c>
      <c r="D57" s="120"/>
      <c r="E57" s="115"/>
      <c r="F57" s="115"/>
      <c r="G57" s="115"/>
    </row>
    <row r="58" spans="1:7" ht="15.75" customHeight="1" x14ac:dyDescent="0.2">
      <c r="A58" s="113" t="s">
        <v>300</v>
      </c>
      <c r="B58" s="107" t="s">
        <v>301</v>
      </c>
      <c r="C58" s="198" t="s">
        <v>10</v>
      </c>
      <c r="D58" s="120">
        <v>129.6</v>
      </c>
      <c r="E58" s="115">
        <v>129.6</v>
      </c>
      <c r="F58" s="115"/>
      <c r="G58" s="115"/>
    </row>
    <row r="59" spans="1:7" ht="15.75" customHeight="1" x14ac:dyDescent="0.2">
      <c r="A59" s="113"/>
      <c r="B59" s="128" t="s">
        <v>321</v>
      </c>
      <c r="C59" s="198" t="s">
        <v>11</v>
      </c>
      <c r="D59" s="111">
        <v>85.8</v>
      </c>
      <c r="E59" s="145">
        <v>85.8</v>
      </c>
      <c r="F59" s="145">
        <v>0</v>
      </c>
      <c r="G59" s="145">
        <v>0</v>
      </c>
    </row>
    <row r="60" spans="1:7" ht="15.75" customHeight="1" x14ac:dyDescent="0.2">
      <c r="A60" s="113"/>
      <c r="B60" s="107" t="s">
        <v>34</v>
      </c>
      <c r="C60" s="198" t="s">
        <v>12</v>
      </c>
      <c r="D60" s="120"/>
      <c r="E60" s="115"/>
      <c r="F60" s="115"/>
      <c r="G60" s="115"/>
    </row>
    <row r="61" spans="1:7" ht="15.75" customHeight="1" x14ac:dyDescent="0.2">
      <c r="A61" s="122" t="s">
        <v>304</v>
      </c>
      <c r="B61" s="107" t="s">
        <v>405</v>
      </c>
      <c r="C61" s="198" t="s">
        <v>13</v>
      </c>
      <c r="D61" s="120">
        <v>85.8</v>
      </c>
      <c r="E61" s="115">
        <v>85.8</v>
      </c>
      <c r="F61" s="115"/>
      <c r="G61" s="115"/>
    </row>
    <row r="62" spans="1:7" ht="15.75" customHeight="1" x14ac:dyDescent="0.2">
      <c r="A62" s="412" t="s">
        <v>411</v>
      </c>
      <c r="B62" s="412"/>
      <c r="C62" s="176" t="s">
        <v>14</v>
      </c>
      <c r="D62" s="149">
        <v>472.50000000000006</v>
      </c>
      <c r="E62" s="149">
        <v>472.50000000000006</v>
      </c>
      <c r="F62" s="149">
        <v>0</v>
      </c>
      <c r="G62" s="149">
        <v>0</v>
      </c>
    </row>
    <row r="63" spans="1:7" ht="15.75" customHeight="1" x14ac:dyDescent="0.2">
      <c r="A63" s="200"/>
      <c r="B63" s="200"/>
      <c r="C63" s="201"/>
      <c r="D63" s="202"/>
      <c r="E63" s="202"/>
      <c r="F63" s="202"/>
      <c r="G63" s="202"/>
    </row>
    <row r="64" spans="1:7" ht="15.75" hidden="1" customHeight="1" x14ac:dyDescent="0.2">
      <c r="A64" s="203"/>
      <c r="B64" s="204"/>
      <c r="C64" s="182"/>
      <c r="D64" s="205"/>
      <c r="E64" s="205"/>
      <c r="F64" s="205"/>
      <c r="G64" s="205"/>
    </row>
    <row r="65" spans="1:7" ht="18.75" customHeight="1" x14ac:dyDescent="0.2">
      <c r="A65" s="436" t="s">
        <v>424</v>
      </c>
      <c r="B65" s="437"/>
      <c r="C65" s="437"/>
      <c r="D65" s="437"/>
      <c r="E65" s="437"/>
      <c r="F65" s="437"/>
      <c r="G65" s="438"/>
    </row>
    <row r="66" spans="1:7" ht="15.75" customHeight="1" x14ac:dyDescent="0.2">
      <c r="A66" s="122"/>
      <c r="B66" s="212" t="s">
        <v>408</v>
      </c>
      <c r="C66" s="176" t="s">
        <v>2</v>
      </c>
      <c r="D66" s="149">
        <v>1809.1999999999998</v>
      </c>
      <c r="E66" s="149">
        <v>1804.4999999999998</v>
      </c>
      <c r="F66" s="149">
        <v>0</v>
      </c>
      <c r="G66" s="149">
        <v>4.7</v>
      </c>
    </row>
    <row r="67" spans="1:7" ht="15.75" hidden="1" customHeight="1" x14ac:dyDescent="0.2">
      <c r="A67" s="238"/>
      <c r="B67" s="128" t="s">
        <v>38</v>
      </c>
      <c r="C67" s="197" t="s">
        <v>3</v>
      </c>
      <c r="D67" s="111">
        <v>0</v>
      </c>
      <c r="E67" s="145">
        <v>0</v>
      </c>
      <c r="F67" s="145">
        <v>0</v>
      </c>
      <c r="G67" s="145">
        <v>0</v>
      </c>
    </row>
    <row r="68" spans="1:7" ht="15.75" hidden="1" customHeight="1" x14ac:dyDescent="0.2">
      <c r="A68" s="122"/>
      <c r="B68" s="107" t="s">
        <v>34</v>
      </c>
      <c r="C68" s="176" t="s">
        <v>4</v>
      </c>
      <c r="D68" s="149"/>
      <c r="E68" s="149"/>
      <c r="F68" s="149"/>
      <c r="G68" s="149"/>
    </row>
    <row r="69" spans="1:7" ht="15.75" hidden="1" customHeight="1" x14ac:dyDescent="0.2">
      <c r="A69" s="122" t="s">
        <v>289</v>
      </c>
      <c r="B69" s="225" t="s">
        <v>290</v>
      </c>
      <c r="C69" s="176" t="s">
        <v>5</v>
      </c>
      <c r="D69" s="120">
        <v>0</v>
      </c>
      <c r="E69" s="120"/>
      <c r="F69" s="149"/>
      <c r="G69" s="149"/>
    </row>
    <row r="70" spans="1:7" ht="15.75" customHeight="1" x14ac:dyDescent="0.2">
      <c r="A70" s="122"/>
      <c r="B70" s="109" t="s">
        <v>45</v>
      </c>
      <c r="C70" s="143" t="s">
        <v>3</v>
      </c>
      <c r="D70" s="111">
        <v>6.1</v>
      </c>
      <c r="E70" s="145">
        <v>6.1</v>
      </c>
      <c r="F70" s="145">
        <v>0</v>
      </c>
      <c r="G70" s="145">
        <v>0</v>
      </c>
    </row>
    <row r="71" spans="1:7" ht="15.75" customHeight="1" x14ac:dyDescent="0.2">
      <c r="A71" s="122"/>
      <c r="B71" s="107" t="s">
        <v>34</v>
      </c>
      <c r="C71" s="114" t="s">
        <v>4</v>
      </c>
      <c r="D71" s="149"/>
      <c r="E71" s="149"/>
      <c r="F71" s="149"/>
      <c r="G71" s="149"/>
    </row>
    <row r="72" spans="1:7" ht="15.75" hidden="1" customHeight="1" x14ac:dyDescent="0.2">
      <c r="A72" s="122" t="s">
        <v>304</v>
      </c>
      <c r="B72" s="107" t="s">
        <v>405</v>
      </c>
      <c r="C72" s="114" t="s">
        <v>8</v>
      </c>
      <c r="D72" s="120">
        <v>0</v>
      </c>
      <c r="E72" s="120"/>
      <c r="F72" s="120"/>
      <c r="G72" s="120"/>
    </row>
    <row r="73" spans="1:7" ht="15.75" customHeight="1" x14ac:dyDescent="0.2">
      <c r="A73" s="113">
        <v>13</v>
      </c>
      <c r="B73" s="107" t="s">
        <v>409</v>
      </c>
      <c r="C73" s="168" t="s">
        <v>5</v>
      </c>
      <c r="D73" s="120">
        <v>6.1</v>
      </c>
      <c r="E73" s="120">
        <v>6.1</v>
      </c>
      <c r="F73" s="120"/>
      <c r="G73" s="120"/>
    </row>
    <row r="74" spans="1:7" ht="15.75" hidden="1" customHeight="1" x14ac:dyDescent="0.2">
      <c r="A74" s="113"/>
      <c r="B74" s="128" t="s">
        <v>37</v>
      </c>
      <c r="C74" s="129" t="s">
        <v>10</v>
      </c>
      <c r="D74" s="111">
        <v>0</v>
      </c>
      <c r="E74" s="145">
        <v>0</v>
      </c>
      <c r="F74" s="145">
        <v>0</v>
      </c>
      <c r="G74" s="145">
        <v>0</v>
      </c>
    </row>
    <row r="75" spans="1:7" ht="15.75" hidden="1" customHeight="1" x14ac:dyDescent="0.2">
      <c r="A75" s="113"/>
      <c r="B75" s="107" t="s">
        <v>34</v>
      </c>
      <c r="C75" s="168" t="s">
        <v>11</v>
      </c>
      <c r="D75" s="115"/>
      <c r="E75" s="120"/>
      <c r="F75" s="120"/>
      <c r="G75" s="120"/>
    </row>
    <row r="76" spans="1:7" ht="15.75" hidden="1" customHeight="1" x14ac:dyDescent="0.2">
      <c r="A76" s="122" t="s">
        <v>287</v>
      </c>
      <c r="B76" s="107" t="s">
        <v>318</v>
      </c>
      <c r="C76" s="114" t="s">
        <v>12</v>
      </c>
      <c r="D76" s="120">
        <v>0</v>
      </c>
      <c r="E76" s="120"/>
      <c r="F76" s="120"/>
      <c r="G76" s="120"/>
    </row>
    <row r="77" spans="1:7" ht="15.75" hidden="1" customHeight="1" x14ac:dyDescent="0.2">
      <c r="A77" s="113" t="s">
        <v>300</v>
      </c>
      <c r="B77" s="107" t="s">
        <v>301</v>
      </c>
      <c r="C77" s="114" t="s">
        <v>13</v>
      </c>
      <c r="D77" s="120">
        <v>0</v>
      </c>
      <c r="E77" s="120"/>
      <c r="F77" s="120"/>
      <c r="G77" s="120"/>
    </row>
    <row r="78" spans="1:7" ht="15.75" customHeight="1" x14ac:dyDescent="0.2">
      <c r="A78" s="113"/>
      <c r="B78" s="128" t="s">
        <v>35</v>
      </c>
      <c r="C78" s="129" t="s">
        <v>6</v>
      </c>
      <c r="D78" s="111">
        <v>1801.3</v>
      </c>
      <c r="E78" s="145">
        <v>1796.6</v>
      </c>
      <c r="F78" s="145">
        <v>0</v>
      </c>
      <c r="G78" s="145">
        <v>4.7</v>
      </c>
    </row>
    <row r="79" spans="1:7" ht="15.75" customHeight="1" x14ac:dyDescent="0.2">
      <c r="A79" s="127"/>
      <c r="B79" s="192" t="s">
        <v>34</v>
      </c>
      <c r="C79" s="114" t="s">
        <v>7</v>
      </c>
      <c r="D79" s="115"/>
      <c r="E79" s="120"/>
      <c r="F79" s="120"/>
      <c r="G79" s="120"/>
    </row>
    <row r="80" spans="1:7" ht="15.75" customHeight="1" x14ac:dyDescent="0.2">
      <c r="A80" s="122" t="s">
        <v>285</v>
      </c>
      <c r="B80" s="107" t="s">
        <v>286</v>
      </c>
      <c r="C80" s="114" t="s">
        <v>8</v>
      </c>
      <c r="D80" s="120">
        <v>1770.8</v>
      </c>
      <c r="E80" s="120">
        <v>1770.8</v>
      </c>
      <c r="F80" s="120"/>
      <c r="G80" s="120"/>
    </row>
    <row r="81" spans="1:7" ht="15.75" customHeight="1" x14ac:dyDescent="0.2">
      <c r="A81" s="122" t="s">
        <v>308</v>
      </c>
      <c r="B81" s="192" t="s">
        <v>309</v>
      </c>
      <c r="C81" s="114" t="s">
        <v>9</v>
      </c>
      <c r="D81" s="120">
        <v>21.4</v>
      </c>
      <c r="E81" s="120">
        <v>17.7</v>
      </c>
      <c r="F81" s="120"/>
      <c r="G81" s="120">
        <v>3.7</v>
      </c>
    </row>
    <row r="82" spans="1:7" ht="29.25" customHeight="1" x14ac:dyDescent="0.2">
      <c r="A82" s="122" t="s">
        <v>328</v>
      </c>
      <c r="B82" s="192" t="s">
        <v>329</v>
      </c>
      <c r="C82" s="114" t="s">
        <v>10</v>
      </c>
      <c r="D82" s="120">
        <v>9.1</v>
      </c>
      <c r="E82" s="120">
        <v>8.1</v>
      </c>
      <c r="F82" s="120"/>
      <c r="G82" s="120">
        <v>1</v>
      </c>
    </row>
    <row r="83" spans="1:7" ht="13.5" x14ac:dyDescent="0.2">
      <c r="A83" s="122"/>
      <c r="B83" s="196" t="s">
        <v>37</v>
      </c>
      <c r="C83" s="114" t="s">
        <v>11</v>
      </c>
      <c r="D83" s="145">
        <v>1.8</v>
      </c>
      <c r="E83" s="145">
        <v>1.8</v>
      </c>
      <c r="F83" s="145">
        <v>0</v>
      </c>
      <c r="G83" s="145">
        <v>0</v>
      </c>
    </row>
    <row r="84" spans="1:7" x14ac:dyDescent="0.2">
      <c r="A84" s="122"/>
      <c r="B84" s="192" t="s">
        <v>34</v>
      </c>
      <c r="C84" s="114" t="s">
        <v>12</v>
      </c>
      <c r="D84" s="120"/>
      <c r="E84" s="120"/>
      <c r="F84" s="120"/>
      <c r="G84" s="120"/>
    </row>
    <row r="85" spans="1:7" ht="26.25" customHeight="1" x14ac:dyDescent="0.2">
      <c r="A85" s="121" t="s">
        <v>287</v>
      </c>
      <c r="B85" s="118" t="s">
        <v>318</v>
      </c>
      <c r="C85" s="114" t="s">
        <v>13</v>
      </c>
      <c r="D85" s="120">
        <v>1.8</v>
      </c>
      <c r="E85" s="120">
        <v>1.8</v>
      </c>
      <c r="F85" s="120"/>
      <c r="G85" s="120"/>
    </row>
    <row r="86" spans="1:7" ht="15.75" customHeight="1" x14ac:dyDescent="0.2">
      <c r="A86" s="113"/>
      <c r="B86" s="212" t="s">
        <v>410</v>
      </c>
      <c r="C86" s="213" t="s">
        <v>14</v>
      </c>
      <c r="D86" s="149">
        <v>108.60000000000001</v>
      </c>
      <c r="E86" s="149">
        <v>104.80000000000001</v>
      </c>
      <c r="F86" s="149">
        <v>0</v>
      </c>
      <c r="G86" s="149">
        <v>3.8</v>
      </c>
    </row>
    <row r="87" spans="1:7" ht="15.75" customHeight="1" x14ac:dyDescent="0.2">
      <c r="A87" s="113"/>
      <c r="B87" s="196" t="s">
        <v>35</v>
      </c>
      <c r="C87" s="129" t="s">
        <v>15</v>
      </c>
      <c r="D87" s="111">
        <v>108.60000000000001</v>
      </c>
      <c r="E87" s="145">
        <v>104.80000000000001</v>
      </c>
      <c r="F87" s="145">
        <v>0</v>
      </c>
      <c r="G87" s="145">
        <v>3.8</v>
      </c>
    </row>
    <row r="88" spans="1:7" ht="15.75" customHeight="1" x14ac:dyDescent="0.2">
      <c r="A88" s="127"/>
      <c r="B88" s="192" t="s">
        <v>34</v>
      </c>
      <c r="C88" s="114" t="s">
        <v>16</v>
      </c>
      <c r="D88" s="115"/>
      <c r="E88" s="120"/>
      <c r="F88" s="120"/>
      <c r="G88" s="120"/>
    </row>
    <row r="89" spans="1:7" ht="15.75" customHeight="1" x14ac:dyDescent="0.2">
      <c r="A89" s="214" t="s">
        <v>285</v>
      </c>
      <c r="B89" s="192" t="s">
        <v>286</v>
      </c>
      <c r="C89" s="114" t="s">
        <v>17</v>
      </c>
      <c r="D89" s="120">
        <v>96.4</v>
      </c>
      <c r="E89" s="120">
        <v>96.4</v>
      </c>
      <c r="F89" s="120"/>
      <c r="G89" s="120"/>
    </row>
    <row r="90" spans="1:7" ht="15.75" customHeight="1" x14ac:dyDescent="0.2">
      <c r="A90" s="122" t="s">
        <v>308</v>
      </c>
      <c r="B90" s="192" t="s">
        <v>309</v>
      </c>
      <c r="C90" s="114" t="s">
        <v>18</v>
      </c>
      <c r="D90" s="120">
        <v>12.2</v>
      </c>
      <c r="E90" s="120">
        <v>8.3999999999999986</v>
      </c>
      <c r="F90" s="120"/>
      <c r="G90" s="120">
        <v>3.8</v>
      </c>
    </row>
    <row r="91" spans="1:7" ht="15.75" customHeight="1" x14ac:dyDescent="0.2">
      <c r="A91" s="415" t="s">
        <v>413</v>
      </c>
      <c r="B91" s="416"/>
      <c r="C91" s="213" t="s">
        <v>19</v>
      </c>
      <c r="D91" s="149">
        <v>1917.7999999999997</v>
      </c>
      <c r="E91" s="215">
        <v>1909.2999999999997</v>
      </c>
      <c r="F91" s="215">
        <v>0</v>
      </c>
      <c r="G91" s="215">
        <v>8.5</v>
      </c>
    </row>
    <row r="92" spans="1:7" ht="15.75" customHeight="1" x14ac:dyDescent="0.2"/>
    <row r="93" spans="1:7" ht="15.75" hidden="1" customHeight="1" x14ac:dyDescent="0.2"/>
    <row r="94" spans="1:7" ht="15.75" customHeight="1" x14ac:dyDescent="0.2">
      <c r="A94" s="409" t="s">
        <v>425</v>
      </c>
      <c r="B94" s="410"/>
      <c r="C94" s="410"/>
      <c r="D94" s="410"/>
      <c r="E94" s="410"/>
      <c r="F94" s="410"/>
      <c r="G94" s="411"/>
    </row>
    <row r="95" spans="1:7" ht="15.75" customHeight="1" x14ac:dyDescent="0.2">
      <c r="A95" s="195"/>
      <c r="B95" s="196" t="s">
        <v>35</v>
      </c>
      <c r="C95" s="197" t="s">
        <v>2</v>
      </c>
      <c r="D95" s="111">
        <v>119.6</v>
      </c>
      <c r="E95" s="145">
        <v>0</v>
      </c>
      <c r="F95" s="145">
        <v>0</v>
      </c>
      <c r="G95" s="145">
        <v>119.6</v>
      </c>
    </row>
    <row r="96" spans="1:7" ht="15.75" customHeight="1" x14ac:dyDescent="0.2">
      <c r="A96" s="195"/>
      <c r="B96" s="192" t="s">
        <v>34</v>
      </c>
      <c r="C96" s="198" t="s">
        <v>3</v>
      </c>
      <c r="D96" s="120"/>
      <c r="E96" s="115"/>
      <c r="F96" s="115"/>
      <c r="G96" s="115"/>
    </row>
    <row r="97" spans="1:7" ht="15.75" customHeight="1" x14ac:dyDescent="0.2">
      <c r="A97" s="122" t="s">
        <v>285</v>
      </c>
      <c r="B97" s="107" t="s">
        <v>286</v>
      </c>
      <c r="C97" s="198" t="s">
        <v>4</v>
      </c>
      <c r="D97" s="120">
        <v>119.6</v>
      </c>
      <c r="E97" s="115"/>
      <c r="F97" s="115"/>
      <c r="G97" s="115">
        <v>119.6</v>
      </c>
    </row>
    <row r="98" spans="1:7" ht="15.75" customHeight="1" x14ac:dyDescent="0.2">
      <c r="A98" s="415" t="s">
        <v>417</v>
      </c>
      <c r="B98" s="416"/>
      <c r="C98" s="176" t="s">
        <v>5</v>
      </c>
      <c r="D98" s="149">
        <v>119.6</v>
      </c>
      <c r="E98" s="149">
        <v>0</v>
      </c>
      <c r="F98" s="149">
        <v>0</v>
      </c>
      <c r="G98" s="149">
        <v>119.6</v>
      </c>
    </row>
    <row r="99" spans="1:7" ht="15.75" customHeight="1" x14ac:dyDescent="0.2">
      <c r="D99" s="165"/>
      <c r="E99" s="185"/>
      <c r="F99" s="185"/>
      <c r="G99" s="185"/>
    </row>
    <row r="100" spans="1:7" ht="15.75" customHeight="1" x14ac:dyDescent="0.2">
      <c r="A100" s="409" t="s">
        <v>426</v>
      </c>
      <c r="B100" s="410"/>
      <c r="C100" s="410"/>
      <c r="D100" s="410"/>
      <c r="E100" s="410"/>
      <c r="F100" s="410"/>
      <c r="G100" s="411"/>
    </row>
    <row r="101" spans="1:7" ht="15.75" customHeight="1" x14ac:dyDescent="0.2">
      <c r="A101" s="122"/>
      <c r="B101" s="128" t="s">
        <v>45</v>
      </c>
      <c r="C101" s="143" t="s">
        <v>2</v>
      </c>
      <c r="D101" s="130">
        <v>277.10000000000002</v>
      </c>
      <c r="E101" s="130">
        <v>166.7</v>
      </c>
      <c r="F101" s="130">
        <v>0</v>
      </c>
      <c r="G101" s="130">
        <v>110.4</v>
      </c>
    </row>
    <row r="102" spans="1:7" ht="15.75" customHeight="1" x14ac:dyDescent="0.2">
      <c r="A102" s="113"/>
      <c r="B102" s="107" t="s">
        <v>34</v>
      </c>
      <c r="C102" s="217" t="s">
        <v>3</v>
      </c>
      <c r="D102" s="147"/>
      <c r="E102" s="147"/>
      <c r="F102" s="147"/>
      <c r="G102" s="147"/>
    </row>
    <row r="103" spans="1:7" ht="15.75" customHeight="1" x14ac:dyDescent="0.2">
      <c r="A103" s="122" t="s">
        <v>415</v>
      </c>
      <c r="B103" s="118" t="s">
        <v>316</v>
      </c>
      <c r="C103" s="171" t="s">
        <v>4</v>
      </c>
      <c r="D103" s="218">
        <v>277.10000000000002</v>
      </c>
      <c r="E103" s="218">
        <v>166.7</v>
      </c>
      <c r="F103" s="218"/>
      <c r="G103" s="218">
        <v>110.4</v>
      </c>
    </row>
    <row r="104" spans="1:7" ht="15.75" customHeight="1" x14ac:dyDescent="0.2">
      <c r="A104" s="122"/>
      <c r="B104" s="128" t="s">
        <v>317</v>
      </c>
      <c r="C104" s="143" t="s">
        <v>5</v>
      </c>
      <c r="D104" s="130">
        <v>2040.1</v>
      </c>
      <c r="E104" s="130">
        <v>2040.1</v>
      </c>
      <c r="F104" s="215">
        <v>0</v>
      </c>
      <c r="G104" s="215">
        <v>0</v>
      </c>
    </row>
    <row r="105" spans="1:7" ht="15.75" customHeight="1" x14ac:dyDescent="0.2">
      <c r="A105" s="113"/>
      <c r="B105" s="107" t="s">
        <v>34</v>
      </c>
      <c r="C105" s="217" t="s">
        <v>6</v>
      </c>
      <c r="D105" s="147"/>
      <c r="E105" s="147"/>
      <c r="F105" s="147"/>
      <c r="G105" s="147"/>
    </row>
    <row r="106" spans="1:7" ht="27.75" customHeight="1" x14ac:dyDescent="0.2">
      <c r="A106" s="113" t="s">
        <v>416</v>
      </c>
      <c r="B106" s="107" t="s">
        <v>306</v>
      </c>
      <c r="C106" s="171" t="s">
        <v>7</v>
      </c>
      <c r="D106" s="218">
        <v>2040.1</v>
      </c>
      <c r="E106" s="218">
        <v>2040.1</v>
      </c>
      <c r="F106" s="147"/>
      <c r="G106" s="147"/>
    </row>
    <row r="107" spans="1:7" ht="15.75" customHeight="1" x14ac:dyDescent="0.2">
      <c r="A107" s="415" t="s">
        <v>427</v>
      </c>
      <c r="B107" s="416"/>
      <c r="C107" s="147" t="s">
        <v>8</v>
      </c>
      <c r="D107" s="215">
        <v>2317.1999999999998</v>
      </c>
      <c r="E107" s="215">
        <v>2206.7999999999997</v>
      </c>
      <c r="F107" s="215">
        <v>0</v>
      </c>
      <c r="G107" s="215">
        <v>110.4</v>
      </c>
    </row>
    <row r="108" spans="1:7" ht="15.75" customHeight="1" x14ac:dyDescent="0.2">
      <c r="A108" s="134"/>
      <c r="B108" s="147" t="s">
        <v>428</v>
      </c>
      <c r="C108" s="114" t="s">
        <v>9</v>
      </c>
      <c r="D108" s="215">
        <v>19827.100000000002</v>
      </c>
      <c r="E108" s="215">
        <v>18520.2</v>
      </c>
      <c r="F108" s="215">
        <v>660</v>
      </c>
      <c r="G108" s="215">
        <v>1306.9000000000001</v>
      </c>
    </row>
    <row r="109" spans="1:7" ht="15.75" customHeight="1" x14ac:dyDescent="0.2">
      <c r="D109" s="165"/>
    </row>
    <row r="110" spans="1:7" ht="15.75" customHeight="1" x14ac:dyDescent="0.2">
      <c r="D110" s="165"/>
    </row>
    <row r="111" spans="1:7" ht="15.75" customHeight="1" x14ac:dyDescent="0.25">
      <c r="A111" s="155" t="s">
        <v>339</v>
      </c>
      <c r="D111" s="165"/>
      <c r="E111" s="364" t="s">
        <v>232</v>
      </c>
      <c r="F111" s="364"/>
      <c r="G111" s="364"/>
    </row>
    <row r="112" spans="1:7" ht="15.75" customHeight="1" x14ac:dyDescent="0.2">
      <c r="D112" s="219"/>
    </row>
    <row r="113" spans="2:10" ht="15.75" customHeight="1" x14ac:dyDescent="0.2">
      <c r="D113" s="165"/>
    </row>
    <row r="114" spans="2:10" ht="15.75" customHeight="1" x14ac:dyDescent="0.2">
      <c r="D114" s="219"/>
    </row>
    <row r="115" spans="2:10" ht="15.75" customHeight="1" x14ac:dyDescent="0.2">
      <c r="D115" s="219"/>
    </row>
    <row r="116" spans="2:10" ht="15.75" customHeight="1" x14ac:dyDescent="0.2"/>
    <row r="117" spans="2:10" ht="15.75" customHeight="1" x14ac:dyDescent="0.2"/>
    <row r="118" spans="2:10" ht="15.75" customHeight="1" x14ac:dyDescent="0.2"/>
    <row r="119" spans="2:10" ht="15.75" customHeight="1" x14ac:dyDescent="0.2"/>
    <row r="120" spans="2:10" ht="15.75" customHeight="1" x14ac:dyDescent="0.2"/>
    <row r="121" spans="2:10" ht="15.75" customHeight="1" x14ac:dyDescent="0.2"/>
    <row r="122" spans="2:10" ht="15.75" customHeight="1" x14ac:dyDescent="0.2"/>
    <row r="123" spans="2:10" s="106" customFormat="1" ht="15.75" customHeight="1" x14ac:dyDescent="0.2">
      <c r="B123" s="105"/>
      <c r="C123" s="104"/>
      <c r="D123" s="105"/>
      <c r="H123" s="105"/>
      <c r="I123" s="105"/>
      <c r="J123" s="105"/>
    </row>
    <row r="124" spans="2:10" s="106" customFormat="1" ht="15.75" customHeight="1" x14ac:dyDescent="0.2">
      <c r="B124" s="105"/>
      <c r="C124" s="104"/>
      <c r="D124" s="105"/>
      <c r="H124" s="105"/>
      <c r="I124" s="105"/>
      <c r="J124" s="105"/>
    </row>
    <row r="125" spans="2:10" s="106" customFormat="1" ht="15.75" customHeight="1" x14ac:dyDescent="0.2">
      <c r="B125" s="105"/>
      <c r="C125" s="104"/>
      <c r="D125" s="105"/>
      <c r="H125" s="105"/>
      <c r="I125" s="105"/>
      <c r="J125" s="105"/>
    </row>
    <row r="126" spans="2:10" s="106" customFormat="1" ht="15.75" customHeight="1" x14ac:dyDescent="0.2">
      <c r="B126" s="105"/>
      <c r="C126" s="104"/>
      <c r="D126" s="105"/>
      <c r="H126" s="105"/>
      <c r="I126" s="105"/>
      <c r="J126" s="105"/>
    </row>
    <row r="127" spans="2:10" s="106" customFormat="1" ht="15.75" customHeight="1" x14ac:dyDescent="0.2">
      <c r="B127" s="105"/>
      <c r="C127" s="104"/>
      <c r="D127" s="105"/>
      <c r="H127" s="105"/>
      <c r="I127" s="105"/>
      <c r="J127" s="105"/>
    </row>
    <row r="128" spans="2:10" s="106" customFormat="1" ht="15.75" customHeight="1" x14ac:dyDescent="0.2">
      <c r="B128" s="105"/>
      <c r="C128" s="104"/>
      <c r="D128" s="105"/>
      <c r="H128" s="105"/>
      <c r="I128" s="105"/>
      <c r="J128" s="105"/>
    </row>
    <row r="129" spans="2:10" s="106" customFormat="1" ht="15.75" customHeight="1" x14ac:dyDescent="0.2">
      <c r="B129" s="105"/>
      <c r="C129" s="104"/>
      <c r="D129" s="105"/>
      <c r="H129" s="105"/>
      <c r="I129" s="105"/>
      <c r="J129" s="105"/>
    </row>
    <row r="130" spans="2:10" s="106" customFormat="1" ht="15.75" customHeight="1" x14ac:dyDescent="0.2">
      <c r="B130" s="105"/>
      <c r="C130" s="104"/>
      <c r="D130" s="105"/>
      <c r="H130" s="105"/>
      <c r="I130" s="105"/>
      <c r="J130" s="105"/>
    </row>
    <row r="131" spans="2:10" s="106" customFormat="1" ht="15.75" customHeight="1" x14ac:dyDescent="0.2">
      <c r="B131" s="105"/>
      <c r="C131" s="104"/>
      <c r="D131" s="105"/>
      <c r="H131" s="105"/>
      <c r="I131" s="105"/>
      <c r="J131" s="105"/>
    </row>
    <row r="132" spans="2:10" s="106" customFormat="1" ht="15.75" customHeight="1" x14ac:dyDescent="0.2">
      <c r="B132" s="105"/>
      <c r="C132" s="104"/>
      <c r="D132" s="105"/>
      <c r="H132" s="105"/>
      <c r="I132" s="105"/>
      <c r="J132" s="105"/>
    </row>
    <row r="133" spans="2:10" s="106" customFormat="1" ht="15.75" customHeight="1" x14ac:dyDescent="0.2">
      <c r="B133" s="105"/>
      <c r="C133" s="104"/>
      <c r="D133" s="105"/>
      <c r="H133" s="105"/>
      <c r="I133" s="105"/>
      <c r="J133" s="105"/>
    </row>
    <row r="134" spans="2:10" s="106" customFormat="1" ht="15.75" customHeight="1" x14ac:dyDescent="0.2">
      <c r="B134" s="105"/>
      <c r="C134" s="104"/>
      <c r="D134" s="105"/>
      <c r="H134" s="105"/>
      <c r="I134" s="105"/>
      <c r="J134" s="105"/>
    </row>
    <row r="135" spans="2:10" s="106" customFormat="1" ht="15.75" customHeight="1" x14ac:dyDescent="0.2">
      <c r="B135" s="105"/>
      <c r="C135" s="104"/>
      <c r="D135" s="105"/>
      <c r="H135" s="105"/>
      <c r="I135" s="105"/>
      <c r="J135" s="105"/>
    </row>
    <row r="136" spans="2:10" s="106" customFormat="1" ht="15.75" customHeight="1" x14ac:dyDescent="0.2">
      <c r="B136" s="105"/>
      <c r="C136" s="104"/>
      <c r="D136" s="105"/>
      <c r="H136" s="105"/>
      <c r="I136" s="105"/>
      <c r="J136" s="105"/>
    </row>
    <row r="137" spans="2:10" s="106" customFormat="1" ht="15.75" customHeight="1" x14ac:dyDescent="0.2">
      <c r="B137" s="105"/>
      <c r="C137" s="104"/>
      <c r="D137" s="105"/>
      <c r="H137" s="105"/>
      <c r="I137" s="105"/>
      <c r="J137" s="105"/>
    </row>
    <row r="138" spans="2:10" s="106" customFormat="1" ht="15.75" customHeight="1" x14ac:dyDescent="0.2">
      <c r="B138" s="105"/>
      <c r="C138" s="104"/>
      <c r="D138" s="105"/>
      <c r="H138" s="105"/>
      <c r="I138" s="105"/>
      <c r="J138" s="105"/>
    </row>
    <row r="139" spans="2:10" s="106" customFormat="1" ht="15.75" customHeight="1" x14ac:dyDescent="0.2">
      <c r="B139" s="105"/>
      <c r="C139" s="104"/>
      <c r="D139" s="105"/>
      <c r="H139" s="105"/>
      <c r="I139" s="105"/>
      <c r="J139" s="105"/>
    </row>
    <row r="140" spans="2:10" s="106" customFormat="1" ht="15.75" customHeight="1" x14ac:dyDescent="0.2">
      <c r="B140" s="105"/>
      <c r="C140" s="104"/>
      <c r="D140" s="105"/>
      <c r="H140" s="105"/>
      <c r="I140" s="105"/>
      <c r="J140" s="105"/>
    </row>
    <row r="141" spans="2:10" s="106" customFormat="1" ht="15.75" customHeight="1" x14ac:dyDescent="0.2">
      <c r="B141" s="105"/>
      <c r="C141" s="104"/>
      <c r="D141" s="105"/>
      <c r="H141" s="105"/>
      <c r="I141" s="105"/>
      <c r="J141" s="105"/>
    </row>
    <row r="142" spans="2:10" s="106" customFormat="1" ht="15.75" customHeight="1" x14ac:dyDescent="0.2">
      <c r="B142" s="105"/>
      <c r="C142" s="104"/>
      <c r="D142" s="105"/>
      <c r="H142" s="105"/>
      <c r="I142" s="105"/>
      <c r="J142" s="105"/>
    </row>
    <row r="143" spans="2:10" s="106" customFormat="1" ht="15.75" customHeight="1" x14ac:dyDescent="0.2">
      <c r="B143" s="105"/>
      <c r="C143" s="104"/>
      <c r="D143" s="105"/>
      <c r="H143" s="105"/>
      <c r="I143" s="105"/>
      <c r="J143" s="105"/>
    </row>
    <row r="144" spans="2:10" s="106" customFormat="1" ht="15.75" customHeight="1" x14ac:dyDescent="0.2">
      <c r="B144" s="105"/>
      <c r="C144" s="104"/>
      <c r="D144" s="105"/>
      <c r="H144" s="105"/>
      <c r="I144" s="105"/>
      <c r="J144" s="105"/>
    </row>
    <row r="145" spans="2:10" s="106" customFormat="1" ht="15.75" customHeight="1" x14ac:dyDescent="0.2">
      <c r="B145" s="105"/>
      <c r="C145" s="104"/>
      <c r="D145" s="105"/>
      <c r="H145" s="105"/>
      <c r="I145" s="105"/>
      <c r="J145" s="105"/>
    </row>
    <row r="146" spans="2:10" s="106" customFormat="1" ht="15.75" customHeight="1" x14ac:dyDescent="0.2">
      <c r="B146" s="105"/>
      <c r="C146" s="104"/>
      <c r="D146" s="105"/>
      <c r="H146" s="105"/>
      <c r="I146" s="105"/>
      <c r="J146" s="105"/>
    </row>
    <row r="147" spans="2:10" s="106" customFormat="1" ht="15.75" customHeight="1" x14ac:dyDescent="0.2">
      <c r="B147" s="105"/>
      <c r="C147" s="104"/>
      <c r="D147" s="105"/>
      <c r="H147" s="105"/>
      <c r="I147" s="105"/>
      <c r="J147" s="105"/>
    </row>
    <row r="148" spans="2:10" s="106" customFormat="1" ht="15.75" customHeight="1" x14ac:dyDescent="0.2">
      <c r="B148" s="105"/>
      <c r="C148" s="104"/>
      <c r="D148" s="105"/>
      <c r="H148" s="105"/>
      <c r="I148" s="105"/>
      <c r="J148" s="105"/>
    </row>
    <row r="149" spans="2:10" s="106" customFormat="1" ht="15.75" customHeight="1" x14ac:dyDescent="0.2">
      <c r="B149" s="105"/>
      <c r="C149" s="104"/>
      <c r="D149" s="105"/>
      <c r="H149" s="105"/>
      <c r="I149" s="105"/>
      <c r="J149" s="105"/>
    </row>
    <row r="150" spans="2:10" s="106" customFormat="1" ht="15.75" customHeight="1" x14ac:dyDescent="0.2">
      <c r="B150" s="105"/>
      <c r="C150" s="104"/>
      <c r="D150" s="105"/>
      <c r="H150" s="105"/>
      <c r="I150" s="105"/>
      <c r="J150" s="105"/>
    </row>
    <row r="151" spans="2:10" s="106" customFormat="1" ht="15.75" customHeight="1" x14ac:dyDescent="0.2">
      <c r="B151" s="105"/>
      <c r="C151" s="104"/>
      <c r="D151" s="105"/>
      <c r="H151" s="105"/>
      <c r="I151" s="105"/>
      <c r="J151" s="105"/>
    </row>
    <row r="152" spans="2:10" s="106" customFormat="1" ht="15.75" customHeight="1" x14ac:dyDescent="0.2">
      <c r="B152" s="105"/>
      <c r="C152" s="104"/>
      <c r="D152" s="105"/>
      <c r="H152" s="105"/>
      <c r="I152" s="105"/>
      <c r="J152" s="105"/>
    </row>
    <row r="153" spans="2:10" s="106" customFormat="1" ht="15.75" customHeight="1" x14ac:dyDescent="0.2">
      <c r="B153" s="105"/>
      <c r="C153" s="104"/>
      <c r="D153" s="105"/>
      <c r="H153" s="105"/>
      <c r="I153" s="105"/>
      <c r="J153" s="105"/>
    </row>
    <row r="154" spans="2:10" s="106" customFormat="1" ht="15.75" customHeight="1" x14ac:dyDescent="0.2">
      <c r="B154" s="105"/>
      <c r="C154" s="104"/>
      <c r="D154" s="105"/>
      <c r="H154" s="105"/>
      <c r="I154" s="105"/>
      <c r="J154" s="105"/>
    </row>
    <row r="155" spans="2:10" s="106" customFormat="1" ht="15.75" customHeight="1" x14ac:dyDescent="0.2">
      <c r="B155" s="105"/>
      <c r="C155" s="104"/>
      <c r="D155" s="105"/>
      <c r="H155" s="105"/>
      <c r="I155" s="105"/>
      <c r="J155" s="105"/>
    </row>
    <row r="156" spans="2:10" s="106" customFormat="1" ht="15.75" customHeight="1" x14ac:dyDescent="0.2">
      <c r="B156" s="105"/>
      <c r="C156" s="104"/>
      <c r="D156" s="105"/>
      <c r="H156" s="105"/>
      <c r="I156" s="105"/>
      <c r="J156" s="105"/>
    </row>
    <row r="157" spans="2:10" s="106" customFormat="1" ht="15.75" customHeight="1" x14ac:dyDescent="0.2">
      <c r="B157" s="105"/>
      <c r="C157" s="104"/>
      <c r="D157" s="105"/>
      <c r="H157" s="105"/>
      <c r="I157" s="105"/>
      <c r="J157" s="105"/>
    </row>
    <row r="158" spans="2:10" s="106" customFormat="1" ht="15.75" customHeight="1" x14ac:dyDescent="0.2">
      <c r="B158" s="105"/>
      <c r="C158" s="104"/>
      <c r="D158" s="105"/>
      <c r="H158" s="105"/>
      <c r="I158" s="105"/>
      <c r="J158" s="105"/>
    </row>
    <row r="159" spans="2:10" s="106" customFormat="1" ht="15.75" customHeight="1" x14ac:dyDescent="0.2">
      <c r="B159" s="105"/>
      <c r="C159" s="104"/>
      <c r="D159" s="105"/>
      <c r="H159" s="105"/>
      <c r="I159" s="105"/>
      <c r="J159" s="105"/>
    </row>
    <row r="160" spans="2:10" s="106" customFormat="1" ht="15.75" customHeight="1" x14ac:dyDescent="0.2">
      <c r="B160" s="105"/>
      <c r="C160" s="104"/>
      <c r="D160" s="105"/>
      <c r="H160" s="105"/>
      <c r="I160" s="105"/>
      <c r="J160" s="105"/>
    </row>
    <row r="161" spans="2:10" s="106" customFormat="1" ht="15.75" customHeight="1" x14ac:dyDescent="0.2">
      <c r="B161" s="105"/>
      <c r="C161" s="104"/>
      <c r="D161" s="105"/>
      <c r="H161" s="105"/>
      <c r="I161" s="105"/>
      <c r="J161" s="105"/>
    </row>
    <row r="162" spans="2:10" s="106" customFormat="1" ht="15.75" customHeight="1" x14ac:dyDescent="0.2">
      <c r="B162" s="105"/>
      <c r="C162" s="104"/>
      <c r="D162" s="105"/>
      <c r="H162" s="105"/>
      <c r="I162" s="105"/>
      <c r="J162" s="105"/>
    </row>
    <row r="163" spans="2:10" s="106" customFormat="1" ht="15.75" customHeight="1" x14ac:dyDescent="0.2">
      <c r="B163" s="105"/>
      <c r="C163" s="104"/>
      <c r="D163" s="105"/>
      <c r="H163" s="105"/>
      <c r="I163" s="105"/>
      <c r="J163" s="105"/>
    </row>
    <row r="164" spans="2:10" s="106" customFormat="1" ht="15.75" customHeight="1" x14ac:dyDescent="0.2">
      <c r="B164" s="105"/>
      <c r="C164" s="104"/>
      <c r="D164" s="105"/>
      <c r="H164" s="105"/>
      <c r="I164" s="105"/>
      <c r="J164" s="105"/>
    </row>
    <row r="165" spans="2:10" s="106" customFormat="1" ht="15.75" customHeight="1" x14ac:dyDescent="0.2">
      <c r="B165" s="105"/>
      <c r="C165" s="104"/>
      <c r="D165" s="105"/>
      <c r="H165" s="105"/>
      <c r="I165" s="105"/>
      <c r="J165" s="105"/>
    </row>
    <row r="166" spans="2:10" s="106" customFormat="1" ht="15.75" customHeight="1" x14ac:dyDescent="0.2">
      <c r="B166" s="105"/>
      <c r="C166" s="104"/>
      <c r="D166" s="105"/>
      <c r="H166" s="105"/>
      <c r="I166" s="105"/>
      <c r="J166" s="105"/>
    </row>
    <row r="167" spans="2:10" s="106" customFormat="1" ht="15.75" customHeight="1" x14ac:dyDescent="0.2">
      <c r="B167" s="105"/>
      <c r="C167" s="104"/>
      <c r="D167" s="105"/>
      <c r="H167" s="105"/>
      <c r="I167" s="105"/>
      <c r="J167" s="105"/>
    </row>
    <row r="168" spans="2:10" s="106" customFormat="1" ht="15.75" customHeight="1" x14ac:dyDescent="0.2">
      <c r="B168" s="105"/>
      <c r="C168" s="104"/>
      <c r="D168" s="105"/>
      <c r="H168" s="105"/>
      <c r="I168" s="105"/>
      <c r="J168" s="105"/>
    </row>
    <row r="169" spans="2:10" s="106" customFormat="1" ht="15.75" customHeight="1" x14ac:dyDescent="0.2">
      <c r="B169" s="105"/>
      <c r="C169" s="104"/>
      <c r="D169" s="105"/>
      <c r="H169" s="105"/>
      <c r="I169" s="105"/>
      <c r="J169" s="105"/>
    </row>
    <row r="170" spans="2:10" s="106" customFormat="1" ht="15.75" customHeight="1" x14ac:dyDescent="0.2">
      <c r="B170" s="105"/>
      <c r="C170" s="104"/>
      <c r="D170" s="105"/>
      <c r="H170" s="105"/>
      <c r="I170" s="105"/>
      <c r="J170" s="105"/>
    </row>
    <row r="171" spans="2:10" s="106" customFormat="1" ht="15.75" customHeight="1" x14ac:dyDescent="0.2">
      <c r="B171" s="105"/>
      <c r="C171" s="104"/>
      <c r="D171" s="105"/>
      <c r="H171" s="105"/>
      <c r="I171" s="105"/>
      <c r="J171" s="105"/>
    </row>
    <row r="172" spans="2:10" s="106" customFormat="1" ht="15.75" customHeight="1" x14ac:dyDescent="0.2">
      <c r="B172" s="105"/>
      <c r="C172" s="104"/>
      <c r="D172" s="105"/>
      <c r="H172" s="105"/>
      <c r="I172" s="105"/>
      <c r="J172" s="105"/>
    </row>
    <row r="173" spans="2:10" s="106" customFormat="1" ht="15.75" customHeight="1" x14ac:dyDescent="0.2">
      <c r="B173" s="105"/>
      <c r="C173" s="104"/>
      <c r="D173" s="105"/>
      <c r="H173" s="105"/>
      <c r="I173" s="105"/>
      <c r="J173" s="105"/>
    </row>
    <row r="174" spans="2:10" s="106" customFormat="1" ht="15.75" customHeight="1" x14ac:dyDescent="0.2">
      <c r="B174" s="105"/>
      <c r="C174" s="104"/>
      <c r="D174" s="105"/>
      <c r="H174" s="105"/>
      <c r="I174" s="105"/>
      <c r="J174" s="105"/>
    </row>
    <row r="175" spans="2:10" s="106" customFormat="1" ht="15.75" customHeight="1" x14ac:dyDescent="0.2">
      <c r="B175" s="105"/>
      <c r="C175" s="104"/>
      <c r="D175" s="105"/>
      <c r="H175" s="105"/>
      <c r="I175" s="105"/>
      <c r="J175" s="105"/>
    </row>
    <row r="176" spans="2:10" s="106" customFormat="1" ht="15.75" customHeight="1" x14ac:dyDescent="0.2">
      <c r="B176" s="105"/>
      <c r="C176" s="104"/>
      <c r="D176" s="105"/>
      <c r="H176" s="105"/>
      <c r="I176" s="105"/>
      <c r="J176" s="105"/>
    </row>
    <row r="177" spans="2:10" s="106" customFormat="1" ht="15.75" customHeight="1" x14ac:dyDescent="0.2">
      <c r="B177" s="105"/>
      <c r="C177" s="104"/>
      <c r="D177" s="105"/>
      <c r="H177" s="105"/>
      <c r="I177" s="105"/>
      <c r="J177" s="105"/>
    </row>
    <row r="178" spans="2:10" s="106" customFormat="1" ht="15.75" customHeight="1" x14ac:dyDescent="0.2">
      <c r="B178" s="105"/>
      <c r="C178" s="104"/>
      <c r="D178" s="105"/>
      <c r="H178" s="105"/>
      <c r="I178" s="105"/>
      <c r="J178" s="105"/>
    </row>
    <row r="179" spans="2:10" s="106" customFormat="1" ht="15.75" customHeight="1" x14ac:dyDescent="0.2">
      <c r="B179" s="105"/>
      <c r="C179" s="104"/>
      <c r="D179" s="105"/>
      <c r="H179" s="105"/>
      <c r="I179" s="105"/>
      <c r="J179" s="105"/>
    </row>
    <row r="180" spans="2:10" s="106" customFormat="1" ht="15.75" customHeight="1" x14ac:dyDescent="0.2">
      <c r="B180" s="105"/>
      <c r="C180" s="104"/>
      <c r="D180" s="105"/>
      <c r="H180" s="105"/>
      <c r="I180" s="105"/>
      <c r="J180" s="105"/>
    </row>
    <row r="181" spans="2:10" s="106" customFormat="1" ht="15.75" customHeight="1" x14ac:dyDescent="0.2">
      <c r="B181" s="105"/>
      <c r="C181" s="104"/>
      <c r="D181" s="105"/>
      <c r="H181" s="105"/>
      <c r="I181" s="105"/>
      <c r="J181" s="105"/>
    </row>
    <row r="182" spans="2:10" s="106" customFormat="1" ht="15.75" customHeight="1" x14ac:dyDescent="0.2">
      <c r="B182" s="105"/>
      <c r="C182" s="104"/>
      <c r="D182" s="105"/>
      <c r="H182" s="105"/>
      <c r="I182" s="105"/>
      <c r="J182" s="105"/>
    </row>
    <row r="183" spans="2:10" s="106" customFormat="1" ht="15.75" customHeight="1" x14ac:dyDescent="0.2">
      <c r="B183" s="105"/>
      <c r="C183" s="104"/>
      <c r="D183" s="105"/>
      <c r="H183" s="105"/>
      <c r="I183" s="105"/>
      <c r="J183" s="105"/>
    </row>
    <row r="184" spans="2:10" s="106" customFormat="1" ht="15.75" customHeight="1" x14ac:dyDescent="0.2">
      <c r="B184" s="105"/>
      <c r="C184" s="104"/>
      <c r="D184" s="105"/>
      <c r="H184" s="105"/>
      <c r="I184" s="105"/>
      <c r="J184" s="105"/>
    </row>
    <row r="185" spans="2:10" s="106" customFormat="1" ht="15.75" customHeight="1" x14ac:dyDescent="0.2">
      <c r="B185" s="105"/>
      <c r="C185" s="104"/>
      <c r="D185" s="105"/>
      <c r="H185" s="105"/>
      <c r="I185" s="105"/>
      <c r="J185" s="105"/>
    </row>
    <row r="186" spans="2:10" s="106" customFormat="1" ht="15.75" customHeight="1" x14ac:dyDescent="0.2">
      <c r="B186" s="105"/>
      <c r="C186" s="104"/>
      <c r="D186" s="105"/>
      <c r="H186" s="105"/>
      <c r="I186" s="105"/>
      <c r="J186" s="105"/>
    </row>
    <row r="187" spans="2:10" s="106" customFormat="1" ht="15.75" customHeight="1" x14ac:dyDescent="0.2">
      <c r="B187" s="105"/>
      <c r="C187" s="104"/>
      <c r="D187" s="105"/>
      <c r="H187" s="105"/>
      <c r="I187" s="105"/>
      <c r="J187" s="105"/>
    </row>
    <row r="188" spans="2:10" s="106" customFormat="1" ht="15.75" customHeight="1" x14ac:dyDescent="0.2">
      <c r="B188" s="105"/>
      <c r="C188" s="104"/>
      <c r="D188" s="105"/>
      <c r="H188" s="105"/>
      <c r="I188" s="105"/>
      <c r="J188" s="105"/>
    </row>
    <row r="189" spans="2:10" s="106" customFormat="1" ht="15.75" customHeight="1" x14ac:dyDescent="0.2">
      <c r="B189" s="105"/>
      <c r="C189" s="104"/>
      <c r="D189" s="105"/>
      <c r="H189" s="105"/>
      <c r="I189" s="105"/>
      <c r="J189" s="105"/>
    </row>
    <row r="190" spans="2:10" s="106" customFormat="1" ht="15.75" customHeight="1" x14ac:dyDescent="0.2">
      <c r="B190" s="105"/>
      <c r="C190" s="104"/>
      <c r="D190" s="105"/>
      <c r="H190" s="105"/>
      <c r="I190" s="105"/>
      <c r="J190" s="105"/>
    </row>
    <row r="191" spans="2:10" s="106" customFormat="1" ht="15.75" customHeight="1" x14ac:dyDescent="0.2">
      <c r="B191" s="105"/>
      <c r="C191" s="104"/>
      <c r="D191" s="105"/>
      <c r="H191" s="105"/>
      <c r="I191" s="105"/>
      <c r="J191" s="105"/>
    </row>
    <row r="192" spans="2:10" s="106" customFormat="1" ht="15.75" customHeight="1" x14ac:dyDescent="0.2">
      <c r="B192" s="105"/>
      <c r="C192" s="104"/>
      <c r="D192" s="105"/>
      <c r="H192" s="105"/>
      <c r="I192" s="105"/>
      <c r="J192" s="105"/>
    </row>
    <row r="193" spans="2:10" s="106" customFormat="1" ht="15.75" customHeight="1" x14ac:dyDescent="0.2">
      <c r="B193" s="105"/>
      <c r="C193" s="104"/>
      <c r="D193" s="105"/>
      <c r="H193" s="105"/>
      <c r="I193" s="105"/>
      <c r="J193" s="105"/>
    </row>
    <row r="194" spans="2:10" s="106" customFormat="1" ht="15.75" customHeight="1" x14ac:dyDescent="0.2">
      <c r="B194" s="105"/>
      <c r="C194" s="104"/>
      <c r="D194" s="105"/>
      <c r="H194" s="105"/>
      <c r="I194" s="105"/>
      <c r="J194" s="105"/>
    </row>
    <row r="195" spans="2:10" s="106" customFormat="1" ht="15.75" customHeight="1" x14ac:dyDescent="0.2">
      <c r="B195" s="105"/>
      <c r="C195" s="104"/>
      <c r="D195" s="105"/>
      <c r="H195" s="105"/>
      <c r="I195" s="105"/>
      <c r="J195" s="105"/>
    </row>
    <row r="196" spans="2:10" s="106" customFormat="1" ht="15.75" customHeight="1" x14ac:dyDescent="0.2">
      <c r="B196" s="105"/>
      <c r="C196" s="104"/>
      <c r="D196" s="105"/>
      <c r="H196" s="105"/>
      <c r="I196" s="105"/>
      <c r="J196" s="105"/>
    </row>
    <row r="197" spans="2:10" s="106" customFormat="1" ht="15.75" customHeight="1" x14ac:dyDescent="0.2">
      <c r="B197" s="105"/>
      <c r="C197" s="104"/>
      <c r="D197" s="105"/>
      <c r="H197" s="105"/>
      <c r="I197" s="105"/>
      <c r="J197" s="105"/>
    </row>
    <row r="198" spans="2:10" s="106" customFormat="1" ht="15.75" customHeight="1" x14ac:dyDescent="0.2">
      <c r="B198" s="105"/>
      <c r="C198" s="104"/>
      <c r="D198" s="105"/>
      <c r="H198" s="105"/>
      <c r="I198" s="105"/>
      <c r="J198" s="105"/>
    </row>
    <row r="199" spans="2:10" s="106" customFormat="1" ht="15.75" customHeight="1" x14ac:dyDescent="0.2">
      <c r="B199" s="105"/>
      <c r="C199" s="104"/>
      <c r="D199" s="105"/>
      <c r="H199" s="105"/>
      <c r="I199" s="105"/>
      <c r="J199" s="105"/>
    </row>
    <row r="200" spans="2:10" s="106" customFormat="1" ht="15.75" customHeight="1" x14ac:dyDescent="0.2">
      <c r="B200" s="105"/>
      <c r="C200" s="104"/>
      <c r="D200" s="105"/>
      <c r="H200" s="105"/>
      <c r="I200" s="105"/>
      <c r="J200" s="105"/>
    </row>
    <row r="201" spans="2:10" s="106" customFormat="1" ht="15.75" customHeight="1" x14ac:dyDescent="0.2">
      <c r="B201" s="105"/>
      <c r="C201" s="104"/>
      <c r="D201" s="105"/>
      <c r="H201" s="105"/>
      <c r="I201" s="105"/>
      <c r="J201" s="105"/>
    </row>
    <row r="202" spans="2:10" s="106" customFormat="1" ht="15.75" customHeight="1" x14ac:dyDescent="0.2">
      <c r="B202" s="105"/>
      <c r="C202" s="104"/>
      <c r="D202" s="105"/>
      <c r="H202" s="105"/>
      <c r="I202" s="105"/>
      <c r="J202" s="105"/>
    </row>
    <row r="203" spans="2:10" s="106" customFormat="1" ht="15.75" customHeight="1" x14ac:dyDescent="0.2">
      <c r="B203" s="105"/>
      <c r="C203" s="104"/>
      <c r="D203" s="105"/>
      <c r="H203" s="105"/>
      <c r="I203" s="105"/>
      <c r="J203" s="105"/>
    </row>
    <row r="204" spans="2:10" s="106" customFormat="1" ht="15.75" customHeight="1" x14ac:dyDescent="0.2">
      <c r="B204" s="105"/>
      <c r="C204" s="104"/>
      <c r="D204" s="105"/>
      <c r="H204" s="105"/>
      <c r="I204" s="105"/>
      <c r="J204" s="105"/>
    </row>
    <row r="205" spans="2:10" s="106" customFormat="1" ht="15.75" customHeight="1" x14ac:dyDescent="0.2">
      <c r="B205" s="105"/>
      <c r="C205" s="104"/>
      <c r="D205" s="105"/>
      <c r="H205" s="105"/>
      <c r="I205" s="105"/>
      <c r="J205" s="105"/>
    </row>
    <row r="206" spans="2:10" s="106" customFormat="1" ht="15.75" customHeight="1" x14ac:dyDescent="0.2">
      <c r="B206" s="105"/>
      <c r="C206" s="104"/>
      <c r="D206" s="105"/>
      <c r="H206" s="105"/>
      <c r="I206" s="105"/>
      <c r="J206" s="105"/>
    </row>
    <row r="207" spans="2:10" s="106" customFormat="1" ht="15.75" customHeight="1" x14ac:dyDescent="0.2">
      <c r="B207" s="105"/>
      <c r="C207" s="104"/>
      <c r="D207" s="105"/>
      <c r="H207" s="105"/>
      <c r="I207" s="105"/>
      <c r="J207" s="105"/>
    </row>
    <row r="208" spans="2:10" s="106" customFormat="1" ht="15.75" customHeight="1" x14ac:dyDescent="0.2">
      <c r="B208" s="105"/>
      <c r="C208" s="104"/>
      <c r="D208" s="105"/>
      <c r="H208" s="105"/>
      <c r="I208" s="105"/>
      <c r="J208" s="105"/>
    </row>
    <row r="209" spans="2:10" s="106" customFormat="1" ht="15.75" customHeight="1" x14ac:dyDescent="0.2">
      <c r="B209" s="105"/>
      <c r="C209" s="104"/>
      <c r="D209" s="105"/>
      <c r="H209" s="105"/>
      <c r="I209" s="105"/>
      <c r="J209" s="105"/>
    </row>
    <row r="210" spans="2:10" s="106" customFormat="1" ht="15.75" customHeight="1" x14ac:dyDescent="0.2">
      <c r="B210" s="105"/>
      <c r="C210" s="104"/>
      <c r="D210" s="105"/>
      <c r="H210" s="105"/>
      <c r="I210" s="105"/>
      <c r="J210" s="105"/>
    </row>
    <row r="211" spans="2:10" s="106" customFormat="1" ht="15.75" customHeight="1" x14ac:dyDescent="0.2">
      <c r="B211" s="105"/>
      <c r="C211" s="104"/>
      <c r="D211" s="105"/>
      <c r="H211" s="105"/>
      <c r="I211" s="105"/>
      <c r="J211" s="105"/>
    </row>
    <row r="212" spans="2:10" s="106" customFormat="1" ht="15.75" customHeight="1" x14ac:dyDescent="0.2">
      <c r="B212" s="105"/>
      <c r="C212" s="104"/>
      <c r="D212" s="105"/>
      <c r="H212" s="105"/>
      <c r="I212" s="105"/>
      <c r="J212" s="105"/>
    </row>
    <row r="213" spans="2:10" s="106" customFormat="1" ht="15.75" customHeight="1" x14ac:dyDescent="0.2">
      <c r="B213" s="105"/>
      <c r="C213" s="104"/>
      <c r="D213" s="105"/>
      <c r="H213" s="105"/>
      <c r="I213" s="105"/>
      <c r="J213" s="105"/>
    </row>
    <row r="214" spans="2:10" s="106" customFormat="1" ht="15.75" customHeight="1" x14ac:dyDescent="0.2">
      <c r="B214" s="105"/>
      <c r="C214" s="104"/>
      <c r="D214" s="105"/>
      <c r="H214" s="105"/>
      <c r="I214" s="105"/>
      <c r="J214" s="105"/>
    </row>
    <row r="215" spans="2:10" s="106" customFormat="1" ht="15.75" customHeight="1" x14ac:dyDescent="0.2">
      <c r="B215" s="105"/>
      <c r="C215" s="104"/>
      <c r="D215" s="105"/>
      <c r="H215" s="105"/>
      <c r="I215" s="105"/>
      <c r="J215" s="105"/>
    </row>
    <row r="216" spans="2:10" s="106" customFormat="1" ht="15.75" customHeight="1" x14ac:dyDescent="0.2">
      <c r="B216" s="105"/>
      <c r="C216" s="104"/>
      <c r="D216" s="105"/>
      <c r="H216" s="105"/>
      <c r="I216" s="105"/>
      <c r="J216" s="105"/>
    </row>
    <row r="217" spans="2:10" s="106" customFormat="1" ht="15.75" customHeight="1" x14ac:dyDescent="0.2">
      <c r="B217" s="105"/>
      <c r="C217" s="104"/>
      <c r="D217" s="105"/>
      <c r="H217" s="105"/>
      <c r="I217" s="105"/>
      <c r="J217" s="105"/>
    </row>
    <row r="218" spans="2:10" s="106" customFormat="1" ht="15.75" customHeight="1" x14ac:dyDescent="0.2">
      <c r="B218" s="105"/>
      <c r="C218" s="104"/>
      <c r="D218" s="105"/>
      <c r="H218" s="105"/>
      <c r="I218" s="105"/>
      <c r="J218" s="105"/>
    </row>
    <row r="219" spans="2:10" s="106" customFormat="1" ht="15.75" customHeight="1" x14ac:dyDescent="0.2">
      <c r="B219" s="105"/>
      <c r="C219" s="104"/>
      <c r="D219" s="105"/>
      <c r="H219" s="105"/>
      <c r="I219" s="105"/>
      <c r="J219" s="105"/>
    </row>
    <row r="220" spans="2:10" s="106" customFormat="1" ht="15.75" customHeight="1" x14ac:dyDescent="0.2">
      <c r="B220" s="105"/>
      <c r="C220" s="104"/>
      <c r="D220" s="105"/>
      <c r="H220" s="105"/>
      <c r="I220" s="105"/>
      <c r="J220" s="105"/>
    </row>
    <row r="221" spans="2:10" s="106" customFormat="1" ht="15.75" customHeight="1" x14ac:dyDescent="0.2">
      <c r="B221" s="105"/>
      <c r="C221" s="104"/>
      <c r="D221" s="105"/>
      <c r="H221" s="105"/>
      <c r="I221" s="105"/>
      <c r="J221" s="105"/>
    </row>
    <row r="222" spans="2:10" s="106" customFormat="1" ht="15.75" customHeight="1" x14ac:dyDescent="0.2">
      <c r="B222" s="105"/>
      <c r="C222" s="104"/>
      <c r="D222" s="105"/>
      <c r="H222" s="105"/>
      <c r="I222" s="105"/>
      <c r="J222" s="105"/>
    </row>
    <row r="223" spans="2:10" s="106" customFormat="1" ht="15.75" customHeight="1" x14ac:dyDescent="0.2">
      <c r="B223" s="105"/>
      <c r="C223" s="104"/>
      <c r="D223" s="105"/>
      <c r="H223" s="105"/>
      <c r="I223" s="105"/>
      <c r="J223" s="105"/>
    </row>
    <row r="224" spans="2:10" s="106" customFormat="1" ht="15.75" customHeight="1" x14ac:dyDescent="0.2">
      <c r="B224" s="105"/>
      <c r="C224" s="104"/>
      <c r="D224" s="105"/>
      <c r="H224" s="105"/>
      <c r="I224" s="105"/>
      <c r="J224" s="105"/>
    </row>
    <row r="225" spans="2:10" s="106" customFormat="1" ht="15.75" customHeight="1" x14ac:dyDescent="0.2">
      <c r="B225" s="105"/>
      <c r="C225" s="104"/>
      <c r="D225" s="105"/>
      <c r="H225" s="105"/>
      <c r="I225" s="105"/>
      <c r="J225" s="105"/>
    </row>
    <row r="226" spans="2:10" s="106" customFormat="1" ht="15.75" customHeight="1" x14ac:dyDescent="0.2">
      <c r="B226" s="105"/>
      <c r="C226" s="104"/>
      <c r="D226" s="105"/>
      <c r="H226" s="105"/>
      <c r="I226" s="105"/>
      <c r="J226" s="105"/>
    </row>
    <row r="227" spans="2:10" s="106" customFormat="1" ht="15.75" customHeight="1" x14ac:dyDescent="0.2">
      <c r="B227" s="105"/>
      <c r="C227" s="104"/>
      <c r="D227" s="105"/>
      <c r="H227" s="105"/>
      <c r="I227" s="105"/>
      <c r="J227" s="105"/>
    </row>
    <row r="228" spans="2:10" s="106" customFormat="1" ht="15.75" customHeight="1" x14ac:dyDescent="0.2">
      <c r="B228" s="105"/>
      <c r="C228" s="104"/>
      <c r="D228" s="105"/>
      <c r="H228" s="105"/>
      <c r="I228" s="105"/>
      <c r="J228" s="105"/>
    </row>
    <row r="229" spans="2:10" s="106" customFormat="1" ht="15.75" customHeight="1" x14ac:dyDescent="0.2">
      <c r="B229" s="105"/>
      <c r="C229" s="104"/>
      <c r="D229" s="105"/>
      <c r="H229" s="105"/>
      <c r="I229" s="105"/>
      <c r="J229" s="105"/>
    </row>
    <row r="230" spans="2:10" s="106" customFormat="1" ht="15.75" customHeight="1" x14ac:dyDescent="0.2">
      <c r="B230" s="105"/>
      <c r="C230" s="104"/>
      <c r="D230" s="105"/>
      <c r="H230" s="105"/>
      <c r="I230" s="105"/>
      <c r="J230" s="105"/>
    </row>
    <row r="231" spans="2:10" s="106" customFormat="1" ht="15.75" customHeight="1" x14ac:dyDescent="0.2">
      <c r="B231" s="105"/>
      <c r="C231" s="104"/>
      <c r="D231" s="105"/>
      <c r="H231" s="105"/>
      <c r="I231" s="105"/>
      <c r="J231" s="105"/>
    </row>
    <row r="232" spans="2:10" s="106" customFormat="1" ht="15.75" customHeight="1" x14ac:dyDescent="0.2">
      <c r="B232" s="105"/>
      <c r="C232" s="104"/>
      <c r="D232" s="105"/>
      <c r="H232" s="105"/>
      <c r="I232" s="105"/>
      <c r="J232" s="105"/>
    </row>
    <row r="233" spans="2:10" s="106" customFormat="1" ht="15.75" customHeight="1" x14ac:dyDescent="0.2">
      <c r="B233" s="105"/>
      <c r="C233" s="104"/>
      <c r="D233" s="105"/>
      <c r="H233" s="105"/>
      <c r="I233" s="105"/>
      <c r="J233" s="105"/>
    </row>
    <row r="234" spans="2:10" s="106" customFormat="1" ht="15.75" customHeight="1" x14ac:dyDescent="0.2">
      <c r="B234" s="105"/>
      <c r="C234" s="104"/>
      <c r="D234" s="105"/>
      <c r="H234" s="105"/>
      <c r="I234" s="105"/>
      <c r="J234" s="105"/>
    </row>
    <row r="235" spans="2:10" s="106" customFormat="1" ht="15.75" customHeight="1" x14ac:dyDescent="0.2">
      <c r="B235" s="105"/>
      <c r="C235" s="104"/>
      <c r="D235" s="105"/>
      <c r="H235" s="105"/>
      <c r="I235" s="105"/>
      <c r="J235" s="105"/>
    </row>
    <row r="236" spans="2:10" s="106" customFormat="1" ht="15.75" customHeight="1" x14ac:dyDescent="0.2">
      <c r="B236" s="105"/>
      <c r="C236" s="104"/>
      <c r="D236" s="105"/>
      <c r="H236" s="105"/>
      <c r="I236" s="105"/>
      <c r="J236" s="105"/>
    </row>
    <row r="237" spans="2:10" s="106" customFormat="1" ht="15.75" customHeight="1" x14ac:dyDescent="0.2">
      <c r="B237" s="105"/>
      <c r="C237" s="104"/>
      <c r="D237" s="105"/>
      <c r="H237" s="105"/>
      <c r="I237" s="105"/>
      <c r="J237" s="105"/>
    </row>
    <row r="238" spans="2:10" s="106" customFormat="1" ht="15.75" customHeight="1" x14ac:dyDescent="0.2">
      <c r="B238" s="105"/>
      <c r="C238" s="104"/>
      <c r="D238" s="105"/>
      <c r="H238" s="105"/>
      <c r="I238" s="105"/>
      <c r="J238" s="105"/>
    </row>
    <row r="239" spans="2:10" s="106" customFormat="1" ht="15.75" customHeight="1" x14ac:dyDescent="0.2">
      <c r="B239" s="105"/>
      <c r="C239" s="104"/>
      <c r="D239" s="105"/>
      <c r="H239" s="105"/>
      <c r="I239" s="105"/>
      <c r="J239" s="105"/>
    </row>
    <row r="240" spans="2:10" s="106" customFormat="1" ht="15.75" customHeight="1" x14ac:dyDescent="0.2">
      <c r="B240" s="105"/>
      <c r="C240" s="104"/>
      <c r="D240" s="105"/>
      <c r="H240" s="105"/>
      <c r="I240" s="105"/>
      <c r="J240" s="105"/>
    </row>
    <row r="241" spans="2:10" s="106" customFormat="1" ht="15.75" customHeight="1" x14ac:dyDescent="0.2">
      <c r="B241" s="105"/>
      <c r="C241" s="104"/>
      <c r="D241" s="105"/>
      <c r="H241" s="105"/>
      <c r="I241" s="105"/>
      <c r="J241" s="105"/>
    </row>
    <row r="242" spans="2:10" s="106" customFormat="1" ht="15.75" customHeight="1" x14ac:dyDescent="0.2">
      <c r="B242" s="105"/>
      <c r="C242" s="104"/>
      <c r="D242" s="105"/>
      <c r="H242" s="105"/>
      <c r="I242" s="105"/>
      <c r="J242" s="105"/>
    </row>
    <row r="243" spans="2:10" s="106" customFormat="1" ht="15.75" customHeight="1" x14ac:dyDescent="0.2">
      <c r="B243" s="105"/>
      <c r="C243" s="104"/>
      <c r="D243" s="105"/>
      <c r="H243" s="105"/>
      <c r="I243" s="105"/>
      <c r="J243" s="105"/>
    </row>
    <row r="244" spans="2:10" s="106" customFormat="1" ht="15.75" customHeight="1" x14ac:dyDescent="0.2">
      <c r="B244" s="105"/>
      <c r="C244" s="104"/>
      <c r="D244" s="105"/>
      <c r="H244" s="105"/>
      <c r="I244" s="105"/>
      <c r="J244" s="105"/>
    </row>
    <row r="245" spans="2:10" s="106" customFormat="1" ht="15.75" customHeight="1" x14ac:dyDescent="0.2">
      <c r="B245" s="105"/>
      <c r="C245" s="104"/>
      <c r="D245" s="105"/>
      <c r="H245" s="105"/>
      <c r="I245" s="105"/>
      <c r="J245" s="105"/>
    </row>
    <row r="246" spans="2:10" s="106" customFormat="1" ht="15.75" customHeight="1" x14ac:dyDescent="0.2">
      <c r="B246" s="105"/>
      <c r="C246" s="104"/>
      <c r="D246" s="105"/>
      <c r="H246" s="105"/>
      <c r="I246" s="105"/>
      <c r="J246" s="105"/>
    </row>
    <row r="247" spans="2:10" s="106" customFormat="1" ht="15.75" customHeight="1" x14ac:dyDescent="0.2">
      <c r="B247" s="105"/>
      <c r="C247" s="104"/>
      <c r="D247" s="105"/>
      <c r="H247" s="105"/>
      <c r="I247" s="105"/>
      <c r="J247" s="105"/>
    </row>
    <row r="248" spans="2:10" s="106" customFormat="1" ht="15.75" customHeight="1" x14ac:dyDescent="0.2">
      <c r="B248" s="105"/>
      <c r="C248" s="104"/>
      <c r="D248" s="105"/>
      <c r="H248" s="105"/>
      <c r="I248" s="105"/>
      <c r="J248" s="105"/>
    </row>
    <row r="249" spans="2:10" s="106" customFormat="1" ht="15.75" customHeight="1" x14ac:dyDescent="0.2">
      <c r="B249" s="105"/>
      <c r="C249" s="104"/>
      <c r="D249" s="105"/>
      <c r="H249" s="105"/>
      <c r="I249" s="105"/>
      <c r="J249" s="105"/>
    </row>
    <row r="250" spans="2:10" s="106" customFormat="1" ht="15.75" customHeight="1" x14ac:dyDescent="0.2">
      <c r="B250" s="105"/>
      <c r="C250" s="104"/>
      <c r="D250" s="105"/>
      <c r="H250" s="105"/>
      <c r="I250" s="105"/>
      <c r="J250" s="105"/>
    </row>
    <row r="251" spans="2:10" s="106" customFormat="1" ht="15.75" customHeight="1" x14ac:dyDescent="0.2">
      <c r="B251" s="105"/>
      <c r="C251" s="104"/>
      <c r="D251" s="105"/>
      <c r="H251" s="105"/>
      <c r="I251" s="105"/>
      <c r="J251" s="105"/>
    </row>
    <row r="252" spans="2:10" s="106" customFormat="1" ht="15.75" customHeight="1" x14ac:dyDescent="0.2">
      <c r="B252" s="105"/>
      <c r="C252" s="104"/>
      <c r="D252" s="105"/>
      <c r="H252" s="105"/>
      <c r="I252" s="105"/>
      <c r="J252" s="105"/>
    </row>
    <row r="253" spans="2:10" s="106" customFormat="1" ht="15.75" customHeight="1" x14ac:dyDescent="0.2">
      <c r="B253" s="105"/>
      <c r="C253" s="104"/>
      <c r="D253" s="105"/>
      <c r="H253" s="105"/>
      <c r="I253" s="105"/>
      <c r="J253" s="105"/>
    </row>
    <row r="254" spans="2:10" s="106" customFormat="1" ht="15.75" customHeight="1" x14ac:dyDescent="0.2">
      <c r="B254" s="105"/>
      <c r="C254" s="104"/>
      <c r="D254" s="105"/>
      <c r="H254" s="105"/>
      <c r="I254" s="105"/>
      <c r="J254" s="105"/>
    </row>
    <row r="255" spans="2:10" s="106" customFormat="1" ht="15.75" customHeight="1" x14ac:dyDescent="0.2">
      <c r="B255" s="105"/>
      <c r="C255" s="104"/>
      <c r="D255" s="105"/>
      <c r="H255" s="105"/>
      <c r="I255" s="105"/>
      <c r="J255" s="105"/>
    </row>
    <row r="256" spans="2:10" s="106" customFormat="1" ht="15.75" customHeight="1" x14ac:dyDescent="0.2">
      <c r="B256" s="105"/>
      <c r="C256" s="104"/>
      <c r="D256" s="105"/>
      <c r="H256" s="105"/>
      <c r="I256" s="105"/>
      <c r="J256" s="105"/>
    </row>
    <row r="257" spans="2:10" s="106" customFormat="1" ht="15.75" customHeight="1" x14ac:dyDescent="0.2">
      <c r="B257" s="105"/>
      <c r="C257" s="104"/>
      <c r="D257" s="105"/>
      <c r="H257" s="105"/>
      <c r="I257" s="105"/>
      <c r="J257" s="105"/>
    </row>
    <row r="258" spans="2:10" s="106" customFormat="1" ht="15.75" customHeight="1" x14ac:dyDescent="0.2">
      <c r="B258" s="105"/>
      <c r="C258" s="104"/>
      <c r="D258" s="105"/>
      <c r="H258" s="105"/>
      <c r="I258" s="105"/>
      <c r="J258" s="105"/>
    </row>
    <row r="259" spans="2:10" s="106" customFormat="1" ht="15.75" customHeight="1" x14ac:dyDescent="0.2">
      <c r="B259" s="105"/>
      <c r="C259" s="104"/>
      <c r="D259" s="105"/>
      <c r="H259" s="105"/>
      <c r="I259" s="105"/>
      <c r="J259" s="105"/>
    </row>
    <row r="260" spans="2:10" s="106" customFormat="1" ht="15.75" customHeight="1" x14ac:dyDescent="0.2">
      <c r="B260" s="105"/>
      <c r="C260" s="104"/>
      <c r="D260" s="105"/>
      <c r="H260" s="105"/>
      <c r="I260" s="105"/>
      <c r="J260" s="105"/>
    </row>
    <row r="261" spans="2:10" s="106" customFormat="1" ht="15.75" customHeight="1" x14ac:dyDescent="0.2">
      <c r="B261" s="105"/>
      <c r="C261" s="104"/>
      <c r="D261" s="105"/>
      <c r="H261" s="105"/>
      <c r="I261" s="105"/>
      <c r="J261" s="105"/>
    </row>
    <row r="262" spans="2:10" s="106" customFormat="1" ht="15.75" customHeight="1" x14ac:dyDescent="0.2">
      <c r="B262" s="105"/>
      <c r="C262" s="104"/>
      <c r="D262" s="105"/>
      <c r="H262" s="105"/>
      <c r="I262" s="105"/>
      <c r="J262" s="105"/>
    </row>
    <row r="263" spans="2:10" s="106" customFormat="1" ht="15.75" customHeight="1" x14ac:dyDescent="0.2">
      <c r="B263" s="105"/>
      <c r="C263" s="104"/>
      <c r="D263" s="105"/>
      <c r="H263" s="105"/>
      <c r="I263" s="105"/>
      <c r="J263" s="105"/>
    </row>
    <row r="264" spans="2:10" s="106" customFormat="1" ht="15.75" customHeight="1" x14ac:dyDescent="0.2">
      <c r="B264" s="105"/>
      <c r="C264" s="104"/>
      <c r="D264" s="105"/>
      <c r="H264" s="105"/>
      <c r="I264" s="105"/>
      <c r="J264" s="105"/>
    </row>
    <row r="265" spans="2:10" s="106" customFormat="1" ht="15.75" customHeight="1" x14ac:dyDescent="0.2">
      <c r="B265" s="105"/>
      <c r="C265" s="104"/>
      <c r="D265" s="105"/>
      <c r="H265" s="105"/>
      <c r="I265" s="105"/>
      <c r="J265" s="105"/>
    </row>
    <row r="266" spans="2:10" s="106" customFormat="1" ht="15.75" customHeight="1" x14ac:dyDescent="0.2">
      <c r="B266" s="105"/>
      <c r="C266" s="104"/>
      <c r="D266" s="105"/>
      <c r="H266" s="105"/>
      <c r="I266" s="105"/>
      <c r="J266" s="105"/>
    </row>
    <row r="267" spans="2:10" s="106" customFormat="1" ht="15.75" customHeight="1" x14ac:dyDescent="0.2">
      <c r="B267" s="105"/>
      <c r="C267" s="104"/>
      <c r="D267" s="105"/>
      <c r="H267" s="105"/>
      <c r="I267" s="105"/>
      <c r="J267" s="105"/>
    </row>
    <row r="268" spans="2:10" s="106" customFormat="1" ht="15.75" customHeight="1" x14ac:dyDescent="0.2">
      <c r="B268" s="105"/>
      <c r="C268" s="104"/>
      <c r="D268" s="105"/>
      <c r="H268" s="105"/>
      <c r="I268" s="105"/>
      <c r="J268" s="105"/>
    </row>
    <row r="269" spans="2:10" s="106" customFormat="1" ht="15.75" customHeight="1" x14ac:dyDescent="0.2">
      <c r="B269" s="105"/>
      <c r="C269" s="104"/>
      <c r="D269" s="105"/>
      <c r="H269" s="105"/>
      <c r="I269" s="105"/>
      <c r="J269" s="105"/>
    </row>
    <row r="270" spans="2:10" s="106" customFormat="1" ht="15.75" customHeight="1" x14ac:dyDescent="0.2">
      <c r="B270" s="105"/>
      <c r="C270" s="104"/>
      <c r="D270" s="105"/>
      <c r="H270" s="105"/>
      <c r="I270" s="105"/>
      <c r="J270" s="105"/>
    </row>
    <row r="271" spans="2:10" s="106" customFormat="1" ht="15.75" customHeight="1" x14ac:dyDescent="0.2">
      <c r="B271" s="105"/>
      <c r="C271" s="104"/>
      <c r="D271" s="105"/>
      <c r="H271" s="105"/>
      <c r="I271" s="105"/>
      <c r="J271" s="105"/>
    </row>
    <row r="272" spans="2:10" s="106" customFormat="1" ht="15.75" customHeight="1" x14ac:dyDescent="0.2">
      <c r="B272" s="105"/>
      <c r="C272" s="104"/>
      <c r="D272" s="105"/>
      <c r="H272" s="105"/>
      <c r="I272" s="105"/>
      <c r="J272" s="105"/>
    </row>
    <row r="273" spans="2:10" s="106" customFormat="1" ht="15.75" customHeight="1" x14ac:dyDescent="0.2">
      <c r="B273" s="105"/>
      <c r="C273" s="104"/>
      <c r="D273" s="105"/>
      <c r="H273" s="105"/>
      <c r="I273" s="105"/>
      <c r="J273" s="105"/>
    </row>
    <row r="274" spans="2:10" s="106" customFormat="1" ht="15.75" customHeight="1" x14ac:dyDescent="0.2">
      <c r="B274" s="105"/>
      <c r="C274" s="104"/>
      <c r="D274" s="105"/>
      <c r="H274" s="105"/>
      <c r="I274" s="105"/>
      <c r="J274" s="105"/>
    </row>
    <row r="275" spans="2:10" s="106" customFormat="1" ht="15.75" customHeight="1" x14ac:dyDescent="0.2">
      <c r="B275" s="105"/>
      <c r="C275" s="104"/>
      <c r="D275" s="105"/>
      <c r="H275" s="105"/>
      <c r="I275" s="105"/>
      <c r="J275" s="105"/>
    </row>
    <row r="276" spans="2:10" s="106" customFormat="1" ht="15.75" customHeight="1" x14ac:dyDescent="0.2">
      <c r="B276" s="105"/>
      <c r="C276" s="104"/>
      <c r="D276" s="105"/>
      <c r="H276" s="105"/>
      <c r="I276" s="105"/>
      <c r="J276" s="105"/>
    </row>
    <row r="277" spans="2:10" s="106" customFormat="1" ht="15.75" customHeight="1" x14ac:dyDescent="0.2">
      <c r="B277" s="105"/>
      <c r="C277" s="104"/>
      <c r="D277" s="105"/>
      <c r="H277" s="105"/>
      <c r="I277" s="105"/>
      <c r="J277" s="105"/>
    </row>
  </sheetData>
  <mergeCells count="18">
    <mergeCell ref="A98:B98"/>
    <mergeCell ref="A100:G100"/>
    <mergeCell ref="A107:B107"/>
    <mergeCell ref="E111:G111"/>
    <mergeCell ref="A16:G16"/>
    <mergeCell ref="A41:G41"/>
    <mergeCell ref="A62:B62"/>
    <mergeCell ref="A65:G65"/>
    <mergeCell ref="A91:B91"/>
    <mergeCell ref="A94:G94"/>
    <mergeCell ref="A11:G11"/>
    <mergeCell ref="A13:A15"/>
    <mergeCell ref="B13:B15"/>
    <mergeCell ref="C13:C15"/>
    <mergeCell ref="D13:D15"/>
    <mergeCell ref="E13:G13"/>
    <mergeCell ref="E14:F14"/>
    <mergeCell ref="G14:G15"/>
  </mergeCells>
  <pageMargins left="1.1811023622047245" right="0.19685039370078741" top="0.78740157480314965" bottom="0.59055118110236227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0"/>
  <sheetViews>
    <sheetView tabSelected="1" workbookViewId="0">
      <selection activeCell="D44" sqref="D44"/>
    </sheetView>
  </sheetViews>
  <sheetFormatPr defaultRowHeight="12.75" x14ac:dyDescent="0.2"/>
  <cols>
    <col min="1" max="1" width="8.140625" style="239" customWidth="1"/>
    <col min="2" max="2" width="47.28515625" style="239" customWidth="1"/>
    <col min="3" max="3" width="20.28515625" style="239" customWidth="1"/>
    <col min="4" max="4" width="11.85546875" style="239" customWidth="1"/>
    <col min="5" max="256" width="9.140625" style="239"/>
    <col min="257" max="257" width="8.140625" style="239" customWidth="1"/>
    <col min="258" max="258" width="47" style="239" customWidth="1"/>
    <col min="259" max="259" width="20.28515625" style="239" customWidth="1"/>
    <col min="260" max="260" width="11.85546875" style="239" customWidth="1"/>
    <col min="261" max="512" width="9.140625" style="239"/>
    <col min="513" max="513" width="8.140625" style="239" customWidth="1"/>
    <col min="514" max="514" width="47" style="239" customWidth="1"/>
    <col min="515" max="515" width="20.28515625" style="239" customWidth="1"/>
    <col min="516" max="516" width="11.85546875" style="239" customWidth="1"/>
    <col min="517" max="768" width="9.140625" style="239"/>
    <col min="769" max="769" width="8.140625" style="239" customWidth="1"/>
    <col min="770" max="770" width="47" style="239" customWidth="1"/>
    <col min="771" max="771" width="20.28515625" style="239" customWidth="1"/>
    <col min="772" max="772" width="11.85546875" style="239" customWidth="1"/>
    <col min="773" max="1024" width="9.140625" style="239"/>
    <col min="1025" max="1025" width="8.140625" style="239" customWidth="1"/>
    <col min="1026" max="1026" width="47" style="239" customWidth="1"/>
    <col min="1027" max="1027" width="20.28515625" style="239" customWidth="1"/>
    <col min="1028" max="1028" width="11.85546875" style="239" customWidth="1"/>
    <col min="1029" max="1280" width="9.140625" style="239"/>
    <col min="1281" max="1281" width="8.140625" style="239" customWidth="1"/>
    <col min="1282" max="1282" width="47" style="239" customWidth="1"/>
    <col min="1283" max="1283" width="20.28515625" style="239" customWidth="1"/>
    <col min="1284" max="1284" width="11.85546875" style="239" customWidth="1"/>
    <col min="1285" max="1536" width="9.140625" style="239"/>
    <col min="1537" max="1537" width="8.140625" style="239" customWidth="1"/>
    <col min="1538" max="1538" width="47" style="239" customWidth="1"/>
    <col min="1539" max="1539" width="20.28515625" style="239" customWidth="1"/>
    <col min="1540" max="1540" width="11.85546875" style="239" customWidth="1"/>
    <col min="1541" max="1792" width="9.140625" style="239"/>
    <col min="1793" max="1793" width="8.140625" style="239" customWidth="1"/>
    <col min="1794" max="1794" width="47" style="239" customWidth="1"/>
    <col min="1795" max="1795" width="20.28515625" style="239" customWidth="1"/>
    <col min="1796" max="1796" width="11.85546875" style="239" customWidth="1"/>
    <col min="1797" max="2048" width="9.140625" style="239"/>
    <col min="2049" max="2049" width="8.140625" style="239" customWidth="1"/>
    <col min="2050" max="2050" width="47" style="239" customWidth="1"/>
    <col min="2051" max="2051" width="20.28515625" style="239" customWidth="1"/>
    <col min="2052" max="2052" width="11.85546875" style="239" customWidth="1"/>
    <col min="2053" max="2304" width="9.140625" style="239"/>
    <col min="2305" max="2305" width="8.140625" style="239" customWidth="1"/>
    <col min="2306" max="2306" width="47" style="239" customWidth="1"/>
    <col min="2307" max="2307" width="20.28515625" style="239" customWidth="1"/>
    <col min="2308" max="2308" width="11.85546875" style="239" customWidth="1"/>
    <col min="2309" max="2560" width="9.140625" style="239"/>
    <col min="2561" max="2561" width="8.140625" style="239" customWidth="1"/>
    <col min="2562" max="2562" width="47" style="239" customWidth="1"/>
    <col min="2563" max="2563" width="20.28515625" style="239" customWidth="1"/>
    <col min="2564" max="2564" width="11.85546875" style="239" customWidth="1"/>
    <col min="2565" max="2816" width="9.140625" style="239"/>
    <col min="2817" max="2817" width="8.140625" style="239" customWidth="1"/>
    <col min="2818" max="2818" width="47" style="239" customWidth="1"/>
    <col min="2819" max="2819" width="20.28515625" style="239" customWidth="1"/>
    <col min="2820" max="2820" width="11.85546875" style="239" customWidth="1"/>
    <col min="2821" max="3072" width="9.140625" style="239"/>
    <col min="3073" max="3073" width="8.140625" style="239" customWidth="1"/>
    <col min="3074" max="3074" width="47" style="239" customWidth="1"/>
    <col min="3075" max="3075" width="20.28515625" style="239" customWidth="1"/>
    <col min="3076" max="3076" width="11.85546875" style="239" customWidth="1"/>
    <col min="3077" max="3328" width="9.140625" style="239"/>
    <col min="3329" max="3329" width="8.140625" style="239" customWidth="1"/>
    <col min="3330" max="3330" width="47" style="239" customWidth="1"/>
    <col min="3331" max="3331" width="20.28515625" style="239" customWidth="1"/>
    <col min="3332" max="3332" width="11.85546875" style="239" customWidth="1"/>
    <col min="3333" max="3584" width="9.140625" style="239"/>
    <col min="3585" max="3585" width="8.140625" style="239" customWidth="1"/>
    <col min="3586" max="3586" width="47" style="239" customWidth="1"/>
    <col min="3587" max="3587" width="20.28515625" style="239" customWidth="1"/>
    <col min="3588" max="3588" width="11.85546875" style="239" customWidth="1"/>
    <col min="3589" max="3840" width="9.140625" style="239"/>
    <col min="3841" max="3841" width="8.140625" style="239" customWidth="1"/>
    <col min="3842" max="3842" width="47" style="239" customWidth="1"/>
    <col min="3843" max="3843" width="20.28515625" style="239" customWidth="1"/>
    <col min="3844" max="3844" width="11.85546875" style="239" customWidth="1"/>
    <col min="3845" max="4096" width="9.140625" style="239"/>
    <col min="4097" max="4097" width="8.140625" style="239" customWidth="1"/>
    <col min="4098" max="4098" width="47" style="239" customWidth="1"/>
    <col min="4099" max="4099" width="20.28515625" style="239" customWidth="1"/>
    <col min="4100" max="4100" width="11.85546875" style="239" customWidth="1"/>
    <col min="4101" max="4352" width="9.140625" style="239"/>
    <col min="4353" max="4353" width="8.140625" style="239" customWidth="1"/>
    <col min="4354" max="4354" width="47" style="239" customWidth="1"/>
    <col min="4355" max="4355" width="20.28515625" style="239" customWidth="1"/>
    <col min="4356" max="4356" width="11.85546875" style="239" customWidth="1"/>
    <col min="4357" max="4608" width="9.140625" style="239"/>
    <col min="4609" max="4609" width="8.140625" style="239" customWidth="1"/>
    <col min="4610" max="4610" width="47" style="239" customWidth="1"/>
    <col min="4611" max="4611" width="20.28515625" style="239" customWidth="1"/>
    <col min="4612" max="4612" width="11.85546875" style="239" customWidth="1"/>
    <col min="4613" max="4864" width="9.140625" style="239"/>
    <col min="4865" max="4865" width="8.140625" style="239" customWidth="1"/>
    <col min="4866" max="4866" width="47" style="239" customWidth="1"/>
    <col min="4867" max="4867" width="20.28515625" style="239" customWidth="1"/>
    <col min="4868" max="4868" width="11.85546875" style="239" customWidth="1"/>
    <col min="4869" max="5120" width="9.140625" style="239"/>
    <col min="5121" max="5121" width="8.140625" style="239" customWidth="1"/>
    <col min="5122" max="5122" width="47" style="239" customWidth="1"/>
    <col min="5123" max="5123" width="20.28515625" style="239" customWidth="1"/>
    <col min="5124" max="5124" width="11.85546875" style="239" customWidth="1"/>
    <col min="5125" max="5376" width="9.140625" style="239"/>
    <col min="5377" max="5377" width="8.140625" style="239" customWidth="1"/>
    <col min="5378" max="5378" width="47" style="239" customWidth="1"/>
    <col min="5379" max="5379" width="20.28515625" style="239" customWidth="1"/>
    <col min="5380" max="5380" width="11.85546875" style="239" customWidth="1"/>
    <col min="5381" max="5632" width="9.140625" style="239"/>
    <col min="5633" max="5633" width="8.140625" style="239" customWidth="1"/>
    <col min="5634" max="5634" width="47" style="239" customWidth="1"/>
    <col min="5635" max="5635" width="20.28515625" style="239" customWidth="1"/>
    <col min="5636" max="5636" width="11.85546875" style="239" customWidth="1"/>
    <col min="5637" max="5888" width="9.140625" style="239"/>
    <col min="5889" max="5889" width="8.140625" style="239" customWidth="1"/>
    <col min="5890" max="5890" width="47" style="239" customWidth="1"/>
    <col min="5891" max="5891" width="20.28515625" style="239" customWidth="1"/>
    <col min="5892" max="5892" width="11.85546875" style="239" customWidth="1"/>
    <col min="5893" max="6144" width="9.140625" style="239"/>
    <col min="6145" max="6145" width="8.140625" style="239" customWidth="1"/>
    <col min="6146" max="6146" width="47" style="239" customWidth="1"/>
    <col min="6147" max="6147" width="20.28515625" style="239" customWidth="1"/>
    <col min="6148" max="6148" width="11.85546875" style="239" customWidth="1"/>
    <col min="6149" max="6400" width="9.140625" style="239"/>
    <col min="6401" max="6401" width="8.140625" style="239" customWidth="1"/>
    <col min="6402" max="6402" width="47" style="239" customWidth="1"/>
    <col min="6403" max="6403" width="20.28515625" style="239" customWidth="1"/>
    <col min="6404" max="6404" width="11.85546875" style="239" customWidth="1"/>
    <col min="6405" max="6656" width="9.140625" style="239"/>
    <col min="6657" max="6657" width="8.140625" style="239" customWidth="1"/>
    <col min="6658" max="6658" width="47" style="239" customWidth="1"/>
    <col min="6659" max="6659" width="20.28515625" style="239" customWidth="1"/>
    <col min="6660" max="6660" width="11.85546875" style="239" customWidth="1"/>
    <col min="6661" max="6912" width="9.140625" style="239"/>
    <col min="6913" max="6913" width="8.140625" style="239" customWidth="1"/>
    <col min="6914" max="6914" width="47" style="239" customWidth="1"/>
    <col min="6915" max="6915" width="20.28515625" style="239" customWidth="1"/>
    <col min="6916" max="6916" width="11.85546875" style="239" customWidth="1"/>
    <col min="6917" max="7168" width="9.140625" style="239"/>
    <col min="7169" max="7169" width="8.140625" style="239" customWidth="1"/>
    <col min="7170" max="7170" width="47" style="239" customWidth="1"/>
    <col min="7171" max="7171" width="20.28515625" style="239" customWidth="1"/>
    <col min="7172" max="7172" width="11.85546875" style="239" customWidth="1"/>
    <col min="7173" max="7424" width="9.140625" style="239"/>
    <col min="7425" max="7425" width="8.140625" style="239" customWidth="1"/>
    <col min="7426" max="7426" width="47" style="239" customWidth="1"/>
    <col min="7427" max="7427" width="20.28515625" style="239" customWidth="1"/>
    <col min="7428" max="7428" width="11.85546875" style="239" customWidth="1"/>
    <col min="7429" max="7680" width="9.140625" style="239"/>
    <col min="7681" max="7681" width="8.140625" style="239" customWidth="1"/>
    <col min="7682" max="7682" width="47" style="239" customWidth="1"/>
    <col min="7683" max="7683" width="20.28515625" style="239" customWidth="1"/>
    <col min="7684" max="7684" width="11.85546875" style="239" customWidth="1"/>
    <col min="7685" max="7936" width="9.140625" style="239"/>
    <col min="7937" max="7937" width="8.140625" style="239" customWidth="1"/>
    <col min="7938" max="7938" width="47" style="239" customWidth="1"/>
    <col min="7939" max="7939" width="20.28515625" style="239" customWidth="1"/>
    <col min="7940" max="7940" width="11.85546875" style="239" customWidth="1"/>
    <col min="7941" max="8192" width="9.140625" style="239"/>
    <col min="8193" max="8193" width="8.140625" style="239" customWidth="1"/>
    <col min="8194" max="8194" width="47" style="239" customWidth="1"/>
    <col min="8195" max="8195" width="20.28515625" style="239" customWidth="1"/>
    <col min="8196" max="8196" width="11.85546875" style="239" customWidth="1"/>
    <col min="8197" max="8448" width="9.140625" style="239"/>
    <col min="8449" max="8449" width="8.140625" style="239" customWidth="1"/>
    <col min="8450" max="8450" width="47" style="239" customWidth="1"/>
    <col min="8451" max="8451" width="20.28515625" style="239" customWidth="1"/>
    <col min="8452" max="8452" width="11.85546875" style="239" customWidth="1"/>
    <col min="8453" max="8704" width="9.140625" style="239"/>
    <col min="8705" max="8705" width="8.140625" style="239" customWidth="1"/>
    <col min="8706" max="8706" width="47" style="239" customWidth="1"/>
    <col min="8707" max="8707" width="20.28515625" style="239" customWidth="1"/>
    <col min="8708" max="8708" width="11.85546875" style="239" customWidth="1"/>
    <col min="8709" max="8960" width="9.140625" style="239"/>
    <col min="8961" max="8961" width="8.140625" style="239" customWidth="1"/>
    <col min="8962" max="8962" width="47" style="239" customWidth="1"/>
    <col min="8963" max="8963" width="20.28515625" style="239" customWidth="1"/>
    <col min="8964" max="8964" width="11.85546875" style="239" customWidth="1"/>
    <col min="8965" max="9216" width="9.140625" style="239"/>
    <col min="9217" max="9217" width="8.140625" style="239" customWidth="1"/>
    <col min="9218" max="9218" width="47" style="239" customWidth="1"/>
    <col min="9219" max="9219" width="20.28515625" style="239" customWidth="1"/>
    <col min="9220" max="9220" width="11.85546875" style="239" customWidth="1"/>
    <col min="9221" max="9472" width="9.140625" style="239"/>
    <col min="9473" max="9473" width="8.140625" style="239" customWidth="1"/>
    <col min="9474" max="9474" width="47" style="239" customWidth="1"/>
    <col min="9475" max="9475" width="20.28515625" style="239" customWidth="1"/>
    <col min="9476" max="9476" width="11.85546875" style="239" customWidth="1"/>
    <col min="9477" max="9728" width="9.140625" style="239"/>
    <col min="9729" max="9729" width="8.140625" style="239" customWidth="1"/>
    <col min="9730" max="9730" width="47" style="239" customWidth="1"/>
    <col min="9731" max="9731" width="20.28515625" style="239" customWidth="1"/>
    <col min="9732" max="9732" width="11.85546875" style="239" customWidth="1"/>
    <col min="9733" max="9984" width="9.140625" style="239"/>
    <col min="9985" max="9985" width="8.140625" style="239" customWidth="1"/>
    <col min="9986" max="9986" width="47" style="239" customWidth="1"/>
    <col min="9987" max="9987" width="20.28515625" style="239" customWidth="1"/>
    <col min="9988" max="9988" width="11.85546875" style="239" customWidth="1"/>
    <col min="9989" max="10240" width="9.140625" style="239"/>
    <col min="10241" max="10241" width="8.140625" style="239" customWidth="1"/>
    <col min="10242" max="10242" width="47" style="239" customWidth="1"/>
    <col min="10243" max="10243" width="20.28515625" style="239" customWidth="1"/>
    <col min="10244" max="10244" width="11.85546875" style="239" customWidth="1"/>
    <col min="10245" max="10496" width="9.140625" style="239"/>
    <col min="10497" max="10497" width="8.140625" style="239" customWidth="1"/>
    <col min="10498" max="10498" width="47" style="239" customWidth="1"/>
    <col min="10499" max="10499" width="20.28515625" style="239" customWidth="1"/>
    <col min="10500" max="10500" width="11.85546875" style="239" customWidth="1"/>
    <col min="10501" max="10752" width="9.140625" style="239"/>
    <col min="10753" max="10753" width="8.140625" style="239" customWidth="1"/>
    <col min="10754" max="10754" width="47" style="239" customWidth="1"/>
    <col min="10755" max="10755" width="20.28515625" style="239" customWidth="1"/>
    <col min="10756" max="10756" width="11.85546875" style="239" customWidth="1"/>
    <col min="10757" max="11008" width="9.140625" style="239"/>
    <col min="11009" max="11009" width="8.140625" style="239" customWidth="1"/>
    <col min="11010" max="11010" width="47" style="239" customWidth="1"/>
    <col min="11011" max="11011" width="20.28515625" style="239" customWidth="1"/>
    <col min="11012" max="11012" width="11.85546875" style="239" customWidth="1"/>
    <col min="11013" max="11264" width="9.140625" style="239"/>
    <col min="11265" max="11265" width="8.140625" style="239" customWidth="1"/>
    <col min="11266" max="11266" width="47" style="239" customWidth="1"/>
    <col min="11267" max="11267" width="20.28515625" style="239" customWidth="1"/>
    <col min="11268" max="11268" width="11.85546875" style="239" customWidth="1"/>
    <col min="11269" max="11520" width="9.140625" style="239"/>
    <col min="11521" max="11521" width="8.140625" style="239" customWidth="1"/>
    <col min="11522" max="11522" width="47" style="239" customWidth="1"/>
    <col min="11523" max="11523" width="20.28515625" style="239" customWidth="1"/>
    <col min="11524" max="11524" width="11.85546875" style="239" customWidth="1"/>
    <col min="11525" max="11776" width="9.140625" style="239"/>
    <col min="11777" max="11777" width="8.140625" style="239" customWidth="1"/>
    <col min="11778" max="11778" width="47" style="239" customWidth="1"/>
    <col min="11779" max="11779" width="20.28515625" style="239" customWidth="1"/>
    <col min="11780" max="11780" width="11.85546875" style="239" customWidth="1"/>
    <col min="11781" max="12032" width="9.140625" style="239"/>
    <col min="12033" max="12033" width="8.140625" style="239" customWidth="1"/>
    <col min="12034" max="12034" width="47" style="239" customWidth="1"/>
    <col min="12035" max="12035" width="20.28515625" style="239" customWidth="1"/>
    <col min="12036" max="12036" width="11.85546875" style="239" customWidth="1"/>
    <col min="12037" max="12288" width="9.140625" style="239"/>
    <col min="12289" max="12289" width="8.140625" style="239" customWidth="1"/>
    <col min="12290" max="12290" width="47" style="239" customWidth="1"/>
    <col min="12291" max="12291" width="20.28515625" style="239" customWidth="1"/>
    <col min="12292" max="12292" width="11.85546875" style="239" customWidth="1"/>
    <col min="12293" max="12544" width="9.140625" style="239"/>
    <col min="12545" max="12545" width="8.140625" style="239" customWidth="1"/>
    <col min="12546" max="12546" width="47" style="239" customWidth="1"/>
    <col min="12547" max="12547" width="20.28515625" style="239" customWidth="1"/>
    <col min="12548" max="12548" width="11.85546875" style="239" customWidth="1"/>
    <col min="12549" max="12800" width="9.140625" style="239"/>
    <col min="12801" max="12801" width="8.140625" style="239" customWidth="1"/>
    <col min="12802" max="12802" width="47" style="239" customWidth="1"/>
    <col min="12803" max="12803" width="20.28515625" style="239" customWidth="1"/>
    <col min="12804" max="12804" width="11.85546875" style="239" customWidth="1"/>
    <col min="12805" max="13056" width="9.140625" style="239"/>
    <col min="13057" max="13057" width="8.140625" style="239" customWidth="1"/>
    <col min="13058" max="13058" width="47" style="239" customWidth="1"/>
    <col min="13059" max="13059" width="20.28515625" style="239" customWidth="1"/>
    <col min="13060" max="13060" width="11.85546875" style="239" customWidth="1"/>
    <col min="13061" max="13312" width="9.140625" style="239"/>
    <col min="13313" max="13313" width="8.140625" style="239" customWidth="1"/>
    <col min="13314" max="13314" width="47" style="239" customWidth="1"/>
    <col min="13315" max="13315" width="20.28515625" style="239" customWidth="1"/>
    <col min="13316" max="13316" width="11.85546875" style="239" customWidth="1"/>
    <col min="13317" max="13568" width="9.140625" style="239"/>
    <col min="13569" max="13569" width="8.140625" style="239" customWidth="1"/>
    <col min="13570" max="13570" width="47" style="239" customWidth="1"/>
    <col min="13571" max="13571" width="20.28515625" style="239" customWidth="1"/>
    <col min="13572" max="13572" width="11.85546875" style="239" customWidth="1"/>
    <col min="13573" max="13824" width="9.140625" style="239"/>
    <col min="13825" max="13825" width="8.140625" style="239" customWidth="1"/>
    <col min="13826" max="13826" width="47" style="239" customWidth="1"/>
    <col min="13827" max="13827" width="20.28515625" style="239" customWidth="1"/>
    <col min="13828" max="13828" width="11.85546875" style="239" customWidth="1"/>
    <col min="13829" max="14080" width="9.140625" style="239"/>
    <col min="14081" max="14081" width="8.140625" style="239" customWidth="1"/>
    <col min="14082" max="14082" width="47" style="239" customWidth="1"/>
    <col min="14083" max="14083" width="20.28515625" style="239" customWidth="1"/>
    <col min="14084" max="14084" width="11.85546875" style="239" customWidth="1"/>
    <col min="14085" max="14336" width="9.140625" style="239"/>
    <col min="14337" max="14337" width="8.140625" style="239" customWidth="1"/>
    <col min="14338" max="14338" width="47" style="239" customWidth="1"/>
    <col min="14339" max="14339" width="20.28515625" style="239" customWidth="1"/>
    <col min="14340" max="14340" width="11.85546875" style="239" customWidth="1"/>
    <col min="14341" max="14592" width="9.140625" style="239"/>
    <col min="14593" max="14593" width="8.140625" style="239" customWidth="1"/>
    <col min="14594" max="14594" width="47" style="239" customWidth="1"/>
    <col min="14595" max="14595" width="20.28515625" style="239" customWidth="1"/>
    <col min="14596" max="14596" width="11.85546875" style="239" customWidth="1"/>
    <col min="14597" max="14848" width="9.140625" style="239"/>
    <col min="14849" max="14849" width="8.140625" style="239" customWidth="1"/>
    <col min="14850" max="14850" width="47" style="239" customWidth="1"/>
    <col min="14851" max="14851" width="20.28515625" style="239" customWidth="1"/>
    <col min="14852" max="14852" width="11.85546875" style="239" customWidth="1"/>
    <col min="14853" max="15104" width="9.140625" style="239"/>
    <col min="15105" max="15105" width="8.140625" style="239" customWidth="1"/>
    <col min="15106" max="15106" width="47" style="239" customWidth="1"/>
    <col min="15107" max="15107" width="20.28515625" style="239" customWidth="1"/>
    <col min="15108" max="15108" width="11.85546875" style="239" customWidth="1"/>
    <col min="15109" max="15360" width="9.140625" style="239"/>
    <col min="15361" max="15361" width="8.140625" style="239" customWidth="1"/>
    <col min="15362" max="15362" width="47" style="239" customWidth="1"/>
    <col min="15363" max="15363" width="20.28515625" style="239" customWidth="1"/>
    <col min="15364" max="15364" width="11.85546875" style="239" customWidth="1"/>
    <col min="15365" max="15616" width="9.140625" style="239"/>
    <col min="15617" max="15617" width="8.140625" style="239" customWidth="1"/>
    <col min="15618" max="15618" width="47" style="239" customWidth="1"/>
    <col min="15619" max="15619" width="20.28515625" style="239" customWidth="1"/>
    <col min="15620" max="15620" width="11.85546875" style="239" customWidth="1"/>
    <col min="15621" max="15872" width="9.140625" style="239"/>
    <col min="15873" max="15873" width="8.140625" style="239" customWidth="1"/>
    <col min="15874" max="15874" width="47" style="239" customWidth="1"/>
    <col min="15875" max="15875" width="20.28515625" style="239" customWidth="1"/>
    <col min="15876" max="15876" width="11.85546875" style="239" customWidth="1"/>
    <col min="15877" max="16128" width="9.140625" style="239"/>
    <col min="16129" max="16129" width="8.140625" style="239" customWidth="1"/>
    <col min="16130" max="16130" width="47" style="239" customWidth="1"/>
    <col min="16131" max="16131" width="20.28515625" style="239" customWidth="1"/>
    <col min="16132" max="16132" width="11.85546875" style="239" customWidth="1"/>
    <col min="16133" max="16384" width="9.140625" style="239"/>
  </cols>
  <sheetData>
    <row r="1" spans="1:4" x14ac:dyDescent="0.2">
      <c r="C1" s="240" t="s">
        <v>0</v>
      </c>
      <c r="D1" s="241"/>
    </row>
    <row r="2" spans="1:4" x14ac:dyDescent="0.2">
      <c r="C2" s="240" t="s">
        <v>445</v>
      </c>
      <c r="D2" s="241"/>
    </row>
    <row r="3" spans="1:4" x14ac:dyDescent="0.2">
      <c r="C3" s="240" t="s">
        <v>231</v>
      </c>
      <c r="D3" s="241"/>
    </row>
    <row r="4" spans="1:4" x14ac:dyDescent="0.2">
      <c r="C4" s="157" t="s">
        <v>446</v>
      </c>
      <c r="D4" s="242"/>
    </row>
    <row r="5" spans="1:4" ht="19.899999999999999" customHeight="1" x14ac:dyDescent="0.2">
      <c r="C5" s="242"/>
    </row>
    <row r="6" spans="1:4" ht="30.75" customHeight="1" x14ac:dyDescent="0.2">
      <c r="A6" s="439" t="s">
        <v>447</v>
      </c>
      <c r="B6" s="439"/>
      <c r="C6" s="439"/>
    </row>
    <row r="7" spans="1:4" ht="15.75" x14ac:dyDescent="0.2">
      <c r="A7" s="243"/>
      <c r="B7" s="243"/>
      <c r="C7" s="243"/>
    </row>
    <row r="8" spans="1:4" ht="43.15" customHeight="1" x14ac:dyDescent="0.2">
      <c r="A8" s="244" t="s">
        <v>448</v>
      </c>
      <c r="B8" s="244" t="s">
        <v>449</v>
      </c>
      <c r="C8" s="244" t="s">
        <v>450</v>
      </c>
    </row>
    <row r="9" spans="1:4" ht="43.9" customHeight="1" x14ac:dyDescent="0.2">
      <c r="A9" s="245" t="s">
        <v>2</v>
      </c>
      <c r="B9" s="246" t="s">
        <v>38</v>
      </c>
      <c r="C9" s="247">
        <f>C10+C11</f>
        <v>8567</v>
      </c>
    </row>
    <row r="10" spans="1:4" ht="25.9" hidden="1" customHeight="1" x14ac:dyDescent="0.2">
      <c r="A10" s="248"/>
      <c r="B10" s="249"/>
      <c r="C10" s="250"/>
    </row>
    <row r="11" spans="1:4" ht="25.15" customHeight="1" x14ac:dyDescent="0.2">
      <c r="A11" s="248" t="s">
        <v>36</v>
      </c>
      <c r="B11" s="251" t="s">
        <v>451</v>
      </c>
      <c r="C11" s="250">
        <v>8567</v>
      </c>
    </row>
    <row r="12" spans="1:4" ht="27.6" hidden="1" customHeight="1" x14ac:dyDescent="0.2">
      <c r="A12" s="252" t="s">
        <v>2</v>
      </c>
      <c r="B12" s="246" t="s">
        <v>299</v>
      </c>
      <c r="C12" s="247">
        <f>C13+C14</f>
        <v>0</v>
      </c>
    </row>
    <row r="13" spans="1:4" ht="33" hidden="1" customHeight="1" x14ac:dyDescent="0.2">
      <c r="A13" s="253" t="s">
        <v>36</v>
      </c>
      <c r="B13" s="249" t="s">
        <v>452</v>
      </c>
      <c r="C13" s="250">
        <f>620627-308236-312391</f>
        <v>0</v>
      </c>
    </row>
    <row r="14" spans="1:4" ht="21.6" hidden="1" customHeight="1" x14ac:dyDescent="0.2">
      <c r="A14" s="248" t="s">
        <v>117</v>
      </c>
      <c r="B14" s="251" t="s">
        <v>451</v>
      </c>
      <c r="C14" s="250">
        <f>61631-61631</f>
        <v>0</v>
      </c>
    </row>
    <row r="15" spans="1:4" ht="28.15" hidden="1" customHeight="1" x14ac:dyDescent="0.2">
      <c r="A15" s="245" t="s">
        <v>3</v>
      </c>
      <c r="B15" s="254" t="s">
        <v>307</v>
      </c>
      <c r="C15" s="247">
        <f>C16+C17</f>
        <v>0</v>
      </c>
    </row>
    <row r="16" spans="1:4" ht="22.9" hidden="1" customHeight="1" x14ac:dyDescent="0.2">
      <c r="A16" s="248" t="s">
        <v>201</v>
      </c>
      <c r="B16" s="251" t="s">
        <v>453</v>
      </c>
      <c r="C16" s="250">
        <f>894839-19129-875710</f>
        <v>0</v>
      </c>
    </row>
    <row r="17" spans="1:4" ht="20.45" hidden="1" customHeight="1" x14ac:dyDescent="0.2">
      <c r="A17" s="248" t="s">
        <v>203</v>
      </c>
      <c r="B17" s="251" t="s">
        <v>451</v>
      </c>
      <c r="C17" s="250">
        <f>619208-256024-363184</f>
        <v>0</v>
      </c>
    </row>
    <row r="18" spans="1:4" ht="36" customHeight="1" x14ac:dyDescent="0.2">
      <c r="A18" s="252" t="s">
        <v>3</v>
      </c>
      <c r="B18" s="246" t="s">
        <v>317</v>
      </c>
      <c r="C18" s="247">
        <f>+SUM(C19:C21)</f>
        <v>7400</v>
      </c>
    </row>
    <row r="19" spans="1:4" ht="33.6" hidden="1" customHeight="1" x14ac:dyDescent="0.2">
      <c r="A19" s="248"/>
      <c r="B19" s="249" t="s">
        <v>454</v>
      </c>
      <c r="C19" s="250"/>
    </row>
    <row r="20" spans="1:4" ht="13.9" hidden="1" customHeight="1" x14ac:dyDescent="0.2">
      <c r="A20" s="248"/>
      <c r="B20" s="255" t="s">
        <v>452</v>
      </c>
      <c r="C20" s="250"/>
    </row>
    <row r="21" spans="1:4" ht="25.9" customHeight="1" x14ac:dyDescent="0.2">
      <c r="A21" s="248" t="s">
        <v>201</v>
      </c>
      <c r="B21" s="251" t="s">
        <v>451</v>
      </c>
      <c r="C21" s="250">
        <v>7400</v>
      </c>
    </row>
    <row r="22" spans="1:4" ht="36.6" hidden="1" customHeight="1" x14ac:dyDescent="0.2">
      <c r="A22" s="256"/>
      <c r="B22" s="257" t="s">
        <v>37</v>
      </c>
      <c r="C22" s="247">
        <f>+SUM(C23:C25)</f>
        <v>0</v>
      </c>
    </row>
    <row r="23" spans="1:4" ht="35.25" hidden="1" customHeight="1" x14ac:dyDescent="0.2">
      <c r="A23" s="253" t="s">
        <v>217</v>
      </c>
      <c r="B23" s="249" t="s">
        <v>454</v>
      </c>
      <c r="C23" s="250"/>
    </row>
    <row r="24" spans="1:4" ht="25.9" hidden="1" customHeight="1" x14ac:dyDescent="0.2">
      <c r="A24" s="253"/>
      <c r="B24" s="258" t="s">
        <v>455</v>
      </c>
      <c r="C24" s="250"/>
    </row>
    <row r="25" spans="1:4" ht="24.75" hidden="1" customHeight="1" x14ac:dyDescent="0.2">
      <c r="A25" s="253" t="s">
        <v>456</v>
      </c>
      <c r="B25" s="258" t="s">
        <v>457</v>
      </c>
      <c r="C25" s="250"/>
    </row>
    <row r="26" spans="1:4" ht="34.15" customHeight="1" x14ac:dyDescent="0.2">
      <c r="A26" s="245" t="s">
        <v>4</v>
      </c>
      <c r="B26" s="246" t="s">
        <v>35</v>
      </c>
      <c r="C26" s="247">
        <f>+SUM(C27:C28)</f>
        <v>8657.2999999999993</v>
      </c>
    </row>
    <row r="27" spans="1:4" ht="25.9" customHeight="1" x14ac:dyDescent="0.2">
      <c r="A27" s="253" t="s">
        <v>217</v>
      </c>
      <c r="B27" s="249" t="s">
        <v>458</v>
      </c>
      <c r="C27" s="250">
        <f>11660-3002.7</f>
        <v>8657.2999999999993</v>
      </c>
    </row>
    <row r="28" spans="1:4" ht="35.25" hidden="1" customHeight="1" x14ac:dyDescent="0.2">
      <c r="A28" s="253" t="s">
        <v>459</v>
      </c>
      <c r="B28" s="255" t="s">
        <v>460</v>
      </c>
      <c r="C28" s="250"/>
    </row>
    <row r="29" spans="1:4" ht="31.9" hidden="1" customHeight="1" x14ac:dyDescent="0.2">
      <c r="A29" s="256"/>
      <c r="B29" s="257" t="s">
        <v>45</v>
      </c>
      <c r="C29" s="247">
        <f>C30</f>
        <v>0</v>
      </c>
    </row>
    <row r="30" spans="1:4" ht="32.450000000000003" hidden="1" customHeight="1" x14ac:dyDescent="0.2">
      <c r="A30" s="259"/>
      <c r="B30" s="260" t="s">
        <v>461</v>
      </c>
      <c r="C30" s="250"/>
    </row>
    <row r="31" spans="1:4" ht="37.15" customHeight="1" x14ac:dyDescent="0.2">
      <c r="A31" s="261"/>
      <c r="B31" s="257" t="s">
        <v>462</v>
      </c>
      <c r="C31" s="247">
        <f>+C9+C12+C15+C18+C22+C26+C29</f>
        <v>24624.3</v>
      </c>
      <c r="D31" s="262"/>
    </row>
    <row r="32" spans="1:4" ht="16.5" customHeight="1" x14ac:dyDescent="0.2">
      <c r="C32" s="158"/>
    </row>
    <row r="33" spans="1:4" s="242" customFormat="1" ht="15" customHeight="1" x14ac:dyDescent="0.25">
      <c r="A33" s="263" t="s">
        <v>500</v>
      </c>
      <c r="B33" s="263"/>
      <c r="C33" s="157"/>
    </row>
    <row r="34" spans="1:4" s="242" customFormat="1" ht="15" customHeight="1" x14ac:dyDescent="0.25">
      <c r="A34" s="263"/>
      <c r="B34" s="263"/>
      <c r="C34" s="157"/>
    </row>
    <row r="35" spans="1:4" s="242" customFormat="1" ht="15" customHeight="1" x14ac:dyDescent="0.25">
      <c r="A35" s="263"/>
      <c r="B35" s="263"/>
      <c r="C35" s="157"/>
    </row>
    <row r="36" spans="1:4" s="242" customFormat="1" ht="15" customHeight="1" x14ac:dyDescent="0.25">
      <c r="A36" s="263"/>
      <c r="B36" s="263"/>
      <c r="C36" s="157"/>
    </row>
    <row r="37" spans="1:4" ht="16.5" customHeight="1" x14ac:dyDescent="0.25">
      <c r="A37" s="440" t="s">
        <v>339</v>
      </c>
      <c r="B37" s="440"/>
      <c r="C37" s="290" t="s">
        <v>232</v>
      </c>
      <c r="D37" s="291"/>
    </row>
    <row r="38" spans="1:4" ht="15" x14ac:dyDescent="0.25">
      <c r="A38" s="263"/>
      <c r="B38" s="263"/>
      <c r="C38" s="158"/>
    </row>
    <row r="39" spans="1:4" ht="15" x14ac:dyDescent="0.25">
      <c r="A39" s="263"/>
      <c r="B39" s="263"/>
      <c r="C39" s="158"/>
    </row>
    <row r="40" spans="1:4" ht="15" x14ac:dyDescent="0.25">
      <c r="A40" s="263"/>
      <c r="B40" s="263"/>
      <c r="C40" s="158"/>
    </row>
    <row r="41" spans="1:4" ht="15" x14ac:dyDescent="0.25">
      <c r="A41" s="263"/>
      <c r="B41" s="263"/>
      <c r="C41" s="158"/>
    </row>
    <row r="42" spans="1:4" ht="15" x14ac:dyDescent="0.25">
      <c r="A42" s="263"/>
      <c r="B42" s="263"/>
      <c r="C42" s="158"/>
    </row>
    <row r="43" spans="1:4" ht="15" x14ac:dyDescent="0.25">
      <c r="A43" s="263"/>
      <c r="B43" s="263"/>
      <c r="C43" s="158"/>
    </row>
    <row r="44" spans="1:4" ht="15" x14ac:dyDescent="0.25">
      <c r="A44" s="263"/>
      <c r="B44" s="263"/>
      <c r="C44" s="158"/>
    </row>
    <row r="45" spans="1:4" ht="15" x14ac:dyDescent="0.25">
      <c r="A45" s="263"/>
      <c r="B45" s="263"/>
      <c r="C45" s="158"/>
    </row>
    <row r="46" spans="1:4" ht="15" x14ac:dyDescent="0.25">
      <c r="A46" s="263"/>
      <c r="B46" s="263"/>
      <c r="C46" s="158"/>
    </row>
    <row r="47" spans="1:4" ht="15" x14ac:dyDescent="0.25">
      <c r="A47" s="263"/>
      <c r="B47" s="263"/>
      <c r="C47" s="158"/>
    </row>
    <row r="48" spans="1:4" ht="15" x14ac:dyDescent="0.25">
      <c r="A48" s="263"/>
      <c r="B48" s="263"/>
    </row>
    <row r="49" spans="1:2" ht="15" x14ac:dyDescent="0.25">
      <c r="A49" s="263"/>
      <c r="B49" s="263"/>
    </row>
    <row r="50" spans="1:2" ht="15" x14ac:dyDescent="0.25">
      <c r="A50" s="263"/>
      <c r="B50" s="263"/>
    </row>
    <row r="51" spans="1:2" ht="15" x14ac:dyDescent="0.25">
      <c r="A51" s="263"/>
      <c r="B51" s="263"/>
    </row>
    <row r="52" spans="1:2" ht="15" x14ac:dyDescent="0.25">
      <c r="A52" s="263"/>
      <c r="B52" s="263"/>
    </row>
    <row r="53" spans="1:2" ht="15" x14ac:dyDescent="0.25">
      <c r="A53" s="263"/>
      <c r="B53" s="263"/>
    </row>
    <row r="54" spans="1:2" ht="15" x14ac:dyDescent="0.25">
      <c r="A54" s="263"/>
      <c r="B54" s="263"/>
    </row>
    <row r="55" spans="1:2" ht="15" x14ac:dyDescent="0.25">
      <c r="A55" s="263"/>
      <c r="B55" s="263"/>
    </row>
    <row r="56" spans="1:2" ht="15" x14ac:dyDescent="0.25">
      <c r="A56" s="263"/>
      <c r="B56" s="263"/>
    </row>
    <row r="57" spans="1:2" ht="15" x14ac:dyDescent="0.25">
      <c r="A57" s="263"/>
      <c r="B57" s="263"/>
    </row>
    <row r="58" spans="1:2" ht="15" x14ac:dyDescent="0.25">
      <c r="A58" s="263"/>
      <c r="B58" s="263"/>
    </row>
    <row r="59" spans="1:2" ht="15" x14ac:dyDescent="0.25">
      <c r="A59" s="263"/>
      <c r="B59" s="263"/>
    </row>
    <row r="60" spans="1:2" ht="15" x14ac:dyDescent="0.25">
      <c r="A60" s="263"/>
      <c r="B60" s="263"/>
    </row>
    <row r="61" spans="1:2" ht="15" x14ac:dyDescent="0.25">
      <c r="A61" s="263"/>
      <c r="B61" s="263"/>
    </row>
    <row r="62" spans="1:2" ht="15" x14ac:dyDescent="0.25">
      <c r="A62" s="263"/>
      <c r="B62" s="263"/>
    </row>
    <row r="63" spans="1:2" ht="15" x14ac:dyDescent="0.25">
      <c r="A63" s="263"/>
      <c r="B63" s="263"/>
    </row>
    <row r="64" spans="1:2" ht="15" x14ac:dyDescent="0.25">
      <c r="A64" s="263"/>
      <c r="B64" s="263"/>
    </row>
    <row r="65" spans="1:2" ht="15" x14ac:dyDescent="0.25">
      <c r="A65" s="263"/>
      <c r="B65" s="263"/>
    </row>
    <row r="66" spans="1:2" ht="15" x14ac:dyDescent="0.25">
      <c r="A66" s="263"/>
      <c r="B66" s="263"/>
    </row>
    <row r="67" spans="1:2" ht="15" x14ac:dyDescent="0.25">
      <c r="A67" s="263"/>
      <c r="B67" s="263"/>
    </row>
    <row r="68" spans="1:2" ht="15" x14ac:dyDescent="0.25">
      <c r="A68" s="263"/>
      <c r="B68" s="263"/>
    </row>
    <row r="69" spans="1:2" ht="15" x14ac:dyDescent="0.25">
      <c r="A69" s="263"/>
      <c r="B69" s="263"/>
    </row>
    <row r="70" spans="1:2" ht="15" x14ac:dyDescent="0.25">
      <c r="A70" s="263"/>
      <c r="B70" s="263"/>
    </row>
    <row r="71" spans="1:2" ht="15" x14ac:dyDescent="0.25">
      <c r="A71" s="263"/>
      <c r="B71" s="263"/>
    </row>
    <row r="72" spans="1:2" ht="15" x14ac:dyDescent="0.25">
      <c r="A72" s="263"/>
      <c r="B72" s="263"/>
    </row>
    <row r="73" spans="1:2" ht="15" x14ac:dyDescent="0.25">
      <c r="A73" s="263"/>
      <c r="B73" s="263"/>
    </row>
    <row r="74" spans="1:2" ht="15" x14ac:dyDescent="0.25">
      <c r="A74" s="263"/>
      <c r="B74" s="263"/>
    </row>
    <row r="75" spans="1:2" ht="15" x14ac:dyDescent="0.25">
      <c r="A75" s="263"/>
      <c r="B75" s="263"/>
    </row>
    <row r="76" spans="1:2" ht="15" x14ac:dyDescent="0.25">
      <c r="A76" s="263"/>
      <c r="B76" s="263"/>
    </row>
    <row r="77" spans="1:2" ht="15" x14ac:dyDescent="0.25">
      <c r="A77" s="263"/>
      <c r="B77" s="263"/>
    </row>
    <row r="78" spans="1:2" ht="15" x14ac:dyDescent="0.25">
      <c r="A78" s="263"/>
      <c r="B78" s="263"/>
    </row>
    <row r="79" spans="1:2" ht="15" x14ac:dyDescent="0.25">
      <c r="A79" s="263"/>
      <c r="B79" s="263"/>
    </row>
    <row r="80" spans="1:2" ht="15" x14ac:dyDescent="0.25">
      <c r="A80" s="263"/>
      <c r="B80" s="263"/>
    </row>
    <row r="81" spans="1:2" ht="15" x14ac:dyDescent="0.25">
      <c r="A81" s="263"/>
      <c r="B81" s="263"/>
    </row>
    <row r="82" spans="1:2" ht="15" x14ac:dyDescent="0.25">
      <c r="A82" s="263"/>
      <c r="B82" s="263"/>
    </row>
    <row r="83" spans="1:2" ht="15" x14ac:dyDescent="0.25">
      <c r="A83" s="263"/>
      <c r="B83" s="263"/>
    </row>
    <row r="84" spans="1:2" ht="15" x14ac:dyDescent="0.25">
      <c r="A84" s="263"/>
      <c r="B84" s="263"/>
    </row>
    <row r="85" spans="1:2" ht="15" x14ac:dyDescent="0.25">
      <c r="A85" s="263"/>
      <c r="B85" s="263"/>
    </row>
    <row r="86" spans="1:2" ht="15" x14ac:dyDescent="0.25">
      <c r="A86" s="263"/>
      <c r="B86" s="263"/>
    </row>
    <row r="87" spans="1:2" ht="15" x14ac:dyDescent="0.25">
      <c r="A87" s="263"/>
      <c r="B87" s="263"/>
    </row>
    <row r="88" spans="1:2" ht="15" x14ac:dyDescent="0.25">
      <c r="A88" s="263"/>
      <c r="B88" s="263"/>
    </row>
    <row r="89" spans="1:2" ht="15" x14ac:dyDescent="0.25">
      <c r="A89" s="263"/>
      <c r="B89" s="263"/>
    </row>
    <row r="90" spans="1:2" ht="15" x14ac:dyDescent="0.25">
      <c r="A90" s="263"/>
      <c r="B90" s="263"/>
    </row>
    <row r="91" spans="1:2" ht="15" x14ac:dyDescent="0.25">
      <c r="A91" s="263"/>
      <c r="B91" s="263"/>
    </row>
    <row r="92" spans="1:2" ht="15" x14ac:dyDescent="0.25">
      <c r="A92" s="263"/>
      <c r="B92" s="263"/>
    </row>
    <row r="93" spans="1:2" ht="15" x14ac:dyDescent="0.25">
      <c r="A93" s="263"/>
      <c r="B93" s="263"/>
    </row>
    <row r="94" spans="1:2" ht="15" x14ac:dyDescent="0.25">
      <c r="A94" s="263"/>
      <c r="B94" s="263"/>
    </row>
    <row r="95" spans="1:2" ht="15" x14ac:dyDescent="0.25">
      <c r="A95" s="263"/>
      <c r="B95" s="263"/>
    </row>
    <row r="96" spans="1:2" ht="15" x14ac:dyDescent="0.25">
      <c r="A96" s="263"/>
      <c r="B96" s="263"/>
    </row>
    <row r="97" spans="1:2" ht="15" x14ac:dyDescent="0.25">
      <c r="A97" s="263"/>
      <c r="B97" s="263"/>
    </row>
    <row r="98" spans="1:2" ht="15" x14ac:dyDescent="0.25">
      <c r="A98" s="263"/>
      <c r="B98" s="263"/>
    </row>
    <row r="99" spans="1:2" ht="15" x14ac:dyDescent="0.25">
      <c r="A99" s="263"/>
      <c r="B99" s="263"/>
    </row>
    <row r="100" spans="1:2" ht="15" x14ac:dyDescent="0.25">
      <c r="A100" s="263"/>
      <c r="B100" s="263"/>
    </row>
    <row r="101" spans="1:2" ht="15" x14ac:dyDescent="0.25">
      <c r="A101" s="263"/>
      <c r="B101" s="263"/>
    </row>
    <row r="102" spans="1:2" ht="15" x14ac:dyDescent="0.25">
      <c r="A102" s="263"/>
      <c r="B102" s="263"/>
    </row>
    <row r="103" spans="1:2" ht="15" x14ac:dyDescent="0.25">
      <c r="A103" s="263"/>
      <c r="B103" s="263"/>
    </row>
    <row r="104" spans="1:2" ht="15" x14ac:dyDescent="0.25">
      <c r="A104" s="263"/>
      <c r="B104" s="263"/>
    </row>
    <row r="105" spans="1:2" ht="15" x14ac:dyDescent="0.25">
      <c r="A105" s="263"/>
      <c r="B105" s="263"/>
    </row>
    <row r="106" spans="1:2" ht="15" x14ac:dyDescent="0.25">
      <c r="A106" s="263"/>
      <c r="B106" s="263"/>
    </row>
    <row r="107" spans="1:2" ht="15" x14ac:dyDescent="0.25">
      <c r="A107" s="263"/>
      <c r="B107" s="263"/>
    </row>
    <row r="108" spans="1:2" ht="15" x14ac:dyDescent="0.25">
      <c r="A108" s="263"/>
      <c r="B108" s="263"/>
    </row>
    <row r="109" spans="1:2" ht="15" x14ac:dyDescent="0.25">
      <c r="A109" s="263"/>
      <c r="B109" s="263"/>
    </row>
    <row r="110" spans="1:2" ht="15" x14ac:dyDescent="0.25">
      <c r="A110" s="263"/>
      <c r="B110" s="263"/>
    </row>
    <row r="111" spans="1:2" ht="15" x14ac:dyDescent="0.25">
      <c r="A111" s="263"/>
      <c r="B111" s="263"/>
    </row>
    <row r="112" spans="1:2" ht="15" x14ac:dyDescent="0.25">
      <c r="A112" s="263"/>
      <c r="B112" s="263"/>
    </row>
    <row r="113" spans="1:2" ht="15" x14ac:dyDescent="0.25">
      <c r="A113" s="263"/>
      <c r="B113" s="263"/>
    </row>
    <row r="114" spans="1:2" ht="15" x14ac:dyDescent="0.25">
      <c r="A114" s="263"/>
      <c r="B114" s="263"/>
    </row>
    <row r="115" spans="1:2" ht="15" x14ac:dyDescent="0.25">
      <c r="A115" s="263"/>
      <c r="B115" s="263"/>
    </row>
    <row r="116" spans="1:2" ht="15" x14ac:dyDescent="0.25">
      <c r="A116" s="263"/>
      <c r="B116" s="263"/>
    </row>
    <row r="117" spans="1:2" ht="15" x14ac:dyDescent="0.25">
      <c r="A117" s="263"/>
      <c r="B117" s="263"/>
    </row>
    <row r="118" spans="1:2" ht="15" x14ac:dyDescent="0.25">
      <c r="A118" s="263"/>
      <c r="B118" s="263"/>
    </row>
    <row r="119" spans="1:2" ht="15" x14ac:dyDescent="0.25">
      <c r="A119" s="263"/>
      <c r="B119" s="263"/>
    </row>
    <row r="120" spans="1:2" ht="15" x14ac:dyDescent="0.25">
      <c r="A120" s="263"/>
      <c r="B120" s="263"/>
    </row>
    <row r="121" spans="1:2" ht="15" x14ac:dyDescent="0.25">
      <c r="A121" s="263"/>
      <c r="B121" s="263"/>
    </row>
    <row r="122" spans="1:2" ht="15" x14ac:dyDescent="0.25">
      <c r="A122" s="263"/>
      <c r="B122" s="263"/>
    </row>
    <row r="123" spans="1:2" ht="15" x14ac:dyDescent="0.25">
      <c r="A123" s="263"/>
      <c r="B123" s="263"/>
    </row>
    <row r="124" spans="1:2" ht="15" x14ac:dyDescent="0.25">
      <c r="A124" s="263"/>
      <c r="B124" s="263"/>
    </row>
    <row r="125" spans="1:2" ht="15" x14ac:dyDescent="0.25">
      <c r="A125" s="263"/>
      <c r="B125" s="263"/>
    </row>
    <row r="126" spans="1:2" ht="15" x14ac:dyDescent="0.25">
      <c r="A126" s="263"/>
      <c r="B126" s="263"/>
    </row>
    <row r="127" spans="1:2" ht="15" x14ac:dyDescent="0.25">
      <c r="A127" s="263"/>
      <c r="B127" s="263"/>
    </row>
    <row r="128" spans="1:2" ht="15" x14ac:dyDescent="0.25">
      <c r="A128" s="263"/>
      <c r="B128" s="263"/>
    </row>
    <row r="129" spans="1:2" ht="15" x14ac:dyDescent="0.25">
      <c r="A129" s="263"/>
      <c r="B129" s="263"/>
    </row>
    <row r="130" spans="1:2" ht="15" x14ac:dyDescent="0.25">
      <c r="A130" s="263"/>
      <c r="B130" s="263"/>
    </row>
    <row r="131" spans="1:2" ht="15" x14ac:dyDescent="0.25">
      <c r="A131" s="263"/>
      <c r="B131" s="263"/>
    </row>
    <row r="132" spans="1:2" ht="15" x14ac:dyDescent="0.25">
      <c r="A132" s="263"/>
      <c r="B132" s="263"/>
    </row>
    <row r="133" spans="1:2" ht="15" x14ac:dyDescent="0.25">
      <c r="A133" s="263"/>
      <c r="B133" s="263"/>
    </row>
    <row r="134" spans="1:2" ht="15" x14ac:dyDescent="0.25">
      <c r="A134" s="263"/>
      <c r="B134" s="263"/>
    </row>
    <row r="135" spans="1:2" ht="15" x14ac:dyDescent="0.25">
      <c r="A135" s="263"/>
      <c r="B135" s="263"/>
    </row>
    <row r="136" spans="1:2" ht="15" x14ac:dyDescent="0.25">
      <c r="A136" s="263"/>
      <c r="B136" s="263"/>
    </row>
    <row r="137" spans="1:2" ht="15" x14ac:dyDescent="0.25">
      <c r="A137" s="263"/>
      <c r="B137" s="263"/>
    </row>
    <row r="138" spans="1:2" ht="15" x14ac:dyDescent="0.25">
      <c r="A138" s="263"/>
      <c r="B138" s="263"/>
    </row>
    <row r="139" spans="1:2" ht="15" x14ac:dyDescent="0.25">
      <c r="A139" s="263"/>
      <c r="B139" s="263"/>
    </row>
    <row r="140" spans="1:2" ht="15" x14ac:dyDescent="0.25">
      <c r="A140" s="263"/>
      <c r="B140" s="263"/>
    </row>
    <row r="141" spans="1:2" ht="15" x14ac:dyDescent="0.25">
      <c r="A141" s="263"/>
      <c r="B141" s="263"/>
    </row>
    <row r="142" spans="1:2" ht="15" x14ac:dyDescent="0.25">
      <c r="A142" s="263"/>
      <c r="B142" s="263"/>
    </row>
    <row r="143" spans="1:2" ht="15" x14ac:dyDescent="0.25">
      <c r="A143" s="263"/>
      <c r="B143" s="263"/>
    </row>
    <row r="144" spans="1:2" ht="15" x14ac:dyDescent="0.25">
      <c r="A144" s="263"/>
      <c r="B144" s="263"/>
    </row>
    <row r="145" spans="1:2" ht="15" x14ac:dyDescent="0.25">
      <c r="A145" s="263"/>
      <c r="B145" s="263"/>
    </row>
    <row r="146" spans="1:2" ht="15" x14ac:dyDescent="0.25">
      <c r="A146" s="263"/>
      <c r="B146" s="263"/>
    </row>
    <row r="147" spans="1:2" ht="15" x14ac:dyDescent="0.25">
      <c r="A147" s="263"/>
      <c r="B147" s="263"/>
    </row>
    <row r="148" spans="1:2" ht="15" x14ac:dyDescent="0.25">
      <c r="A148" s="263"/>
      <c r="B148" s="263"/>
    </row>
    <row r="149" spans="1:2" ht="15" x14ac:dyDescent="0.25">
      <c r="A149" s="263"/>
      <c r="B149" s="263"/>
    </row>
    <row r="150" spans="1:2" ht="15" x14ac:dyDescent="0.25">
      <c r="A150" s="263"/>
      <c r="B150" s="263"/>
    </row>
    <row r="151" spans="1:2" ht="15" x14ac:dyDescent="0.25">
      <c r="A151" s="263"/>
      <c r="B151" s="263"/>
    </row>
    <row r="152" spans="1:2" ht="15" x14ac:dyDescent="0.25">
      <c r="A152" s="263"/>
      <c r="B152" s="263"/>
    </row>
    <row r="153" spans="1:2" ht="15" x14ac:dyDescent="0.25">
      <c r="A153" s="263"/>
      <c r="B153" s="263"/>
    </row>
    <row r="154" spans="1:2" ht="15" x14ac:dyDescent="0.25">
      <c r="A154" s="263"/>
      <c r="B154" s="263"/>
    </row>
    <row r="155" spans="1:2" ht="15" x14ac:dyDescent="0.25">
      <c r="A155" s="263"/>
      <c r="B155" s="263"/>
    </row>
    <row r="156" spans="1:2" ht="15" x14ac:dyDescent="0.25">
      <c r="A156" s="263"/>
      <c r="B156" s="263"/>
    </row>
    <row r="157" spans="1:2" ht="15" x14ac:dyDescent="0.25">
      <c r="A157" s="263"/>
      <c r="B157" s="263"/>
    </row>
    <row r="158" spans="1:2" ht="15" x14ac:dyDescent="0.25">
      <c r="A158" s="263"/>
      <c r="B158" s="263"/>
    </row>
    <row r="159" spans="1:2" ht="15" x14ac:dyDescent="0.25">
      <c r="A159" s="263"/>
      <c r="B159" s="263"/>
    </row>
    <row r="160" spans="1:2" ht="15" x14ac:dyDescent="0.25">
      <c r="A160" s="263"/>
      <c r="B160" s="263"/>
    </row>
    <row r="161" spans="1:2" ht="15" x14ac:dyDescent="0.25">
      <c r="A161" s="263"/>
      <c r="B161" s="263"/>
    </row>
    <row r="162" spans="1:2" ht="15" x14ac:dyDescent="0.25">
      <c r="A162" s="263"/>
      <c r="B162" s="263"/>
    </row>
    <row r="163" spans="1:2" ht="15" x14ac:dyDescent="0.25">
      <c r="A163" s="263"/>
      <c r="B163" s="263"/>
    </row>
    <row r="164" spans="1:2" ht="15" x14ac:dyDescent="0.25">
      <c r="A164" s="263"/>
      <c r="B164" s="263"/>
    </row>
    <row r="165" spans="1:2" ht="15" x14ac:dyDescent="0.25">
      <c r="A165" s="263"/>
      <c r="B165" s="263"/>
    </row>
    <row r="166" spans="1:2" ht="15" x14ac:dyDescent="0.25">
      <c r="A166" s="263"/>
      <c r="B166" s="263"/>
    </row>
    <row r="167" spans="1:2" ht="15" x14ac:dyDescent="0.25">
      <c r="A167" s="263"/>
      <c r="B167" s="263"/>
    </row>
    <row r="168" spans="1:2" ht="15" x14ac:dyDescent="0.25">
      <c r="A168" s="263"/>
      <c r="B168" s="263"/>
    </row>
    <row r="169" spans="1:2" ht="15" x14ac:dyDescent="0.25">
      <c r="A169" s="263"/>
      <c r="B169" s="263"/>
    </row>
    <row r="170" spans="1:2" ht="15" x14ac:dyDescent="0.25">
      <c r="A170" s="263"/>
      <c r="B170" s="263"/>
    </row>
    <row r="171" spans="1:2" ht="15" x14ac:dyDescent="0.25">
      <c r="A171" s="263"/>
      <c r="B171" s="263"/>
    </row>
    <row r="172" spans="1:2" ht="15" x14ac:dyDescent="0.25">
      <c r="A172" s="263"/>
      <c r="B172" s="263"/>
    </row>
    <row r="173" spans="1:2" ht="15" x14ac:dyDescent="0.25">
      <c r="A173" s="263"/>
      <c r="B173" s="263"/>
    </row>
    <row r="174" spans="1:2" ht="15" x14ac:dyDescent="0.25">
      <c r="A174" s="263"/>
      <c r="B174" s="263"/>
    </row>
    <row r="175" spans="1:2" ht="15" x14ac:dyDescent="0.25">
      <c r="A175" s="263"/>
      <c r="B175" s="263"/>
    </row>
    <row r="176" spans="1:2" ht="15" x14ac:dyDescent="0.25">
      <c r="A176" s="263"/>
      <c r="B176" s="263"/>
    </row>
    <row r="177" spans="1:2" ht="15" x14ac:dyDescent="0.25">
      <c r="A177" s="263"/>
      <c r="B177" s="263"/>
    </row>
    <row r="178" spans="1:2" ht="15" x14ac:dyDescent="0.25">
      <c r="A178" s="263"/>
      <c r="B178" s="263"/>
    </row>
    <row r="179" spans="1:2" ht="15" x14ac:dyDescent="0.25">
      <c r="A179" s="263"/>
      <c r="B179" s="263"/>
    </row>
    <row r="180" spans="1:2" ht="15" x14ac:dyDescent="0.25">
      <c r="A180" s="263"/>
      <c r="B180" s="263"/>
    </row>
    <row r="181" spans="1:2" ht="15" x14ac:dyDescent="0.25">
      <c r="A181" s="263"/>
      <c r="B181" s="263"/>
    </row>
    <row r="182" spans="1:2" ht="15" x14ac:dyDescent="0.25">
      <c r="A182" s="263"/>
      <c r="B182" s="263"/>
    </row>
    <row r="183" spans="1:2" ht="15" x14ac:dyDescent="0.25">
      <c r="A183" s="263"/>
      <c r="B183" s="263"/>
    </row>
    <row r="184" spans="1:2" ht="15" x14ac:dyDescent="0.25">
      <c r="A184" s="263"/>
      <c r="B184" s="263"/>
    </row>
    <row r="185" spans="1:2" ht="15" x14ac:dyDescent="0.25">
      <c r="A185" s="263"/>
      <c r="B185" s="263"/>
    </row>
    <row r="186" spans="1:2" ht="15" x14ac:dyDescent="0.25">
      <c r="A186" s="263"/>
      <c r="B186" s="263"/>
    </row>
    <row r="187" spans="1:2" ht="15" x14ac:dyDescent="0.25">
      <c r="A187" s="263"/>
      <c r="B187" s="263"/>
    </row>
    <row r="188" spans="1:2" ht="15" x14ac:dyDescent="0.25">
      <c r="A188" s="263"/>
      <c r="B188" s="263"/>
    </row>
    <row r="189" spans="1:2" ht="15" x14ac:dyDescent="0.25">
      <c r="A189" s="263"/>
      <c r="B189" s="263"/>
    </row>
    <row r="190" spans="1:2" ht="15" x14ac:dyDescent="0.25">
      <c r="A190" s="263"/>
      <c r="B190" s="263"/>
    </row>
    <row r="191" spans="1:2" ht="15" x14ac:dyDescent="0.25">
      <c r="A191" s="263"/>
      <c r="B191" s="263"/>
    </row>
    <row r="192" spans="1:2" ht="15" x14ac:dyDescent="0.25">
      <c r="A192" s="263"/>
      <c r="B192" s="263"/>
    </row>
    <row r="193" spans="1:2" ht="15" x14ac:dyDescent="0.25">
      <c r="A193" s="263"/>
      <c r="B193" s="263"/>
    </row>
    <row r="194" spans="1:2" ht="15" x14ac:dyDescent="0.25">
      <c r="A194" s="263"/>
      <c r="B194" s="263"/>
    </row>
    <row r="195" spans="1:2" ht="15" x14ac:dyDescent="0.25">
      <c r="A195" s="263"/>
      <c r="B195" s="263"/>
    </row>
    <row r="196" spans="1:2" ht="15" x14ac:dyDescent="0.25">
      <c r="A196" s="263"/>
      <c r="B196" s="263"/>
    </row>
    <row r="197" spans="1:2" ht="15" x14ac:dyDescent="0.25">
      <c r="A197" s="263"/>
      <c r="B197" s="263"/>
    </row>
    <row r="198" spans="1:2" ht="15" x14ac:dyDescent="0.25">
      <c r="A198" s="263"/>
      <c r="B198" s="263"/>
    </row>
    <row r="199" spans="1:2" ht="15" x14ac:dyDescent="0.25">
      <c r="A199" s="263"/>
      <c r="B199" s="263"/>
    </row>
    <row r="200" spans="1:2" ht="15" x14ac:dyDescent="0.25">
      <c r="A200" s="263"/>
      <c r="B200" s="263"/>
    </row>
    <row r="201" spans="1:2" ht="15" x14ac:dyDescent="0.25">
      <c r="A201" s="263"/>
      <c r="B201" s="263"/>
    </row>
    <row r="202" spans="1:2" ht="15" x14ac:dyDescent="0.25">
      <c r="A202" s="263"/>
      <c r="B202" s="263"/>
    </row>
    <row r="203" spans="1:2" ht="15" x14ac:dyDescent="0.25">
      <c r="A203" s="263"/>
      <c r="B203" s="263"/>
    </row>
    <row r="204" spans="1:2" ht="15" x14ac:dyDescent="0.25">
      <c r="A204" s="263"/>
      <c r="B204" s="263"/>
    </row>
    <row r="205" spans="1:2" ht="15" x14ac:dyDescent="0.25">
      <c r="A205" s="263"/>
      <c r="B205" s="263"/>
    </row>
    <row r="206" spans="1:2" ht="15" x14ac:dyDescent="0.25">
      <c r="A206" s="263"/>
      <c r="B206" s="263"/>
    </row>
    <row r="207" spans="1:2" ht="15" x14ac:dyDescent="0.25">
      <c r="A207" s="263"/>
      <c r="B207" s="263"/>
    </row>
    <row r="208" spans="1:2" ht="15" x14ac:dyDescent="0.25">
      <c r="A208" s="263"/>
      <c r="B208" s="263"/>
    </row>
    <row r="209" spans="1:2" ht="15" x14ac:dyDescent="0.25">
      <c r="A209" s="263"/>
      <c r="B209" s="263"/>
    </row>
    <row r="210" spans="1:2" ht="15" x14ac:dyDescent="0.25">
      <c r="A210" s="263"/>
      <c r="B210" s="263"/>
    </row>
    <row r="211" spans="1:2" ht="15" x14ac:dyDescent="0.25">
      <c r="A211" s="263"/>
      <c r="B211" s="263"/>
    </row>
    <row r="212" spans="1:2" ht="15" x14ac:dyDescent="0.25">
      <c r="A212" s="263"/>
      <c r="B212" s="263"/>
    </row>
    <row r="213" spans="1:2" ht="15" x14ac:dyDescent="0.25">
      <c r="A213" s="263"/>
      <c r="B213" s="263"/>
    </row>
    <row r="214" spans="1:2" ht="15" x14ac:dyDescent="0.25">
      <c r="A214" s="263"/>
      <c r="B214" s="263"/>
    </row>
    <row r="215" spans="1:2" ht="15" x14ac:dyDescent="0.25">
      <c r="A215" s="263"/>
      <c r="B215" s="263"/>
    </row>
    <row r="216" spans="1:2" ht="15" x14ac:dyDescent="0.25">
      <c r="A216" s="263"/>
      <c r="B216" s="263"/>
    </row>
    <row r="217" spans="1:2" ht="15" x14ac:dyDescent="0.25">
      <c r="A217" s="263"/>
      <c r="B217" s="263"/>
    </row>
    <row r="218" spans="1:2" ht="15" x14ac:dyDescent="0.25">
      <c r="A218" s="263"/>
      <c r="B218" s="263"/>
    </row>
    <row r="219" spans="1:2" ht="15" x14ac:dyDescent="0.25">
      <c r="A219" s="263"/>
      <c r="B219" s="263"/>
    </row>
    <row r="220" spans="1:2" ht="15" x14ac:dyDescent="0.25">
      <c r="A220" s="263"/>
      <c r="B220" s="263"/>
    </row>
    <row r="221" spans="1:2" ht="15" x14ac:dyDescent="0.25">
      <c r="A221" s="263"/>
      <c r="B221" s="263"/>
    </row>
    <row r="222" spans="1:2" ht="15" x14ac:dyDescent="0.25">
      <c r="A222" s="263"/>
      <c r="B222" s="263"/>
    </row>
    <row r="223" spans="1:2" ht="15" x14ac:dyDescent="0.25">
      <c r="A223" s="263"/>
      <c r="B223" s="263"/>
    </row>
    <row r="224" spans="1:2" ht="15" x14ac:dyDescent="0.25">
      <c r="A224" s="263"/>
      <c r="B224" s="263"/>
    </row>
    <row r="225" spans="1:2" ht="15" x14ac:dyDescent="0.25">
      <c r="A225" s="263"/>
      <c r="B225" s="263"/>
    </row>
    <row r="226" spans="1:2" ht="15" x14ac:dyDescent="0.25">
      <c r="A226" s="263"/>
      <c r="B226" s="263"/>
    </row>
    <row r="227" spans="1:2" ht="15" x14ac:dyDescent="0.25">
      <c r="A227" s="263"/>
      <c r="B227" s="263"/>
    </row>
    <row r="228" spans="1:2" ht="15" x14ac:dyDescent="0.25">
      <c r="A228" s="263"/>
      <c r="B228" s="263"/>
    </row>
    <row r="229" spans="1:2" ht="15" x14ac:dyDescent="0.25">
      <c r="A229" s="263"/>
      <c r="B229" s="263"/>
    </row>
    <row r="230" spans="1:2" ht="15" x14ac:dyDescent="0.25">
      <c r="A230" s="263"/>
      <c r="B230" s="263"/>
    </row>
    <row r="231" spans="1:2" ht="15" x14ac:dyDescent="0.25">
      <c r="A231" s="263"/>
      <c r="B231" s="263"/>
    </row>
    <row r="232" spans="1:2" ht="15" x14ac:dyDescent="0.25">
      <c r="A232" s="263"/>
      <c r="B232" s="263"/>
    </row>
    <row r="233" spans="1:2" ht="15" x14ac:dyDescent="0.25">
      <c r="A233" s="263"/>
      <c r="B233" s="263"/>
    </row>
    <row r="234" spans="1:2" ht="15" x14ac:dyDescent="0.25">
      <c r="A234" s="263"/>
      <c r="B234" s="263"/>
    </row>
    <row r="235" spans="1:2" ht="15" x14ac:dyDescent="0.25">
      <c r="A235" s="263"/>
      <c r="B235" s="263"/>
    </row>
    <row r="236" spans="1:2" ht="15" x14ac:dyDescent="0.25">
      <c r="A236" s="263"/>
      <c r="B236" s="263"/>
    </row>
    <row r="237" spans="1:2" ht="15" x14ac:dyDescent="0.25">
      <c r="A237" s="263"/>
      <c r="B237" s="263"/>
    </row>
    <row r="238" spans="1:2" ht="15" x14ac:dyDescent="0.25">
      <c r="A238" s="263"/>
      <c r="B238" s="263"/>
    </row>
    <row r="239" spans="1:2" ht="15" x14ac:dyDescent="0.25">
      <c r="A239" s="263"/>
      <c r="B239" s="263"/>
    </row>
    <row r="240" spans="1:2" ht="15" x14ac:dyDescent="0.25">
      <c r="A240" s="263"/>
      <c r="B240" s="263"/>
    </row>
    <row r="241" spans="1:2" ht="15" x14ac:dyDescent="0.25">
      <c r="A241" s="263"/>
      <c r="B241" s="263"/>
    </row>
    <row r="242" spans="1:2" ht="15" x14ac:dyDescent="0.25">
      <c r="A242" s="263"/>
      <c r="B242" s="263"/>
    </row>
    <row r="243" spans="1:2" ht="15" x14ac:dyDescent="0.25">
      <c r="A243" s="263"/>
      <c r="B243" s="263"/>
    </row>
    <row r="244" spans="1:2" ht="15" x14ac:dyDescent="0.25">
      <c r="A244" s="263"/>
      <c r="B244" s="263"/>
    </row>
    <row r="245" spans="1:2" ht="15" x14ac:dyDescent="0.25">
      <c r="A245" s="263"/>
      <c r="B245" s="263"/>
    </row>
    <row r="246" spans="1:2" ht="15" x14ac:dyDescent="0.25">
      <c r="A246" s="263"/>
      <c r="B246" s="263"/>
    </row>
    <row r="247" spans="1:2" ht="15" x14ac:dyDescent="0.25">
      <c r="A247" s="263"/>
      <c r="B247" s="263"/>
    </row>
    <row r="248" spans="1:2" ht="15" x14ac:dyDescent="0.25">
      <c r="A248" s="263"/>
      <c r="B248" s="263"/>
    </row>
    <row r="249" spans="1:2" ht="15" x14ac:dyDescent="0.25">
      <c r="A249" s="263"/>
      <c r="B249" s="263"/>
    </row>
    <row r="250" spans="1:2" ht="15" x14ac:dyDescent="0.25">
      <c r="A250" s="263"/>
      <c r="B250" s="263"/>
    </row>
    <row r="251" spans="1:2" ht="15" x14ac:dyDescent="0.25">
      <c r="A251" s="263"/>
      <c r="B251" s="263"/>
    </row>
    <row r="252" spans="1:2" ht="15" x14ac:dyDescent="0.25">
      <c r="A252" s="263"/>
      <c r="B252" s="263"/>
    </row>
    <row r="253" spans="1:2" ht="15" x14ac:dyDescent="0.25">
      <c r="A253" s="263"/>
      <c r="B253" s="263"/>
    </row>
    <row r="254" spans="1:2" ht="15" x14ac:dyDescent="0.25">
      <c r="A254" s="263"/>
      <c r="B254" s="263"/>
    </row>
    <row r="255" spans="1:2" ht="15" x14ac:dyDescent="0.25">
      <c r="A255" s="263"/>
      <c r="B255" s="263"/>
    </row>
    <row r="256" spans="1:2" ht="15" x14ac:dyDescent="0.25">
      <c r="A256" s="263"/>
      <c r="B256" s="263"/>
    </row>
    <row r="257" spans="1:2" ht="15" x14ac:dyDescent="0.25">
      <c r="A257" s="263"/>
      <c r="B257" s="263"/>
    </row>
    <row r="258" spans="1:2" ht="15" x14ac:dyDescent="0.25">
      <c r="A258" s="263"/>
      <c r="B258" s="263"/>
    </row>
    <row r="259" spans="1:2" ht="15" x14ac:dyDescent="0.25">
      <c r="A259" s="263"/>
      <c r="B259" s="263"/>
    </row>
    <row r="260" spans="1:2" ht="15" x14ac:dyDescent="0.25">
      <c r="A260" s="263"/>
      <c r="B260" s="263"/>
    </row>
    <row r="261" spans="1:2" ht="15" x14ac:dyDescent="0.25">
      <c r="A261" s="263"/>
      <c r="B261" s="263"/>
    </row>
    <row r="262" spans="1:2" ht="15" x14ac:dyDescent="0.25">
      <c r="A262" s="263"/>
      <c r="B262" s="263"/>
    </row>
    <row r="263" spans="1:2" ht="15" x14ac:dyDescent="0.25">
      <c r="A263" s="263"/>
      <c r="B263" s="263"/>
    </row>
    <row r="264" spans="1:2" ht="15" x14ac:dyDescent="0.25">
      <c r="A264" s="263"/>
      <c r="B264" s="263"/>
    </row>
    <row r="265" spans="1:2" ht="15" x14ac:dyDescent="0.25">
      <c r="A265" s="263"/>
      <c r="B265" s="263"/>
    </row>
    <row r="266" spans="1:2" ht="15" x14ac:dyDescent="0.25">
      <c r="A266" s="263"/>
      <c r="B266" s="263"/>
    </row>
    <row r="267" spans="1:2" ht="15" x14ac:dyDescent="0.25">
      <c r="A267" s="263"/>
      <c r="B267" s="263"/>
    </row>
    <row r="268" spans="1:2" ht="15" x14ac:dyDescent="0.25">
      <c r="A268" s="263"/>
      <c r="B268" s="263"/>
    </row>
    <row r="269" spans="1:2" ht="15" x14ac:dyDescent="0.25">
      <c r="A269" s="263"/>
      <c r="B269" s="263"/>
    </row>
    <row r="270" spans="1:2" ht="15" x14ac:dyDescent="0.25">
      <c r="A270" s="263"/>
      <c r="B270" s="263"/>
    </row>
    <row r="271" spans="1:2" ht="15" x14ac:dyDescent="0.25">
      <c r="A271" s="263"/>
      <c r="B271" s="263"/>
    </row>
    <row r="272" spans="1:2" ht="15" x14ac:dyDescent="0.25">
      <c r="A272" s="263"/>
      <c r="B272" s="263"/>
    </row>
    <row r="273" spans="1:2" ht="15" x14ac:dyDescent="0.25">
      <c r="A273" s="263"/>
      <c r="B273" s="263"/>
    </row>
    <row r="274" spans="1:2" ht="15" x14ac:dyDescent="0.25">
      <c r="A274" s="263"/>
      <c r="B274" s="263"/>
    </row>
    <row r="275" spans="1:2" ht="15" x14ac:dyDescent="0.25">
      <c r="A275" s="263"/>
      <c r="B275" s="263"/>
    </row>
    <row r="276" spans="1:2" ht="15" x14ac:dyDescent="0.25">
      <c r="A276" s="263"/>
      <c r="B276" s="263"/>
    </row>
    <row r="277" spans="1:2" ht="15" x14ac:dyDescent="0.25">
      <c r="A277" s="263"/>
      <c r="B277" s="263"/>
    </row>
    <row r="278" spans="1:2" ht="15" x14ac:dyDescent="0.25">
      <c r="A278" s="263"/>
      <c r="B278" s="263"/>
    </row>
    <row r="279" spans="1:2" ht="15" x14ac:dyDescent="0.25">
      <c r="A279" s="263"/>
      <c r="B279" s="263"/>
    </row>
    <row r="280" spans="1:2" ht="15" x14ac:dyDescent="0.25">
      <c r="A280" s="263"/>
      <c r="B280" s="263"/>
    </row>
    <row r="281" spans="1:2" ht="15" x14ac:dyDescent="0.25">
      <c r="A281" s="263"/>
      <c r="B281" s="263"/>
    </row>
    <row r="282" spans="1:2" ht="15" x14ac:dyDescent="0.25">
      <c r="A282" s="263"/>
      <c r="B282" s="263"/>
    </row>
    <row r="283" spans="1:2" ht="15" x14ac:dyDescent="0.25">
      <c r="A283" s="263"/>
      <c r="B283" s="263"/>
    </row>
    <row r="284" spans="1:2" ht="15" x14ac:dyDescent="0.25">
      <c r="A284" s="263"/>
      <c r="B284" s="263"/>
    </row>
    <row r="285" spans="1:2" ht="15" x14ac:dyDescent="0.25">
      <c r="A285" s="263"/>
      <c r="B285" s="263"/>
    </row>
    <row r="286" spans="1:2" ht="15" x14ac:dyDescent="0.25">
      <c r="A286" s="263"/>
      <c r="B286" s="263"/>
    </row>
    <row r="287" spans="1:2" ht="15" x14ac:dyDescent="0.25">
      <c r="A287" s="263"/>
      <c r="B287" s="263"/>
    </row>
    <row r="288" spans="1:2" ht="15" x14ac:dyDescent="0.25">
      <c r="A288" s="263"/>
      <c r="B288" s="263"/>
    </row>
    <row r="289" spans="1:2" ht="15" x14ac:dyDescent="0.25">
      <c r="A289" s="263"/>
      <c r="B289" s="263"/>
    </row>
    <row r="290" spans="1:2" ht="15" x14ac:dyDescent="0.25">
      <c r="A290" s="263"/>
      <c r="B290" s="263"/>
    </row>
    <row r="291" spans="1:2" ht="15" x14ac:dyDescent="0.25">
      <c r="A291" s="263"/>
      <c r="B291" s="263"/>
    </row>
    <row r="292" spans="1:2" ht="15" x14ac:dyDescent="0.25">
      <c r="A292" s="263"/>
      <c r="B292" s="263"/>
    </row>
    <row r="293" spans="1:2" ht="15" x14ac:dyDescent="0.25">
      <c r="A293" s="263"/>
      <c r="B293" s="263"/>
    </row>
    <row r="294" spans="1:2" ht="15" x14ac:dyDescent="0.25">
      <c r="A294" s="263"/>
      <c r="B294" s="263"/>
    </row>
    <row r="295" spans="1:2" ht="15" x14ac:dyDescent="0.25">
      <c r="A295" s="263"/>
      <c r="B295" s="263"/>
    </row>
    <row r="296" spans="1:2" ht="15" x14ac:dyDescent="0.25">
      <c r="A296" s="263"/>
      <c r="B296" s="263"/>
    </row>
    <row r="297" spans="1:2" ht="15" x14ac:dyDescent="0.25">
      <c r="A297" s="263"/>
      <c r="B297" s="263"/>
    </row>
    <row r="298" spans="1:2" ht="15" x14ac:dyDescent="0.25">
      <c r="A298" s="263"/>
      <c r="B298" s="263"/>
    </row>
    <row r="299" spans="1:2" ht="15" x14ac:dyDescent="0.25">
      <c r="A299" s="263"/>
      <c r="B299" s="263"/>
    </row>
    <row r="300" spans="1:2" ht="15" x14ac:dyDescent="0.25">
      <c r="A300" s="263"/>
      <c r="B300" s="263"/>
    </row>
    <row r="301" spans="1:2" ht="15" x14ac:dyDescent="0.25">
      <c r="A301" s="263"/>
      <c r="B301" s="263"/>
    </row>
    <row r="302" spans="1:2" ht="15" x14ac:dyDescent="0.25">
      <c r="A302" s="263"/>
      <c r="B302" s="263"/>
    </row>
    <row r="303" spans="1:2" ht="15" x14ac:dyDescent="0.25">
      <c r="A303" s="263"/>
      <c r="B303" s="263"/>
    </row>
    <row r="304" spans="1:2" ht="15" x14ac:dyDescent="0.25">
      <c r="A304" s="263"/>
      <c r="B304" s="263"/>
    </row>
    <row r="305" spans="1:2" ht="15" x14ac:dyDescent="0.25">
      <c r="A305" s="263"/>
      <c r="B305" s="263"/>
    </row>
    <row r="306" spans="1:2" ht="15" x14ac:dyDescent="0.25">
      <c r="A306" s="263"/>
      <c r="B306" s="263"/>
    </row>
    <row r="307" spans="1:2" ht="15" x14ac:dyDescent="0.25">
      <c r="A307" s="263"/>
      <c r="B307" s="263"/>
    </row>
    <row r="308" spans="1:2" ht="15" x14ac:dyDescent="0.25">
      <c r="A308" s="263"/>
      <c r="B308" s="263"/>
    </row>
    <row r="309" spans="1:2" ht="15" x14ac:dyDescent="0.25">
      <c r="A309" s="263"/>
      <c r="B309" s="263"/>
    </row>
    <row r="310" spans="1:2" ht="15" x14ac:dyDescent="0.25">
      <c r="A310" s="263"/>
      <c r="B310" s="263"/>
    </row>
    <row r="311" spans="1:2" ht="15" x14ac:dyDescent="0.25">
      <c r="A311" s="263"/>
      <c r="B311" s="263"/>
    </row>
    <row r="312" spans="1:2" ht="15" x14ac:dyDescent="0.25">
      <c r="A312" s="263"/>
      <c r="B312" s="263"/>
    </row>
    <row r="313" spans="1:2" ht="15" x14ac:dyDescent="0.25">
      <c r="A313" s="263"/>
      <c r="B313" s="263"/>
    </row>
    <row r="314" spans="1:2" ht="15" x14ac:dyDescent="0.25">
      <c r="A314" s="263"/>
      <c r="B314" s="263"/>
    </row>
    <row r="315" spans="1:2" ht="15" x14ac:dyDescent="0.25">
      <c r="A315" s="263"/>
      <c r="B315" s="263"/>
    </row>
    <row r="316" spans="1:2" ht="15" x14ac:dyDescent="0.25">
      <c r="A316" s="263"/>
      <c r="B316" s="263"/>
    </row>
    <row r="317" spans="1:2" ht="15" x14ac:dyDescent="0.25">
      <c r="A317" s="263"/>
      <c r="B317" s="263"/>
    </row>
    <row r="318" spans="1:2" ht="15" x14ac:dyDescent="0.25">
      <c r="A318" s="263"/>
      <c r="B318" s="263"/>
    </row>
    <row r="319" spans="1:2" ht="15" x14ac:dyDescent="0.25">
      <c r="A319" s="263"/>
      <c r="B319" s="263"/>
    </row>
    <row r="320" spans="1:2" ht="15" x14ac:dyDescent="0.25">
      <c r="A320" s="263"/>
      <c r="B320" s="263"/>
    </row>
    <row r="321" spans="1:2" ht="15" x14ac:dyDescent="0.25">
      <c r="A321" s="263"/>
      <c r="B321" s="263"/>
    </row>
    <row r="322" spans="1:2" ht="15" x14ac:dyDescent="0.25">
      <c r="A322" s="263"/>
      <c r="B322" s="263"/>
    </row>
    <row r="323" spans="1:2" ht="15" x14ac:dyDescent="0.25">
      <c r="A323" s="263"/>
      <c r="B323" s="263"/>
    </row>
    <row r="324" spans="1:2" ht="15" x14ac:dyDescent="0.25">
      <c r="A324" s="263"/>
      <c r="B324" s="263"/>
    </row>
    <row r="325" spans="1:2" ht="15" x14ac:dyDescent="0.25">
      <c r="A325" s="263"/>
      <c r="B325" s="263"/>
    </row>
    <row r="326" spans="1:2" ht="15" x14ac:dyDescent="0.25">
      <c r="A326" s="263"/>
      <c r="B326" s="263"/>
    </row>
    <row r="327" spans="1:2" ht="15" x14ac:dyDescent="0.25">
      <c r="A327" s="263"/>
      <c r="B327" s="263"/>
    </row>
    <row r="328" spans="1:2" ht="15" x14ac:dyDescent="0.25">
      <c r="A328" s="263"/>
      <c r="B328" s="263"/>
    </row>
    <row r="329" spans="1:2" ht="15" x14ac:dyDescent="0.25">
      <c r="A329" s="263"/>
      <c r="B329" s="263"/>
    </row>
    <row r="330" spans="1:2" ht="15" x14ac:dyDescent="0.25">
      <c r="A330" s="263"/>
      <c r="B330" s="263"/>
    </row>
    <row r="331" spans="1:2" ht="15" x14ac:dyDescent="0.25">
      <c r="A331" s="263"/>
      <c r="B331" s="263"/>
    </row>
    <row r="332" spans="1:2" ht="15" x14ac:dyDescent="0.25">
      <c r="A332" s="263"/>
      <c r="B332" s="263"/>
    </row>
    <row r="333" spans="1:2" ht="15" x14ac:dyDescent="0.25">
      <c r="A333" s="263"/>
      <c r="B333" s="263"/>
    </row>
    <row r="334" spans="1:2" ht="15" x14ac:dyDescent="0.25">
      <c r="A334" s="263"/>
      <c r="B334" s="263"/>
    </row>
    <row r="335" spans="1:2" ht="15" x14ac:dyDescent="0.25">
      <c r="A335" s="263"/>
      <c r="B335" s="263"/>
    </row>
    <row r="336" spans="1:2" ht="15" x14ac:dyDescent="0.25">
      <c r="A336" s="263"/>
      <c r="B336" s="263"/>
    </row>
    <row r="337" spans="1:2" ht="15" x14ac:dyDescent="0.25">
      <c r="A337" s="263"/>
      <c r="B337" s="263"/>
    </row>
    <row r="338" spans="1:2" ht="15" x14ac:dyDescent="0.25">
      <c r="A338" s="263"/>
      <c r="B338" s="263"/>
    </row>
    <row r="339" spans="1:2" ht="15" x14ac:dyDescent="0.25">
      <c r="A339" s="263"/>
      <c r="B339" s="263"/>
    </row>
    <row r="340" spans="1:2" ht="15" x14ac:dyDescent="0.25">
      <c r="A340" s="263"/>
      <c r="B340" s="263"/>
    </row>
    <row r="341" spans="1:2" ht="15" x14ac:dyDescent="0.25">
      <c r="A341" s="263"/>
      <c r="B341" s="263"/>
    </row>
    <row r="342" spans="1:2" ht="15" x14ac:dyDescent="0.25">
      <c r="A342" s="263"/>
      <c r="B342" s="263"/>
    </row>
    <row r="343" spans="1:2" ht="15" x14ac:dyDescent="0.25">
      <c r="A343" s="263"/>
      <c r="B343" s="263"/>
    </row>
    <row r="344" spans="1:2" ht="15" x14ac:dyDescent="0.25">
      <c r="A344" s="263"/>
      <c r="B344" s="263"/>
    </row>
    <row r="345" spans="1:2" ht="15" x14ac:dyDescent="0.25">
      <c r="A345" s="263"/>
      <c r="B345" s="263"/>
    </row>
    <row r="346" spans="1:2" ht="15" x14ac:dyDescent="0.25">
      <c r="A346" s="263"/>
      <c r="B346" s="263"/>
    </row>
    <row r="347" spans="1:2" ht="15" x14ac:dyDescent="0.25">
      <c r="A347" s="263"/>
      <c r="B347" s="263"/>
    </row>
    <row r="348" spans="1:2" ht="15" x14ac:dyDescent="0.25">
      <c r="A348" s="263"/>
      <c r="B348" s="263"/>
    </row>
    <row r="349" spans="1:2" ht="15" x14ac:dyDescent="0.25">
      <c r="A349" s="263"/>
      <c r="B349" s="263"/>
    </row>
    <row r="350" spans="1:2" ht="15" x14ac:dyDescent="0.25">
      <c r="A350" s="263"/>
      <c r="B350" s="263"/>
    </row>
    <row r="351" spans="1:2" ht="15" x14ac:dyDescent="0.25">
      <c r="A351" s="263"/>
      <c r="B351" s="263"/>
    </row>
    <row r="352" spans="1:2" ht="15" x14ac:dyDescent="0.25">
      <c r="A352" s="263"/>
      <c r="B352" s="263"/>
    </row>
    <row r="353" spans="1:2" ht="15" x14ac:dyDescent="0.25">
      <c r="A353" s="263"/>
      <c r="B353" s="263"/>
    </row>
    <row r="354" spans="1:2" ht="15" x14ac:dyDescent="0.25">
      <c r="A354" s="263"/>
      <c r="B354" s="263"/>
    </row>
    <row r="355" spans="1:2" ht="15" x14ac:dyDescent="0.25">
      <c r="A355" s="263"/>
      <c r="B355" s="263"/>
    </row>
    <row r="356" spans="1:2" ht="15" x14ac:dyDescent="0.25">
      <c r="A356" s="263"/>
      <c r="B356" s="263"/>
    </row>
    <row r="357" spans="1:2" ht="15" x14ac:dyDescent="0.25">
      <c r="A357" s="263"/>
      <c r="B357" s="263"/>
    </row>
    <row r="358" spans="1:2" ht="15" x14ac:dyDescent="0.25">
      <c r="A358" s="263"/>
      <c r="B358" s="263"/>
    </row>
    <row r="359" spans="1:2" ht="15" x14ac:dyDescent="0.25">
      <c r="A359" s="263"/>
      <c r="B359" s="263"/>
    </row>
    <row r="360" spans="1:2" ht="15" x14ac:dyDescent="0.25">
      <c r="A360" s="263"/>
      <c r="B360" s="263"/>
    </row>
    <row r="361" spans="1:2" ht="15" x14ac:dyDescent="0.25">
      <c r="A361" s="263"/>
      <c r="B361" s="263"/>
    </row>
    <row r="362" spans="1:2" ht="15" x14ac:dyDescent="0.25">
      <c r="A362" s="263"/>
      <c r="B362" s="263"/>
    </row>
    <row r="363" spans="1:2" ht="15" x14ac:dyDescent="0.25">
      <c r="A363" s="263"/>
      <c r="B363" s="263"/>
    </row>
    <row r="364" spans="1:2" ht="15" x14ac:dyDescent="0.25">
      <c r="A364" s="263"/>
      <c r="B364" s="263"/>
    </row>
    <row r="365" spans="1:2" ht="15" x14ac:dyDescent="0.25">
      <c r="A365" s="263"/>
      <c r="B365" s="263"/>
    </row>
    <row r="366" spans="1:2" ht="15" x14ac:dyDescent="0.25">
      <c r="A366" s="263"/>
      <c r="B366" s="263"/>
    </row>
    <row r="367" spans="1:2" ht="15" x14ac:dyDescent="0.25">
      <c r="A367" s="263"/>
      <c r="B367" s="263"/>
    </row>
    <row r="368" spans="1:2" ht="15" x14ac:dyDescent="0.25">
      <c r="A368" s="263"/>
      <c r="B368" s="263"/>
    </row>
    <row r="369" spans="1:2" ht="15" x14ac:dyDescent="0.25">
      <c r="A369" s="263"/>
      <c r="B369" s="263"/>
    </row>
    <row r="370" spans="1:2" ht="15" x14ac:dyDescent="0.25">
      <c r="A370" s="263"/>
      <c r="B370" s="263"/>
    </row>
    <row r="371" spans="1:2" ht="15" x14ac:dyDescent="0.25">
      <c r="A371" s="263"/>
      <c r="B371" s="263"/>
    </row>
    <row r="372" spans="1:2" ht="15" x14ac:dyDescent="0.25">
      <c r="A372" s="263"/>
      <c r="B372" s="263"/>
    </row>
    <row r="373" spans="1:2" ht="15" x14ac:dyDescent="0.25">
      <c r="A373" s="263"/>
      <c r="B373" s="263"/>
    </row>
    <row r="374" spans="1:2" ht="15" x14ac:dyDescent="0.25">
      <c r="A374" s="263"/>
      <c r="B374" s="263"/>
    </row>
    <row r="375" spans="1:2" ht="15" x14ac:dyDescent="0.25">
      <c r="A375" s="263"/>
      <c r="B375" s="263"/>
    </row>
    <row r="376" spans="1:2" ht="15" x14ac:dyDescent="0.25">
      <c r="A376" s="263"/>
      <c r="B376" s="263"/>
    </row>
    <row r="377" spans="1:2" ht="15" x14ac:dyDescent="0.25">
      <c r="A377" s="263"/>
      <c r="B377" s="263"/>
    </row>
    <row r="378" spans="1:2" ht="15" x14ac:dyDescent="0.25">
      <c r="A378" s="263"/>
      <c r="B378" s="263"/>
    </row>
    <row r="379" spans="1:2" ht="15" x14ac:dyDescent="0.25">
      <c r="A379" s="263"/>
      <c r="B379" s="263"/>
    </row>
    <row r="380" spans="1:2" ht="15" x14ac:dyDescent="0.25">
      <c r="A380" s="263"/>
      <c r="B380" s="263"/>
    </row>
    <row r="381" spans="1:2" ht="15" x14ac:dyDescent="0.25">
      <c r="A381" s="263"/>
      <c r="B381" s="263"/>
    </row>
    <row r="382" spans="1:2" ht="15" x14ac:dyDescent="0.25">
      <c r="A382" s="263"/>
      <c r="B382" s="263"/>
    </row>
    <row r="383" spans="1:2" ht="15" x14ac:dyDescent="0.25">
      <c r="A383" s="263"/>
      <c r="B383" s="263"/>
    </row>
    <row r="384" spans="1:2" ht="15" x14ac:dyDescent="0.25">
      <c r="A384" s="263"/>
      <c r="B384" s="263"/>
    </row>
    <row r="385" spans="1:2" ht="15" x14ac:dyDescent="0.25">
      <c r="A385" s="263"/>
      <c r="B385" s="263"/>
    </row>
    <row r="386" spans="1:2" ht="15" x14ac:dyDescent="0.25">
      <c r="A386" s="263"/>
      <c r="B386" s="263"/>
    </row>
    <row r="387" spans="1:2" ht="15" x14ac:dyDescent="0.25">
      <c r="A387" s="263"/>
      <c r="B387" s="263"/>
    </row>
    <row r="388" spans="1:2" ht="15" x14ac:dyDescent="0.25">
      <c r="A388" s="263"/>
      <c r="B388" s="263"/>
    </row>
    <row r="389" spans="1:2" ht="15" x14ac:dyDescent="0.25">
      <c r="A389" s="263"/>
      <c r="B389" s="263"/>
    </row>
    <row r="390" spans="1:2" ht="15" x14ac:dyDescent="0.25">
      <c r="A390" s="263"/>
      <c r="B390" s="263"/>
    </row>
    <row r="391" spans="1:2" ht="15" x14ac:dyDescent="0.25">
      <c r="A391" s="263"/>
      <c r="B391" s="263"/>
    </row>
    <row r="392" spans="1:2" ht="15" x14ac:dyDescent="0.25">
      <c r="A392" s="263"/>
      <c r="B392" s="263"/>
    </row>
    <row r="393" spans="1:2" ht="15" x14ac:dyDescent="0.25">
      <c r="A393" s="263"/>
      <c r="B393" s="263"/>
    </row>
    <row r="394" spans="1:2" ht="15" x14ac:dyDescent="0.25">
      <c r="A394" s="263"/>
      <c r="B394" s="263"/>
    </row>
    <row r="395" spans="1:2" ht="15" x14ac:dyDescent="0.25">
      <c r="A395" s="263"/>
      <c r="B395" s="263"/>
    </row>
    <row r="396" spans="1:2" ht="15" x14ac:dyDescent="0.25">
      <c r="A396" s="263"/>
      <c r="B396" s="263"/>
    </row>
    <row r="397" spans="1:2" ht="15" x14ac:dyDescent="0.25">
      <c r="A397" s="263"/>
      <c r="B397" s="263"/>
    </row>
    <row r="398" spans="1:2" ht="15" x14ac:dyDescent="0.25">
      <c r="A398" s="263"/>
      <c r="B398" s="263"/>
    </row>
    <row r="399" spans="1:2" ht="15" x14ac:dyDescent="0.25">
      <c r="A399" s="263"/>
      <c r="B399" s="263"/>
    </row>
    <row r="400" spans="1:2" ht="15" x14ac:dyDescent="0.25">
      <c r="A400" s="263"/>
      <c r="B400" s="263"/>
    </row>
    <row r="401" spans="1:2" ht="15" x14ac:dyDescent="0.25">
      <c r="A401" s="263"/>
      <c r="B401" s="263"/>
    </row>
    <row r="402" spans="1:2" ht="15" x14ac:dyDescent="0.25">
      <c r="A402" s="263"/>
      <c r="B402" s="263"/>
    </row>
    <row r="403" spans="1:2" ht="15" x14ac:dyDescent="0.25">
      <c r="A403" s="263"/>
      <c r="B403" s="263"/>
    </row>
    <row r="404" spans="1:2" ht="15" x14ac:dyDescent="0.25">
      <c r="A404" s="263"/>
      <c r="B404" s="263"/>
    </row>
    <row r="405" spans="1:2" ht="15" x14ac:dyDescent="0.25">
      <c r="A405" s="263"/>
      <c r="B405" s="263"/>
    </row>
    <row r="406" spans="1:2" ht="15" x14ac:dyDescent="0.25">
      <c r="A406" s="263"/>
      <c r="B406" s="263"/>
    </row>
    <row r="407" spans="1:2" ht="15" x14ac:dyDescent="0.25">
      <c r="A407" s="263"/>
      <c r="B407" s="263"/>
    </row>
    <row r="408" spans="1:2" ht="15" x14ac:dyDescent="0.25">
      <c r="A408" s="263"/>
      <c r="B408" s="263"/>
    </row>
    <row r="409" spans="1:2" ht="15" x14ac:dyDescent="0.25">
      <c r="A409" s="263"/>
      <c r="B409" s="263"/>
    </row>
    <row r="410" spans="1:2" ht="15" x14ac:dyDescent="0.25">
      <c r="A410" s="263"/>
      <c r="B410" s="263"/>
    </row>
    <row r="411" spans="1:2" ht="15" x14ac:dyDescent="0.25">
      <c r="A411" s="263"/>
      <c r="B411" s="263"/>
    </row>
    <row r="412" spans="1:2" ht="15" x14ac:dyDescent="0.25">
      <c r="A412" s="263"/>
      <c r="B412" s="263"/>
    </row>
    <row r="413" spans="1:2" ht="15" x14ac:dyDescent="0.25">
      <c r="A413" s="263"/>
      <c r="B413" s="263"/>
    </row>
    <row r="414" spans="1:2" ht="15" x14ac:dyDescent="0.25">
      <c r="A414" s="263"/>
      <c r="B414" s="263"/>
    </row>
    <row r="415" spans="1:2" ht="15" x14ac:dyDescent="0.25">
      <c r="A415" s="263"/>
      <c r="B415" s="263"/>
    </row>
    <row r="416" spans="1:2" ht="15" x14ac:dyDescent="0.25">
      <c r="A416" s="263"/>
      <c r="B416" s="263"/>
    </row>
    <row r="417" spans="1:2" ht="15" x14ac:dyDescent="0.25">
      <c r="A417" s="263"/>
      <c r="B417" s="263"/>
    </row>
    <row r="418" spans="1:2" ht="15" x14ac:dyDescent="0.25">
      <c r="A418" s="263"/>
      <c r="B418" s="263"/>
    </row>
    <row r="419" spans="1:2" ht="15" x14ac:dyDescent="0.25">
      <c r="A419" s="263"/>
      <c r="B419" s="263"/>
    </row>
    <row r="420" spans="1:2" ht="15" x14ac:dyDescent="0.25">
      <c r="A420" s="263"/>
      <c r="B420" s="263"/>
    </row>
    <row r="421" spans="1:2" ht="15" x14ac:dyDescent="0.25">
      <c r="A421" s="263"/>
      <c r="B421" s="263"/>
    </row>
    <row r="422" spans="1:2" ht="15" x14ac:dyDescent="0.25">
      <c r="A422" s="263"/>
      <c r="B422" s="263"/>
    </row>
    <row r="423" spans="1:2" ht="15" x14ac:dyDescent="0.25">
      <c r="A423" s="263"/>
      <c r="B423" s="263"/>
    </row>
    <row r="424" spans="1:2" ht="15" x14ac:dyDescent="0.25">
      <c r="A424" s="263"/>
      <c r="B424" s="263"/>
    </row>
    <row r="425" spans="1:2" ht="15" x14ac:dyDescent="0.25">
      <c r="A425" s="263"/>
      <c r="B425" s="263"/>
    </row>
    <row r="426" spans="1:2" ht="15" x14ac:dyDescent="0.25">
      <c r="A426" s="263"/>
      <c r="B426" s="263"/>
    </row>
    <row r="427" spans="1:2" ht="15" x14ac:dyDescent="0.25">
      <c r="A427" s="263"/>
      <c r="B427" s="263"/>
    </row>
    <row r="428" spans="1:2" ht="15" x14ac:dyDescent="0.25">
      <c r="A428" s="263"/>
      <c r="B428" s="263"/>
    </row>
    <row r="429" spans="1:2" ht="15" x14ac:dyDescent="0.25">
      <c r="A429" s="263"/>
      <c r="B429" s="263"/>
    </row>
    <row r="430" spans="1:2" ht="15" x14ac:dyDescent="0.25">
      <c r="A430" s="263"/>
      <c r="B430" s="263"/>
    </row>
    <row r="431" spans="1:2" ht="15" x14ac:dyDescent="0.25">
      <c r="A431" s="263"/>
      <c r="B431" s="263"/>
    </row>
    <row r="432" spans="1:2" ht="15" x14ac:dyDescent="0.25">
      <c r="A432" s="263"/>
      <c r="B432" s="263"/>
    </row>
    <row r="433" spans="1:2" ht="15" x14ac:dyDescent="0.25">
      <c r="A433" s="263"/>
      <c r="B433" s="263"/>
    </row>
    <row r="434" spans="1:2" ht="15" x14ac:dyDescent="0.25">
      <c r="A434" s="263"/>
      <c r="B434" s="263"/>
    </row>
    <row r="435" spans="1:2" ht="15" x14ac:dyDescent="0.25">
      <c r="A435" s="263"/>
      <c r="B435" s="263"/>
    </row>
    <row r="436" spans="1:2" ht="15" x14ac:dyDescent="0.25">
      <c r="A436" s="263"/>
      <c r="B436" s="263"/>
    </row>
    <row r="437" spans="1:2" ht="15" x14ac:dyDescent="0.25">
      <c r="A437" s="263"/>
      <c r="B437" s="263"/>
    </row>
    <row r="438" spans="1:2" ht="15" x14ac:dyDescent="0.25">
      <c r="A438" s="263"/>
      <c r="B438" s="263"/>
    </row>
    <row r="439" spans="1:2" ht="15" x14ac:dyDescent="0.25">
      <c r="A439" s="263"/>
      <c r="B439" s="263"/>
    </row>
    <row r="440" spans="1:2" ht="15" x14ac:dyDescent="0.25">
      <c r="A440" s="263"/>
      <c r="B440" s="263"/>
    </row>
    <row r="441" spans="1:2" ht="15" x14ac:dyDescent="0.25">
      <c r="A441" s="263"/>
      <c r="B441" s="263"/>
    </row>
    <row r="442" spans="1:2" ht="15" x14ac:dyDescent="0.25">
      <c r="A442" s="263"/>
      <c r="B442" s="263"/>
    </row>
    <row r="443" spans="1:2" ht="15" x14ac:dyDescent="0.25">
      <c r="A443" s="263"/>
      <c r="B443" s="263"/>
    </row>
    <row r="444" spans="1:2" ht="15" x14ac:dyDescent="0.25">
      <c r="A444" s="263"/>
      <c r="B444" s="263"/>
    </row>
    <row r="445" spans="1:2" ht="15" x14ac:dyDescent="0.25">
      <c r="A445" s="263"/>
      <c r="B445" s="263"/>
    </row>
    <row r="446" spans="1:2" ht="15" x14ac:dyDescent="0.25">
      <c r="A446" s="263"/>
      <c r="B446" s="263"/>
    </row>
    <row r="447" spans="1:2" ht="15" x14ac:dyDescent="0.25">
      <c r="A447" s="263"/>
      <c r="B447" s="263"/>
    </row>
    <row r="448" spans="1:2" ht="15" x14ac:dyDescent="0.25">
      <c r="A448" s="263"/>
      <c r="B448" s="263"/>
    </row>
    <row r="449" spans="1:2" ht="15" x14ac:dyDescent="0.25">
      <c r="A449" s="263"/>
      <c r="B449" s="263"/>
    </row>
    <row r="450" spans="1:2" ht="15" x14ac:dyDescent="0.25">
      <c r="A450" s="263"/>
      <c r="B450" s="263"/>
    </row>
    <row r="451" spans="1:2" ht="15" x14ac:dyDescent="0.25">
      <c r="A451" s="263"/>
      <c r="B451" s="263"/>
    </row>
    <row r="452" spans="1:2" ht="15" x14ac:dyDescent="0.25">
      <c r="A452" s="263"/>
      <c r="B452" s="263"/>
    </row>
    <row r="453" spans="1:2" ht="15" x14ac:dyDescent="0.25">
      <c r="A453" s="263"/>
      <c r="B453" s="263"/>
    </row>
    <row r="454" spans="1:2" ht="15" x14ac:dyDescent="0.25">
      <c r="A454" s="263"/>
      <c r="B454" s="263"/>
    </row>
    <row r="455" spans="1:2" ht="15" x14ac:dyDescent="0.25">
      <c r="A455" s="263"/>
      <c r="B455" s="263"/>
    </row>
    <row r="456" spans="1:2" ht="15" x14ac:dyDescent="0.25">
      <c r="A456" s="263"/>
      <c r="B456" s="263"/>
    </row>
    <row r="457" spans="1:2" ht="15" x14ac:dyDescent="0.25">
      <c r="A457" s="263"/>
      <c r="B457" s="263"/>
    </row>
    <row r="458" spans="1:2" ht="15" x14ac:dyDescent="0.25">
      <c r="A458" s="263"/>
      <c r="B458" s="263"/>
    </row>
    <row r="459" spans="1:2" ht="15" x14ac:dyDescent="0.25">
      <c r="A459" s="263"/>
      <c r="B459" s="263"/>
    </row>
    <row r="460" spans="1:2" ht="15" x14ac:dyDescent="0.25">
      <c r="A460" s="263"/>
      <c r="B460" s="263"/>
    </row>
    <row r="461" spans="1:2" ht="15" x14ac:dyDescent="0.25">
      <c r="A461" s="263"/>
      <c r="B461" s="263"/>
    </row>
    <row r="462" spans="1:2" ht="15" x14ac:dyDescent="0.25">
      <c r="A462" s="263"/>
      <c r="B462" s="263"/>
    </row>
    <row r="463" spans="1:2" ht="15" x14ac:dyDescent="0.25">
      <c r="A463" s="263"/>
      <c r="B463" s="263"/>
    </row>
    <row r="464" spans="1:2" ht="15" x14ac:dyDescent="0.25">
      <c r="A464" s="263"/>
      <c r="B464" s="263"/>
    </row>
    <row r="465" spans="1:2" ht="15" x14ac:dyDescent="0.25">
      <c r="A465" s="263"/>
      <c r="B465" s="263"/>
    </row>
    <row r="466" spans="1:2" ht="15" x14ac:dyDescent="0.25">
      <c r="A466" s="263"/>
      <c r="B466" s="263"/>
    </row>
    <row r="467" spans="1:2" ht="15" x14ac:dyDescent="0.25">
      <c r="A467" s="263"/>
      <c r="B467" s="263"/>
    </row>
    <row r="468" spans="1:2" ht="15" x14ac:dyDescent="0.25">
      <c r="A468" s="263"/>
      <c r="B468" s="263"/>
    </row>
    <row r="469" spans="1:2" ht="15" x14ac:dyDescent="0.25">
      <c r="A469" s="263"/>
      <c r="B469" s="263"/>
    </row>
    <row r="470" spans="1:2" ht="15" x14ac:dyDescent="0.25">
      <c r="A470" s="263"/>
      <c r="B470" s="263"/>
    </row>
    <row r="471" spans="1:2" ht="15" x14ac:dyDescent="0.25">
      <c r="A471" s="263"/>
      <c r="B471" s="263"/>
    </row>
    <row r="472" spans="1:2" ht="15" x14ac:dyDescent="0.25">
      <c r="A472" s="263"/>
      <c r="B472" s="263"/>
    </row>
    <row r="473" spans="1:2" ht="15" x14ac:dyDescent="0.25">
      <c r="A473" s="263"/>
      <c r="B473" s="263"/>
    </row>
    <row r="474" spans="1:2" ht="15" x14ac:dyDescent="0.25">
      <c r="A474" s="263"/>
      <c r="B474" s="263"/>
    </row>
    <row r="475" spans="1:2" ht="15" x14ac:dyDescent="0.25">
      <c r="A475" s="263"/>
      <c r="B475" s="263"/>
    </row>
    <row r="476" spans="1:2" ht="15" x14ac:dyDescent="0.25">
      <c r="A476" s="263"/>
      <c r="B476" s="263"/>
    </row>
    <row r="477" spans="1:2" ht="15" x14ac:dyDescent="0.25">
      <c r="A477" s="263"/>
      <c r="B477" s="263"/>
    </row>
    <row r="478" spans="1:2" ht="15" x14ac:dyDescent="0.25">
      <c r="A478" s="263"/>
      <c r="B478" s="263"/>
    </row>
    <row r="479" spans="1:2" ht="15" x14ac:dyDescent="0.25">
      <c r="A479" s="263"/>
      <c r="B479" s="263"/>
    </row>
    <row r="480" spans="1:2" ht="15" x14ac:dyDescent="0.25">
      <c r="A480" s="263"/>
      <c r="B480" s="263"/>
    </row>
    <row r="481" spans="1:2" ht="15" x14ac:dyDescent="0.25">
      <c r="A481" s="263"/>
      <c r="B481" s="263"/>
    </row>
    <row r="482" spans="1:2" ht="15" x14ac:dyDescent="0.25">
      <c r="A482" s="263"/>
      <c r="B482" s="263"/>
    </row>
    <row r="483" spans="1:2" ht="15" x14ac:dyDescent="0.25">
      <c r="A483" s="263"/>
      <c r="B483" s="263"/>
    </row>
    <row r="484" spans="1:2" ht="15" x14ac:dyDescent="0.25">
      <c r="A484" s="263"/>
      <c r="B484" s="263"/>
    </row>
    <row r="485" spans="1:2" ht="15" x14ac:dyDescent="0.25">
      <c r="A485" s="263"/>
      <c r="B485" s="263"/>
    </row>
    <row r="486" spans="1:2" ht="15" x14ac:dyDescent="0.25">
      <c r="A486" s="263"/>
      <c r="B486" s="263"/>
    </row>
    <row r="487" spans="1:2" ht="15" x14ac:dyDescent="0.25">
      <c r="A487" s="263"/>
      <c r="B487" s="263"/>
    </row>
    <row r="488" spans="1:2" ht="15" x14ac:dyDescent="0.25">
      <c r="A488" s="263"/>
      <c r="B488" s="263"/>
    </row>
    <row r="489" spans="1:2" ht="15" x14ac:dyDescent="0.25">
      <c r="A489" s="263"/>
      <c r="B489" s="263"/>
    </row>
    <row r="490" spans="1:2" ht="15" x14ac:dyDescent="0.25">
      <c r="A490" s="263"/>
      <c r="B490" s="263"/>
    </row>
    <row r="491" spans="1:2" ht="15" x14ac:dyDescent="0.25">
      <c r="A491" s="263"/>
      <c r="B491" s="263"/>
    </row>
    <row r="492" spans="1:2" ht="15" x14ac:dyDescent="0.25">
      <c r="A492" s="263"/>
      <c r="B492" s="263"/>
    </row>
    <row r="493" spans="1:2" ht="15" x14ac:dyDescent="0.25">
      <c r="A493" s="263"/>
      <c r="B493" s="263"/>
    </row>
    <row r="494" spans="1:2" ht="15" x14ac:dyDescent="0.25">
      <c r="A494" s="263"/>
      <c r="B494" s="263"/>
    </row>
    <row r="495" spans="1:2" ht="15" x14ac:dyDescent="0.25">
      <c r="A495" s="263"/>
      <c r="B495" s="263"/>
    </row>
    <row r="496" spans="1:2" ht="15" x14ac:dyDescent="0.25">
      <c r="A496" s="263"/>
      <c r="B496" s="263"/>
    </row>
    <row r="497" spans="1:2" ht="15" x14ac:dyDescent="0.25">
      <c r="A497" s="263"/>
      <c r="B497" s="263"/>
    </row>
    <row r="498" spans="1:2" ht="15" x14ac:dyDescent="0.25">
      <c r="A498" s="263"/>
      <c r="B498" s="263"/>
    </row>
    <row r="499" spans="1:2" ht="15" x14ac:dyDescent="0.25">
      <c r="A499" s="263"/>
      <c r="B499" s="263"/>
    </row>
    <row r="500" spans="1:2" ht="15" x14ac:dyDescent="0.25">
      <c r="A500" s="263"/>
      <c r="B500" s="263"/>
    </row>
    <row r="501" spans="1:2" ht="15" x14ac:dyDescent="0.25">
      <c r="A501" s="263"/>
      <c r="B501" s="263"/>
    </row>
    <row r="502" spans="1:2" ht="15" x14ac:dyDescent="0.25">
      <c r="A502" s="263"/>
      <c r="B502" s="263"/>
    </row>
    <row r="503" spans="1:2" ht="15" x14ac:dyDescent="0.25">
      <c r="A503" s="263"/>
      <c r="B503" s="263"/>
    </row>
    <row r="504" spans="1:2" ht="15" x14ac:dyDescent="0.25">
      <c r="A504" s="263"/>
      <c r="B504" s="263"/>
    </row>
    <row r="505" spans="1:2" ht="15" x14ac:dyDescent="0.25">
      <c r="A505" s="263"/>
      <c r="B505" s="263"/>
    </row>
    <row r="506" spans="1:2" ht="15" x14ac:dyDescent="0.25">
      <c r="A506" s="263"/>
      <c r="B506" s="263"/>
    </row>
    <row r="507" spans="1:2" ht="15" x14ac:dyDescent="0.25">
      <c r="A507" s="263"/>
      <c r="B507" s="263"/>
    </row>
    <row r="508" spans="1:2" ht="15" x14ac:dyDescent="0.25">
      <c r="A508" s="263"/>
      <c r="B508" s="263"/>
    </row>
    <row r="509" spans="1:2" ht="15" x14ac:dyDescent="0.25">
      <c r="A509" s="263"/>
      <c r="B509" s="263"/>
    </row>
    <row r="510" spans="1:2" ht="15" x14ac:dyDescent="0.25">
      <c r="A510" s="263"/>
      <c r="B510" s="263"/>
    </row>
    <row r="511" spans="1:2" ht="15" x14ac:dyDescent="0.25">
      <c r="A511" s="263"/>
      <c r="B511" s="263"/>
    </row>
    <row r="512" spans="1:2" ht="15" x14ac:dyDescent="0.25">
      <c r="A512" s="263"/>
      <c r="B512" s="263"/>
    </row>
    <row r="513" spans="1:2" ht="15" x14ac:dyDescent="0.25">
      <c r="A513" s="263"/>
      <c r="B513" s="263"/>
    </row>
    <row r="514" spans="1:2" ht="15" x14ac:dyDescent="0.25">
      <c r="A514" s="263"/>
      <c r="B514" s="263"/>
    </row>
    <row r="515" spans="1:2" ht="15" x14ac:dyDescent="0.25">
      <c r="A515" s="263"/>
      <c r="B515" s="263"/>
    </row>
    <row r="516" spans="1:2" ht="15" x14ac:dyDescent="0.25">
      <c r="A516" s="263"/>
      <c r="B516" s="263"/>
    </row>
    <row r="517" spans="1:2" ht="15" x14ac:dyDescent="0.25">
      <c r="A517" s="263"/>
      <c r="B517" s="263"/>
    </row>
    <row r="518" spans="1:2" ht="15" x14ac:dyDescent="0.25">
      <c r="A518" s="263"/>
      <c r="B518" s="263"/>
    </row>
    <row r="519" spans="1:2" ht="15" x14ac:dyDescent="0.25">
      <c r="A519" s="263"/>
      <c r="B519" s="263"/>
    </row>
    <row r="520" spans="1:2" ht="15" x14ac:dyDescent="0.25">
      <c r="A520" s="263"/>
      <c r="B520" s="263"/>
    </row>
    <row r="521" spans="1:2" ht="15" x14ac:dyDescent="0.25">
      <c r="A521" s="263"/>
      <c r="B521" s="263"/>
    </row>
    <row r="522" spans="1:2" ht="15" x14ac:dyDescent="0.25">
      <c r="A522" s="263"/>
      <c r="B522" s="263"/>
    </row>
    <row r="523" spans="1:2" ht="15" x14ac:dyDescent="0.25">
      <c r="A523" s="263"/>
      <c r="B523" s="263"/>
    </row>
    <row r="524" spans="1:2" ht="15" x14ac:dyDescent="0.25">
      <c r="A524" s="263"/>
      <c r="B524" s="263"/>
    </row>
    <row r="525" spans="1:2" ht="15" x14ac:dyDescent="0.25">
      <c r="A525" s="263"/>
      <c r="B525" s="263"/>
    </row>
    <row r="526" spans="1:2" ht="15" x14ac:dyDescent="0.25">
      <c r="A526" s="263"/>
      <c r="B526" s="263"/>
    </row>
    <row r="527" spans="1:2" ht="15" x14ac:dyDescent="0.25">
      <c r="A527" s="263"/>
      <c r="B527" s="263"/>
    </row>
    <row r="528" spans="1:2" ht="15" x14ac:dyDescent="0.25">
      <c r="A528" s="263"/>
      <c r="B528" s="263"/>
    </row>
    <row r="529" spans="1:2" ht="15" x14ac:dyDescent="0.25">
      <c r="A529" s="263"/>
      <c r="B529" s="263"/>
    </row>
    <row r="530" spans="1:2" ht="15" x14ac:dyDescent="0.25">
      <c r="A530" s="263"/>
      <c r="B530" s="263"/>
    </row>
    <row r="531" spans="1:2" ht="15" x14ac:dyDescent="0.25">
      <c r="A531" s="263"/>
      <c r="B531" s="263"/>
    </row>
    <row r="532" spans="1:2" ht="15" x14ac:dyDescent="0.25">
      <c r="A532" s="263"/>
      <c r="B532" s="263"/>
    </row>
    <row r="533" spans="1:2" ht="15" x14ac:dyDescent="0.25">
      <c r="A533" s="263"/>
      <c r="B533" s="263"/>
    </row>
    <row r="534" spans="1:2" ht="15" x14ac:dyDescent="0.25">
      <c r="A534" s="263"/>
      <c r="B534" s="263"/>
    </row>
    <row r="535" spans="1:2" ht="15" x14ac:dyDescent="0.25">
      <c r="A535" s="263"/>
      <c r="B535" s="263"/>
    </row>
    <row r="536" spans="1:2" ht="15" x14ac:dyDescent="0.25">
      <c r="A536" s="263"/>
      <c r="B536" s="263"/>
    </row>
    <row r="537" spans="1:2" ht="15" x14ac:dyDescent="0.25">
      <c r="A537" s="263"/>
      <c r="B537" s="263"/>
    </row>
    <row r="538" spans="1:2" ht="15" x14ac:dyDescent="0.25">
      <c r="A538" s="263"/>
      <c r="B538" s="263"/>
    </row>
    <row r="539" spans="1:2" ht="15" x14ac:dyDescent="0.25">
      <c r="A539" s="263"/>
      <c r="B539" s="263"/>
    </row>
    <row r="540" spans="1:2" ht="15" x14ac:dyDescent="0.25">
      <c r="A540" s="263"/>
      <c r="B540" s="263"/>
    </row>
    <row r="541" spans="1:2" ht="15" x14ac:dyDescent="0.25">
      <c r="A541" s="263"/>
      <c r="B541" s="263"/>
    </row>
    <row r="542" spans="1:2" ht="15" x14ac:dyDescent="0.25">
      <c r="A542" s="263"/>
      <c r="B542" s="263"/>
    </row>
    <row r="543" spans="1:2" ht="15" x14ac:dyDescent="0.25">
      <c r="A543" s="263"/>
      <c r="B543" s="263"/>
    </row>
    <row r="544" spans="1:2" ht="15" x14ac:dyDescent="0.25">
      <c r="A544" s="263"/>
      <c r="B544" s="263"/>
    </row>
    <row r="545" spans="1:2" ht="15" x14ac:dyDescent="0.25">
      <c r="A545" s="263"/>
      <c r="B545" s="263"/>
    </row>
    <row r="546" spans="1:2" ht="15" x14ac:dyDescent="0.25">
      <c r="A546" s="263"/>
      <c r="B546" s="263"/>
    </row>
    <row r="547" spans="1:2" ht="15" x14ac:dyDescent="0.25">
      <c r="A547" s="263"/>
      <c r="B547" s="263"/>
    </row>
    <row r="548" spans="1:2" ht="15" x14ac:dyDescent="0.25">
      <c r="A548" s="263"/>
      <c r="B548" s="263"/>
    </row>
    <row r="549" spans="1:2" ht="15" x14ac:dyDescent="0.25">
      <c r="A549" s="263"/>
      <c r="B549" s="263"/>
    </row>
    <row r="550" spans="1:2" ht="15" x14ac:dyDescent="0.25">
      <c r="A550" s="263"/>
      <c r="B550" s="263"/>
    </row>
    <row r="551" spans="1:2" ht="15" x14ac:dyDescent="0.25">
      <c r="A551" s="263"/>
      <c r="B551" s="263"/>
    </row>
    <row r="552" spans="1:2" ht="15" x14ac:dyDescent="0.25">
      <c r="A552" s="263"/>
      <c r="B552" s="263"/>
    </row>
    <row r="553" spans="1:2" ht="15" x14ac:dyDescent="0.25">
      <c r="A553" s="263"/>
      <c r="B553" s="263"/>
    </row>
    <row r="554" spans="1:2" ht="15" x14ac:dyDescent="0.25">
      <c r="A554" s="263"/>
      <c r="B554" s="263"/>
    </row>
    <row r="555" spans="1:2" ht="15" x14ac:dyDescent="0.25">
      <c r="A555" s="263"/>
      <c r="B555" s="263"/>
    </row>
    <row r="556" spans="1:2" ht="15" x14ac:dyDescent="0.25">
      <c r="A556" s="263"/>
      <c r="B556" s="263"/>
    </row>
    <row r="557" spans="1:2" ht="15" x14ac:dyDescent="0.25">
      <c r="A557" s="263"/>
      <c r="B557" s="263"/>
    </row>
    <row r="558" spans="1:2" ht="15" x14ac:dyDescent="0.25">
      <c r="A558" s="263"/>
      <c r="B558" s="263"/>
    </row>
    <row r="559" spans="1:2" ht="15" x14ac:dyDescent="0.25">
      <c r="A559" s="263"/>
      <c r="B559" s="263"/>
    </row>
    <row r="560" spans="1:2" ht="15" x14ac:dyDescent="0.25">
      <c r="A560" s="263"/>
      <c r="B560" s="263"/>
    </row>
    <row r="561" spans="1:2" ht="15" x14ac:dyDescent="0.25">
      <c r="A561" s="263"/>
      <c r="B561" s="263"/>
    </row>
    <row r="562" spans="1:2" ht="15" x14ac:dyDescent="0.25">
      <c r="A562" s="263"/>
      <c r="B562" s="263"/>
    </row>
    <row r="563" spans="1:2" ht="15" x14ac:dyDescent="0.25">
      <c r="A563" s="263"/>
      <c r="B563" s="263"/>
    </row>
    <row r="564" spans="1:2" ht="15" x14ac:dyDescent="0.25">
      <c r="A564" s="263"/>
      <c r="B564" s="263"/>
    </row>
    <row r="565" spans="1:2" ht="15" x14ac:dyDescent="0.25">
      <c r="A565" s="263"/>
      <c r="B565" s="263"/>
    </row>
    <row r="566" spans="1:2" ht="15" x14ac:dyDescent="0.25">
      <c r="A566" s="263"/>
      <c r="B566" s="263"/>
    </row>
    <row r="567" spans="1:2" ht="15" x14ac:dyDescent="0.25">
      <c r="A567" s="263"/>
      <c r="B567" s="263"/>
    </row>
    <row r="568" spans="1:2" ht="15" x14ac:dyDescent="0.25">
      <c r="A568" s="263"/>
      <c r="B568" s="263"/>
    </row>
    <row r="569" spans="1:2" ht="15" x14ac:dyDescent="0.25">
      <c r="A569" s="263"/>
      <c r="B569" s="263"/>
    </row>
    <row r="570" spans="1:2" ht="15" x14ac:dyDescent="0.25">
      <c r="A570" s="263"/>
      <c r="B570" s="263"/>
    </row>
    <row r="571" spans="1:2" ht="15" x14ac:dyDescent="0.25">
      <c r="A571" s="263"/>
      <c r="B571" s="263"/>
    </row>
    <row r="572" spans="1:2" ht="15" x14ac:dyDescent="0.25">
      <c r="A572" s="263"/>
      <c r="B572" s="263"/>
    </row>
    <row r="573" spans="1:2" ht="15" x14ac:dyDescent="0.25">
      <c r="A573" s="263"/>
      <c r="B573" s="263"/>
    </row>
    <row r="574" spans="1:2" ht="15" x14ac:dyDescent="0.25">
      <c r="A574" s="263"/>
      <c r="B574" s="263"/>
    </row>
    <row r="575" spans="1:2" ht="15" x14ac:dyDescent="0.25">
      <c r="A575" s="263"/>
      <c r="B575" s="263"/>
    </row>
    <row r="576" spans="1:2" ht="15" x14ac:dyDescent="0.25">
      <c r="A576" s="263"/>
      <c r="B576" s="263"/>
    </row>
    <row r="577" spans="1:2" ht="15" x14ac:dyDescent="0.25">
      <c r="A577" s="263"/>
      <c r="B577" s="263"/>
    </row>
    <row r="578" spans="1:2" ht="15" x14ac:dyDescent="0.25">
      <c r="A578" s="263"/>
      <c r="B578" s="263"/>
    </row>
    <row r="579" spans="1:2" ht="15" x14ac:dyDescent="0.25">
      <c r="A579" s="263"/>
      <c r="B579" s="263"/>
    </row>
    <row r="580" spans="1:2" ht="15" x14ac:dyDescent="0.25">
      <c r="A580" s="263"/>
      <c r="B580" s="263"/>
    </row>
    <row r="581" spans="1:2" ht="15" x14ac:dyDescent="0.25">
      <c r="A581" s="263"/>
      <c r="B581" s="263"/>
    </row>
    <row r="582" spans="1:2" ht="15" x14ac:dyDescent="0.25">
      <c r="A582" s="263"/>
      <c r="B582" s="263"/>
    </row>
    <row r="583" spans="1:2" ht="15" x14ac:dyDescent="0.25">
      <c r="A583" s="263"/>
      <c r="B583" s="263"/>
    </row>
    <row r="584" spans="1:2" ht="15" x14ac:dyDescent="0.25">
      <c r="A584" s="263"/>
      <c r="B584" s="263"/>
    </row>
    <row r="585" spans="1:2" ht="15" x14ac:dyDescent="0.25">
      <c r="A585" s="263"/>
      <c r="B585" s="263"/>
    </row>
    <row r="586" spans="1:2" ht="15" x14ac:dyDescent="0.25">
      <c r="A586" s="263"/>
      <c r="B586" s="263"/>
    </row>
    <row r="587" spans="1:2" ht="15" x14ac:dyDescent="0.25">
      <c r="A587" s="263"/>
      <c r="B587" s="263"/>
    </row>
    <row r="588" spans="1:2" ht="15" x14ac:dyDescent="0.25">
      <c r="A588" s="263"/>
      <c r="B588" s="263"/>
    </row>
    <row r="589" spans="1:2" ht="15" x14ac:dyDescent="0.25">
      <c r="A589" s="263"/>
      <c r="B589" s="263"/>
    </row>
    <row r="590" spans="1:2" ht="15" x14ac:dyDescent="0.25">
      <c r="A590" s="263"/>
      <c r="B590" s="263"/>
    </row>
    <row r="591" spans="1:2" ht="15" x14ac:dyDescent="0.25">
      <c r="A591" s="263"/>
      <c r="B591" s="263"/>
    </row>
    <row r="592" spans="1:2" ht="15" x14ac:dyDescent="0.25">
      <c r="A592" s="263"/>
      <c r="B592" s="263"/>
    </row>
    <row r="593" spans="1:2" ht="15" x14ac:dyDescent="0.25">
      <c r="A593" s="263"/>
      <c r="B593" s="263"/>
    </row>
    <row r="594" spans="1:2" ht="15" x14ac:dyDescent="0.25">
      <c r="A594" s="263"/>
      <c r="B594" s="263"/>
    </row>
    <row r="595" spans="1:2" ht="15" x14ac:dyDescent="0.25">
      <c r="A595" s="263"/>
      <c r="B595" s="263"/>
    </row>
    <row r="596" spans="1:2" ht="15" x14ac:dyDescent="0.25">
      <c r="A596" s="263"/>
      <c r="B596" s="263"/>
    </row>
    <row r="597" spans="1:2" ht="15" x14ac:dyDescent="0.25">
      <c r="A597" s="263"/>
      <c r="B597" s="263"/>
    </row>
    <row r="598" spans="1:2" ht="15" x14ac:dyDescent="0.25">
      <c r="A598" s="263"/>
      <c r="B598" s="263"/>
    </row>
    <row r="599" spans="1:2" ht="15" x14ac:dyDescent="0.25">
      <c r="A599" s="263"/>
      <c r="B599" s="263"/>
    </row>
    <row r="600" spans="1:2" ht="15" x14ac:dyDescent="0.25">
      <c r="A600" s="263"/>
      <c r="B600" s="263"/>
    </row>
    <row r="601" spans="1:2" ht="15" x14ac:dyDescent="0.25">
      <c r="A601" s="263"/>
      <c r="B601" s="263"/>
    </row>
    <row r="602" spans="1:2" ht="15" x14ac:dyDescent="0.25">
      <c r="A602" s="263"/>
      <c r="B602" s="263"/>
    </row>
    <row r="603" spans="1:2" ht="15" x14ac:dyDescent="0.25">
      <c r="A603" s="263"/>
      <c r="B603" s="263"/>
    </row>
    <row r="604" spans="1:2" ht="15" x14ac:dyDescent="0.25">
      <c r="A604" s="263"/>
      <c r="B604" s="263"/>
    </row>
    <row r="605" spans="1:2" ht="15" x14ac:dyDescent="0.25">
      <c r="A605" s="263"/>
      <c r="B605" s="263"/>
    </row>
    <row r="606" spans="1:2" ht="15" x14ac:dyDescent="0.25">
      <c r="A606" s="263"/>
      <c r="B606" s="263"/>
    </row>
    <row r="607" spans="1:2" ht="15" x14ac:dyDescent="0.25">
      <c r="A607" s="263"/>
      <c r="B607" s="263"/>
    </row>
    <row r="608" spans="1:2" ht="15" x14ac:dyDescent="0.25">
      <c r="A608" s="263"/>
      <c r="B608" s="263"/>
    </row>
    <row r="609" spans="1:2" ht="15" x14ac:dyDescent="0.25">
      <c r="A609" s="263"/>
      <c r="B609" s="263"/>
    </row>
    <row r="610" spans="1:2" ht="15" x14ac:dyDescent="0.25">
      <c r="A610" s="263"/>
      <c r="B610" s="263"/>
    </row>
    <row r="611" spans="1:2" ht="15" x14ac:dyDescent="0.25">
      <c r="A611" s="263"/>
      <c r="B611" s="263"/>
    </row>
    <row r="612" spans="1:2" ht="15" x14ac:dyDescent="0.25">
      <c r="A612" s="263"/>
      <c r="B612" s="263"/>
    </row>
    <row r="613" spans="1:2" ht="15" x14ac:dyDescent="0.25">
      <c r="A613" s="263"/>
      <c r="B613" s="263"/>
    </row>
    <row r="614" spans="1:2" ht="15" x14ac:dyDescent="0.25">
      <c r="A614" s="263"/>
      <c r="B614" s="263"/>
    </row>
    <row r="615" spans="1:2" ht="15" x14ac:dyDescent="0.25">
      <c r="A615" s="263"/>
      <c r="B615" s="263"/>
    </row>
    <row r="616" spans="1:2" ht="15" x14ac:dyDescent="0.25">
      <c r="A616" s="263"/>
      <c r="B616" s="263"/>
    </row>
    <row r="617" spans="1:2" ht="15" x14ac:dyDescent="0.25">
      <c r="A617" s="263"/>
      <c r="B617" s="263"/>
    </row>
    <row r="618" spans="1:2" ht="15" x14ac:dyDescent="0.25">
      <c r="A618" s="263"/>
      <c r="B618" s="263"/>
    </row>
    <row r="619" spans="1:2" ht="15" x14ac:dyDescent="0.25">
      <c r="A619" s="263"/>
      <c r="B619" s="263"/>
    </row>
    <row r="620" spans="1:2" ht="15" x14ac:dyDescent="0.25">
      <c r="A620" s="263"/>
      <c r="B620" s="263"/>
    </row>
    <row r="621" spans="1:2" ht="15" x14ac:dyDescent="0.25">
      <c r="A621" s="263"/>
      <c r="B621" s="263"/>
    </row>
    <row r="622" spans="1:2" ht="15" x14ac:dyDescent="0.25">
      <c r="A622" s="263"/>
      <c r="B622" s="263"/>
    </row>
    <row r="623" spans="1:2" ht="15" x14ac:dyDescent="0.25">
      <c r="A623" s="263"/>
      <c r="B623" s="263"/>
    </row>
    <row r="624" spans="1:2" ht="15" x14ac:dyDescent="0.25">
      <c r="A624" s="263"/>
      <c r="B624" s="263"/>
    </row>
    <row r="625" spans="1:2" ht="15" x14ac:dyDescent="0.25">
      <c r="A625" s="263"/>
      <c r="B625" s="263"/>
    </row>
    <row r="626" spans="1:2" ht="15" x14ac:dyDescent="0.25">
      <c r="A626" s="263"/>
      <c r="B626" s="263"/>
    </row>
    <row r="627" spans="1:2" ht="15" x14ac:dyDescent="0.25">
      <c r="A627" s="263"/>
      <c r="B627" s="263"/>
    </row>
    <row r="628" spans="1:2" ht="15" x14ac:dyDescent="0.25">
      <c r="A628" s="263"/>
      <c r="B628" s="263"/>
    </row>
    <row r="629" spans="1:2" ht="15" x14ac:dyDescent="0.25">
      <c r="A629" s="263"/>
      <c r="B629" s="263"/>
    </row>
    <row r="630" spans="1:2" ht="15" x14ac:dyDescent="0.25">
      <c r="A630" s="263"/>
      <c r="B630" s="263"/>
    </row>
    <row r="631" spans="1:2" ht="15" x14ac:dyDescent="0.25">
      <c r="A631" s="263"/>
      <c r="B631" s="263"/>
    </row>
    <row r="632" spans="1:2" ht="15" x14ac:dyDescent="0.25">
      <c r="A632" s="263"/>
      <c r="B632" s="263"/>
    </row>
    <row r="633" spans="1:2" ht="15" x14ac:dyDescent="0.25">
      <c r="A633" s="263"/>
      <c r="B633" s="263"/>
    </row>
    <row r="634" spans="1:2" ht="15" x14ac:dyDescent="0.25">
      <c r="A634" s="263"/>
      <c r="B634" s="263"/>
    </row>
    <row r="635" spans="1:2" ht="15" x14ac:dyDescent="0.25">
      <c r="A635" s="263"/>
      <c r="B635" s="263"/>
    </row>
    <row r="636" spans="1:2" ht="15" x14ac:dyDescent="0.25">
      <c r="A636" s="263"/>
      <c r="B636" s="263"/>
    </row>
    <row r="637" spans="1:2" ht="15" x14ac:dyDescent="0.25">
      <c r="A637" s="263"/>
      <c r="B637" s="263"/>
    </row>
    <row r="638" spans="1:2" ht="15" x14ac:dyDescent="0.25">
      <c r="A638" s="263"/>
      <c r="B638" s="263"/>
    </row>
    <row r="639" spans="1:2" ht="15" x14ac:dyDescent="0.25">
      <c r="A639" s="263"/>
      <c r="B639" s="263"/>
    </row>
    <row r="640" spans="1:2" ht="15" x14ac:dyDescent="0.25">
      <c r="A640" s="263"/>
      <c r="B640" s="263"/>
    </row>
  </sheetData>
  <mergeCells count="2">
    <mergeCell ref="A6:C6"/>
    <mergeCell ref="A37:B37"/>
  </mergeCells>
  <pageMargins left="0.78740157480314965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Zeros="0" workbookViewId="0">
      <selection activeCell="E37" sqref="E37"/>
    </sheetView>
  </sheetViews>
  <sheetFormatPr defaultRowHeight="15" x14ac:dyDescent="0.2"/>
  <cols>
    <col min="1" max="1" width="4.42578125" style="333" customWidth="1"/>
    <col min="2" max="2" width="10.5703125" style="334" customWidth="1"/>
    <col min="3" max="3" width="28.28515625" style="334" customWidth="1"/>
    <col min="4" max="4" width="11.7109375" style="334" customWidth="1"/>
    <col min="5" max="5" width="12" style="333" customWidth="1"/>
    <col min="6" max="6" width="11.28515625" style="333" customWidth="1"/>
    <col min="7" max="7" width="11" style="333" customWidth="1"/>
    <col min="8" max="256" width="9.140625" style="334"/>
    <col min="257" max="257" width="4.42578125" style="334" customWidth="1"/>
    <col min="258" max="258" width="10.5703125" style="334" customWidth="1"/>
    <col min="259" max="259" width="28.28515625" style="334" customWidth="1"/>
    <col min="260" max="260" width="11.7109375" style="334" customWidth="1"/>
    <col min="261" max="261" width="12" style="334" customWidth="1"/>
    <col min="262" max="262" width="11.28515625" style="334" customWidth="1"/>
    <col min="263" max="263" width="11" style="334" customWidth="1"/>
    <col min="264" max="512" width="9.140625" style="334"/>
    <col min="513" max="513" width="4.42578125" style="334" customWidth="1"/>
    <col min="514" max="514" width="10.5703125" style="334" customWidth="1"/>
    <col min="515" max="515" width="28.28515625" style="334" customWidth="1"/>
    <col min="516" max="516" width="11.7109375" style="334" customWidth="1"/>
    <col min="517" max="517" width="12" style="334" customWidth="1"/>
    <col min="518" max="518" width="11.28515625" style="334" customWidth="1"/>
    <col min="519" max="519" width="11" style="334" customWidth="1"/>
    <col min="520" max="768" width="9.140625" style="334"/>
    <col min="769" max="769" width="4.42578125" style="334" customWidth="1"/>
    <col min="770" max="770" width="10.5703125" style="334" customWidth="1"/>
    <col min="771" max="771" width="28.28515625" style="334" customWidth="1"/>
    <col min="772" max="772" width="11.7109375" style="334" customWidth="1"/>
    <col min="773" max="773" width="12" style="334" customWidth="1"/>
    <col min="774" max="774" width="11.28515625" style="334" customWidth="1"/>
    <col min="775" max="775" width="11" style="334" customWidth="1"/>
    <col min="776" max="1024" width="9.140625" style="334"/>
    <col min="1025" max="1025" width="4.42578125" style="334" customWidth="1"/>
    <col min="1026" max="1026" width="10.5703125" style="334" customWidth="1"/>
    <col min="1027" max="1027" width="28.28515625" style="334" customWidth="1"/>
    <col min="1028" max="1028" width="11.7109375" style="334" customWidth="1"/>
    <col min="1029" max="1029" width="12" style="334" customWidth="1"/>
    <col min="1030" max="1030" width="11.28515625" style="334" customWidth="1"/>
    <col min="1031" max="1031" width="11" style="334" customWidth="1"/>
    <col min="1032" max="1280" width="9.140625" style="334"/>
    <col min="1281" max="1281" width="4.42578125" style="334" customWidth="1"/>
    <col min="1282" max="1282" width="10.5703125" style="334" customWidth="1"/>
    <col min="1283" max="1283" width="28.28515625" style="334" customWidth="1"/>
    <col min="1284" max="1284" width="11.7109375" style="334" customWidth="1"/>
    <col min="1285" max="1285" width="12" style="334" customWidth="1"/>
    <col min="1286" max="1286" width="11.28515625" style="334" customWidth="1"/>
    <col min="1287" max="1287" width="11" style="334" customWidth="1"/>
    <col min="1288" max="1536" width="9.140625" style="334"/>
    <col min="1537" max="1537" width="4.42578125" style="334" customWidth="1"/>
    <col min="1538" max="1538" width="10.5703125" style="334" customWidth="1"/>
    <col min="1539" max="1539" width="28.28515625" style="334" customWidth="1"/>
    <col min="1540" max="1540" width="11.7109375" style="334" customWidth="1"/>
    <col min="1541" max="1541" width="12" style="334" customWidth="1"/>
    <col min="1542" max="1542" width="11.28515625" style="334" customWidth="1"/>
    <col min="1543" max="1543" width="11" style="334" customWidth="1"/>
    <col min="1544" max="1792" width="9.140625" style="334"/>
    <col min="1793" max="1793" width="4.42578125" style="334" customWidth="1"/>
    <col min="1794" max="1794" width="10.5703125" style="334" customWidth="1"/>
    <col min="1795" max="1795" width="28.28515625" style="334" customWidth="1"/>
    <col min="1796" max="1796" width="11.7109375" style="334" customWidth="1"/>
    <col min="1797" max="1797" width="12" style="334" customWidth="1"/>
    <col min="1798" max="1798" width="11.28515625" style="334" customWidth="1"/>
    <col min="1799" max="1799" width="11" style="334" customWidth="1"/>
    <col min="1800" max="2048" width="9.140625" style="334"/>
    <col min="2049" max="2049" width="4.42578125" style="334" customWidth="1"/>
    <col min="2050" max="2050" width="10.5703125" style="334" customWidth="1"/>
    <col min="2051" max="2051" width="28.28515625" style="334" customWidth="1"/>
    <col min="2052" max="2052" width="11.7109375" style="334" customWidth="1"/>
    <col min="2053" max="2053" width="12" style="334" customWidth="1"/>
    <col min="2054" max="2054" width="11.28515625" style="334" customWidth="1"/>
    <col min="2055" max="2055" width="11" style="334" customWidth="1"/>
    <col min="2056" max="2304" width="9.140625" style="334"/>
    <col min="2305" max="2305" width="4.42578125" style="334" customWidth="1"/>
    <col min="2306" max="2306" width="10.5703125" style="334" customWidth="1"/>
    <col min="2307" max="2307" width="28.28515625" style="334" customWidth="1"/>
    <col min="2308" max="2308" width="11.7109375" style="334" customWidth="1"/>
    <col min="2309" max="2309" width="12" style="334" customWidth="1"/>
    <col min="2310" max="2310" width="11.28515625" style="334" customWidth="1"/>
    <col min="2311" max="2311" width="11" style="334" customWidth="1"/>
    <col min="2312" max="2560" width="9.140625" style="334"/>
    <col min="2561" max="2561" width="4.42578125" style="334" customWidth="1"/>
    <col min="2562" max="2562" width="10.5703125" style="334" customWidth="1"/>
    <col min="2563" max="2563" width="28.28515625" style="334" customWidth="1"/>
    <col min="2564" max="2564" width="11.7109375" style="334" customWidth="1"/>
    <col min="2565" max="2565" width="12" style="334" customWidth="1"/>
    <col min="2566" max="2566" width="11.28515625" style="334" customWidth="1"/>
    <col min="2567" max="2567" width="11" style="334" customWidth="1"/>
    <col min="2568" max="2816" width="9.140625" style="334"/>
    <col min="2817" max="2817" width="4.42578125" style="334" customWidth="1"/>
    <col min="2818" max="2818" width="10.5703125" style="334" customWidth="1"/>
    <col min="2819" max="2819" width="28.28515625" style="334" customWidth="1"/>
    <col min="2820" max="2820" width="11.7109375" style="334" customWidth="1"/>
    <col min="2821" max="2821" width="12" style="334" customWidth="1"/>
    <col min="2822" max="2822" width="11.28515625" style="334" customWidth="1"/>
    <col min="2823" max="2823" width="11" style="334" customWidth="1"/>
    <col min="2824" max="3072" width="9.140625" style="334"/>
    <col min="3073" max="3073" width="4.42578125" style="334" customWidth="1"/>
    <col min="3074" max="3074" width="10.5703125" style="334" customWidth="1"/>
    <col min="3075" max="3075" width="28.28515625" style="334" customWidth="1"/>
    <col min="3076" max="3076" width="11.7109375" style="334" customWidth="1"/>
    <col min="3077" max="3077" width="12" style="334" customWidth="1"/>
    <col min="3078" max="3078" width="11.28515625" style="334" customWidth="1"/>
    <col min="3079" max="3079" width="11" style="334" customWidth="1"/>
    <col min="3080" max="3328" width="9.140625" style="334"/>
    <col min="3329" max="3329" width="4.42578125" style="334" customWidth="1"/>
    <col min="3330" max="3330" width="10.5703125" style="334" customWidth="1"/>
    <col min="3331" max="3331" width="28.28515625" style="334" customWidth="1"/>
    <col min="3332" max="3332" width="11.7109375" style="334" customWidth="1"/>
    <col min="3333" max="3333" width="12" style="334" customWidth="1"/>
    <col min="3334" max="3334" width="11.28515625" style="334" customWidth="1"/>
    <col min="3335" max="3335" width="11" style="334" customWidth="1"/>
    <col min="3336" max="3584" width="9.140625" style="334"/>
    <col min="3585" max="3585" width="4.42578125" style="334" customWidth="1"/>
    <col min="3586" max="3586" width="10.5703125" style="334" customWidth="1"/>
    <col min="3587" max="3587" width="28.28515625" style="334" customWidth="1"/>
    <col min="3588" max="3588" width="11.7109375" style="334" customWidth="1"/>
    <col min="3589" max="3589" width="12" style="334" customWidth="1"/>
    <col min="3590" max="3590" width="11.28515625" style="334" customWidth="1"/>
    <col min="3591" max="3591" width="11" style="334" customWidth="1"/>
    <col min="3592" max="3840" width="9.140625" style="334"/>
    <col min="3841" max="3841" width="4.42578125" style="334" customWidth="1"/>
    <col min="3842" max="3842" width="10.5703125" style="334" customWidth="1"/>
    <col min="3843" max="3843" width="28.28515625" style="334" customWidth="1"/>
    <col min="3844" max="3844" width="11.7109375" style="334" customWidth="1"/>
    <col min="3845" max="3845" width="12" style="334" customWidth="1"/>
    <col min="3846" max="3846" width="11.28515625" style="334" customWidth="1"/>
    <col min="3847" max="3847" width="11" style="334" customWidth="1"/>
    <col min="3848" max="4096" width="9.140625" style="334"/>
    <col min="4097" max="4097" width="4.42578125" style="334" customWidth="1"/>
    <col min="4098" max="4098" width="10.5703125" style="334" customWidth="1"/>
    <col min="4099" max="4099" width="28.28515625" style="334" customWidth="1"/>
    <col min="4100" max="4100" width="11.7109375" style="334" customWidth="1"/>
    <col min="4101" max="4101" width="12" style="334" customWidth="1"/>
    <col min="4102" max="4102" width="11.28515625" style="334" customWidth="1"/>
    <col min="4103" max="4103" width="11" style="334" customWidth="1"/>
    <col min="4104" max="4352" width="9.140625" style="334"/>
    <col min="4353" max="4353" width="4.42578125" style="334" customWidth="1"/>
    <col min="4354" max="4354" width="10.5703125" style="334" customWidth="1"/>
    <col min="4355" max="4355" width="28.28515625" style="334" customWidth="1"/>
    <col min="4356" max="4356" width="11.7109375" style="334" customWidth="1"/>
    <col min="4357" max="4357" width="12" style="334" customWidth="1"/>
    <col min="4358" max="4358" width="11.28515625" style="334" customWidth="1"/>
    <col min="4359" max="4359" width="11" style="334" customWidth="1"/>
    <col min="4360" max="4608" width="9.140625" style="334"/>
    <col min="4609" max="4609" width="4.42578125" style="334" customWidth="1"/>
    <col min="4610" max="4610" width="10.5703125" style="334" customWidth="1"/>
    <col min="4611" max="4611" width="28.28515625" style="334" customWidth="1"/>
    <col min="4612" max="4612" width="11.7109375" style="334" customWidth="1"/>
    <col min="4613" max="4613" width="12" style="334" customWidth="1"/>
    <col min="4614" max="4614" width="11.28515625" style="334" customWidth="1"/>
    <col min="4615" max="4615" width="11" style="334" customWidth="1"/>
    <col min="4616" max="4864" width="9.140625" style="334"/>
    <col min="4865" max="4865" width="4.42578125" style="334" customWidth="1"/>
    <col min="4866" max="4866" width="10.5703125" style="334" customWidth="1"/>
    <col min="4867" max="4867" width="28.28515625" style="334" customWidth="1"/>
    <col min="4868" max="4868" width="11.7109375" style="334" customWidth="1"/>
    <col min="4869" max="4869" width="12" style="334" customWidth="1"/>
    <col min="4870" max="4870" width="11.28515625" style="334" customWidth="1"/>
    <col min="4871" max="4871" width="11" style="334" customWidth="1"/>
    <col min="4872" max="5120" width="9.140625" style="334"/>
    <col min="5121" max="5121" width="4.42578125" style="334" customWidth="1"/>
    <col min="5122" max="5122" width="10.5703125" style="334" customWidth="1"/>
    <col min="5123" max="5123" width="28.28515625" style="334" customWidth="1"/>
    <col min="5124" max="5124" width="11.7109375" style="334" customWidth="1"/>
    <col min="5125" max="5125" width="12" style="334" customWidth="1"/>
    <col min="5126" max="5126" width="11.28515625" style="334" customWidth="1"/>
    <col min="5127" max="5127" width="11" style="334" customWidth="1"/>
    <col min="5128" max="5376" width="9.140625" style="334"/>
    <col min="5377" max="5377" width="4.42578125" style="334" customWidth="1"/>
    <col min="5378" max="5378" width="10.5703125" style="334" customWidth="1"/>
    <col min="5379" max="5379" width="28.28515625" style="334" customWidth="1"/>
    <col min="5380" max="5380" width="11.7109375" style="334" customWidth="1"/>
    <col min="5381" max="5381" width="12" style="334" customWidth="1"/>
    <col min="5382" max="5382" width="11.28515625" style="334" customWidth="1"/>
    <col min="5383" max="5383" width="11" style="334" customWidth="1"/>
    <col min="5384" max="5632" width="9.140625" style="334"/>
    <col min="5633" max="5633" width="4.42578125" style="334" customWidth="1"/>
    <col min="5634" max="5634" width="10.5703125" style="334" customWidth="1"/>
    <col min="5635" max="5635" width="28.28515625" style="334" customWidth="1"/>
    <col min="5636" max="5636" width="11.7109375" style="334" customWidth="1"/>
    <col min="5637" max="5637" width="12" style="334" customWidth="1"/>
    <col min="5638" max="5638" width="11.28515625" style="334" customWidth="1"/>
    <col min="5639" max="5639" width="11" style="334" customWidth="1"/>
    <col min="5640" max="5888" width="9.140625" style="334"/>
    <col min="5889" max="5889" width="4.42578125" style="334" customWidth="1"/>
    <col min="5890" max="5890" width="10.5703125" style="334" customWidth="1"/>
    <col min="5891" max="5891" width="28.28515625" style="334" customWidth="1"/>
    <col min="5892" max="5892" width="11.7109375" style="334" customWidth="1"/>
    <col min="5893" max="5893" width="12" style="334" customWidth="1"/>
    <col min="5894" max="5894" width="11.28515625" style="334" customWidth="1"/>
    <col min="5895" max="5895" width="11" style="334" customWidth="1"/>
    <col min="5896" max="6144" width="9.140625" style="334"/>
    <col min="6145" max="6145" width="4.42578125" style="334" customWidth="1"/>
    <col min="6146" max="6146" width="10.5703125" style="334" customWidth="1"/>
    <col min="6147" max="6147" width="28.28515625" style="334" customWidth="1"/>
    <col min="6148" max="6148" width="11.7109375" style="334" customWidth="1"/>
    <col min="6149" max="6149" width="12" style="334" customWidth="1"/>
    <col min="6150" max="6150" width="11.28515625" style="334" customWidth="1"/>
    <col min="6151" max="6151" width="11" style="334" customWidth="1"/>
    <col min="6152" max="6400" width="9.140625" style="334"/>
    <col min="6401" max="6401" width="4.42578125" style="334" customWidth="1"/>
    <col min="6402" max="6402" width="10.5703125" style="334" customWidth="1"/>
    <col min="6403" max="6403" width="28.28515625" style="334" customWidth="1"/>
    <col min="6404" max="6404" width="11.7109375" style="334" customWidth="1"/>
    <col min="6405" max="6405" width="12" style="334" customWidth="1"/>
    <col min="6406" max="6406" width="11.28515625" style="334" customWidth="1"/>
    <col min="6407" max="6407" width="11" style="334" customWidth="1"/>
    <col min="6408" max="6656" width="9.140625" style="334"/>
    <col min="6657" max="6657" width="4.42578125" style="334" customWidth="1"/>
    <col min="6658" max="6658" width="10.5703125" style="334" customWidth="1"/>
    <col min="6659" max="6659" width="28.28515625" style="334" customWidth="1"/>
    <col min="6660" max="6660" width="11.7109375" style="334" customWidth="1"/>
    <col min="6661" max="6661" width="12" style="334" customWidth="1"/>
    <col min="6662" max="6662" width="11.28515625" style="334" customWidth="1"/>
    <col min="6663" max="6663" width="11" style="334" customWidth="1"/>
    <col min="6664" max="6912" width="9.140625" style="334"/>
    <col min="6913" max="6913" width="4.42578125" style="334" customWidth="1"/>
    <col min="6914" max="6914" width="10.5703125" style="334" customWidth="1"/>
    <col min="6915" max="6915" width="28.28515625" style="334" customWidth="1"/>
    <col min="6916" max="6916" width="11.7109375" style="334" customWidth="1"/>
    <col min="6917" max="6917" width="12" style="334" customWidth="1"/>
    <col min="6918" max="6918" width="11.28515625" style="334" customWidth="1"/>
    <col min="6919" max="6919" width="11" style="334" customWidth="1"/>
    <col min="6920" max="7168" width="9.140625" style="334"/>
    <col min="7169" max="7169" width="4.42578125" style="334" customWidth="1"/>
    <col min="7170" max="7170" width="10.5703125" style="334" customWidth="1"/>
    <col min="7171" max="7171" width="28.28515625" style="334" customWidth="1"/>
    <col min="7172" max="7172" width="11.7109375" style="334" customWidth="1"/>
    <col min="7173" max="7173" width="12" style="334" customWidth="1"/>
    <col min="7174" max="7174" width="11.28515625" style="334" customWidth="1"/>
    <col min="7175" max="7175" width="11" style="334" customWidth="1"/>
    <col min="7176" max="7424" width="9.140625" style="334"/>
    <col min="7425" max="7425" width="4.42578125" style="334" customWidth="1"/>
    <col min="7426" max="7426" width="10.5703125" style="334" customWidth="1"/>
    <col min="7427" max="7427" width="28.28515625" style="334" customWidth="1"/>
    <col min="7428" max="7428" width="11.7109375" style="334" customWidth="1"/>
    <col min="7429" max="7429" width="12" style="334" customWidth="1"/>
    <col min="7430" max="7430" width="11.28515625" style="334" customWidth="1"/>
    <col min="7431" max="7431" width="11" style="334" customWidth="1"/>
    <col min="7432" max="7680" width="9.140625" style="334"/>
    <col min="7681" max="7681" width="4.42578125" style="334" customWidth="1"/>
    <col min="7682" max="7682" width="10.5703125" style="334" customWidth="1"/>
    <col min="7683" max="7683" width="28.28515625" style="334" customWidth="1"/>
    <col min="7684" max="7684" width="11.7109375" style="334" customWidth="1"/>
    <col min="7685" max="7685" width="12" style="334" customWidth="1"/>
    <col min="7686" max="7686" width="11.28515625" style="334" customWidth="1"/>
    <col min="7687" max="7687" width="11" style="334" customWidth="1"/>
    <col min="7688" max="7936" width="9.140625" style="334"/>
    <col min="7937" max="7937" width="4.42578125" style="334" customWidth="1"/>
    <col min="7938" max="7938" width="10.5703125" style="334" customWidth="1"/>
    <col min="7939" max="7939" width="28.28515625" style="334" customWidth="1"/>
    <col min="7940" max="7940" width="11.7109375" style="334" customWidth="1"/>
    <col min="7941" max="7941" width="12" style="334" customWidth="1"/>
    <col min="7942" max="7942" width="11.28515625" style="334" customWidth="1"/>
    <col min="7943" max="7943" width="11" style="334" customWidth="1"/>
    <col min="7944" max="8192" width="9.140625" style="334"/>
    <col min="8193" max="8193" width="4.42578125" style="334" customWidth="1"/>
    <col min="8194" max="8194" width="10.5703125" style="334" customWidth="1"/>
    <col min="8195" max="8195" width="28.28515625" style="334" customWidth="1"/>
    <col min="8196" max="8196" width="11.7109375" style="334" customWidth="1"/>
    <col min="8197" max="8197" width="12" style="334" customWidth="1"/>
    <col min="8198" max="8198" width="11.28515625" style="334" customWidth="1"/>
    <col min="8199" max="8199" width="11" style="334" customWidth="1"/>
    <col min="8200" max="8448" width="9.140625" style="334"/>
    <col min="8449" max="8449" width="4.42578125" style="334" customWidth="1"/>
    <col min="8450" max="8450" width="10.5703125" style="334" customWidth="1"/>
    <col min="8451" max="8451" width="28.28515625" style="334" customWidth="1"/>
    <col min="8452" max="8452" width="11.7109375" style="334" customWidth="1"/>
    <col min="8453" max="8453" width="12" style="334" customWidth="1"/>
    <col min="8454" max="8454" width="11.28515625" style="334" customWidth="1"/>
    <col min="8455" max="8455" width="11" style="334" customWidth="1"/>
    <col min="8456" max="8704" width="9.140625" style="334"/>
    <col min="8705" max="8705" width="4.42578125" style="334" customWidth="1"/>
    <col min="8706" max="8706" width="10.5703125" style="334" customWidth="1"/>
    <col min="8707" max="8707" width="28.28515625" style="334" customWidth="1"/>
    <col min="8708" max="8708" width="11.7109375" style="334" customWidth="1"/>
    <col min="8709" max="8709" width="12" style="334" customWidth="1"/>
    <col min="8710" max="8710" width="11.28515625" style="334" customWidth="1"/>
    <col min="8711" max="8711" width="11" style="334" customWidth="1"/>
    <col min="8712" max="8960" width="9.140625" style="334"/>
    <col min="8961" max="8961" width="4.42578125" style="334" customWidth="1"/>
    <col min="8962" max="8962" width="10.5703125" style="334" customWidth="1"/>
    <col min="8963" max="8963" width="28.28515625" style="334" customWidth="1"/>
    <col min="8964" max="8964" width="11.7109375" style="334" customWidth="1"/>
    <col min="8965" max="8965" width="12" style="334" customWidth="1"/>
    <col min="8966" max="8966" width="11.28515625" style="334" customWidth="1"/>
    <col min="8967" max="8967" width="11" style="334" customWidth="1"/>
    <col min="8968" max="9216" width="9.140625" style="334"/>
    <col min="9217" max="9217" width="4.42578125" style="334" customWidth="1"/>
    <col min="9218" max="9218" width="10.5703125" style="334" customWidth="1"/>
    <col min="9219" max="9219" width="28.28515625" style="334" customWidth="1"/>
    <col min="9220" max="9220" width="11.7109375" style="334" customWidth="1"/>
    <col min="9221" max="9221" width="12" style="334" customWidth="1"/>
    <col min="9222" max="9222" width="11.28515625" style="334" customWidth="1"/>
    <col min="9223" max="9223" width="11" style="334" customWidth="1"/>
    <col min="9224" max="9472" width="9.140625" style="334"/>
    <col min="9473" max="9473" width="4.42578125" style="334" customWidth="1"/>
    <col min="9474" max="9474" width="10.5703125" style="334" customWidth="1"/>
    <col min="9475" max="9475" width="28.28515625" style="334" customWidth="1"/>
    <col min="9476" max="9476" width="11.7109375" style="334" customWidth="1"/>
    <col min="9477" max="9477" width="12" style="334" customWidth="1"/>
    <col min="9478" max="9478" width="11.28515625" style="334" customWidth="1"/>
    <col min="9479" max="9479" width="11" style="334" customWidth="1"/>
    <col min="9480" max="9728" width="9.140625" style="334"/>
    <col min="9729" max="9729" width="4.42578125" style="334" customWidth="1"/>
    <col min="9730" max="9730" width="10.5703125" style="334" customWidth="1"/>
    <col min="9731" max="9731" width="28.28515625" style="334" customWidth="1"/>
    <col min="9732" max="9732" width="11.7109375" style="334" customWidth="1"/>
    <col min="9733" max="9733" width="12" style="334" customWidth="1"/>
    <col min="9734" max="9734" width="11.28515625" style="334" customWidth="1"/>
    <col min="9735" max="9735" width="11" style="334" customWidth="1"/>
    <col min="9736" max="9984" width="9.140625" style="334"/>
    <col min="9985" max="9985" width="4.42578125" style="334" customWidth="1"/>
    <col min="9986" max="9986" width="10.5703125" style="334" customWidth="1"/>
    <col min="9987" max="9987" width="28.28515625" style="334" customWidth="1"/>
    <col min="9988" max="9988" width="11.7109375" style="334" customWidth="1"/>
    <col min="9989" max="9989" width="12" style="334" customWidth="1"/>
    <col min="9990" max="9990" width="11.28515625" style="334" customWidth="1"/>
    <col min="9991" max="9991" width="11" style="334" customWidth="1"/>
    <col min="9992" max="10240" width="9.140625" style="334"/>
    <col min="10241" max="10241" width="4.42578125" style="334" customWidth="1"/>
    <col min="10242" max="10242" width="10.5703125" style="334" customWidth="1"/>
    <col min="10243" max="10243" width="28.28515625" style="334" customWidth="1"/>
    <col min="10244" max="10244" width="11.7109375" style="334" customWidth="1"/>
    <col min="10245" max="10245" width="12" style="334" customWidth="1"/>
    <col min="10246" max="10246" width="11.28515625" style="334" customWidth="1"/>
    <col min="10247" max="10247" width="11" style="334" customWidth="1"/>
    <col min="10248" max="10496" width="9.140625" style="334"/>
    <col min="10497" max="10497" width="4.42578125" style="334" customWidth="1"/>
    <col min="10498" max="10498" width="10.5703125" style="334" customWidth="1"/>
    <col min="10499" max="10499" width="28.28515625" style="334" customWidth="1"/>
    <col min="10500" max="10500" width="11.7109375" style="334" customWidth="1"/>
    <col min="10501" max="10501" width="12" style="334" customWidth="1"/>
    <col min="10502" max="10502" width="11.28515625" style="334" customWidth="1"/>
    <col min="10503" max="10503" width="11" style="334" customWidth="1"/>
    <col min="10504" max="10752" width="9.140625" style="334"/>
    <col min="10753" max="10753" width="4.42578125" style="334" customWidth="1"/>
    <col min="10754" max="10754" width="10.5703125" style="334" customWidth="1"/>
    <col min="10755" max="10755" width="28.28515625" style="334" customWidth="1"/>
    <col min="10756" max="10756" width="11.7109375" style="334" customWidth="1"/>
    <col min="10757" max="10757" width="12" style="334" customWidth="1"/>
    <col min="10758" max="10758" width="11.28515625" style="334" customWidth="1"/>
    <col min="10759" max="10759" width="11" style="334" customWidth="1"/>
    <col min="10760" max="11008" width="9.140625" style="334"/>
    <col min="11009" max="11009" width="4.42578125" style="334" customWidth="1"/>
    <col min="11010" max="11010" width="10.5703125" style="334" customWidth="1"/>
    <col min="11011" max="11011" width="28.28515625" style="334" customWidth="1"/>
    <col min="11012" max="11012" width="11.7109375" style="334" customWidth="1"/>
    <col min="11013" max="11013" width="12" style="334" customWidth="1"/>
    <col min="11014" max="11014" width="11.28515625" style="334" customWidth="1"/>
    <col min="11015" max="11015" width="11" style="334" customWidth="1"/>
    <col min="11016" max="11264" width="9.140625" style="334"/>
    <col min="11265" max="11265" width="4.42578125" style="334" customWidth="1"/>
    <col min="11266" max="11266" width="10.5703125" style="334" customWidth="1"/>
    <col min="11267" max="11267" width="28.28515625" style="334" customWidth="1"/>
    <col min="11268" max="11268" width="11.7109375" style="334" customWidth="1"/>
    <col min="11269" max="11269" width="12" style="334" customWidth="1"/>
    <col min="11270" max="11270" width="11.28515625" style="334" customWidth="1"/>
    <col min="11271" max="11271" width="11" style="334" customWidth="1"/>
    <col min="11272" max="11520" width="9.140625" style="334"/>
    <col min="11521" max="11521" width="4.42578125" style="334" customWidth="1"/>
    <col min="11522" max="11522" width="10.5703125" style="334" customWidth="1"/>
    <col min="11523" max="11523" width="28.28515625" style="334" customWidth="1"/>
    <col min="11524" max="11524" width="11.7109375" style="334" customWidth="1"/>
    <col min="11525" max="11525" width="12" style="334" customWidth="1"/>
    <col min="11526" max="11526" width="11.28515625" style="334" customWidth="1"/>
    <col min="11527" max="11527" width="11" style="334" customWidth="1"/>
    <col min="11528" max="11776" width="9.140625" style="334"/>
    <col min="11777" max="11777" width="4.42578125" style="334" customWidth="1"/>
    <col min="11778" max="11778" width="10.5703125" style="334" customWidth="1"/>
    <col min="11779" max="11779" width="28.28515625" style="334" customWidth="1"/>
    <col min="11780" max="11780" width="11.7109375" style="334" customWidth="1"/>
    <col min="11781" max="11781" width="12" style="334" customWidth="1"/>
    <col min="11782" max="11782" width="11.28515625" style="334" customWidth="1"/>
    <col min="11783" max="11783" width="11" style="334" customWidth="1"/>
    <col min="11784" max="12032" width="9.140625" style="334"/>
    <col min="12033" max="12033" width="4.42578125" style="334" customWidth="1"/>
    <col min="12034" max="12034" width="10.5703125" style="334" customWidth="1"/>
    <col min="12035" max="12035" width="28.28515625" style="334" customWidth="1"/>
    <col min="12036" max="12036" width="11.7109375" style="334" customWidth="1"/>
    <col min="12037" max="12037" width="12" style="334" customWidth="1"/>
    <col min="12038" max="12038" width="11.28515625" style="334" customWidth="1"/>
    <col min="12039" max="12039" width="11" style="334" customWidth="1"/>
    <col min="12040" max="12288" width="9.140625" style="334"/>
    <col min="12289" max="12289" width="4.42578125" style="334" customWidth="1"/>
    <col min="12290" max="12290" width="10.5703125" style="334" customWidth="1"/>
    <col min="12291" max="12291" width="28.28515625" style="334" customWidth="1"/>
    <col min="12292" max="12292" width="11.7109375" style="334" customWidth="1"/>
    <col min="12293" max="12293" width="12" style="334" customWidth="1"/>
    <col min="12294" max="12294" width="11.28515625" style="334" customWidth="1"/>
    <col min="12295" max="12295" width="11" style="334" customWidth="1"/>
    <col min="12296" max="12544" width="9.140625" style="334"/>
    <col min="12545" max="12545" width="4.42578125" style="334" customWidth="1"/>
    <col min="12546" max="12546" width="10.5703125" style="334" customWidth="1"/>
    <col min="12547" max="12547" width="28.28515625" style="334" customWidth="1"/>
    <col min="12548" max="12548" width="11.7109375" style="334" customWidth="1"/>
    <col min="12549" max="12549" width="12" style="334" customWidth="1"/>
    <col min="12550" max="12550" width="11.28515625" style="334" customWidth="1"/>
    <col min="12551" max="12551" width="11" style="334" customWidth="1"/>
    <col min="12552" max="12800" width="9.140625" style="334"/>
    <col min="12801" max="12801" width="4.42578125" style="334" customWidth="1"/>
    <col min="12802" max="12802" width="10.5703125" style="334" customWidth="1"/>
    <col min="12803" max="12803" width="28.28515625" style="334" customWidth="1"/>
    <col min="12804" max="12804" width="11.7109375" style="334" customWidth="1"/>
    <col min="12805" max="12805" width="12" style="334" customWidth="1"/>
    <col min="12806" max="12806" width="11.28515625" style="334" customWidth="1"/>
    <col min="12807" max="12807" width="11" style="334" customWidth="1"/>
    <col min="12808" max="13056" width="9.140625" style="334"/>
    <col min="13057" max="13057" width="4.42578125" style="334" customWidth="1"/>
    <col min="13058" max="13058" width="10.5703125" style="334" customWidth="1"/>
    <col min="13059" max="13059" width="28.28515625" style="334" customWidth="1"/>
    <col min="13060" max="13060" width="11.7109375" style="334" customWidth="1"/>
    <col min="13061" max="13061" width="12" style="334" customWidth="1"/>
    <col min="13062" max="13062" width="11.28515625" style="334" customWidth="1"/>
    <col min="13063" max="13063" width="11" style="334" customWidth="1"/>
    <col min="13064" max="13312" width="9.140625" style="334"/>
    <col min="13313" max="13313" width="4.42578125" style="334" customWidth="1"/>
    <col min="13314" max="13314" width="10.5703125" style="334" customWidth="1"/>
    <col min="13315" max="13315" width="28.28515625" style="334" customWidth="1"/>
    <col min="13316" max="13316" width="11.7109375" style="334" customWidth="1"/>
    <col min="13317" max="13317" width="12" style="334" customWidth="1"/>
    <col min="13318" max="13318" width="11.28515625" style="334" customWidth="1"/>
    <col min="13319" max="13319" width="11" style="334" customWidth="1"/>
    <col min="13320" max="13568" width="9.140625" style="334"/>
    <col min="13569" max="13569" width="4.42578125" style="334" customWidth="1"/>
    <col min="13570" max="13570" width="10.5703125" style="334" customWidth="1"/>
    <col min="13571" max="13571" width="28.28515625" style="334" customWidth="1"/>
    <col min="13572" max="13572" width="11.7109375" style="334" customWidth="1"/>
    <col min="13573" max="13573" width="12" style="334" customWidth="1"/>
    <col min="13574" max="13574" width="11.28515625" style="334" customWidth="1"/>
    <col min="13575" max="13575" width="11" style="334" customWidth="1"/>
    <col min="13576" max="13824" width="9.140625" style="334"/>
    <col min="13825" max="13825" width="4.42578125" style="334" customWidth="1"/>
    <col min="13826" max="13826" width="10.5703125" style="334" customWidth="1"/>
    <col min="13827" max="13827" width="28.28515625" style="334" customWidth="1"/>
    <col min="13828" max="13828" width="11.7109375" style="334" customWidth="1"/>
    <col min="13829" max="13829" width="12" style="334" customWidth="1"/>
    <col min="13830" max="13830" width="11.28515625" style="334" customWidth="1"/>
    <col min="13831" max="13831" width="11" style="334" customWidth="1"/>
    <col min="13832" max="14080" width="9.140625" style="334"/>
    <col min="14081" max="14081" width="4.42578125" style="334" customWidth="1"/>
    <col min="14082" max="14082" width="10.5703125" style="334" customWidth="1"/>
    <col min="14083" max="14083" width="28.28515625" style="334" customWidth="1"/>
    <col min="14084" max="14084" width="11.7109375" style="334" customWidth="1"/>
    <col min="14085" max="14085" width="12" style="334" customWidth="1"/>
    <col min="14086" max="14086" width="11.28515625" style="334" customWidth="1"/>
    <col min="14087" max="14087" width="11" style="334" customWidth="1"/>
    <col min="14088" max="14336" width="9.140625" style="334"/>
    <col min="14337" max="14337" width="4.42578125" style="334" customWidth="1"/>
    <col min="14338" max="14338" width="10.5703125" style="334" customWidth="1"/>
    <col min="14339" max="14339" width="28.28515625" style="334" customWidth="1"/>
    <col min="14340" max="14340" width="11.7109375" style="334" customWidth="1"/>
    <col min="14341" max="14341" width="12" style="334" customWidth="1"/>
    <col min="14342" max="14342" width="11.28515625" style="334" customWidth="1"/>
    <col min="14343" max="14343" width="11" style="334" customWidth="1"/>
    <col min="14344" max="14592" width="9.140625" style="334"/>
    <col min="14593" max="14593" width="4.42578125" style="334" customWidth="1"/>
    <col min="14594" max="14594" width="10.5703125" style="334" customWidth="1"/>
    <col min="14595" max="14595" width="28.28515625" style="334" customWidth="1"/>
    <col min="14596" max="14596" width="11.7109375" style="334" customWidth="1"/>
    <col min="14597" max="14597" width="12" style="334" customWidth="1"/>
    <col min="14598" max="14598" width="11.28515625" style="334" customWidth="1"/>
    <col min="14599" max="14599" width="11" style="334" customWidth="1"/>
    <col min="14600" max="14848" width="9.140625" style="334"/>
    <col min="14849" max="14849" width="4.42578125" style="334" customWidth="1"/>
    <col min="14850" max="14850" width="10.5703125" style="334" customWidth="1"/>
    <col min="14851" max="14851" width="28.28515625" style="334" customWidth="1"/>
    <col min="14852" max="14852" width="11.7109375" style="334" customWidth="1"/>
    <col min="14853" max="14853" width="12" style="334" customWidth="1"/>
    <col min="14854" max="14854" width="11.28515625" style="334" customWidth="1"/>
    <col min="14855" max="14855" width="11" style="334" customWidth="1"/>
    <col min="14856" max="15104" width="9.140625" style="334"/>
    <col min="15105" max="15105" width="4.42578125" style="334" customWidth="1"/>
    <col min="15106" max="15106" width="10.5703125" style="334" customWidth="1"/>
    <col min="15107" max="15107" width="28.28515625" style="334" customWidth="1"/>
    <col min="15108" max="15108" width="11.7109375" style="334" customWidth="1"/>
    <col min="15109" max="15109" width="12" style="334" customWidth="1"/>
    <col min="15110" max="15110" width="11.28515625" style="334" customWidth="1"/>
    <col min="15111" max="15111" width="11" style="334" customWidth="1"/>
    <col min="15112" max="15360" width="9.140625" style="334"/>
    <col min="15361" max="15361" width="4.42578125" style="334" customWidth="1"/>
    <col min="15362" max="15362" width="10.5703125" style="334" customWidth="1"/>
    <col min="15363" max="15363" width="28.28515625" style="334" customWidth="1"/>
    <col min="15364" max="15364" width="11.7109375" style="334" customWidth="1"/>
    <col min="15365" max="15365" width="12" style="334" customWidth="1"/>
    <col min="15366" max="15366" width="11.28515625" style="334" customWidth="1"/>
    <col min="15367" max="15367" width="11" style="334" customWidth="1"/>
    <col min="15368" max="15616" width="9.140625" style="334"/>
    <col min="15617" max="15617" width="4.42578125" style="334" customWidth="1"/>
    <col min="15618" max="15618" width="10.5703125" style="334" customWidth="1"/>
    <col min="15619" max="15619" width="28.28515625" style="334" customWidth="1"/>
    <col min="15620" max="15620" width="11.7109375" style="334" customWidth="1"/>
    <col min="15621" max="15621" width="12" style="334" customWidth="1"/>
    <col min="15622" max="15622" width="11.28515625" style="334" customWidth="1"/>
    <col min="15623" max="15623" width="11" style="334" customWidth="1"/>
    <col min="15624" max="15872" width="9.140625" style="334"/>
    <col min="15873" max="15873" width="4.42578125" style="334" customWidth="1"/>
    <col min="15874" max="15874" width="10.5703125" style="334" customWidth="1"/>
    <col min="15875" max="15875" width="28.28515625" style="334" customWidth="1"/>
    <col min="15876" max="15876" width="11.7109375" style="334" customWidth="1"/>
    <col min="15877" max="15877" width="12" style="334" customWidth="1"/>
    <col min="15878" max="15878" width="11.28515625" style="334" customWidth="1"/>
    <col min="15879" max="15879" width="11" style="334" customWidth="1"/>
    <col min="15880" max="16128" width="9.140625" style="334"/>
    <col min="16129" max="16129" width="4.42578125" style="334" customWidth="1"/>
    <col min="16130" max="16130" width="10.5703125" style="334" customWidth="1"/>
    <col min="16131" max="16131" width="28.28515625" style="334" customWidth="1"/>
    <col min="16132" max="16132" width="11.7109375" style="334" customWidth="1"/>
    <col min="16133" max="16133" width="12" style="334" customWidth="1"/>
    <col min="16134" max="16134" width="11.28515625" style="334" customWidth="1"/>
    <col min="16135" max="16135" width="11" style="334" customWidth="1"/>
    <col min="16136" max="16384" width="9.140625" style="334"/>
  </cols>
  <sheetData>
    <row r="1" spans="1:8" x14ac:dyDescent="0.2">
      <c r="E1" s="157" t="s">
        <v>0</v>
      </c>
      <c r="F1" s="158"/>
      <c r="G1" s="158"/>
    </row>
    <row r="2" spans="1:8" x14ac:dyDescent="0.2">
      <c r="E2" s="159" t="s">
        <v>429</v>
      </c>
      <c r="F2" s="158"/>
      <c r="G2" s="158"/>
    </row>
    <row r="3" spans="1:8" x14ac:dyDescent="0.2">
      <c r="E3" s="159" t="s">
        <v>33</v>
      </c>
      <c r="F3" s="158"/>
      <c r="G3" s="158"/>
    </row>
    <row r="4" spans="1:8" x14ac:dyDescent="0.2">
      <c r="E4" s="157" t="s">
        <v>430</v>
      </c>
      <c r="F4" s="157"/>
      <c r="G4" s="157"/>
    </row>
    <row r="5" spans="1:8" hidden="1" x14ac:dyDescent="0.2">
      <c r="D5" s="160" t="s">
        <v>47</v>
      </c>
    </row>
    <row r="6" spans="1:8" hidden="1" x14ac:dyDescent="0.2">
      <c r="D6" s="101" t="s">
        <v>342</v>
      </c>
    </row>
    <row r="7" spans="1:8" hidden="1" x14ac:dyDescent="0.2">
      <c r="D7" s="101" t="s">
        <v>231</v>
      </c>
    </row>
    <row r="8" spans="1:8" hidden="1" x14ac:dyDescent="0.2">
      <c r="D8" s="105" t="s">
        <v>431</v>
      </c>
    </row>
    <row r="9" spans="1:8" x14ac:dyDescent="0.2">
      <c r="D9" s="333"/>
    </row>
    <row r="10" spans="1:8" x14ac:dyDescent="0.2">
      <c r="D10" s="333"/>
    </row>
    <row r="11" spans="1:8" ht="30" customHeight="1" x14ac:dyDescent="0.2">
      <c r="A11" s="442" t="s">
        <v>432</v>
      </c>
      <c r="B11" s="442"/>
      <c r="C11" s="442"/>
      <c r="D11" s="442"/>
      <c r="E11" s="442"/>
      <c r="F11" s="442"/>
      <c r="G11" s="442"/>
      <c r="H11" s="335"/>
    </row>
    <row r="12" spans="1:8" x14ac:dyDescent="0.2">
      <c r="C12" s="336"/>
      <c r="E12" s="334"/>
      <c r="F12" s="443" t="s">
        <v>248</v>
      </c>
      <c r="G12" s="443"/>
    </row>
    <row r="13" spans="1:8" ht="15.75" customHeight="1" x14ac:dyDescent="0.2">
      <c r="A13" s="444" t="s">
        <v>1</v>
      </c>
      <c r="B13" s="447" t="s">
        <v>433</v>
      </c>
      <c r="C13" s="447" t="s">
        <v>434</v>
      </c>
      <c r="D13" s="447" t="s">
        <v>39</v>
      </c>
      <c r="E13" s="452" t="s">
        <v>34</v>
      </c>
      <c r="F13" s="453"/>
      <c r="G13" s="454"/>
    </row>
    <row r="14" spans="1:8" ht="15.75" customHeight="1" x14ac:dyDescent="0.2">
      <c r="A14" s="445"/>
      <c r="B14" s="448"/>
      <c r="C14" s="450"/>
      <c r="D14" s="450"/>
      <c r="E14" s="452" t="s">
        <v>281</v>
      </c>
      <c r="F14" s="454"/>
      <c r="G14" s="447" t="s">
        <v>282</v>
      </c>
    </row>
    <row r="15" spans="1:8" ht="40.5" customHeight="1" x14ac:dyDescent="0.2">
      <c r="A15" s="446"/>
      <c r="B15" s="449"/>
      <c r="C15" s="451"/>
      <c r="D15" s="451"/>
      <c r="E15" s="337" t="s">
        <v>283</v>
      </c>
      <c r="F15" s="337" t="s">
        <v>284</v>
      </c>
      <c r="G15" s="455"/>
    </row>
    <row r="16" spans="1:8" x14ac:dyDescent="0.2">
      <c r="A16" s="338" t="s">
        <v>2</v>
      </c>
      <c r="B16" s="339" t="s">
        <v>285</v>
      </c>
      <c r="C16" s="340" t="s">
        <v>435</v>
      </c>
      <c r="D16" s="341">
        <v>56066.1</v>
      </c>
      <c r="E16" s="341">
        <v>25470.999999999996</v>
      </c>
      <c r="F16" s="341">
        <v>7303.5999999999995</v>
      </c>
      <c r="G16" s="341">
        <v>30595.100000000002</v>
      </c>
    </row>
    <row r="17" spans="1:7" ht="45" hidden="1" x14ac:dyDescent="0.2">
      <c r="A17" s="342" t="s">
        <v>36</v>
      </c>
      <c r="B17" s="339"/>
      <c r="C17" s="343" t="s">
        <v>436</v>
      </c>
      <c r="D17" s="341">
        <v>0</v>
      </c>
      <c r="E17" s="341"/>
      <c r="F17" s="341"/>
      <c r="G17" s="341"/>
    </row>
    <row r="18" spans="1:7" x14ac:dyDescent="0.2">
      <c r="A18" s="344" t="s">
        <v>3</v>
      </c>
      <c r="B18" s="345" t="s">
        <v>287</v>
      </c>
      <c r="C18" s="340" t="s">
        <v>437</v>
      </c>
      <c r="D18" s="341">
        <v>192.9</v>
      </c>
      <c r="E18" s="341">
        <v>192.9</v>
      </c>
      <c r="F18" s="341">
        <v>108.7</v>
      </c>
      <c r="G18" s="341">
        <v>0</v>
      </c>
    </row>
    <row r="19" spans="1:7" ht="30" x14ac:dyDescent="0.2">
      <c r="A19" s="344" t="s">
        <v>4</v>
      </c>
      <c r="B19" s="345" t="s">
        <v>300</v>
      </c>
      <c r="C19" s="340" t="s">
        <v>438</v>
      </c>
      <c r="D19" s="341">
        <v>2189.4</v>
      </c>
      <c r="E19" s="341">
        <v>2161.4</v>
      </c>
      <c r="F19" s="341">
        <v>1018.8</v>
      </c>
      <c r="G19" s="341">
        <v>28</v>
      </c>
    </row>
    <row r="20" spans="1:7" x14ac:dyDescent="0.2">
      <c r="A20" s="344" t="s">
        <v>5</v>
      </c>
      <c r="B20" s="345" t="s">
        <v>289</v>
      </c>
      <c r="C20" s="340" t="s">
        <v>439</v>
      </c>
      <c r="D20" s="341">
        <v>38681.800000000003</v>
      </c>
      <c r="E20" s="341">
        <v>27157.4</v>
      </c>
      <c r="F20" s="341">
        <v>53.9</v>
      </c>
      <c r="G20" s="341">
        <v>11524.400000000001</v>
      </c>
    </row>
    <row r="21" spans="1:7" x14ac:dyDescent="0.2">
      <c r="A21" s="344" t="s">
        <v>6</v>
      </c>
      <c r="B21" s="345" t="s">
        <v>302</v>
      </c>
      <c r="C21" s="340" t="s">
        <v>440</v>
      </c>
      <c r="D21" s="341">
        <v>16641.099999999999</v>
      </c>
      <c r="E21" s="341">
        <v>15468.3</v>
      </c>
      <c r="F21" s="341">
        <v>96.5</v>
      </c>
      <c r="G21" s="341">
        <v>1172.8</v>
      </c>
    </row>
    <row r="22" spans="1:7" x14ac:dyDescent="0.2">
      <c r="A22" s="344" t="s">
        <v>7</v>
      </c>
      <c r="B22" s="346" t="s">
        <v>308</v>
      </c>
      <c r="C22" s="340" t="s">
        <v>441</v>
      </c>
      <c r="D22" s="341">
        <v>58871.3</v>
      </c>
      <c r="E22" s="341">
        <v>44684.4</v>
      </c>
      <c r="F22" s="341">
        <v>1385.7</v>
      </c>
      <c r="G22" s="341">
        <v>14186.9</v>
      </c>
    </row>
    <row r="23" spans="1:7" x14ac:dyDescent="0.2">
      <c r="A23" s="344" t="s">
        <v>8</v>
      </c>
      <c r="B23" s="345" t="s">
        <v>314</v>
      </c>
      <c r="C23" s="340" t="s">
        <v>301</v>
      </c>
      <c r="D23" s="341">
        <v>4340.5999999999995</v>
      </c>
      <c r="E23" s="341">
        <v>4297.5999999999995</v>
      </c>
      <c r="F23" s="341">
        <v>1861.6</v>
      </c>
      <c r="G23" s="341">
        <v>43</v>
      </c>
    </row>
    <row r="24" spans="1:7" x14ac:dyDescent="0.2">
      <c r="A24" s="344" t="s">
        <v>9</v>
      </c>
      <c r="B24" s="345" t="s">
        <v>291</v>
      </c>
      <c r="C24" s="340" t="s">
        <v>442</v>
      </c>
      <c r="D24" s="341">
        <v>10609.6</v>
      </c>
      <c r="E24" s="341">
        <v>8994.6</v>
      </c>
      <c r="F24" s="341">
        <v>2215.3000000000002</v>
      </c>
      <c r="G24" s="341">
        <v>1615</v>
      </c>
    </row>
    <row r="25" spans="1:7" x14ac:dyDescent="0.2">
      <c r="A25" s="347" t="s">
        <v>10</v>
      </c>
      <c r="B25" s="345" t="s">
        <v>328</v>
      </c>
      <c r="C25" s="340" t="s">
        <v>443</v>
      </c>
      <c r="D25" s="341">
        <v>219113.9</v>
      </c>
      <c r="E25" s="341">
        <v>205125.69999999998</v>
      </c>
      <c r="F25" s="341">
        <v>120334.6</v>
      </c>
      <c r="G25" s="341">
        <v>13988.2</v>
      </c>
    </row>
    <row r="26" spans="1:7" ht="15" customHeight="1" x14ac:dyDescent="0.2">
      <c r="A26" s="348" t="s">
        <v>11</v>
      </c>
      <c r="B26" s="339" t="s">
        <v>372</v>
      </c>
      <c r="C26" s="340" t="s">
        <v>444</v>
      </c>
      <c r="D26" s="341">
        <v>64522.600000000006</v>
      </c>
      <c r="E26" s="341">
        <v>63977.3</v>
      </c>
      <c r="F26" s="341">
        <v>7970.2000000000007</v>
      </c>
      <c r="G26" s="341">
        <v>545.29999999999995</v>
      </c>
    </row>
    <row r="27" spans="1:7" s="352" customFormat="1" ht="14.25" customHeight="1" x14ac:dyDescent="0.2">
      <c r="A27" s="348"/>
      <c r="B27" s="349"/>
      <c r="C27" s="350" t="s">
        <v>39</v>
      </c>
      <c r="D27" s="351">
        <v>471229.3</v>
      </c>
      <c r="E27" s="351">
        <v>397530.6</v>
      </c>
      <c r="F27" s="351">
        <v>142348.90000000002</v>
      </c>
      <c r="G27" s="351">
        <v>73698.700000000012</v>
      </c>
    </row>
    <row r="31" spans="1:7" ht="15.75" customHeight="1" x14ac:dyDescent="0.25">
      <c r="A31" s="441" t="s">
        <v>339</v>
      </c>
      <c r="B31" s="441"/>
      <c r="C31" s="353"/>
      <c r="E31" s="364" t="s">
        <v>232</v>
      </c>
      <c r="F31" s="364"/>
      <c r="G31" s="364"/>
    </row>
    <row r="33" spans="2:2" x14ac:dyDescent="0.2">
      <c r="B33" s="354"/>
    </row>
    <row r="34" spans="2:2" x14ac:dyDescent="0.2">
      <c r="B34" s="355"/>
    </row>
    <row r="41" spans="2:2" x14ac:dyDescent="0.2">
      <c r="B41" s="354"/>
    </row>
    <row r="44" spans="2:2" x14ac:dyDescent="0.2">
      <c r="B44" s="355"/>
    </row>
    <row r="45" spans="2:2" x14ac:dyDescent="0.2">
      <c r="B45" s="354"/>
    </row>
    <row r="46" spans="2:2" x14ac:dyDescent="0.2">
      <c r="B46" s="355"/>
    </row>
  </sheetData>
  <mergeCells count="11">
    <mergeCell ref="A31:B31"/>
    <mergeCell ref="E31:G31"/>
    <mergeCell ref="A11:G11"/>
    <mergeCell ref="F12:G12"/>
    <mergeCell ref="A13:A15"/>
    <mergeCell ref="B13:B15"/>
    <mergeCell ref="C13:C15"/>
    <mergeCell ref="D13:D15"/>
    <mergeCell ref="E13:G13"/>
    <mergeCell ref="E14:F14"/>
    <mergeCell ref="G14:G15"/>
  </mergeCell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11</vt:i4>
      </vt:variant>
      <vt:variant>
        <vt:lpstr>Įvardinti diapazonai</vt:lpstr>
      </vt:variant>
      <vt:variant>
        <vt:i4>10</vt:i4>
      </vt:variant>
    </vt:vector>
  </HeadingPairs>
  <TitlesOfParts>
    <vt:vector size="21" baseType="lpstr">
      <vt:lpstr>1 pajamos</vt:lpstr>
      <vt:lpstr>1 asignavimai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'3'!Print_Area</vt:lpstr>
      <vt:lpstr>'1 asignavimai'!Print_Titles</vt:lpstr>
      <vt:lpstr>'1 pajamos'!Print_Titles</vt:lpstr>
      <vt:lpstr>'10'!Print_Titles</vt:lpstr>
      <vt:lpstr>'2'!Print_Titles</vt:lpstr>
      <vt:lpstr>'3'!Print_Titles</vt:lpstr>
      <vt:lpstr>'4'!Print_Titles</vt:lpstr>
      <vt:lpstr>'5'!Print_Titles</vt:lpstr>
      <vt:lpstr>'6'!Print_Titles</vt:lpstr>
      <vt:lpstr>'9'!Print_Titles</vt:lpstr>
    </vt:vector>
  </TitlesOfParts>
  <Company>VMSA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Ausra.Valiukoniene</dc:creator>
  <cp:lastModifiedBy>Violeta Seliuchovienė</cp:lastModifiedBy>
  <cp:lastPrinted>2016-01-18T10:39:44Z</cp:lastPrinted>
  <dcterms:created xsi:type="dcterms:W3CDTF">2011-09-08T14:23:38Z</dcterms:created>
  <dcterms:modified xsi:type="dcterms:W3CDTF">2016-01-18T13:14:41Z</dcterms:modified>
</cp:coreProperties>
</file>