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10"/>
  <workbookPr/>
  <mc:AlternateContent xmlns:mc="http://schemas.openxmlformats.org/markup-compatibility/2006">
    <mc:Choice Requires="x15">
      <x15ac:absPath xmlns:x15ac="http://schemas.microsoft.com/office/spreadsheetml/2010/11/ac" url="C:\Users\villa\OneDrive\Curso Excel\CaroCuore\"/>
    </mc:Choice>
  </mc:AlternateContent>
  <xr:revisionPtr revIDLastSave="17" documentId="11_00E78A067A72173AF4EFC5A7D4205CF3E9233BEB" xr6:coauthVersionLast="47" xr6:coauthVersionMax="47" xr10:uidLastSave="{4F8A1F58-1A4A-4B54-ACFC-C991EF54A23A}"/>
  <bookViews>
    <workbookView xWindow="0" yWindow="0" windowWidth="20490" windowHeight="7650" xr2:uid="{00000000-000D-0000-FFFF-FFFF00000000}"/>
  </bookViews>
  <sheets>
    <sheet name="CatalogoPijamasCaroCuore" sheetId="1" r:id="rId1"/>
    <sheet name="ResumenTipos" sheetId="2" r:id="rId2"/>
    <sheet name="ResumenGrupos" sheetId="3" r:id="rId3"/>
    <sheet name="ResumenColores" sheetId="4" r:id="rId4"/>
    <sheet name="ResumenTalles" sheetId="5" r:id="rId5"/>
    <sheet name="ResumenLinea" sheetId="6" r:id="rId6"/>
  </sheets>
  <definedNames>
    <definedName name="_xlnm._FilterDatabase" localSheetId="0" hidden="1">CatalogoPijamasCaroCuore!$A$1:$N$29</definedName>
    <definedName name="_xlnm.Print_Area" localSheetId="2">ResumenGrupos!$A$1:$L$33</definedName>
    <definedName name="_xlnm.Print_Area" localSheetId="1">ResumenTipos!$A$1:$L$20</definedName>
  </definedNames>
  <calcPr calcId="191028" calcCompleted="0"/>
  <pivotCaches>
    <pivotCache cacheId="445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2" i="1"/>
  <c r="S3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O10" i="1"/>
  <c r="O12" i="1"/>
  <c r="O11" i="1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J16" i="1"/>
  <c r="I9" i="1"/>
  <c r="I8" i="1"/>
  <c r="I7" i="1"/>
  <c r="I4" i="1"/>
  <c r="I5" i="1"/>
  <c r="I6" i="1"/>
  <c r="I3" i="1"/>
  <c r="I2" i="1"/>
  <c r="I26" i="1"/>
  <c r="I27" i="1"/>
  <c r="I28" i="1"/>
  <c r="I23" i="1"/>
  <c r="I29" i="1"/>
  <c r="I25" i="1"/>
  <c r="I24" i="1"/>
  <c r="D4" i="2"/>
  <c r="D5" i="2"/>
  <c r="D6" i="2"/>
  <c r="D3" i="2"/>
  <c r="C4" i="2"/>
  <c r="C5" i="2"/>
  <c r="C6" i="2"/>
  <c r="F6" i="2" s="1"/>
  <c r="C3" i="2"/>
  <c r="F3" i="2" s="1"/>
  <c r="B4" i="2"/>
  <c r="B5" i="2"/>
  <c r="B6" i="2"/>
  <c r="B3" i="2"/>
  <c r="O9" i="1"/>
  <c r="O8" i="1"/>
  <c r="O7" i="1"/>
  <c r="O20" i="1"/>
  <c r="O15" i="1"/>
  <c r="O13" i="1"/>
  <c r="O14" i="1"/>
  <c r="O21" i="1"/>
  <c r="O18" i="1"/>
  <c r="O17" i="1"/>
  <c r="O4" i="1"/>
  <c r="O5" i="1"/>
  <c r="O6" i="1"/>
  <c r="O3" i="1"/>
  <c r="O2" i="1"/>
  <c r="O26" i="1"/>
  <c r="O27" i="1"/>
  <c r="O28" i="1"/>
  <c r="O23" i="1"/>
  <c r="O22" i="1"/>
  <c r="O29" i="1"/>
  <c r="O25" i="1"/>
  <c r="O24" i="1"/>
  <c r="O19" i="1"/>
  <c r="O16" i="1"/>
  <c r="F5" i="2" l="1"/>
  <c r="F4" i="2"/>
  <c r="F3" i="3"/>
  <c r="E9" i="3"/>
  <c r="C7" i="2"/>
  <c r="B13" i="3"/>
  <c r="E6" i="3"/>
  <c r="E10" i="3"/>
  <c r="E3" i="3"/>
  <c r="F4" i="3"/>
  <c r="F5" i="3"/>
  <c r="F8" i="3"/>
  <c r="D13" i="3"/>
  <c r="F7" i="3"/>
  <c r="F11" i="3"/>
  <c r="E5" i="3"/>
  <c r="F6" i="3"/>
  <c r="E12" i="3"/>
  <c r="E8" i="3"/>
  <c r="F9" i="3"/>
  <c r="F10" i="3"/>
  <c r="F12" i="3"/>
  <c r="E4" i="3"/>
  <c r="E7" i="3"/>
  <c r="E11" i="3"/>
  <c r="C13" i="3"/>
  <c r="B7" i="2"/>
  <c r="D7" i="2"/>
  <c r="E3" i="2"/>
  <c r="E6" i="2"/>
  <c r="E5" i="2"/>
  <c r="E4" i="2"/>
  <c r="F7" i="2" l="1"/>
  <c r="F13" i="3"/>
  <c r="E13" i="3"/>
  <c r="E7" i="2"/>
</calcChain>
</file>

<file path=xl/sharedStrings.xml><?xml version="1.0" encoding="utf-8"?>
<sst xmlns="http://schemas.openxmlformats.org/spreadsheetml/2006/main" count="325" uniqueCount="110">
  <si>
    <t>TIPO</t>
  </si>
  <si>
    <t>GRUPO</t>
  </si>
  <si>
    <t>ARTICULOS</t>
  </si>
  <si>
    <t>LINEA</t>
  </si>
  <si>
    <t>TONO</t>
  </si>
  <si>
    <t>COLOR</t>
  </si>
  <si>
    <t>ULTIMO</t>
  </si>
  <si>
    <t>ANTERIOR</t>
  </si>
  <si>
    <t>Dif %</t>
  </si>
  <si>
    <t>Dif $</t>
  </si>
  <si>
    <t>1</t>
  </si>
  <si>
    <t>2</t>
  </si>
  <si>
    <t>3</t>
  </si>
  <si>
    <t>4</t>
  </si>
  <si>
    <t>Total Talles</t>
  </si>
  <si>
    <t>practica 11/5</t>
  </si>
  <si>
    <t>practica 13/5</t>
  </si>
  <si>
    <t>Conjunto</t>
  </si>
  <si>
    <t>PIJAMA</t>
  </si>
  <si>
    <t xml:space="preserve">PIJAMA HONEY </t>
  </si>
  <si>
    <t xml:space="preserve">HONEY </t>
  </si>
  <si>
    <t>Rosa Viejo</t>
  </si>
  <si>
    <t xml:space="preserve">PIJAMA POEM </t>
  </si>
  <si>
    <t xml:space="preserve">POEM </t>
  </si>
  <si>
    <t>Azul Marino</t>
  </si>
  <si>
    <t xml:space="preserve">PIJAMA SURREAL </t>
  </si>
  <si>
    <t xml:space="preserve">SURREAL </t>
  </si>
  <si>
    <t>Amarillo</t>
  </si>
  <si>
    <t>Celeste</t>
  </si>
  <si>
    <t>Monoprenda</t>
  </si>
  <si>
    <t>BATA</t>
  </si>
  <si>
    <t>BATA EVA</t>
  </si>
  <si>
    <t>EVA</t>
  </si>
  <si>
    <t>Gris Claro Melange</t>
  </si>
  <si>
    <t xml:space="preserve">BATA MILA </t>
  </si>
  <si>
    <t>MILA</t>
  </si>
  <si>
    <t xml:space="preserve">BATA SHE </t>
  </si>
  <si>
    <t>SHE</t>
  </si>
  <si>
    <t>Negro</t>
  </si>
  <si>
    <t>CAMISON</t>
  </si>
  <si>
    <t xml:space="preserve">CAMISON EVA </t>
  </si>
  <si>
    <t xml:space="preserve">CAMISON HONEY </t>
  </si>
  <si>
    <t xml:space="preserve">CAMISON MAGUI </t>
  </si>
  <si>
    <t xml:space="preserve">MAGUI </t>
  </si>
  <si>
    <t>Blanco</t>
  </si>
  <si>
    <t>ENTERO</t>
  </si>
  <si>
    <t xml:space="preserve">ENTERO CORTO JACINTA </t>
  </si>
  <si>
    <t xml:space="preserve">JACINTA </t>
  </si>
  <si>
    <t>ENTERO CORTO MAGUI</t>
  </si>
  <si>
    <t xml:space="preserve">ENTERO LARGO JACINTA </t>
  </si>
  <si>
    <t>Gris</t>
  </si>
  <si>
    <t>Prenda Inferior</t>
  </si>
  <si>
    <t>BABUCHA</t>
  </si>
  <si>
    <t xml:space="preserve">BABUCHA LIVE </t>
  </si>
  <si>
    <t xml:space="preserve">LIVE </t>
  </si>
  <si>
    <t>Gris Oscuro</t>
  </si>
  <si>
    <t>PANTALON</t>
  </si>
  <si>
    <t xml:space="preserve">PANTALON MILA </t>
  </si>
  <si>
    <t xml:space="preserve">PANTALÓN NEW LARA </t>
  </si>
  <si>
    <t xml:space="preserve">LARA </t>
  </si>
  <si>
    <t>SHORT</t>
  </si>
  <si>
    <t>SHORT LUNA</t>
  </si>
  <si>
    <t>LUNA</t>
  </si>
  <si>
    <t>Prenda Superior</t>
  </si>
  <si>
    <t>BUZO</t>
  </si>
  <si>
    <t xml:space="preserve">BUZO FILIPPA </t>
  </si>
  <si>
    <t xml:space="preserve">FILIPPA </t>
  </si>
  <si>
    <t>MUSCULOSA</t>
  </si>
  <si>
    <t xml:space="preserve">MUSCULOSA MILA </t>
  </si>
  <si>
    <t>REMERA</t>
  </si>
  <si>
    <t xml:space="preserve">REMERA BE A POEM </t>
  </si>
  <si>
    <t>Rosa</t>
  </si>
  <si>
    <t>REMERA CARO CUORE</t>
  </si>
  <si>
    <t>CARO CUORE</t>
  </si>
  <si>
    <t>Blanca</t>
  </si>
  <si>
    <t xml:space="preserve">REMERA HAPPINESS </t>
  </si>
  <si>
    <t xml:space="preserve">HAPPINESS </t>
  </si>
  <si>
    <t xml:space="preserve">REMERA LIVE </t>
  </si>
  <si>
    <t xml:space="preserve">REMERA NEW LARA </t>
  </si>
  <si>
    <t>REMERA PRACTICE</t>
  </si>
  <si>
    <t>PRACTICE</t>
  </si>
  <si>
    <t xml:space="preserve">REMERA ROUTINE </t>
  </si>
  <si>
    <t xml:space="preserve">ROUTINE </t>
  </si>
  <si>
    <t>Tabla con formulas</t>
  </si>
  <si>
    <t>Tabla dinamica</t>
  </si>
  <si>
    <t>Tipos de prenda</t>
  </si>
  <si>
    <t>Cantidad</t>
  </si>
  <si>
    <t>Precio Promedio Ultimo</t>
  </si>
  <si>
    <t>Precio Promedio Anterior</t>
  </si>
  <si>
    <t xml:space="preserve">Cantidad </t>
  </si>
  <si>
    <t>Precio Promedio</t>
  </si>
  <si>
    <t xml:space="preserve">Máximo </t>
  </si>
  <si>
    <t xml:space="preserve">Mínimo </t>
  </si>
  <si>
    <t>TOTAL/PROMEDIOS</t>
  </si>
  <si>
    <t>Total general</t>
  </si>
  <si>
    <t>Grupos</t>
  </si>
  <si>
    <t xml:space="preserve">Grupos </t>
  </si>
  <si>
    <t>Valores</t>
  </si>
  <si>
    <t>Azul</t>
  </si>
  <si>
    <t>Talle 1</t>
  </si>
  <si>
    <t>Talle 2</t>
  </si>
  <si>
    <t>Talle 3</t>
  </si>
  <si>
    <t>Talle 4</t>
  </si>
  <si>
    <t>Articulos</t>
  </si>
  <si>
    <t xml:space="preserve">Precio </t>
  </si>
  <si>
    <t xml:space="preserve">Total LARA </t>
  </si>
  <si>
    <t>Total Conjunto</t>
  </si>
  <si>
    <t xml:space="preserve">Total LIVE </t>
  </si>
  <si>
    <t>Total MILA</t>
  </si>
  <si>
    <t>Total Monoprenda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</si>
</sst>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9" fontId="0" fillId="0" borderId="0" xfId="2" applyFont="1"/>
    <xf numFmtId="0" fontId="3" fillId="2" borderId="0" xfId="0" applyFont="1" applyFill="1"/>
    <xf numFmtId="166" fontId="3" fillId="2" borderId="0" xfId="1" applyNumberFormat="1" applyFont="1" applyFill="1"/>
    <xf numFmtId="164" fontId="3" fillId="2" borderId="0" xfId="0" applyNumberFormat="1" applyFont="1" applyFill="1"/>
    <xf numFmtId="0" fontId="0" fillId="3" borderId="0" xfId="0" applyFill="1"/>
    <xf numFmtId="0" fontId="3" fillId="3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0" applyFont="1" applyFill="1"/>
    <xf numFmtId="166" fontId="2" fillId="3" borderId="0" xfId="1" applyNumberFormat="1" applyFont="1" applyFill="1"/>
    <xf numFmtId="9" fontId="2" fillId="3" borderId="0" xfId="2" applyFont="1" applyFill="1"/>
    <xf numFmtId="3" fontId="0" fillId="0" borderId="0" xfId="0" applyNumberFormat="1"/>
    <xf numFmtId="166" fontId="3" fillId="2" borderId="0" xfId="1" applyNumberFormat="1" applyFont="1" applyFill="1" applyAlignment="1">
      <alignment horizontal="center"/>
    </xf>
    <xf numFmtId="166" fontId="0" fillId="3" borderId="0" xfId="1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Tipos de Prenda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ResumenTipos!$B$2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ResumenTipos!$A$3:$A$6</c:f>
              <c:strCache>
                <c:ptCount val="4"/>
                <c:pt idx="0">
                  <c:v>Conjunto</c:v>
                </c:pt>
                <c:pt idx="1">
                  <c:v>Monoprenda</c:v>
                </c:pt>
                <c:pt idx="2">
                  <c:v>Prenda Inferior</c:v>
                </c:pt>
                <c:pt idx="3">
                  <c:v>Prenda Superior</c:v>
                </c:pt>
              </c:strCache>
            </c:strRef>
          </c:cat>
          <c:val>
            <c:numRef>
              <c:f>ResumenTipos!$B$3:$B$6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4-4164-A8D7-15B0DAF4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688348623"/>
        <c:axId val="688352783"/>
      </c:barChart>
      <c:lineChart>
        <c:grouping val="standard"/>
        <c:varyColors val="0"/>
        <c:ser>
          <c:idx val="1"/>
          <c:order val="1"/>
          <c:tx>
            <c:strRef>
              <c:f>ResumenTipos!$C$2</c:f>
              <c:strCache>
                <c:ptCount val="1"/>
                <c:pt idx="0">
                  <c:v> Precio Promedio Ultimo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ResumenTipos!$A$3:$A$6</c:f>
              <c:strCache>
                <c:ptCount val="4"/>
                <c:pt idx="0">
                  <c:v>Conjunto</c:v>
                </c:pt>
                <c:pt idx="1">
                  <c:v>Monoprenda</c:v>
                </c:pt>
                <c:pt idx="2">
                  <c:v>Prenda Inferior</c:v>
                </c:pt>
                <c:pt idx="3">
                  <c:v>Prenda Superior</c:v>
                </c:pt>
              </c:strCache>
            </c:strRef>
          </c:cat>
          <c:val>
            <c:numRef>
              <c:f>ResumenTipos!$C$3:$C$6</c:f>
              <c:numCache>
                <c:formatCode>_-* #,##0_-;\-* #,##0_-;_-* "-"??_-;_-@_-</c:formatCode>
                <c:ptCount val="4"/>
                <c:pt idx="0">
                  <c:v>10900</c:v>
                </c:pt>
                <c:pt idx="1">
                  <c:v>7344.4444444444443</c:v>
                </c:pt>
                <c:pt idx="2">
                  <c:v>4950</c:v>
                </c:pt>
                <c:pt idx="3">
                  <c:v>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4-4164-A8D7-15B0DAF4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89711"/>
        <c:axId val="688348207"/>
      </c:lineChart>
      <c:valAx>
        <c:axId val="68835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48623"/>
        <c:crosses val="autoZero"/>
        <c:crossBetween val="between"/>
      </c:valAx>
      <c:catAx>
        <c:axId val="68834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52783"/>
        <c:crosses val="autoZero"/>
        <c:auto val="1"/>
        <c:lblAlgn val="ctr"/>
        <c:lblOffset val="100"/>
        <c:noMultiLvlLbl val="0"/>
      </c:catAx>
      <c:valAx>
        <c:axId val="688348207"/>
        <c:scaling>
          <c:orientation val="minMax"/>
        </c:scaling>
        <c:delete val="0"/>
        <c:axPos val="r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9711"/>
        <c:crosses val="max"/>
        <c:crossBetween val="between"/>
      </c:valAx>
      <c:catAx>
        <c:axId val="905897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8348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Grupos de Prendas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ResumenGrupos!$B$2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ResumenGrupos!$A$3:$A$12</c:f>
              <c:strCache>
                <c:ptCount val="10"/>
                <c:pt idx="0">
                  <c:v>BABUCHA</c:v>
                </c:pt>
                <c:pt idx="1">
                  <c:v>BATA</c:v>
                </c:pt>
                <c:pt idx="2">
                  <c:v>BUZO</c:v>
                </c:pt>
                <c:pt idx="3">
                  <c:v>CAMISON</c:v>
                </c:pt>
                <c:pt idx="4">
                  <c:v>ENTERO</c:v>
                </c:pt>
                <c:pt idx="5">
                  <c:v>MUSCULOSA</c:v>
                </c:pt>
                <c:pt idx="6">
                  <c:v>PANTALON</c:v>
                </c:pt>
                <c:pt idx="7">
                  <c:v>PIJAMA</c:v>
                </c:pt>
                <c:pt idx="8">
                  <c:v>REMERA</c:v>
                </c:pt>
                <c:pt idx="9">
                  <c:v>SHORT</c:v>
                </c:pt>
              </c:strCache>
            </c:strRef>
          </c:cat>
          <c:val>
            <c:numRef>
              <c:f>ResumenGrupos!$B$3:$B$12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F-483F-97BF-7A1253D0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353855"/>
        <c:axId val="644354271"/>
      </c:barChart>
      <c:lineChart>
        <c:grouping val="standard"/>
        <c:varyColors val="0"/>
        <c:ser>
          <c:idx val="1"/>
          <c:order val="1"/>
          <c:tx>
            <c:strRef>
              <c:f>ResumenGrupos!$C$2</c:f>
              <c:strCache>
                <c:ptCount val="1"/>
                <c:pt idx="0">
                  <c:v> Precio Promedio Ultimo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ResumenGrupos!$A$3:$A$12</c:f>
              <c:strCache>
                <c:ptCount val="10"/>
                <c:pt idx="0">
                  <c:v>BABUCHA</c:v>
                </c:pt>
                <c:pt idx="1">
                  <c:v>BATA</c:v>
                </c:pt>
                <c:pt idx="2">
                  <c:v>BUZO</c:v>
                </c:pt>
                <c:pt idx="3">
                  <c:v>CAMISON</c:v>
                </c:pt>
                <c:pt idx="4">
                  <c:v>ENTERO</c:v>
                </c:pt>
                <c:pt idx="5">
                  <c:v>MUSCULOSA</c:v>
                </c:pt>
                <c:pt idx="6">
                  <c:v>PANTALON</c:v>
                </c:pt>
                <c:pt idx="7">
                  <c:v>PIJAMA</c:v>
                </c:pt>
                <c:pt idx="8">
                  <c:v>REMERA</c:v>
                </c:pt>
                <c:pt idx="9">
                  <c:v>SHORT</c:v>
                </c:pt>
              </c:strCache>
            </c:strRef>
          </c:cat>
          <c:val>
            <c:numRef>
              <c:f>ResumenGrupos!$C$3:$C$12</c:f>
              <c:numCache>
                <c:formatCode>_-* #,##0_-;\-* #,##0_-;_-* "-"??_-;_-@_-</c:formatCode>
                <c:ptCount val="10"/>
                <c:pt idx="0">
                  <c:v>7500</c:v>
                </c:pt>
                <c:pt idx="1">
                  <c:v>7433.333333333333</c:v>
                </c:pt>
                <c:pt idx="2">
                  <c:v>5900</c:v>
                </c:pt>
                <c:pt idx="3">
                  <c:v>6166.666666666667</c:v>
                </c:pt>
                <c:pt idx="4">
                  <c:v>8433.3333333333339</c:v>
                </c:pt>
                <c:pt idx="5">
                  <c:v>3500</c:v>
                </c:pt>
                <c:pt idx="6">
                  <c:v>4700</c:v>
                </c:pt>
                <c:pt idx="7">
                  <c:v>10900</c:v>
                </c:pt>
                <c:pt idx="8">
                  <c:v>3850</c:v>
                </c:pt>
                <c:pt idx="9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F-483F-97BF-7A1253D0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320799"/>
        <c:axId val="640320383"/>
      </c:lineChart>
      <c:catAx>
        <c:axId val="6443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54271"/>
        <c:crosses val="autoZero"/>
        <c:auto val="1"/>
        <c:lblAlgn val="ctr"/>
        <c:lblOffset val="100"/>
        <c:noMultiLvlLbl val="0"/>
      </c:catAx>
      <c:valAx>
        <c:axId val="6443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53855"/>
        <c:crosses val="autoZero"/>
        <c:crossBetween val="between"/>
      </c:valAx>
      <c:valAx>
        <c:axId val="640320383"/>
        <c:scaling>
          <c:orientation val="minMax"/>
        </c:scaling>
        <c:delete val="0"/>
        <c:axPos val="r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20799"/>
        <c:crosses val="max"/>
        <c:crossBetween val="between"/>
      </c:valAx>
      <c:catAx>
        <c:axId val="640320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0320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[CatalogoPijamasCaroCuore.xlsx]ResumenColores!TablaDinámica9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ResumenColores!$B$2:$B$3</c:f>
              <c:strCache>
                <c:ptCount val="1"/>
                <c:pt idx="0">
                  <c:v>Cantidad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ResumenColores!$A$4:$A$11</c:f>
              <c:strCache>
                <c:ptCount val="7"/>
                <c:pt idx="0">
                  <c:v>Amarillo</c:v>
                </c:pt>
                <c:pt idx="1">
                  <c:v>Celeste</c:v>
                </c:pt>
                <c:pt idx="2">
                  <c:v>Azul</c:v>
                </c:pt>
                <c:pt idx="3">
                  <c:v>Gris</c:v>
                </c:pt>
                <c:pt idx="4">
                  <c:v>Negro</c:v>
                </c:pt>
                <c:pt idx="5">
                  <c:v>Blanco</c:v>
                </c:pt>
                <c:pt idx="6">
                  <c:v>Rosa</c:v>
                </c:pt>
              </c:strCache>
            </c:strRef>
          </c:cat>
          <c:val>
            <c:numRef>
              <c:f>ResumenColores!$B$4:$B$11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A-44E1-BDDF-CFA87236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4351775"/>
        <c:axId val="644354271"/>
      </c:barChart>
      <c:lineChart>
        <c:grouping val="standard"/>
        <c:varyColors val="0"/>
        <c:ser>
          <c:idx val="1"/>
          <c:order val="1"/>
          <c:tx>
            <c:strRef>
              <c:f>ResumenColores!$C$2:$C$3</c:f>
              <c:strCache>
                <c:ptCount val="1"/>
                <c:pt idx="0">
                  <c:v>Precio Promedio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ResumenColores!$A$4:$A$11</c:f>
              <c:strCache>
                <c:ptCount val="7"/>
                <c:pt idx="0">
                  <c:v>Amarillo</c:v>
                </c:pt>
                <c:pt idx="1">
                  <c:v>Celeste</c:v>
                </c:pt>
                <c:pt idx="2">
                  <c:v>Azul</c:v>
                </c:pt>
                <c:pt idx="3">
                  <c:v>Gris</c:v>
                </c:pt>
                <c:pt idx="4">
                  <c:v>Negro</c:v>
                </c:pt>
                <c:pt idx="5">
                  <c:v>Blanco</c:v>
                </c:pt>
                <c:pt idx="6">
                  <c:v>Rosa</c:v>
                </c:pt>
              </c:strCache>
            </c:strRef>
          </c:cat>
          <c:val>
            <c:numRef>
              <c:f>ResumenColores!$C$4:$C$11</c:f>
              <c:numCache>
                <c:formatCode>#,##0</c:formatCode>
                <c:ptCount val="7"/>
                <c:pt idx="0">
                  <c:v>13500</c:v>
                </c:pt>
                <c:pt idx="1">
                  <c:v>13500</c:v>
                </c:pt>
                <c:pt idx="2">
                  <c:v>10500</c:v>
                </c:pt>
                <c:pt idx="3">
                  <c:v>5833.333333333333</c:v>
                </c:pt>
                <c:pt idx="4">
                  <c:v>5800</c:v>
                </c:pt>
                <c:pt idx="5">
                  <c:v>5100</c:v>
                </c:pt>
                <c:pt idx="6">
                  <c:v>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A-44E1-BDDF-CFA87236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802831"/>
        <c:axId val="694801583"/>
      </c:lineChart>
      <c:catAx>
        <c:axId val="64435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54271"/>
        <c:crosses val="autoZero"/>
        <c:auto val="1"/>
        <c:lblAlgn val="ctr"/>
        <c:lblOffset val="100"/>
        <c:noMultiLvlLbl val="0"/>
      </c:catAx>
      <c:valAx>
        <c:axId val="6443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51775"/>
        <c:crosses val="autoZero"/>
        <c:crossBetween val="between"/>
      </c:valAx>
      <c:valAx>
        <c:axId val="694801583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02831"/>
        <c:crosses val="max"/>
        <c:crossBetween val="between"/>
      </c:valAx>
      <c:catAx>
        <c:axId val="694802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80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[CatalogoPijamasCaroCuore.xlsx]ResumenColores!TablaDinámica11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ResumenColores!$B$15:$B$16</c:f>
              <c:strCache>
                <c:ptCount val="1"/>
                <c:pt idx="0">
                  <c:v>Cantidad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ResumenColores!$A$17:$A$28</c:f>
              <c:strCache>
                <c:ptCount val="11"/>
                <c:pt idx="0">
                  <c:v>Amarillo</c:v>
                </c:pt>
                <c:pt idx="1">
                  <c:v>Celeste</c:v>
                </c:pt>
                <c:pt idx="2">
                  <c:v>Azul Marino</c:v>
                </c:pt>
                <c:pt idx="3">
                  <c:v>Gris</c:v>
                </c:pt>
                <c:pt idx="4">
                  <c:v>Gris Oscuro</c:v>
                </c:pt>
                <c:pt idx="5">
                  <c:v>Rosa Viejo</c:v>
                </c:pt>
                <c:pt idx="6">
                  <c:v>Negro</c:v>
                </c:pt>
                <c:pt idx="7">
                  <c:v>Blanco</c:v>
                </c:pt>
                <c:pt idx="8">
                  <c:v>Gris Claro Melange</c:v>
                </c:pt>
                <c:pt idx="9">
                  <c:v>Rosa</c:v>
                </c:pt>
                <c:pt idx="10">
                  <c:v>Blanca</c:v>
                </c:pt>
              </c:strCache>
            </c:strRef>
          </c:cat>
          <c:val>
            <c:numRef>
              <c:f>ResumenColores!$B$17:$B$28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2-4702-9BC9-48A166A8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343"/>
        <c:axId val="4124175"/>
      </c:barChart>
      <c:lineChart>
        <c:grouping val="standard"/>
        <c:varyColors val="0"/>
        <c:ser>
          <c:idx val="1"/>
          <c:order val="1"/>
          <c:tx>
            <c:strRef>
              <c:f>ResumenColores!$C$15:$C$16</c:f>
              <c:strCache>
                <c:ptCount val="1"/>
                <c:pt idx="0">
                  <c:v>Precio Promedio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ResumenColores!$A$17:$A$28</c:f>
              <c:strCache>
                <c:ptCount val="11"/>
                <c:pt idx="0">
                  <c:v>Amarillo</c:v>
                </c:pt>
                <c:pt idx="1">
                  <c:v>Celeste</c:v>
                </c:pt>
                <c:pt idx="2">
                  <c:v>Azul Marino</c:v>
                </c:pt>
                <c:pt idx="3">
                  <c:v>Gris</c:v>
                </c:pt>
                <c:pt idx="4">
                  <c:v>Gris Oscuro</c:v>
                </c:pt>
                <c:pt idx="5">
                  <c:v>Rosa Viejo</c:v>
                </c:pt>
                <c:pt idx="6">
                  <c:v>Negro</c:v>
                </c:pt>
                <c:pt idx="7">
                  <c:v>Blanco</c:v>
                </c:pt>
                <c:pt idx="8">
                  <c:v>Gris Claro Melange</c:v>
                </c:pt>
                <c:pt idx="9">
                  <c:v>Rosa</c:v>
                </c:pt>
                <c:pt idx="10">
                  <c:v>Blanca</c:v>
                </c:pt>
              </c:strCache>
            </c:strRef>
          </c:cat>
          <c:val>
            <c:numRef>
              <c:f>ResumenColores!$C$17:$C$28</c:f>
              <c:numCache>
                <c:formatCode>#,##0</c:formatCode>
                <c:ptCount val="11"/>
                <c:pt idx="0">
                  <c:v>13500</c:v>
                </c:pt>
                <c:pt idx="1">
                  <c:v>13500</c:v>
                </c:pt>
                <c:pt idx="2">
                  <c:v>10500</c:v>
                </c:pt>
                <c:pt idx="3">
                  <c:v>10500</c:v>
                </c:pt>
                <c:pt idx="4">
                  <c:v>6200</c:v>
                </c:pt>
                <c:pt idx="5">
                  <c:v>6000</c:v>
                </c:pt>
                <c:pt idx="6">
                  <c:v>5800</c:v>
                </c:pt>
                <c:pt idx="7">
                  <c:v>5633.333333333333</c:v>
                </c:pt>
                <c:pt idx="8">
                  <c:v>5233.333333333333</c:v>
                </c:pt>
                <c:pt idx="9">
                  <c:v>3500</c:v>
                </c:pt>
                <c:pt idx="10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2-4702-9BC9-48A166A8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40543"/>
        <c:axId val="697341791"/>
      </c:lineChart>
      <c:catAx>
        <c:axId val="412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175"/>
        <c:crosses val="autoZero"/>
        <c:auto val="1"/>
        <c:lblAlgn val="ctr"/>
        <c:lblOffset val="100"/>
        <c:noMultiLvlLbl val="0"/>
      </c:catAx>
      <c:valAx>
        <c:axId val="412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343"/>
        <c:crosses val="autoZero"/>
        <c:crossBetween val="between"/>
      </c:valAx>
      <c:valAx>
        <c:axId val="697341791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0543"/>
        <c:crosses val="max"/>
        <c:crossBetween val="between"/>
      </c:valAx>
      <c:catAx>
        <c:axId val="697340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7341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[CatalogoPijamasCaroCuore.xlsx]ResumenTalles!TablaDinámica9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ResumenTalles!$B$2:$B$3</c:f>
              <c:strCache>
                <c:ptCount val="1"/>
                <c:pt idx="0">
                  <c:v>Talle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ResumenTalles!$A$4:$A$8</c:f>
              <c:strCache>
                <c:ptCount val="4"/>
                <c:pt idx="0">
                  <c:v>Conjunto</c:v>
                </c:pt>
                <c:pt idx="1">
                  <c:v>Monoprenda</c:v>
                </c:pt>
                <c:pt idx="2">
                  <c:v>Prenda Inferior</c:v>
                </c:pt>
                <c:pt idx="3">
                  <c:v>Prenda Superior</c:v>
                </c:pt>
              </c:strCache>
            </c:strRef>
          </c:cat>
          <c:val>
            <c:numRef>
              <c:f>ResumenTalles!$B$4:$B$8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0-486B-91F3-BBE15639634E}"/>
            </c:ext>
          </c:extLst>
        </c:ser>
        <c:ser>
          <c:idx val="1"/>
          <c:order val="1"/>
          <c:tx>
            <c:strRef>
              <c:f>ResumenTalles!$C$2:$C$3</c:f>
              <c:strCache>
                <c:ptCount val="1"/>
                <c:pt idx="0">
                  <c:v>Talle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ResumenTalles!$A$4:$A$8</c:f>
              <c:strCache>
                <c:ptCount val="4"/>
                <c:pt idx="0">
                  <c:v>Conjunto</c:v>
                </c:pt>
                <c:pt idx="1">
                  <c:v>Monoprenda</c:v>
                </c:pt>
                <c:pt idx="2">
                  <c:v>Prenda Inferior</c:v>
                </c:pt>
                <c:pt idx="3">
                  <c:v>Prenda Superior</c:v>
                </c:pt>
              </c:strCache>
            </c:strRef>
          </c:cat>
          <c:val>
            <c:numRef>
              <c:f>ResumenTalles!$C$4:$C$8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0-486B-91F3-BBE15639634E}"/>
            </c:ext>
          </c:extLst>
        </c:ser>
        <c:ser>
          <c:idx val="2"/>
          <c:order val="2"/>
          <c:tx>
            <c:strRef>
              <c:f>ResumenTalles!$D$2:$D$3</c:f>
              <c:strCache>
                <c:ptCount val="1"/>
                <c:pt idx="0">
                  <c:v>Talle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ResumenTalles!$A$4:$A$8</c:f>
              <c:strCache>
                <c:ptCount val="4"/>
                <c:pt idx="0">
                  <c:v>Conjunto</c:v>
                </c:pt>
                <c:pt idx="1">
                  <c:v>Monoprenda</c:v>
                </c:pt>
                <c:pt idx="2">
                  <c:v>Prenda Inferior</c:v>
                </c:pt>
                <c:pt idx="3">
                  <c:v>Prenda Superior</c:v>
                </c:pt>
              </c:strCache>
            </c:strRef>
          </c:cat>
          <c:val>
            <c:numRef>
              <c:f>ResumenTalles!$D$4:$D$8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0-486B-91F3-BBE15639634E}"/>
            </c:ext>
          </c:extLst>
        </c:ser>
        <c:ser>
          <c:idx val="3"/>
          <c:order val="3"/>
          <c:tx>
            <c:strRef>
              <c:f>ResumenTalles!$E$2:$E$3</c:f>
              <c:strCache>
                <c:ptCount val="1"/>
                <c:pt idx="0">
                  <c:v>Talle 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ResumenTalles!$A$4:$A$8</c:f>
              <c:strCache>
                <c:ptCount val="4"/>
                <c:pt idx="0">
                  <c:v>Conjunto</c:v>
                </c:pt>
                <c:pt idx="1">
                  <c:v>Monoprenda</c:v>
                </c:pt>
                <c:pt idx="2">
                  <c:v>Prenda Inferior</c:v>
                </c:pt>
                <c:pt idx="3">
                  <c:v>Prenda Superior</c:v>
                </c:pt>
              </c:strCache>
            </c:strRef>
          </c:cat>
          <c:val>
            <c:numRef>
              <c:f>ResumenTalles!$E$4:$E$8</c:f>
              <c:numCache>
                <c:formatCode>General</c:formatCode>
                <c:ptCount val="4"/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70-486B-91F3-BBE15639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axId val="644351775"/>
        <c:axId val="644354271"/>
      </c:barChart>
      <c:catAx>
        <c:axId val="64435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54271"/>
        <c:crosses val="autoZero"/>
        <c:auto val="1"/>
        <c:lblAlgn val="ctr"/>
        <c:lblOffset val="100"/>
        <c:noMultiLvlLbl val="0"/>
      </c:catAx>
      <c:valAx>
        <c:axId val="6443542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435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[CatalogoPijamasCaroCuore.xlsx]ResumenTalles!TablaDinámica12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ResumenTalles!$B$11:$B$12</c:f>
              <c:strCache>
                <c:ptCount val="1"/>
                <c:pt idx="0">
                  <c:v>Talle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ResumenTalles!$A$13:$A$23</c:f>
              <c:strCache>
                <c:ptCount val="10"/>
                <c:pt idx="0">
                  <c:v>BABUCHA</c:v>
                </c:pt>
                <c:pt idx="1">
                  <c:v>BATA</c:v>
                </c:pt>
                <c:pt idx="2">
                  <c:v>BUZO</c:v>
                </c:pt>
                <c:pt idx="3">
                  <c:v>CAMISON</c:v>
                </c:pt>
                <c:pt idx="4">
                  <c:v>ENTERO</c:v>
                </c:pt>
                <c:pt idx="5">
                  <c:v>MUSCULOSA</c:v>
                </c:pt>
                <c:pt idx="6">
                  <c:v>PANTALON</c:v>
                </c:pt>
                <c:pt idx="7">
                  <c:v>PIJAMA</c:v>
                </c:pt>
                <c:pt idx="8">
                  <c:v>REMERA</c:v>
                </c:pt>
                <c:pt idx="9">
                  <c:v>SHORT</c:v>
                </c:pt>
              </c:strCache>
            </c:strRef>
          </c:cat>
          <c:val>
            <c:numRef>
              <c:f>ResumenTalles!$B$13:$B$23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E-4DD3-8835-01981E1E39D3}"/>
            </c:ext>
          </c:extLst>
        </c:ser>
        <c:ser>
          <c:idx val="1"/>
          <c:order val="1"/>
          <c:tx>
            <c:strRef>
              <c:f>ResumenTalles!$C$11:$C$12</c:f>
              <c:strCache>
                <c:ptCount val="1"/>
                <c:pt idx="0">
                  <c:v>Talle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ResumenTalles!$A$13:$A$23</c:f>
              <c:strCache>
                <c:ptCount val="10"/>
                <c:pt idx="0">
                  <c:v>BABUCHA</c:v>
                </c:pt>
                <c:pt idx="1">
                  <c:v>BATA</c:v>
                </c:pt>
                <c:pt idx="2">
                  <c:v>BUZO</c:v>
                </c:pt>
                <c:pt idx="3">
                  <c:v>CAMISON</c:v>
                </c:pt>
                <c:pt idx="4">
                  <c:v>ENTERO</c:v>
                </c:pt>
                <c:pt idx="5">
                  <c:v>MUSCULOSA</c:v>
                </c:pt>
                <c:pt idx="6">
                  <c:v>PANTALON</c:v>
                </c:pt>
                <c:pt idx="7">
                  <c:v>PIJAMA</c:v>
                </c:pt>
                <c:pt idx="8">
                  <c:v>REMERA</c:v>
                </c:pt>
                <c:pt idx="9">
                  <c:v>SHORT</c:v>
                </c:pt>
              </c:strCache>
            </c:strRef>
          </c:cat>
          <c:val>
            <c:numRef>
              <c:f>ResumenTalles!$C$13:$C$23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E-4DD3-8835-01981E1E39D3}"/>
            </c:ext>
          </c:extLst>
        </c:ser>
        <c:ser>
          <c:idx val="2"/>
          <c:order val="2"/>
          <c:tx>
            <c:strRef>
              <c:f>ResumenTalles!$D$11:$D$12</c:f>
              <c:strCache>
                <c:ptCount val="1"/>
                <c:pt idx="0">
                  <c:v>Talle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ResumenTalles!$A$13:$A$23</c:f>
              <c:strCache>
                <c:ptCount val="10"/>
                <c:pt idx="0">
                  <c:v>BABUCHA</c:v>
                </c:pt>
                <c:pt idx="1">
                  <c:v>BATA</c:v>
                </c:pt>
                <c:pt idx="2">
                  <c:v>BUZO</c:v>
                </c:pt>
                <c:pt idx="3">
                  <c:v>CAMISON</c:v>
                </c:pt>
                <c:pt idx="4">
                  <c:v>ENTERO</c:v>
                </c:pt>
                <c:pt idx="5">
                  <c:v>MUSCULOSA</c:v>
                </c:pt>
                <c:pt idx="6">
                  <c:v>PANTALON</c:v>
                </c:pt>
                <c:pt idx="7">
                  <c:v>PIJAMA</c:v>
                </c:pt>
                <c:pt idx="8">
                  <c:v>REMERA</c:v>
                </c:pt>
                <c:pt idx="9">
                  <c:v>SHORT</c:v>
                </c:pt>
              </c:strCache>
            </c:strRef>
          </c:cat>
          <c:val>
            <c:numRef>
              <c:f>ResumenTalles!$D$13:$D$23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E-4DD3-8835-01981E1E39D3}"/>
            </c:ext>
          </c:extLst>
        </c:ser>
        <c:ser>
          <c:idx val="3"/>
          <c:order val="3"/>
          <c:tx>
            <c:strRef>
              <c:f>ResumenTalles!$E$11:$E$12</c:f>
              <c:strCache>
                <c:ptCount val="1"/>
                <c:pt idx="0">
                  <c:v>Talle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ResumenTalles!$A$13:$A$23</c:f>
              <c:strCache>
                <c:ptCount val="10"/>
                <c:pt idx="0">
                  <c:v>BABUCHA</c:v>
                </c:pt>
                <c:pt idx="1">
                  <c:v>BATA</c:v>
                </c:pt>
                <c:pt idx="2">
                  <c:v>BUZO</c:v>
                </c:pt>
                <c:pt idx="3">
                  <c:v>CAMISON</c:v>
                </c:pt>
                <c:pt idx="4">
                  <c:v>ENTERO</c:v>
                </c:pt>
                <c:pt idx="5">
                  <c:v>MUSCULOSA</c:v>
                </c:pt>
                <c:pt idx="6">
                  <c:v>PANTALON</c:v>
                </c:pt>
                <c:pt idx="7">
                  <c:v>PIJAMA</c:v>
                </c:pt>
                <c:pt idx="8">
                  <c:v>REMERA</c:v>
                </c:pt>
                <c:pt idx="9">
                  <c:v>SHORT</c:v>
                </c:pt>
              </c:strCache>
            </c:strRef>
          </c:cat>
          <c:val>
            <c:numRef>
              <c:f>ResumenTalles!$E$13:$E$23</c:f>
              <c:numCache>
                <c:formatCode>General</c:formatCode>
                <c:ptCount val="10"/>
                <c:pt idx="3">
                  <c:v>2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E-4DD3-8835-01981E1E3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283871"/>
        <c:axId val="690286783"/>
      </c:barChart>
      <c:catAx>
        <c:axId val="6902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86783"/>
        <c:crosses val="autoZero"/>
        <c:auto val="1"/>
        <c:lblAlgn val="ctr"/>
        <c:lblOffset val="100"/>
        <c:noMultiLvlLbl val="0"/>
      </c:catAx>
      <c:valAx>
        <c:axId val="6902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8</xdr:row>
      <xdr:rowOff>25400</xdr:rowOff>
    </xdr:from>
    <xdr:to>
      <xdr:col>6</xdr:col>
      <xdr:colOff>0</xdr:colOff>
      <xdr:row>18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12</xdr:col>
      <xdr:colOff>0</xdr:colOff>
      <xdr:row>30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0</xdr:row>
      <xdr:rowOff>171450</xdr:rowOff>
    </xdr:from>
    <xdr:to>
      <xdr:col>8</xdr:col>
      <xdr:colOff>604837</xdr:colOff>
      <xdr:row>11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204787</xdr:colOff>
      <xdr:row>13</xdr:row>
      <xdr:rowOff>28574</xdr:rowOff>
    </xdr:from>
    <xdr:to>
      <xdr:col>9</xdr:col>
      <xdr:colOff>66675</xdr:colOff>
      <xdr:row>27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0</xdr:rowOff>
    </xdr:from>
    <xdr:to>
      <xdr:col>13</xdr:col>
      <xdr:colOff>352425</xdr:colOff>
      <xdr:row>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9</xdr:row>
      <xdr:rowOff>0</xdr:rowOff>
    </xdr:from>
    <xdr:to>
      <xdr:col>13</xdr:col>
      <xdr:colOff>333375</xdr:colOff>
      <xdr:row>23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4329.45815810185" createdVersion="6" refreshedVersion="7" minRefreshableVersion="3" recordCount="28" xr:uid="{00000000-000A-0000-FFFF-FFFF0B000000}">
  <cacheSource type="worksheet">
    <worksheetSource ref="A1:O29" sheet="CatalogoPijamasCaroCuore"/>
  </cacheSource>
  <cacheFields count="15">
    <cacheField name="TIPO" numFmtId="0">
      <sharedItems count="4">
        <s v="Conjunto"/>
        <s v="Monoprenda"/>
        <s v="Prenda Inferior"/>
        <s v="Prenda Superior"/>
      </sharedItems>
    </cacheField>
    <cacheField name="GRUPO" numFmtId="0">
      <sharedItems count="10">
        <s v="PIJAMA"/>
        <s v="BATA"/>
        <s v="CAMISON"/>
        <s v="ENTERO"/>
        <s v="BABUCHA"/>
        <s v="PANTALON"/>
        <s v="SHORT"/>
        <s v="BUZO"/>
        <s v="MUSCULOSA"/>
        <s v="REMERA"/>
      </sharedItems>
    </cacheField>
    <cacheField name="ARTICULOS" numFmtId="0">
      <sharedItems/>
    </cacheField>
    <cacheField name="LINEA" numFmtId="0">
      <sharedItems count="18">
        <s v="HONEY "/>
        <s v="POEM "/>
        <s v="SURREAL "/>
        <s v="EVA"/>
        <s v="MILA"/>
        <s v="SHE"/>
        <s v="MAGUI "/>
        <s v="JACINTA "/>
        <s v="LIVE "/>
        <s v="LARA "/>
        <s v="LUNA"/>
        <s v="FILIPPA "/>
        <s v="CARO CUORE"/>
        <s v="HAPPINESS "/>
        <s v="PRACTICE"/>
        <s v="ROUTINE "/>
        <s v="MILA " u="1"/>
        <s v="MAGUI" u="1"/>
      </sharedItems>
    </cacheField>
    <cacheField name="TONO" numFmtId="0">
      <sharedItems count="7">
        <s v="Rosa"/>
        <s v="Azul"/>
        <s v="Amar"/>
        <s v="Cele"/>
        <s v="Gris"/>
        <s v="Negr"/>
        <s v="Blan"/>
      </sharedItems>
    </cacheField>
    <cacheField name="COLOR" numFmtId="0">
      <sharedItems count="11">
        <s v="Rosa Viejo"/>
        <s v="Azul Marino"/>
        <s v="Amarillo"/>
        <s v="Celeste"/>
        <s v="Gris Claro Melange"/>
        <s v="Negro"/>
        <s v="Blanco"/>
        <s v="Gris"/>
        <s v="Gris Oscuro"/>
        <s v="Rosa"/>
        <s v="Blanca"/>
      </sharedItems>
    </cacheField>
    <cacheField name="ULTIMO" numFmtId="164">
      <sharedItems containsSemiMixedTypes="0" containsString="0" containsNumber="1" containsInteger="1" minValue="2900" maxValue="13500"/>
    </cacheField>
    <cacheField name="ANTERIOR" numFmtId="164">
      <sharedItems containsSemiMixedTypes="0" containsString="0" containsNumber="1" containsInteger="1" minValue="2175" maxValue="10125"/>
    </cacheField>
    <cacheField name="Dif %" numFmtId="164">
      <sharedItems containsSemiMixedTypes="0" containsString="0" containsNumber="1" minValue="0.33333333333333326" maxValue="0.33333333333333331"/>
    </cacheField>
    <cacheField name="Dif $" numFmtId="164">
      <sharedItems containsSemiMixedTypes="0" containsString="0" containsNumber="1" containsInteger="1" minValue="725" maxValue="3375"/>
    </cacheField>
    <cacheField name="1" numFmtId="166">
      <sharedItems containsSemiMixedTypes="0" containsString="0" containsNumber="1" containsInteger="1" minValue="1" maxValue="1"/>
    </cacheField>
    <cacheField name="2" numFmtId="166">
      <sharedItems containsSemiMixedTypes="0" containsString="0" containsNumber="1" containsInteger="1" minValue="1" maxValue="1"/>
    </cacheField>
    <cacheField name="3" numFmtId="0">
      <sharedItems containsString="0" containsBlank="1" containsNumber="1" containsInteger="1" minValue="1" maxValue="1"/>
    </cacheField>
    <cacheField name="4" numFmtId="0">
      <sharedItems containsString="0" containsBlank="1" containsNumber="1" containsInteger="1" minValue="1" maxValue="1"/>
    </cacheField>
    <cacheField name="Total Talles" numFmtId="166">
      <sharedItems containsSemiMixedTypes="0" containsString="0" containsNumber="1" containsInteger="1" minValue="2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PIJAMA HONEY "/>
    <x v="0"/>
    <x v="0"/>
    <x v="0"/>
    <n v="6500"/>
    <n v="4875"/>
    <n v="0.33333333333333331"/>
    <n v="1625"/>
    <n v="1"/>
    <n v="1"/>
    <n v="1"/>
    <m/>
    <n v="3"/>
  </r>
  <r>
    <x v="0"/>
    <x v="0"/>
    <s v="PIJAMA POEM "/>
    <x v="1"/>
    <x v="1"/>
    <x v="1"/>
    <n v="7500"/>
    <n v="5625"/>
    <n v="0.33333333333333331"/>
    <n v="1875"/>
    <n v="1"/>
    <n v="1"/>
    <n v="1"/>
    <m/>
    <n v="3"/>
  </r>
  <r>
    <x v="0"/>
    <x v="0"/>
    <s v="PIJAMA SURREAL "/>
    <x v="2"/>
    <x v="2"/>
    <x v="2"/>
    <n v="13500"/>
    <n v="10125"/>
    <n v="0.33333333333333331"/>
    <n v="3375"/>
    <n v="1"/>
    <n v="1"/>
    <n v="1"/>
    <m/>
    <n v="3"/>
  </r>
  <r>
    <x v="0"/>
    <x v="0"/>
    <s v="PIJAMA SURREAL "/>
    <x v="2"/>
    <x v="3"/>
    <x v="3"/>
    <n v="13500"/>
    <n v="10125"/>
    <n v="0.33333333333333331"/>
    <n v="3375"/>
    <n v="1"/>
    <n v="1"/>
    <n v="1"/>
    <m/>
    <n v="3"/>
  </r>
  <r>
    <x v="0"/>
    <x v="0"/>
    <s v="PIJAMA SURREAL "/>
    <x v="2"/>
    <x v="1"/>
    <x v="1"/>
    <n v="13500"/>
    <n v="10125"/>
    <n v="0.33333333333333331"/>
    <n v="3375"/>
    <n v="1"/>
    <n v="1"/>
    <n v="1"/>
    <m/>
    <n v="3"/>
  </r>
  <r>
    <x v="1"/>
    <x v="1"/>
    <s v="BATA EVA"/>
    <x v="3"/>
    <x v="4"/>
    <x v="4"/>
    <n v="6900"/>
    <n v="5175"/>
    <n v="0.33333333333333326"/>
    <n v="1725"/>
    <n v="1"/>
    <n v="1"/>
    <n v="1"/>
    <m/>
    <n v="3"/>
  </r>
  <r>
    <x v="1"/>
    <x v="1"/>
    <s v="BATA MILA "/>
    <x v="4"/>
    <x v="4"/>
    <x v="4"/>
    <n v="6900"/>
    <n v="5175"/>
    <n v="0.33333333333333326"/>
    <n v="1725"/>
    <n v="1"/>
    <n v="1"/>
    <n v="1"/>
    <m/>
    <n v="3"/>
  </r>
  <r>
    <x v="1"/>
    <x v="1"/>
    <s v="BATA SHE "/>
    <x v="5"/>
    <x v="5"/>
    <x v="5"/>
    <n v="8500"/>
    <n v="6375"/>
    <n v="0.33333333333333326"/>
    <n v="2125"/>
    <n v="1"/>
    <n v="1"/>
    <m/>
    <m/>
    <n v="2"/>
  </r>
  <r>
    <x v="1"/>
    <x v="2"/>
    <s v="CAMISON EVA "/>
    <x v="3"/>
    <x v="4"/>
    <x v="4"/>
    <n v="6500"/>
    <n v="4875"/>
    <n v="0.33333333333333326"/>
    <n v="1625"/>
    <n v="1"/>
    <n v="1"/>
    <n v="1"/>
    <n v="1"/>
    <n v="4"/>
  </r>
  <r>
    <x v="1"/>
    <x v="2"/>
    <s v="CAMISON HONEY "/>
    <x v="0"/>
    <x v="0"/>
    <x v="0"/>
    <n v="5500"/>
    <n v="4125"/>
    <n v="0.33333333333333326"/>
    <n v="1375"/>
    <n v="1"/>
    <n v="1"/>
    <n v="1"/>
    <m/>
    <n v="3"/>
  </r>
  <r>
    <x v="1"/>
    <x v="2"/>
    <s v="CAMISON MAGUI "/>
    <x v="6"/>
    <x v="6"/>
    <x v="6"/>
    <n v="6500"/>
    <n v="4875"/>
    <n v="0.33333333333333326"/>
    <n v="1625"/>
    <n v="1"/>
    <n v="1"/>
    <n v="1"/>
    <n v="1"/>
    <n v="4"/>
  </r>
  <r>
    <x v="1"/>
    <x v="3"/>
    <s v="ENTERO CORTO JACINTA "/>
    <x v="7"/>
    <x v="5"/>
    <x v="5"/>
    <n v="7900"/>
    <n v="5925"/>
    <n v="0.33333333333333326"/>
    <n v="1975"/>
    <n v="1"/>
    <n v="1"/>
    <n v="1"/>
    <m/>
    <n v="3"/>
  </r>
  <r>
    <x v="1"/>
    <x v="3"/>
    <s v="ENTERO CORTO MAGUI"/>
    <x v="6"/>
    <x v="6"/>
    <x v="6"/>
    <n v="6900"/>
    <n v="5175"/>
    <n v="0.33333333333333326"/>
    <n v="1725"/>
    <n v="1"/>
    <n v="1"/>
    <n v="1"/>
    <m/>
    <n v="3"/>
  </r>
  <r>
    <x v="1"/>
    <x v="3"/>
    <s v="ENTERO LARGO JACINTA "/>
    <x v="7"/>
    <x v="4"/>
    <x v="7"/>
    <n v="10500"/>
    <n v="7875"/>
    <n v="0.33333333333333326"/>
    <n v="2625"/>
    <n v="1"/>
    <n v="1"/>
    <n v="1"/>
    <m/>
    <n v="3"/>
  </r>
  <r>
    <x v="2"/>
    <x v="4"/>
    <s v="BABUCHA LIVE "/>
    <x v="8"/>
    <x v="4"/>
    <x v="8"/>
    <n v="7500"/>
    <n v="5625"/>
    <n v="0.33333333333333326"/>
    <n v="1875"/>
    <n v="1"/>
    <n v="1"/>
    <n v="1"/>
    <m/>
    <n v="3"/>
  </r>
  <r>
    <x v="2"/>
    <x v="5"/>
    <s v="PANTALON MILA "/>
    <x v="4"/>
    <x v="4"/>
    <x v="4"/>
    <n v="4500"/>
    <n v="3375"/>
    <n v="0.33333333333333326"/>
    <n v="1125"/>
    <n v="1"/>
    <n v="1"/>
    <n v="1"/>
    <n v="1"/>
    <n v="4"/>
  </r>
  <r>
    <x v="2"/>
    <x v="5"/>
    <s v="PANTALÓN NEW LARA "/>
    <x v="9"/>
    <x v="4"/>
    <x v="4"/>
    <n v="4900"/>
    <n v="3675"/>
    <n v="0.33333333333333326"/>
    <n v="1225"/>
    <n v="1"/>
    <n v="1"/>
    <n v="1"/>
    <m/>
    <n v="3"/>
  </r>
  <r>
    <x v="2"/>
    <x v="6"/>
    <s v="SHORT LUNA"/>
    <x v="10"/>
    <x v="5"/>
    <x v="5"/>
    <n v="2900"/>
    <n v="2175"/>
    <n v="0.33333333333333326"/>
    <n v="725"/>
    <n v="1"/>
    <n v="1"/>
    <n v="1"/>
    <n v="1"/>
    <n v="4"/>
  </r>
  <r>
    <x v="3"/>
    <x v="7"/>
    <s v="BUZO FILIPPA "/>
    <x v="11"/>
    <x v="4"/>
    <x v="4"/>
    <n v="5900"/>
    <n v="4425"/>
    <n v="0.33333333333333326"/>
    <n v="1475"/>
    <n v="1"/>
    <n v="1"/>
    <n v="1"/>
    <m/>
    <n v="3"/>
  </r>
  <r>
    <x v="3"/>
    <x v="8"/>
    <s v="MUSCULOSA MILA "/>
    <x v="4"/>
    <x v="4"/>
    <x v="4"/>
    <n v="3500"/>
    <n v="2625"/>
    <n v="0.33333333333333326"/>
    <n v="875"/>
    <n v="1"/>
    <n v="1"/>
    <n v="1"/>
    <m/>
    <n v="3"/>
  </r>
  <r>
    <x v="3"/>
    <x v="9"/>
    <s v="REMERA BE A POEM "/>
    <x v="1"/>
    <x v="0"/>
    <x v="9"/>
    <n v="3500"/>
    <n v="2625"/>
    <n v="0.33333333333333326"/>
    <n v="875"/>
    <n v="1"/>
    <n v="1"/>
    <n v="1"/>
    <m/>
    <n v="3"/>
  </r>
  <r>
    <x v="3"/>
    <x v="9"/>
    <s v="REMERA CARO CUORE"/>
    <x v="12"/>
    <x v="6"/>
    <x v="10"/>
    <n v="3500"/>
    <n v="2625"/>
    <n v="0.33333333333333331"/>
    <n v="875"/>
    <n v="1"/>
    <n v="1"/>
    <n v="1"/>
    <m/>
    <n v="3"/>
  </r>
  <r>
    <x v="3"/>
    <x v="9"/>
    <s v="REMERA CARO CUORE"/>
    <x v="12"/>
    <x v="0"/>
    <x v="9"/>
    <n v="3500"/>
    <n v="2625"/>
    <n v="0.33333333333333331"/>
    <n v="875"/>
    <n v="1"/>
    <n v="1"/>
    <n v="1"/>
    <m/>
    <n v="3"/>
  </r>
  <r>
    <x v="3"/>
    <x v="9"/>
    <s v="REMERA HAPPINESS "/>
    <x v="13"/>
    <x v="4"/>
    <x v="4"/>
    <n v="3500"/>
    <n v="2625"/>
    <n v="0.33333333333333331"/>
    <n v="875"/>
    <n v="1"/>
    <n v="1"/>
    <n v="1"/>
    <m/>
    <n v="3"/>
  </r>
  <r>
    <x v="3"/>
    <x v="9"/>
    <s v="REMERA LIVE "/>
    <x v="8"/>
    <x v="4"/>
    <x v="8"/>
    <n v="4900"/>
    <n v="3675"/>
    <n v="0.33333333333333331"/>
    <n v="1225"/>
    <n v="1"/>
    <n v="1"/>
    <n v="1"/>
    <m/>
    <n v="3"/>
  </r>
  <r>
    <x v="3"/>
    <x v="9"/>
    <s v="REMERA NEW LARA "/>
    <x v="9"/>
    <x v="4"/>
    <x v="4"/>
    <n v="4500"/>
    <n v="3375"/>
    <n v="0.33333333333333331"/>
    <n v="1125"/>
    <n v="1"/>
    <n v="1"/>
    <n v="1"/>
    <m/>
    <n v="3"/>
  </r>
  <r>
    <x v="3"/>
    <x v="9"/>
    <s v="REMERA PRACTICE"/>
    <x v="14"/>
    <x v="5"/>
    <x v="5"/>
    <n v="3900"/>
    <n v="2925"/>
    <n v="0.33333333333333331"/>
    <n v="975"/>
    <n v="1"/>
    <n v="1"/>
    <n v="1"/>
    <m/>
    <n v="3"/>
  </r>
  <r>
    <x v="3"/>
    <x v="9"/>
    <s v="REMERA ROUTINE "/>
    <x v="15"/>
    <x v="6"/>
    <x v="6"/>
    <n v="3500"/>
    <n v="2625"/>
    <n v="0.33333333333333331"/>
    <n v="875"/>
    <n v="1"/>
    <n v="1"/>
    <n v="1"/>
    <m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7" cacheId="4451" applyNumberFormats="0" applyBorderFormats="0" applyFontFormats="0" applyPatternFormats="0" applyAlignmentFormats="0" applyWidthHeightFormats="1" dataCaption="Valores" updatedVersion="7" minRefreshableVersion="3" preserveFormatting="0" itemPrintTitles="1" createdVersion="6" indent="0" outline="1" outlineData="1" multipleFieldFilters="0" rowHeaderCaption="Tipos de prenda">
  <location ref="H2:L7" firstHeaderRow="0" firstDataRow="1" firstDataCol="1"/>
  <pivotFields count="15">
    <pivotField axis="axisRow" showAll="0">
      <items count="5">
        <item x="0"/>
        <item x="1"/>
        <item x="2"/>
        <item x="3"/>
        <item t="default"/>
      </items>
    </pivotField>
    <pivotField showAll="0"/>
    <pivotField showAll="0" defaultSubtotal="0"/>
    <pivotField showAll="0" defaultSubtotal="0"/>
    <pivotField showAll="0" defaultSubtotal="0"/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numFmtId="166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idad " fld="6" subtotal="count" baseField="0" baseItem="0"/>
    <dataField name="Precio Promedio" fld="6" subtotal="average" baseField="0" baseItem="0" numFmtId="3"/>
    <dataField name="Máximo " fld="6" subtotal="max" baseField="0" baseItem="0" numFmtId="3"/>
    <dataField name="Mínimo " fld="6" subtotal="min" baseField="0" baseItem="0" numFmtId="3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8" cacheId="4451" applyNumberFormats="0" applyBorderFormats="0" applyFontFormats="0" applyPatternFormats="0" applyAlignmentFormats="0" applyWidthHeightFormats="1" dataCaption="Valores" updatedVersion="7" minRefreshableVersion="3" preserveFormatting="0" itemPrintTitles="1" createdVersion="6" indent="0" outline="1" outlineData="1" multipleFieldFilters="0" rowHeaderCaption="Grupos ">
  <location ref="H2:L13" firstHeaderRow="0" firstDataRow="1" firstDataCol="1"/>
  <pivotFields count="15">
    <pivotField showAll="0"/>
    <pivotField axis="axisRow" showAll="0">
      <items count="11">
        <item x="4"/>
        <item x="1"/>
        <item x="7"/>
        <item x="2"/>
        <item x="3"/>
        <item x="8"/>
        <item x="5"/>
        <item x="0"/>
        <item x="9"/>
        <item x="6"/>
        <item t="default"/>
      </items>
    </pivotField>
    <pivotField showAll="0" defaultSubtotal="0"/>
    <pivotField showAll="0" defaultSubtotal="0"/>
    <pivotField showAll="0" defaultSubtotal="0"/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numFmtId="166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idad " fld="6" subtotal="count" baseField="0" baseItem="0"/>
    <dataField name="Precio Promedio" fld="6" subtotal="average" baseField="0" baseItem="0" numFmtId="3"/>
    <dataField name="Máximo " fld="6" subtotal="max" baseField="0" baseItem="0" numFmtId="3"/>
    <dataField name="Mínimo " fld="6" subtotal="min" baseField="0" baseItem="0" numFmtId="3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Dinámica9" cacheId="4451" applyNumberFormats="0" applyBorderFormats="0" applyFontFormats="0" applyPatternFormats="0" applyAlignmentFormats="0" applyWidthHeightFormats="1" dataCaption="Valores" updatedVersion="7" minRefreshableVersion="3" preserveFormatting="0" itemPrintTitles="1" createdVersion="6" indent="0" compact="0" compactData="0" gridDropZones="1" multipleFieldFilters="0" chartFormat="2" rowHeaderCaption="Grupos ">
  <location ref="A2:C11" firstHeaderRow="1" firstDataRow="2" firstDataCol="1"/>
  <pivotFields count="15"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 sortType="descending">
      <items count="8">
        <item n="Amarillo" x="2"/>
        <item x="1"/>
        <item n="Blanco" x="6"/>
        <item n="Celeste" x="3"/>
        <item x="4"/>
        <item n="Negro" x="5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6" outline="0" showAll="0"/>
  </pivotFields>
  <rowFields count="1">
    <field x="4"/>
  </rowFields>
  <rowItems count="8">
    <i>
      <x/>
    </i>
    <i>
      <x v="3"/>
    </i>
    <i>
      <x v="1"/>
    </i>
    <i>
      <x v="4"/>
    </i>
    <i>
      <x v="5"/>
    </i>
    <i>
      <x v="2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 " fld="6" subtotal="count" baseField="0" baseItem="0"/>
    <dataField name="Precio Promedio" fld="6" subtotal="average" baseField="4" baseItem="6" numFmtId="3"/>
  </dataFields>
  <chartFormats count="2"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11" cacheId="4451" applyNumberFormats="0" applyBorderFormats="0" applyFontFormats="0" applyPatternFormats="0" applyAlignmentFormats="0" applyWidthHeightFormats="1" dataCaption="Valores" updatedVersion="7" minRefreshableVersion="3" preserveFormatting="0" itemPrintTitles="1" createdVersion="6" indent="0" compact="0" compactData="0" gridDropZones="1" multipleFieldFilters="0" chartFormat="2" rowHeaderCaption="Grupos ">
  <location ref="A15:C28" firstHeaderRow="1" firstDataRow="2" firstDataCol="1"/>
  <pivotFields count="15"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12">
        <item x="2"/>
        <item x="1"/>
        <item x="10"/>
        <item x="6"/>
        <item x="3"/>
        <item x="7"/>
        <item x="4"/>
        <item x="8"/>
        <item x="5"/>
        <item x="9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6" outline="0" showAll="0"/>
  </pivotFields>
  <rowFields count="1">
    <field x="5"/>
  </rowFields>
  <rowItems count="12">
    <i>
      <x/>
    </i>
    <i>
      <x v="4"/>
    </i>
    <i>
      <x v="1"/>
    </i>
    <i>
      <x v="5"/>
    </i>
    <i>
      <x v="7"/>
    </i>
    <i>
      <x v="10"/>
    </i>
    <i>
      <x v="8"/>
    </i>
    <i>
      <x v="3"/>
    </i>
    <i>
      <x v="6"/>
    </i>
    <i>
      <x v="9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 " fld="6" subtotal="count" baseField="0" baseItem="0"/>
    <dataField name="Precio Promedio" fld="6" subtotal="average" baseField="4" baseItem="6" numFmtId="3"/>
  </dataFields>
  <chartFormats count="4"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TablaDinámica9" cacheId="4451" applyNumberFormats="0" applyBorderFormats="0" applyFontFormats="0" applyPatternFormats="0" applyAlignmentFormats="0" applyWidthHeightFormats="1" dataCaption="Valores" updatedVersion="7" minRefreshableVersion="3" preserveFormatting="0" itemPrintTitles="1" createdVersion="6" indent="0" compact="0" compactData="0" gridDropZones="1" multipleFieldFilters="0" chartFormat="3" rowHeaderCaption="Grupos ">
  <location ref="A2:E8" firstHeaderRow="1" firstDataRow="2" firstDataCol="1"/>
  <pivotFields count="15"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numFmtId="166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alle 1" fld="10" baseField="0" baseItem="0"/>
    <dataField name="Talle 2" fld="11" baseField="0" baseItem="0"/>
    <dataField name="Talle 3" fld="12" subtotal="count" baseField="0" baseItem="0"/>
    <dataField name="Talle 4" fld="13" subtotal="count" baseField="0" baseItem="0"/>
  </dataFields>
  <chartFormats count="4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12" cacheId="4451" applyNumberFormats="0" applyBorderFormats="0" applyFontFormats="0" applyPatternFormats="0" applyAlignmentFormats="0" applyWidthHeightFormats="1" dataCaption="Articulos" updatedVersion="7" minRefreshableVersion="3" preserveFormatting="0" itemPrintTitles="1" createdVersion="6" indent="0" compact="0" compactData="0" gridDropZones="1" multipleFieldFilters="0" chartFormat="4" rowHeaderCaption="Grupos ">
  <location ref="A11:E23" firstHeaderRow="1" firstDataRow="2" firstDataCol="1"/>
  <pivotFields count="15">
    <pivotField compact="0" outline="0" showAll="0"/>
    <pivotField axis="axisRow" compact="0" outline="0" showAll="0">
      <items count="11">
        <item x="4"/>
        <item x="1"/>
        <item x="7"/>
        <item x="2"/>
        <item x="3"/>
        <item x="8"/>
        <item x="5"/>
        <item x="0"/>
        <item x="9"/>
        <item x="6"/>
        <item t="default"/>
      </items>
    </pivotField>
    <pivotField name="ARTICULOS2" compact="0" outline="0" showAll="0" defaultSubtotal="0"/>
    <pivotField compact="0" outline="0" showAll="0" defaultSubtota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numFmtId="166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alle 1" fld="10" baseField="0" baseItem="0"/>
    <dataField name="Talle 2" fld="11" baseField="0" baseItem="0"/>
    <dataField name="Talle 3" fld="12" subtotal="count" baseField="0" baseItem="0"/>
    <dataField name="Talle 4" fld="13" subtotal="count" baseField="0" baseItem="0"/>
  </dataFields>
  <chartFormats count="9">
    <chartFormat chart="2" format="10" series="1">
      <pivotArea type="data" outline="0" fieldPosition="0"/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TablaDinámica13" cacheId="4451" applyNumberFormats="0" applyBorderFormats="0" applyFontFormats="0" applyPatternFormats="0" applyAlignmentFormats="0" applyWidthHeightFormats="1" dataCaption="Valores" updatedVersion="7" minRefreshableVersion="3" preserveFormatting="0" itemPrintTitles="1" createdVersion="6" indent="0" compact="0" compactData="0" gridDropZones="1" multipleFieldFilters="0" chartFormat="3" rowHeaderCaption="Grupos ">
  <location ref="F2:J17" firstHeaderRow="1" firstDataRow="2" firstDataCol="3"/>
  <pivotFields count="15">
    <pivotField axis="axisRow" compact="0" outline="0" showAll="0">
      <items count="5">
        <item x="0"/>
        <item x="1"/>
        <item h="1" x="2"/>
        <item h="1" x="3"/>
        <item t="default"/>
      </items>
    </pivotField>
    <pivotField axis="axisRow" compact="0" outline="0" showAll="0">
      <items count="11">
        <item x="4"/>
        <item x="1"/>
        <item x="7"/>
        <item x="2"/>
        <item x="3"/>
        <item x="8"/>
        <item x="5"/>
        <item x="0"/>
        <item x="9"/>
        <item x="6"/>
        <item t="default"/>
      </items>
    </pivotField>
    <pivotField compact="0" outline="0" showAll="0" defaultSubtotal="0"/>
    <pivotField axis="axisRow" compact="0" outline="0" showAll="0" sortType="ascending" defaultSubtotal="0">
      <items count="18">
        <item x="12"/>
        <item x="3"/>
        <item x="11"/>
        <item x="13"/>
        <item x="0"/>
        <item x="7"/>
        <item x="9"/>
        <item x="8"/>
        <item x="10"/>
        <item m="1" x="17"/>
        <item x="6"/>
        <item x="4"/>
        <item m="1" x="16"/>
        <item x="1"/>
        <item x="14"/>
        <item x="15"/>
        <item x="5"/>
        <item x="2"/>
      </items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6" outline="0" showAll="0"/>
  </pivotFields>
  <rowFields count="3">
    <field x="0"/>
    <field x="3"/>
    <field x="1"/>
  </rowFields>
  <rowItems count="14">
    <i>
      <x/>
      <x v="4"/>
      <x v="7"/>
    </i>
    <i r="1">
      <x v="13"/>
      <x v="7"/>
    </i>
    <i r="1">
      <x v="17"/>
      <x v="7"/>
    </i>
    <i t="default">
      <x/>
    </i>
    <i>
      <x v="1"/>
      <x v="1"/>
      <x v="1"/>
    </i>
    <i r="2">
      <x v="3"/>
    </i>
    <i r="1">
      <x v="4"/>
      <x v="3"/>
    </i>
    <i r="1">
      <x v="5"/>
      <x v="4"/>
    </i>
    <i r="1">
      <x v="10"/>
      <x v="3"/>
    </i>
    <i r="2">
      <x v="4"/>
    </i>
    <i r="1">
      <x v="11"/>
      <x v="1"/>
    </i>
    <i r="1">
      <x v="16"/>
      <x v="1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antidad " fld="6" subtotal="count" baseField="0" baseItem="0"/>
    <dataField name="Precio Promedio" fld="6" subtotal="average" baseField="4" baseItem="6" numFmtId="3"/>
  </dataFields>
  <chartFormats count="6"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1" cacheId="4451" applyNumberFormats="0" applyBorderFormats="0" applyFontFormats="0" applyPatternFormats="0" applyAlignmentFormats="0" applyWidthHeightFormats="1" dataCaption="Valores" updatedVersion="7" minRefreshableVersion="3" preserveFormatting="0" rowGrandTotals="0" itemPrintTitles="1" createdVersion="6" indent="0" compact="0" compactData="0" gridDropZones="1" multipleFieldFilters="0" chartFormat="3" rowHeaderCaption="Grupos ">
  <location ref="A2:D12" firstHeaderRow="1" firstDataRow="2" firstDataCol="2"/>
  <pivotFields count="15">
    <pivotField axis="axisRow" compact="0" outline="0" showAll="0">
      <items count="5">
        <item h="1" x="0"/>
        <item h="1" x="1"/>
        <item x="2"/>
        <item x="3"/>
        <item t="default"/>
      </items>
    </pivotField>
    <pivotField compact="0" outline="0" showAll="0"/>
    <pivotField compact="0" outline="0" showAll="0" defaultSubtotal="0"/>
    <pivotField axis="axisRow" compact="0" outline="0" showAll="0" sortType="ascending">
      <items count="19">
        <item h="1" x="12"/>
        <item x="3"/>
        <item h="1" x="11"/>
        <item h="1" x="13"/>
        <item x="0"/>
        <item x="7"/>
        <item x="9"/>
        <item x="8"/>
        <item h="1" x="10"/>
        <item m="1" x="17"/>
        <item x="6"/>
        <item x="4"/>
        <item m="1" x="16"/>
        <item h="1" x="1"/>
        <item h="1" x="14"/>
        <item h="1" x="15"/>
        <item x="5"/>
        <item x="2"/>
        <item t="default"/>
      </items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6" outline="0" showAll="0"/>
  </pivotFields>
  <rowFields count="2">
    <field x="3"/>
    <field x="0"/>
  </rowFields>
  <rowItems count="9">
    <i>
      <x v="6"/>
      <x v="2"/>
    </i>
    <i r="1">
      <x v="3"/>
    </i>
    <i t="default">
      <x v="6"/>
    </i>
    <i>
      <x v="7"/>
      <x v="2"/>
    </i>
    <i r="1">
      <x v="3"/>
    </i>
    <i t="default">
      <x v="7"/>
    </i>
    <i>
      <x v="11"/>
      <x v="2"/>
    </i>
    <i r="1">
      <x v="3"/>
    </i>
    <i t="default">
      <x v="11"/>
    </i>
  </rowItems>
  <colFields count="1">
    <field x="-2"/>
  </colFields>
  <colItems count="2">
    <i>
      <x/>
    </i>
    <i i="1">
      <x v="1"/>
    </i>
  </colItems>
  <dataFields count="2">
    <dataField name="Cantidad " fld="6" subtotal="count" baseField="0" baseItem="0"/>
    <dataField name="Precio " fld="6" baseField="0" baseItem="3" numFmtId="3"/>
  </dataFields>
  <chartFormats count="6"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pane xSplit="6" ySplit="1" topLeftCell="Q2" activePane="bottomRight" state="frozen"/>
      <selection pane="bottomRight" activeCell="R1" sqref="R1:R1048576"/>
      <selection pane="bottomLeft" activeCell="A2" sqref="A2"/>
      <selection pane="topRight" activeCell="E1" sqref="E1"/>
    </sheetView>
  </sheetViews>
  <sheetFormatPr defaultColWidth="11.42578125" defaultRowHeight="15"/>
  <cols>
    <col min="1" max="1" width="15.28515625" bestFit="1" customWidth="1"/>
    <col min="2" max="2" width="12" bestFit="1" customWidth="1"/>
    <col min="3" max="3" width="23.140625" bestFit="1" customWidth="1"/>
    <col min="4" max="4" width="12.42578125" bestFit="1" customWidth="1"/>
    <col min="5" max="5" width="10.85546875" bestFit="1" customWidth="1"/>
    <col min="6" max="6" width="17.7109375" bestFit="1" customWidth="1"/>
    <col min="7" max="7" width="11.5703125" style="1" bestFit="1" customWidth="1"/>
    <col min="8" max="8" width="13.7109375" style="1" bestFit="1" customWidth="1"/>
    <col min="9" max="9" width="9.28515625" style="2" bestFit="1" customWidth="1"/>
    <col min="10" max="10" width="9.5703125" style="1" bestFit="1" customWidth="1"/>
    <col min="11" max="13" width="6.5703125" style="3" bestFit="1" customWidth="1"/>
    <col min="14" max="14" width="6.5703125" bestFit="1" customWidth="1"/>
    <col min="15" max="15" width="12.42578125" style="3" bestFit="1" customWidth="1"/>
    <col min="17" max="17" width="35.42578125" bestFit="1" customWidth="1"/>
    <col min="19" max="19" width="29.42578125" bestFit="1" customWidth="1"/>
  </cols>
  <sheetData>
    <row r="1" spans="1:19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Q1" t="s">
        <v>15</v>
      </c>
      <c r="S1" t="s">
        <v>16</v>
      </c>
    </row>
    <row r="2" spans="1:19">
      <c r="A2" t="s">
        <v>17</v>
      </c>
      <c r="B2" t="s">
        <v>18</v>
      </c>
      <c r="C2" t="s">
        <v>19</v>
      </c>
      <c r="D2" t="s">
        <v>20</v>
      </c>
      <c r="E2" t="str">
        <f>+MID(F2,1,4)</f>
        <v>Rosa</v>
      </c>
      <c r="F2" t="s">
        <v>21</v>
      </c>
      <c r="G2" s="1">
        <v>6500</v>
      </c>
      <c r="H2" s="1">
        <v>4875</v>
      </c>
      <c r="I2" s="1">
        <f>+J2/H2</f>
        <v>0.33333333333333331</v>
      </c>
      <c r="J2" s="1">
        <v>1625</v>
      </c>
      <c r="K2" s="3">
        <v>1</v>
      </c>
      <c r="L2" s="3">
        <v>1</v>
      </c>
      <c r="M2" s="3">
        <v>1</v>
      </c>
      <c r="O2" s="3">
        <f t="shared" ref="O2:O29" si="0">+K2+L2+M2+N2</f>
        <v>3</v>
      </c>
      <c r="Q2" t="str">
        <f>A2&amp;C2</f>
        <v xml:space="preserve">ConjuntoPIJAMA HONEY </v>
      </c>
      <c r="S2" t="str">
        <f>C2&amp;" - "&amp;E2</f>
        <v>PIJAMA HONEY  - Rosa</v>
      </c>
    </row>
    <row r="3" spans="1:19">
      <c r="A3" t="s">
        <v>17</v>
      </c>
      <c r="B3" t="s">
        <v>18</v>
      </c>
      <c r="C3" t="s">
        <v>22</v>
      </c>
      <c r="D3" t="s">
        <v>23</v>
      </c>
      <c r="E3" t="str">
        <f t="shared" ref="E3:E29" si="1">+MID(F3,1,4)</f>
        <v>Azul</v>
      </c>
      <c r="F3" t="s">
        <v>24</v>
      </c>
      <c r="G3" s="1">
        <v>7500</v>
      </c>
      <c r="H3" s="1">
        <v>5625</v>
      </c>
      <c r="I3" s="1">
        <f>+J3/H3</f>
        <v>0.33333333333333331</v>
      </c>
      <c r="J3" s="1">
        <v>1875</v>
      </c>
      <c r="K3" s="3">
        <v>1</v>
      </c>
      <c r="L3" s="3">
        <v>1</v>
      </c>
      <c r="M3" s="3">
        <v>1</v>
      </c>
      <c r="O3" s="3">
        <f t="shared" si="0"/>
        <v>3</v>
      </c>
      <c r="Q3" t="str">
        <f t="shared" ref="Q3:S29" si="2">A3&amp;C3</f>
        <v xml:space="preserve">ConjuntoPIJAMA POEM </v>
      </c>
      <c r="S3" t="str">
        <f>C3&amp;" - "&amp;E3</f>
        <v>PIJAMA POEM  - Azul</v>
      </c>
    </row>
    <row r="4" spans="1:19">
      <c r="A4" t="s">
        <v>17</v>
      </c>
      <c r="B4" t="s">
        <v>18</v>
      </c>
      <c r="C4" t="s">
        <v>25</v>
      </c>
      <c r="D4" t="s">
        <v>26</v>
      </c>
      <c r="E4" t="str">
        <f t="shared" si="1"/>
        <v>Amar</v>
      </c>
      <c r="F4" t="s">
        <v>27</v>
      </c>
      <c r="G4" s="1">
        <v>13500</v>
      </c>
      <c r="H4" s="1">
        <v>10125</v>
      </c>
      <c r="I4" s="1">
        <f>+J4/H4</f>
        <v>0.33333333333333331</v>
      </c>
      <c r="J4" s="1">
        <v>3375</v>
      </c>
      <c r="K4" s="3">
        <v>1</v>
      </c>
      <c r="L4" s="3">
        <v>1</v>
      </c>
      <c r="M4" s="3">
        <v>1</v>
      </c>
      <c r="O4" s="3">
        <f t="shared" si="0"/>
        <v>3</v>
      </c>
      <c r="Q4" t="str">
        <f t="shared" si="2"/>
        <v xml:space="preserve">ConjuntoPIJAMA SURREAL </v>
      </c>
      <c r="S4" t="str">
        <f t="shared" ref="S4:S29" si="3">C4&amp;" - "&amp;E4</f>
        <v>PIJAMA SURREAL  - Amar</v>
      </c>
    </row>
    <row r="5" spans="1:19">
      <c r="A5" t="s">
        <v>17</v>
      </c>
      <c r="B5" t="s">
        <v>18</v>
      </c>
      <c r="C5" t="s">
        <v>25</v>
      </c>
      <c r="D5" t="s">
        <v>26</v>
      </c>
      <c r="E5" t="str">
        <f t="shared" si="1"/>
        <v>Cele</v>
      </c>
      <c r="F5" t="s">
        <v>28</v>
      </c>
      <c r="G5" s="1">
        <v>13500</v>
      </c>
      <c r="H5" s="1">
        <v>10125</v>
      </c>
      <c r="I5" s="1">
        <f>+J5/H5</f>
        <v>0.33333333333333331</v>
      </c>
      <c r="J5" s="1">
        <v>3375</v>
      </c>
      <c r="K5" s="3">
        <v>1</v>
      </c>
      <c r="L5" s="3">
        <v>1</v>
      </c>
      <c r="M5" s="3">
        <v>1</v>
      </c>
      <c r="O5" s="3">
        <f t="shared" si="0"/>
        <v>3</v>
      </c>
      <c r="Q5" t="str">
        <f t="shared" si="2"/>
        <v xml:space="preserve">ConjuntoPIJAMA SURREAL </v>
      </c>
      <c r="S5" t="str">
        <f t="shared" si="3"/>
        <v>PIJAMA SURREAL  - Cele</v>
      </c>
    </row>
    <row r="6" spans="1:19">
      <c r="A6" t="s">
        <v>17</v>
      </c>
      <c r="B6" t="s">
        <v>18</v>
      </c>
      <c r="C6" t="s">
        <v>25</v>
      </c>
      <c r="D6" t="s">
        <v>26</v>
      </c>
      <c r="E6" t="str">
        <f t="shared" si="1"/>
        <v>Azul</v>
      </c>
      <c r="F6" t="s">
        <v>24</v>
      </c>
      <c r="G6" s="1">
        <v>13500</v>
      </c>
      <c r="H6" s="1">
        <v>10125</v>
      </c>
      <c r="I6" s="1">
        <f>+J6/H6</f>
        <v>0.33333333333333331</v>
      </c>
      <c r="J6" s="1">
        <v>3375</v>
      </c>
      <c r="K6" s="3">
        <v>1</v>
      </c>
      <c r="L6" s="3">
        <v>1</v>
      </c>
      <c r="M6" s="3">
        <v>1</v>
      </c>
      <c r="O6" s="3">
        <f t="shared" si="0"/>
        <v>3</v>
      </c>
      <c r="Q6" t="str">
        <f t="shared" si="2"/>
        <v xml:space="preserve">ConjuntoPIJAMA SURREAL </v>
      </c>
      <c r="S6" t="str">
        <f t="shared" si="3"/>
        <v>PIJAMA SURREAL  - Azul</v>
      </c>
    </row>
    <row r="7" spans="1:19">
      <c r="A7" t="s">
        <v>29</v>
      </c>
      <c r="B7" t="s">
        <v>30</v>
      </c>
      <c r="C7" t="s">
        <v>31</v>
      </c>
      <c r="D7" t="s">
        <v>32</v>
      </c>
      <c r="E7" t="str">
        <f t="shared" si="1"/>
        <v>Gris</v>
      </c>
      <c r="F7" t="s">
        <v>33</v>
      </c>
      <c r="G7" s="1">
        <v>6900</v>
      </c>
      <c r="H7" s="1">
        <v>5175</v>
      </c>
      <c r="I7" s="1">
        <f>+G7/H7-1</f>
        <v>0.33333333333333326</v>
      </c>
      <c r="J7" s="1">
        <v>1725</v>
      </c>
      <c r="K7" s="3">
        <v>1</v>
      </c>
      <c r="L7" s="3">
        <v>1</v>
      </c>
      <c r="M7" s="3">
        <v>1</v>
      </c>
      <c r="O7" s="3">
        <f t="shared" si="0"/>
        <v>3</v>
      </c>
      <c r="Q7" t="str">
        <f t="shared" si="2"/>
        <v>MonoprendaBATA EVA</v>
      </c>
      <c r="S7" t="str">
        <f t="shared" si="3"/>
        <v>BATA EVA - Gris</v>
      </c>
    </row>
    <row r="8" spans="1:19">
      <c r="A8" t="s">
        <v>29</v>
      </c>
      <c r="B8" t="s">
        <v>30</v>
      </c>
      <c r="C8" t="s">
        <v>34</v>
      </c>
      <c r="D8" t="s">
        <v>35</v>
      </c>
      <c r="E8" t="str">
        <f t="shared" si="1"/>
        <v>Gris</v>
      </c>
      <c r="F8" t="s">
        <v>33</v>
      </c>
      <c r="G8" s="1">
        <v>6900</v>
      </c>
      <c r="H8" s="1">
        <v>5175</v>
      </c>
      <c r="I8" s="1">
        <f>+G8/H8-1</f>
        <v>0.33333333333333326</v>
      </c>
      <c r="J8" s="1">
        <v>1725</v>
      </c>
      <c r="K8" s="3">
        <v>1</v>
      </c>
      <c r="L8" s="3">
        <v>1</v>
      </c>
      <c r="M8" s="3">
        <v>1</v>
      </c>
      <c r="O8" s="3">
        <f t="shared" si="0"/>
        <v>3</v>
      </c>
      <c r="Q8" t="str">
        <f t="shared" si="2"/>
        <v xml:space="preserve">MonoprendaBATA MILA </v>
      </c>
      <c r="S8" t="str">
        <f t="shared" si="3"/>
        <v>BATA MILA  - Gris</v>
      </c>
    </row>
    <row r="9" spans="1:19">
      <c r="A9" t="s">
        <v>29</v>
      </c>
      <c r="B9" t="s">
        <v>30</v>
      </c>
      <c r="C9" t="s">
        <v>36</v>
      </c>
      <c r="D9" t="s">
        <v>37</v>
      </c>
      <c r="E9" t="str">
        <f t="shared" si="1"/>
        <v>Negr</v>
      </c>
      <c r="F9" t="s">
        <v>38</v>
      </c>
      <c r="G9" s="1">
        <v>8500</v>
      </c>
      <c r="H9" s="1">
        <v>6375</v>
      </c>
      <c r="I9" s="1">
        <f>+G9/H9-1</f>
        <v>0.33333333333333326</v>
      </c>
      <c r="J9" s="1">
        <v>2125</v>
      </c>
      <c r="K9" s="3">
        <v>1</v>
      </c>
      <c r="L9" s="3">
        <v>1</v>
      </c>
      <c r="O9" s="3">
        <f t="shared" si="0"/>
        <v>2</v>
      </c>
      <c r="Q9" t="str">
        <f t="shared" si="2"/>
        <v xml:space="preserve">MonoprendaBATA SHE </v>
      </c>
      <c r="S9" t="str">
        <f t="shared" si="3"/>
        <v>BATA SHE  - Negr</v>
      </c>
    </row>
    <row r="10" spans="1:19">
      <c r="A10" t="s">
        <v>29</v>
      </c>
      <c r="B10" t="s">
        <v>39</v>
      </c>
      <c r="C10" t="s">
        <v>40</v>
      </c>
      <c r="D10" t="s">
        <v>32</v>
      </c>
      <c r="E10" t="str">
        <f t="shared" si="1"/>
        <v>Gris</v>
      </c>
      <c r="F10" t="s">
        <v>33</v>
      </c>
      <c r="G10" s="1">
        <v>6500</v>
      </c>
      <c r="H10" s="1">
        <v>4875</v>
      </c>
      <c r="I10" s="1">
        <f t="shared" ref="I10:I22" si="4">+G10/H10-1</f>
        <v>0.33333333333333326</v>
      </c>
      <c r="J10" s="1">
        <v>1625</v>
      </c>
      <c r="K10" s="3">
        <v>1</v>
      </c>
      <c r="L10" s="3">
        <v>1</v>
      </c>
      <c r="M10" s="3">
        <v>1</v>
      </c>
      <c r="N10" s="3">
        <v>1</v>
      </c>
      <c r="O10" s="3">
        <f t="shared" si="0"/>
        <v>4</v>
      </c>
      <c r="Q10" t="str">
        <f t="shared" si="2"/>
        <v xml:space="preserve">MonoprendaCAMISON EVA </v>
      </c>
      <c r="S10" t="str">
        <f t="shared" si="3"/>
        <v>CAMISON EVA  - Gris</v>
      </c>
    </row>
    <row r="11" spans="1:19">
      <c r="A11" t="s">
        <v>29</v>
      </c>
      <c r="B11" t="s">
        <v>39</v>
      </c>
      <c r="C11" t="s">
        <v>41</v>
      </c>
      <c r="D11" t="s">
        <v>20</v>
      </c>
      <c r="E11" t="str">
        <f t="shared" si="1"/>
        <v>Rosa</v>
      </c>
      <c r="F11" t="s">
        <v>21</v>
      </c>
      <c r="G11" s="1">
        <v>5500</v>
      </c>
      <c r="H11" s="1">
        <v>4125</v>
      </c>
      <c r="I11" s="1">
        <f t="shared" si="4"/>
        <v>0.33333333333333326</v>
      </c>
      <c r="J11" s="1">
        <v>1375</v>
      </c>
      <c r="K11" s="3">
        <v>1</v>
      </c>
      <c r="L11" s="3">
        <v>1</v>
      </c>
      <c r="M11" s="3">
        <v>1</v>
      </c>
      <c r="O11" s="3">
        <f t="shared" si="0"/>
        <v>3</v>
      </c>
      <c r="Q11" t="str">
        <f t="shared" si="2"/>
        <v xml:space="preserve">MonoprendaCAMISON HONEY </v>
      </c>
      <c r="S11" t="str">
        <f t="shared" si="3"/>
        <v>CAMISON HONEY  - Rosa</v>
      </c>
    </row>
    <row r="12" spans="1:19">
      <c r="A12" t="s">
        <v>29</v>
      </c>
      <c r="B12" t="s">
        <v>39</v>
      </c>
      <c r="C12" t="s">
        <v>42</v>
      </c>
      <c r="D12" t="s">
        <v>43</v>
      </c>
      <c r="E12" t="str">
        <f t="shared" si="1"/>
        <v>Blan</v>
      </c>
      <c r="F12" t="s">
        <v>44</v>
      </c>
      <c r="G12" s="1">
        <v>6500</v>
      </c>
      <c r="H12" s="1">
        <v>4875</v>
      </c>
      <c r="I12" s="1">
        <f t="shared" si="4"/>
        <v>0.33333333333333326</v>
      </c>
      <c r="J12" s="1">
        <v>1625</v>
      </c>
      <c r="K12" s="3">
        <v>1</v>
      </c>
      <c r="L12" s="3">
        <v>1</v>
      </c>
      <c r="M12" s="3">
        <v>1</v>
      </c>
      <c r="N12" s="8">
        <v>1</v>
      </c>
      <c r="O12" s="3">
        <f t="shared" si="0"/>
        <v>4</v>
      </c>
      <c r="Q12" t="str">
        <f t="shared" si="2"/>
        <v xml:space="preserve">MonoprendaCAMISON MAGUI </v>
      </c>
      <c r="S12" t="str">
        <f t="shared" si="3"/>
        <v>CAMISON MAGUI  - Blan</v>
      </c>
    </row>
    <row r="13" spans="1:19">
      <c r="A13" t="s">
        <v>29</v>
      </c>
      <c r="B13" t="s">
        <v>45</v>
      </c>
      <c r="C13" t="s">
        <v>46</v>
      </c>
      <c r="D13" t="s">
        <v>47</v>
      </c>
      <c r="E13" t="str">
        <f t="shared" si="1"/>
        <v>Negr</v>
      </c>
      <c r="F13" t="s">
        <v>38</v>
      </c>
      <c r="G13" s="1">
        <v>7900</v>
      </c>
      <c r="H13" s="1">
        <v>5925</v>
      </c>
      <c r="I13" s="1">
        <f t="shared" si="4"/>
        <v>0.33333333333333326</v>
      </c>
      <c r="J13" s="1">
        <v>1975</v>
      </c>
      <c r="K13" s="3">
        <v>1</v>
      </c>
      <c r="L13" s="3">
        <v>1</v>
      </c>
      <c r="M13" s="3">
        <v>1</v>
      </c>
      <c r="O13" s="3">
        <f t="shared" si="0"/>
        <v>3</v>
      </c>
      <c r="Q13" t="str">
        <f t="shared" si="2"/>
        <v xml:space="preserve">MonoprendaENTERO CORTO JACINTA </v>
      </c>
      <c r="S13" t="str">
        <f t="shared" si="3"/>
        <v>ENTERO CORTO JACINTA  - Negr</v>
      </c>
    </row>
    <row r="14" spans="1:19">
      <c r="A14" t="s">
        <v>29</v>
      </c>
      <c r="B14" t="s">
        <v>45</v>
      </c>
      <c r="C14" t="s">
        <v>48</v>
      </c>
      <c r="D14" t="s">
        <v>43</v>
      </c>
      <c r="E14" t="str">
        <f t="shared" si="1"/>
        <v>Blan</v>
      </c>
      <c r="F14" t="s">
        <v>44</v>
      </c>
      <c r="G14" s="1">
        <v>6900</v>
      </c>
      <c r="H14" s="1">
        <v>5175</v>
      </c>
      <c r="I14" s="1">
        <f t="shared" si="4"/>
        <v>0.33333333333333326</v>
      </c>
      <c r="J14" s="1">
        <v>1725</v>
      </c>
      <c r="K14" s="3">
        <v>1</v>
      </c>
      <c r="L14" s="3">
        <v>1</v>
      </c>
      <c r="M14" s="3">
        <v>1</v>
      </c>
      <c r="O14" s="3">
        <f t="shared" si="0"/>
        <v>3</v>
      </c>
      <c r="Q14" t="str">
        <f t="shared" si="2"/>
        <v>MonoprendaENTERO CORTO MAGUI</v>
      </c>
      <c r="S14" t="str">
        <f t="shared" si="3"/>
        <v>ENTERO CORTO MAGUI - Blan</v>
      </c>
    </row>
    <row r="15" spans="1:19">
      <c r="A15" t="s">
        <v>29</v>
      </c>
      <c r="B15" t="s">
        <v>45</v>
      </c>
      <c r="C15" t="s">
        <v>49</v>
      </c>
      <c r="D15" t="s">
        <v>47</v>
      </c>
      <c r="E15" t="str">
        <f t="shared" si="1"/>
        <v>Gris</v>
      </c>
      <c r="F15" t="s">
        <v>50</v>
      </c>
      <c r="G15" s="1">
        <v>10500</v>
      </c>
      <c r="H15" s="1">
        <v>7875</v>
      </c>
      <c r="I15" s="1">
        <f t="shared" si="4"/>
        <v>0.33333333333333326</v>
      </c>
      <c r="J15" s="1">
        <v>2625</v>
      </c>
      <c r="K15" s="3">
        <v>1</v>
      </c>
      <c r="L15" s="3">
        <v>1</v>
      </c>
      <c r="M15" s="3">
        <v>1</v>
      </c>
      <c r="O15" s="3">
        <f t="shared" si="0"/>
        <v>3</v>
      </c>
      <c r="Q15" t="str">
        <f t="shared" si="2"/>
        <v xml:space="preserve">MonoprendaENTERO LARGO JACINTA </v>
      </c>
      <c r="S15" t="str">
        <f t="shared" si="3"/>
        <v>ENTERO LARGO JACINTA  - Gris</v>
      </c>
    </row>
    <row r="16" spans="1:19">
      <c r="A16" t="s">
        <v>51</v>
      </c>
      <c r="B16" t="s">
        <v>52</v>
      </c>
      <c r="C16" t="s">
        <v>53</v>
      </c>
      <c r="D16" t="s">
        <v>54</v>
      </c>
      <c r="E16" t="str">
        <f t="shared" si="1"/>
        <v>Gris</v>
      </c>
      <c r="F16" t="s">
        <v>55</v>
      </c>
      <c r="G16" s="1">
        <v>7500</v>
      </c>
      <c r="H16" s="1">
        <v>5625</v>
      </c>
      <c r="I16" s="1">
        <f t="shared" si="4"/>
        <v>0.33333333333333326</v>
      </c>
      <c r="J16" s="1">
        <f>+G16-H16</f>
        <v>1875</v>
      </c>
      <c r="K16" s="3">
        <v>1</v>
      </c>
      <c r="L16" s="3">
        <v>1</v>
      </c>
      <c r="M16" s="8">
        <v>1</v>
      </c>
      <c r="O16" s="3">
        <f t="shared" si="0"/>
        <v>3</v>
      </c>
      <c r="Q16" t="str">
        <f t="shared" si="2"/>
        <v xml:space="preserve">Prenda InferiorBABUCHA LIVE </v>
      </c>
      <c r="S16" t="str">
        <f t="shared" si="3"/>
        <v>BABUCHA LIVE  - Gris</v>
      </c>
    </row>
    <row r="17" spans="1:19">
      <c r="A17" t="s">
        <v>51</v>
      </c>
      <c r="B17" t="s">
        <v>56</v>
      </c>
      <c r="C17" t="s">
        <v>57</v>
      </c>
      <c r="D17" t="s">
        <v>35</v>
      </c>
      <c r="E17" t="str">
        <f t="shared" si="1"/>
        <v>Gris</v>
      </c>
      <c r="F17" t="s">
        <v>33</v>
      </c>
      <c r="G17" s="1">
        <v>4500</v>
      </c>
      <c r="H17" s="1">
        <v>3375</v>
      </c>
      <c r="I17" s="1">
        <f t="shared" si="4"/>
        <v>0.33333333333333326</v>
      </c>
      <c r="J17" s="1">
        <v>1125</v>
      </c>
      <c r="K17" s="3">
        <v>1</v>
      </c>
      <c r="L17" s="3">
        <v>1</v>
      </c>
      <c r="M17" s="3">
        <v>1</v>
      </c>
      <c r="N17">
        <v>1</v>
      </c>
      <c r="O17" s="3">
        <f t="shared" si="0"/>
        <v>4</v>
      </c>
      <c r="Q17" t="str">
        <f t="shared" si="2"/>
        <v xml:space="preserve">Prenda InferiorPANTALON MILA </v>
      </c>
      <c r="S17" t="str">
        <f t="shared" si="3"/>
        <v>PANTALON MILA  - Gris</v>
      </c>
    </row>
    <row r="18" spans="1:19">
      <c r="A18" t="s">
        <v>51</v>
      </c>
      <c r="B18" t="s">
        <v>56</v>
      </c>
      <c r="C18" t="s">
        <v>58</v>
      </c>
      <c r="D18" t="s">
        <v>59</v>
      </c>
      <c r="E18" t="str">
        <f t="shared" si="1"/>
        <v>Gris</v>
      </c>
      <c r="F18" t="s">
        <v>33</v>
      </c>
      <c r="G18" s="1">
        <v>4900</v>
      </c>
      <c r="H18" s="1">
        <v>3675</v>
      </c>
      <c r="I18" s="1">
        <f t="shared" si="4"/>
        <v>0.33333333333333326</v>
      </c>
      <c r="J18" s="1">
        <v>1225</v>
      </c>
      <c r="K18" s="3">
        <v>1</v>
      </c>
      <c r="L18" s="3">
        <v>1</v>
      </c>
      <c r="M18" s="3">
        <v>1</v>
      </c>
      <c r="O18" s="3">
        <f t="shared" si="0"/>
        <v>3</v>
      </c>
      <c r="Q18" t="str">
        <f t="shared" si="2"/>
        <v xml:space="preserve">Prenda InferiorPANTALÓN NEW LARA </v>
      </c>
      <c r="S18" t="str">
        <f t="shared" si="3"/>
        <v>PANTALÓN NEW LARA  - Gris</v>
      </c>
    </row>
    <row r="19" spans="1:19">
      <c r="A19" t="s">
        <v>51</v>
      </c>
      <c r="B19" t="s">
        <v>60</v>
      </c>
      <c r="C19" t="s">
        <v>61</v>
      </c>
      <c r="D19" t="s">
        <v>62</v>
      </c>
      <c r="E19" t="str">
        <f t="shared" si="1"/>
        <v>Negr</v>
      </c>
      <c r="F19" t="s">
        <v>38</v>
      </c>
      <c r="G19" s="1">
        <v>2900</v>
      </c>
      <c r="H19" s="1">
        <v>2175</v>
      </c>
      <c r="I19" s="1">
        <f t="shared" si="4"/>
        <v>0.33333333333333326</v>
      </c>
      <c r="J19" s="1">
        <v>725</v>
      </c>
      <c r="K19" s="3">
        <v>1</v>
      </c>
      <c r="L19" s="3">
        <v>1</v>
      </c>
      <c r="M19" s="3">
        <v>1</v>
      </c>
      <c r="N19">
        <v>1</v>
      </c>
      <c r="O19" s="3">
        <f t="shared" si="0"/>
        <v>4</v>
      </c>
      <c r="Q19" t="str">
        <f t="shared" si="2"/>
        <v>Prenda InferiorSHORT LUNA</v>
      </c>
      <c r="S19" t="str">
        <f t="shared" si="3"/>
        <v>SHORT LUNA - Negr</v>
      </c>
    </row>
    <row r="20" spans="1:19">
      <c r="A20" t="s">
        <v>63</v>
      </c>
      <c r="B20" t="s">
        <v>64</v>
      </c>
      <c r="C20" t="s">
        <v>65</v>
      </c>
      <c r="D20" t="s">
        <v>66</v>
      </c>
      <c r="E20" t="str">
        <f t="shared" si="1"/>
        <v>Gris</v>
      </c>
      <c r="F20" t="s">
        <v>33</v>
      </c>
      <c r="G20" s="1">
        <v>5900</v>
      </c>
      <c r="H20" s="1">
        <v>4425</v>
      </c>
      <c r="I20" s="1">
        <f t="shared" si="4"/>
        <v>0.33333333333333326</v>
      </c>
      <c r="J20" s="1">
        <v>1475</v>
      </c>
      <c r="K20" s="3">
        <v>1</v>
      </c>
      <c r="L20" s="3">
        <v>1</v>
      </c>
      <c r="M20" s="3">
        <v>1</v>
      </c>
      <c r="O20" s="3">
        <f t="shared" si="0"/>
        <v>3</v>
      </c>
      <c r="Q20" t="str">
        <f t="shared" si="2"/>
        <v xml:space="preserve">Prenda SuperiorBUZO FILIPPA </v>
      </c>
      <c r="S20" t="str">
        <f t="shared" si="3"/>
        <v>BUZO FILIPPA  - Gris</v>
      </c>
    </row>
    <row r="21" spans="1:19">
      <c r="A21" t="s">
        <v>63</v>
      </c>
      <c r="B21" t="s">
        <v>67</v>
      </c>
      <c r="C21" t="s">
        <v>68</v>
      </c>
      <c r="D21" t="s">
        <v>35</v>
      </c>
      <c r="E21" t="str">
        <f t="shared" si="1"/>
        <v>Gris</v>
      </c>
      <c r="F21" t="s">
        <v>33</v>
      </c>
      <c r="G21" s="1">
        <v>3500</v>
      </c>
      <c r="H21" s="1">
        <v>2625</v>
      </c>
      <c r="I21" s="1">
        <f t="shared" si="4"/>
        <v>0.33333333333333326</v>
      </c>
      <c r="J21" s="1">
        <v>875</v>
      </c>
      <c r="K21" s="3">
        <v>1</v>
      </c>
      <c r="L21" s="3">
        <v>1</v>
      </c>
      <c r="M21" s="3">
        <v>1</v>
      </c>
      <c r="O21" s="3">
        <f t="shared" si="0"/>
        <v>3</v>
      </c>
      <c r="Q21" t="str">
        <f t="shared" si="2"/>
        <v xml:space="preserve">Prenda SuperiorMUSCULOSA MILA </v>
      </c>
      <c r="S21" t="str">
        <f t="shared" si="3"/>
        <v>MUSCULOSA MILA  - Gris</v>
      </c>
    </row>
    <row r="22" spans="1:19">
      <c r="A22" t="s">
        <v>63</v>
      </c>
      <c r="B22" t="s">
        <v>69</v>
      </c>
      <c r="C22" t="s">
        <v>70</v>
      </c>
      <c r="D22" t="s">
        <v>23</v>
      </c>
      <c r="E22" t="str">
        <f t="shared" si="1"/>
        <v>Rosa</v>
      </c>
      <c r="F22" t="s">
        <v>71</v>
      </c>
      <c r="G22" s="1">
        <v>3500</v>
      </c>
      <c r="H22" s="1">
        <v>2625</v>
      </c>
      <c r="I22" s="1">
        <f t="shared" si="4"/>
        <v>0.33333333333333326</v>
      </c>
      <c r="J22" s="1">
        <v>875</v>
      </c>
      <c r="K22" s="3">
        <v>1</v>
      </c>
      <c r="L22" s="3">
        <v>1</v>
      </c>
      <c r="M22" s="3">
        <v>1</v>
      </c>
      <c r="O22" s="3">
        <f t="shared" si="0"/>
        <v>3</v>
      </c>
      <c r="Q22" t="str">
        <f t="shared" si="2"/>
        <v xml:space="preserve">Prenda SuperiorREMERA BE A POEM </v>
      </c>
      <c r="S22" t="str">
        <f t="shared" si="3"/>
        <v>REMERA BE A POEM  - Rosa</v>
      </c>
    </row>
    <row r="23" spans="1:19">
      <c r="A23" t="s">
        <v>63</v>
      </c>
      <c r="B23" t="s">
        <v>69</v>
      </c>
      <c r="C23" t="s">
        <v>72</v>
      </c>
      <c r="D23" t="s">
        <v>73</v>
      </c>
      <c r="E23" t="str">
        <f t="shared" si="1"/>
        <v>Blan</v>
      </c>
      <c r="F23" t="s">
        <v>74</v>
      </c>
      <c r="G23" s="1">
        <v>3500</v>
      </c>
      <c r="H23" s="1">
        <v>2625</v>
      </c>
      <c r="I23" s="1">
        <f t="shared" ref="I23:I29" si="5">+J23/H23</f>
        <v>0.33333333333333331</v>
      </c>
      <c r="J23" s="1">
        <v>875</v>
      </c>
      <c r="K23" s="3">
        <v>1</v>
      </c>
      <c r="L23" s="3">
        <v>1</v>
      </c>
      <c r="M23" s="3">
        <v>1</v>
      </c>
      <c r="O23" s="3">
        <f t="shared" si="0"/>
        <v>3</v>
      </c>
      <c r="Q23" t="str">
        <f t="shared" si="2"/>
        <v>Prenda SuperiorREMERA CARO CUORE</v>
      </c>
      <c r="S23" t="str">
        <f t="shared" si="3"/>
        <v>REMERA CARO CUORE - Blan</v>
      </c>
    </row>
    <row r="24" spans="1:19">
      <c r="A24" t="s">
        <v>63</v>
      </c>
      <c r="B24" t="s">
        <v>69</v>
      </c>
      <c r="C24" t="s">
        <v>72</v>
      </c>
      <c r="D24" t="s">
        <v>73</v>
      </c>
      <c r="E24" t="str">
        <f t="shared" si="1"/>
        <v>Rosa</v>
      </c>
      <c r="F24" t="s">
        <v>71</v>
      </c>
      <c r="G24" s="1">
        <v>3500</v>
      </c>
      <c r="H24" s="1">
        <v>2625</v>
      </c>
      <c r="I24" s="1">
        <f t="shared" si="5"/>
        <v>0.33333333333333331</v>
      </c>
      <c r="J24" s="1">
        <v>875</v>
      </c>
      <c r="K24" s="3">
        <v>1</v>
      </c>
      <c r="L24" s="3">
        <v>1</v>
      </c>
      <c r="M24" s="19">
        <v>1</v>
      </c>
      <c r="O24" s="3">
        <f t="shared" si="0"/>
        <v>3</v>
      </c>
      <c r="Q24" t="str">
        <f t="shared" si="2"/>
        <v>Prenda SuperiorREMERA CARO CUORE</v>
      </c>
      <c r="S24" t="str">
        <f t="shared" si="3"/>
        <v>REMERA CARO CUORE - Rosa</v>
      </c>
    </row>
    <row r="25" spans="1:19">
      <c r="A25" t="s">
        <v>63</v>
      </c>
      <c r="B25" t="s">
        <v>69</v>
      </c>
      <c r="C25" t="s">
        <v>75</v>
      </c>
      <c r="D25" t="s">
        <v>76</v>
      </c>
      <c r="E25" t="str">
        <f t="shared" si="1"/>
        <v>Gris</v>
      </c>
      <c r="F25" t="s">
        <v>33</v>
      </c>
      <c r="G25" s="1">
        <v>3500</v>
      </c>
      <c r="H25" s="1">
        <v>2625</v>
      </c>
      <c r="I25" s="1">
        <f t="shared" si="5"/>
        <v>0.33333333333333331</v>
      </c>
      <c r="J25" s="1">
        <v>875</v>
      </c>
      <c r="K25" s="3">
        <v>1</v>
      </c>
      <c r="L25" s="3">
        <v>1</v>
      </c>
      <c r="M25" s="3">
        <v>1</v>
      </c>
      <c r="O25" s="3">
        <f t="shared" si="0"/>
        <v>3</v>
      </c>
      <c r="Q25" t="str">
        <f t="shared" si="2"/>
        <v xml:space="preserve">Prenda SuperiorREMERA HAPPINESS </v>
      </c>
      <c r="S25" t="str">
        <f t="shared" si="3"/>
        <v>REMERA HAPPINESS  - Gris</v>
      </c>
    </row>
    <row r="26" spans="1:19">
      <c r="A26" t="s">
        <v>63</v>
      </c>
      <c r="B26" t="s">
        <v>69</v>
      </c>
      <c r="C26" t="s">
        <v>77</v>
      </c>
      <c r="D26" t="s">
        <v>54</v>
      </c>
      <c r="E26" t="str">
        <f t="shared" si="1"/>
        <v>Gris</v>
      </c>
      <c r="F26" t="s">
        <v>55</v>
      </c>
      <c r="G26" s="1">
        <v>4900</v>
      </c>
      <c r="H26" s="1">
        <v>3675</v>
      </c>
      <c r="I26" s="1">
        <f t="shared" si="5"/>
        <v>0.33333333333333331</v>
      </c>
      <c r="J26" s="1">
        <v>1225</v>
      </c>
      <c r="K26" s="3">
        <v>1</v>
      </c>
      <c r="L26" s="3">
        <v>1</v>
      </c>
      <c r="M26" s="3">
        <v>1</v>
      </c>
      <c r="O26" s="3">
        <f t="shared" si="0"/>
        <v>3</v>
      </c>
      <c r="Q26" t="str">
        <f t="shared" si="2"/>
        <v xml:space="preserve">Prenda SuperiorREMERA LIVE </v>
      </c>
      <c r="S26" t="str">
        <f t="shared" si="3"/>
        <v>REMERA LIVE  - Gris</v>
      </c>
    </row>
    <row r="27" spans="1:19">
      <c r="A27" t="s">
        <v>63</v>
      </c>
      <c r="B27" t="s">
        <v>69</v>
      </c>
      <c r="C27" t="s">
        <v>78</v>
      </c>
      <c r="D27" t="s">
        <v>59</v>
      </c>
      <c r="E27" t="str">
        <f t="shared" si="1"/>
        <v>Gris</v>
      </c>
      <c r="F27" t="s">
        <v>33</v>
      </c>
      <c r="G27" s="1">
        <v>4500</v>
      </c>
      <c r="H27" s="1">
        <v>3375</v>
      </c>
      <c r="I27" s="1">
        <f t="shared" si="5"/>
        <v>0.33333333333333331</v>
      </c>
      <c r="J27" s="1">
        <v>1125</v>
      </c>
      <c r="K27" s="3">
        <v>1</v>
      </c>
      <c r="L27" s="3">
        <v>1</v>
      </c>
      <c r="M27" s="3">
        <v>1</v>
      </c>
      <c r="O27" s="3">
        <f t="shared" si="0"/>
        <v>3</v>
      </c>
      <c r="Q27" t="str">
        <f t="shared" si="2"/>
        <v xml:space="preserve">Prenda SuperiorREMERA NEW LARA </v>
      </c>
      <c r="S27" t="str">
        <f t="shared" si="3"/>
        <v>REMERA NEW LARA  - Gris</v>
      </c>
    </row>
    <row r="28" spans="1:19">
      <c r="A28" t="s">
        <v>63</v>
      </c>
      <c r="B28" t="s">
        <v>69</v>
      </c>
      <c r="C28" t="s">
        <v>79</v>
      </c>
      <c r="D28" t="s">
        <v>80</v>
      </c>
      <c r="E28" t="str">
        <f t="shared" si="1"/>
        <v>Negr</v>
      </c>
      <c r="F28" t="s">
        <v>38</v>
      </c>
      <c r="G28" s="1">
        <v>3900</v>
      </c>
      <c r="H28" s="1">
        <v>2925</v>
      </c>
      <c r="I28" s="1">
        <f t="shared" si="5"/>
        <v>0.33333333333333331</v>
      </c>
      <c r="J28" s="1">
        <v>975</v>
      </c>
      <c r="K28" s="3">
        <v>1</v>
      </c>
      <c r="L28" s="3">
        <v>1</v>
      </c>
      <c r="M28" s="3">
        <v>1</v>
      </c>
      <c r="O28" s="3">
        <f t="shared" si="0"/>
        <v>3</v>
      </c>
      <c r="Q28" t="str">
        <f t="shared" si="2"/>
        <v>Prenda SuperiorREMERA PRACTICE</v>
      </c>
      <c r="S28" t="str">
        <f t="shared" si="3"/>
        <v>REMERA PRACTICE - Negr</v>
      </c>
    </row>
    <row r="29" spans="1:19">
      <c r="A29" t="s">
        <v>63</v>
      </c>
      <c r="B29" t="s">
        <v>69</v>
      </c>
      <c r="C29" t="s">
        <v>81</v>
      </c>
      <c r="D29" t="s">
        <v>82</v>
      </c>
      <c r="E29" t="str">
        <f t="shared" si="1"/>
        <v>Blan</v>
      </c>
      <c r="F29" t="s">
        <v>44</v>
      </c>
      <c r="G29" s="1">
        <v>3500</v>
      </c>
      <c r="H29" s="1">
        <v>2625</v>
      </c>
      <c r="I29" s="1">
        <f t="shared" si="5"/>
        <v>0.33333333333333331</v>
      </c>
      <c r="J29" s="1">
        <v>875</v>
      </c>
      <c r="K29" s="3">
        <v>1</v>
      </c>
      <c r="L29" s="3">
        <v>1</v>
      </c>
      <c r="M29" s="3">
        <v>1</v>
      </c>
      <c r="O29" s="3">
        <f t="shared" si="0"/>
        <v>3</v>
      </c>
      <c r="Q29" t="str">
        <f t="shared" si="2"/>
        <v xml:space="preserve">Prenda SuperiorREMERA ROUTINE </v>
      </c>
      <c r="S29" t="str">
        <f t="shared" si="3"/>
        <v>REMERA ROUTINE  - Blan</v>
      </c>
    </row>
  </sheetData>
  <autoFilter ref="A1:N29" xr:uid="{00000000-0009-0000-0000-000000000000}"/>
  <sortState xmlns:xlrd2="http://schemas.microsoft.com/office/spreadsheetml/2017/richdata2" ref="A2:O29">
    <sortCondition ref="A2:A29"/>
    <sortCondition ref="B2:B29"/>
    <sortCondition ref="C2:C29"/>
    <sortCondition descending="1" ref="G2:G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7"/>
  <sheetViews>
    <sheetView showGridLines="0" zoomScaleNormal="100" workbookViewId="0">
      <selection activeCell="C7" sqref="C7"/>
    </sheetView>
  </sheetViews>
  <sheetFormatPr defaultColWidth="11.42578125" defaultRowHeight="15"/>
  <cols>
    <col min="1" max="1" width="18.28515625" bestFit="1" customWidth="1"/>
    <col min="2" max="2" width="8.85546875" bestFit="1" customWidth="1"/>
    <col min="3" max="3" width="23.85546875" bestFit="1" customWidth="1"/>
    <col min="4" max="4" width="25.28515625" bestFit="1" customWidth="1"/>
    <col min="5" max="5" width="6" bestFit="1" customWidth="1"/>
    <col min="6" max="6" width="9.5703125" bestFit="1" customWidth="1"/>
    <col min="7" max="7" width="2.85546875" customWidth="1"/>
    <col min="8" max="8" width="17.42578125" customWidth="1"/>
    <col min="9" max="9" width="9.28515625" bestFit="1" customWidth="1"/>
    <col min="10" max="10" width="15.7109375" bestFit="1" customWidth="1"/>
    <col min="11" max="11" width="8.5703125" bestFit="1" customWidth="1"/>
    <col min="12" max="12" width="8.140625" bestFit="1" customWidth="1"/>
  </cols>
  <sheetData>
    <row r="1" spans="1:12">
      <c r="A1" t="s">
        <v>83</v>
      </c>
      <c r="H1" t="s">
        <v>84</v>
      </c>
    </row>
    <row r="2" spans="1:12">
      <c r="A2" s="5" t="s">
        <v>85</v>
      </c>
      <c r="B2" s="5" t="s">
        <v>86</v>
      </c>
      <c r="C2" s="18" t="s">
        <v>87</v>
      </c>
      <c r="D2" s="18" t="s">
        <v>88</v>
      </c>
      <c r="E2" s="7" t="s">
        <v>8</v>
      </c>
      <c r="F2" s="6" t="s">
        <v>9</v>
      </c>
      <c r="H2" s="11" t="s">
        <v>85</v>
      </c>
      <c r="I2" t="s">
        <v>89</v>
      </c>
      <c r="J2" t="s">
        <v>90</v>
      </c>
      <c r="K2" t="s">
        <v>91</v>
      </c>
      <c r="L2" t="s">
        <v>92</v>
      </c>
    </row>
    <row r="3" spans="1:12">
      <c r="A3" s="9" t="s">
        <v>17</v>
      </c>
      <c r="B3">
        <f>+COUNTIF(CatalogoPijamasCaroCuore!$A:$A,ResumenTipos!A3)</f>
        <v>5</v>
      </c>
      <c r="C3" s="3">
        <f>+AVERAGEIF(CatalogoPijamasCaroCuore!$A:$A,ResumenTipos!A3,CatalogoPijamasCaroCuore!$G:$G)</f>
        <v>10900</v>
      </c>
      <c r="D3" s="3">
        <f>AVERAGEIF(CatalogoPijamasCaroCuore!$A:$A,ResumenTipos!A3,CatalogoPijamasCaroCuore!$H:$H)</f>
        <v>8175</v>
      </c>
      <c r="E3" s="4">
        <f>+C3/D3-1</f>
        <v>0.33333333333333326</v>
      </c>
      <c r="F3" s="3">
        <f>+C3-D3</f>
        <v>2725</v>
      </c>
      <c r="H3" s="12" t="s">
        <v>17</v>
      </c>
      <c r="I3" s="13">
        <v>5</v>
      </c>
      <c r="J3" s="17">
        <v>10900</v>
      </c>
      <c r="K3" s="17">
        <v>13500</v>
      </c>
      <c r="L3" s="17">
        <v>6500</v>
      </c>
    </row>
    <row r="4" spans="1:12">
      <c r="A4" s="9" t="s">
        <v>29</v>
      </c>
      <c r="B4">
        <f>+COUNTIF(CatalogoPijamasCaroCuore!$A:$A,ResumenTipos!A4)</f>
        <v>9</v>
      </c>
      <c r="C4" s="3">
        <f>+AVERAGEIF(CatalogoPijamasCaroCuore!$A:$A,ResumenTipos!A4,CatalogoPijamasCaroCuore!$G:$G)</f>
        <v>7344.4444444444443</v>
      </c>
      <c r="D4" s="3">
        <f>AVERAGEIF(CatalogoPijamasCaroCuore!$A:$A,ResumenTipos!A4,CatalogoPijamasCaroCuore!$H:$H)</f>
        <v>5508.333333333333</v>
      </c>
      <c r="E4" s="4">
        <f t="shared" ref="E4:E6" si="0">+C4/D4-1</f>
        <v>0.33333333333333348</v>
      </c>
      <c r="F4" s="3">
        <f t="shared" ref="F4:F6" si="1">+C4-D4</f>
        <v>1836.1111111111113</v>
      </c>
      <c r="H4" s="12" t="s">
        <v>29</v>
      </c>
      <c r="I4" s="13">
        <v>9</v>
      </c>
      <c r="J4" s="17">
        <v>7344.4444444444443</v>
      </c>
      <c r="K4" s="17">
        <v>10500</v>
      </c>
      <c r="L4" s="17">
        <v>5500</v>
      </c>
    </row>
    <row r="5" spans="1:12">
      <c r="A5" s="9" t="s">
        <v>51</v>
      </c>
      <c r="B5">
        <f>+COUNTIF(CatalogoPijamasCaroCuore!$A:$A,ResumenTipos!A5)</f>
        <v>4</v>
      </c>
      <c r="C5" s="3">
        <f>+AVERAGEIF(CatalogoPijamasCaroCuore!$A:$A,ResumenTipos!A5,CatalogoPijamasCaroCuore!$G:$G)</f>
        <v>4950</v>
      </c>
      <c r="D5" s="3">
        <f>AVERAGEIF(CatalogoPijamasCaroCuore!$A:$A,ResumenTipos!A5,CatalogoPijamasCaroCuore!$H:$H)</f>
        <v>3712.5</v>
      </c>
      <c r="E5" s="4">
        <f t="shared" si="0"/>
        <v>0.33333333333333326</v>
      </c>
      <c r="F5" s="3">
        <f t="shared" si="1"/>
        <v>1237.5</v>
      </c>
      <c r="H5" s="12" t="s">
        <v>51</v>
      </c>
      <c r="I5" s="13">
        <v>4</v>
      </c>
      <c r="J5" s="17">
        <v>4950</v>
      </c>
      <c r="K5" s="17">
        <v>7500</v>
      </c>
      <c r="L5" s="17">
        <v>2900</v>
      </c>
    </row>
    <row r="6" spans="1:12">
      <c r="A6" s="9" t="s">
        <v>63</v>
      </c>
      <c r="B6">
        <f>+COUNTIF(CatalogoPijamasCaroCuore!$A:$A,ResumenTipos!A6)</f>
        <v>10</v>
      </c>
      <c r="C6" s="3">
        <f>+AVERAGEIF(CatalogoPijamasCaroCuore!$A:$A,ResumenTipos!A6,CatalogoPijamasCaroCuore!$G:$G)</f>
        <v>4020</v>
      </c>
      <c r="D6" s="3">
        <f>AVERAGEIF(CatalogoPijamasCaroCuore!$A:$A,ResumenTipos!A6,CatalogoPijamasCaroCuore!$H:$H)</f>
        <v>3015</v>
      </c>
      <c r="E6" s="4">
        <f t="shared" si="0"/>
        <v>0.33333333333333326</v>
      </c>
      <c r="F6" s="3">
        <f t="shared" si="1"/>
        <v>1005</v>
      </c>
      <c r="H6" s="12" t="s">
        <v>63</v>
      </c>
      <c r="I6" s="13">
        <v>10</v>
      </c>
      <c r="J6" s="17">
        <v>4020</v>
      </c>
      <c r="K6" s="17">
        <v>5900</v>
      </c>
      <c r="L6" s="17">
        <v>3500</v>
      </c>
    </row>
    <row r="7" spans="1:12">
      <c r="A7" s="9" t="s">
        <v>93</v>
      </c>
      <c r="B7" s="14">
        <f>+SUM(B3:B6)</f>
        <v>28</v>
      </c>
      <c r="C7" s="15">
        <f>+AVERAGE(C3:C6)</f>
        <v>6803.6111111111113</v>
      </c>
      <c r="D7" s="15">
        <f>+AVERAGE(D3:D6)</f>
        <v>5102.708333333333</v>
      </c>
      <c r="E7" s="16">
        <f t="shared" ref="E7" si="2">+C7/D7-1</f>
        <v>0.33333333333333348</v>
      </c>
      <c r="F7" s="15">
        <f>+C7-D7</f>
        <v>1700.9027777777783</v>
      </c>
      <c r="H7" s="12" t="s">
        <v>94</v>
      </c>
      <c r="I7" s="13">
        <v>28</v>
      </c>
      <c r="J7" s="17">
        <v>6450</v>
      </c>
      <c r="K7" s="17">
        <v>13500</v>
      </c>
      <c r="L7" s="17">
        <v>2900</v>
      </c>
    </row>
  </sheetData>
  <sortState xmlns:xlrd2="http://schemas.microsoft.com/office/spreadsheetml/2017/richdata2" ref="A3:A6">
    <sortCondition ref="A3:A6"/>
  </sortState>
  <pageMargins left="0.7" right="0.7" top="0.75" bottom="0.75" header="0.3" footer="0.3"/>
  <pageSetup paperSize="9" scale="85" fitToHeight="0" orientation="landscape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3"/>
  <sheetViews>
    <sheetView showGridLines="0" zoomScaleNormal="100" workbookViewId="0">
      <selection activeCell="H1" sqref="H1"/>
    </sheetView>
  </sheetViews>
  <sheetFormatPr defaultColWidth="11.42578125" defaultRowHeight="15"/>
  <cols>
    <col min="1" max="1" width="17.42578125" customWidth="1"/>
    <col min="2" max="2" width="9.28515625" customWidth="1"/>
    <col min="3" max="3" width="15.7109375" customWidth="1"/>
    <col min="4" max="4" width="8.5703125" customWidth="1"/>
    <col min="5" max="5" width="8.140625" customWidth="1"/>
    <col min="7" max="7" width="5.7109375" customWidth="1"/>
    <col min="8" max="8" width="14.140625" bestFit="1" customWidth="1"/>
    <col min="9" max="9" width="9.28515625" customWidth="1"/>
    <col min="10" max="10" width="15.7109375" bestFit="1" customWidth="1"/>
    <col min="11" max="11" width="10.140625" bestFit="1" customWidth="1"/>
    <col min="12" max="12" width="8.140625" customWidth="1"/>
  </cols>
  <sheetData>
    <row r="1" spans="1:12">
      <c r="A1" t="s">
        <v>83</v>
      </c>
      <c r="H1" t="s">
        <v>84</v>
      </c>
    </row>
    <row r="2" spans="1:12">
      <c r="A2" s="5" t="s">
        <v>95</v>
      </c>
      <c r="B2" s="5" t="s">
        <v>86</v>
      </c>
      <c r="C2" s="6" t="s">
        <v>87</v>
      </c>
      <c r="D2" s="6" t="s">
        <v>88</v>
      </c>
      <c r="E2" s="7" t="s">
        <v>8</v>
      </c>
      <c r="F2" s="6" t="s">
        <v>9</v>
      </c>
      <c r="H2" s="11" t="s">
        <v>96</v>
      </c>
      <c r="I2" t="s">
        <v>89</v>
      </c>
      <c r="J2" t="s">
        <v>90</v>
      </c>
      <c r="K2" t="s">
        <v>91</v>
      </c>
      <c r="L2" t="s">
        <v>92</v>
      </c>
    </row>
    <row r="3" spans="1:12">
      <c r="A3" s="9" t="s">
        <v>52</v>
      </c>
      <c r="B3">
        <f>+COUNTIF(CatalogoPijamasCaroCuore!$B:$B,ResumenGrupos!A3)</f>
        <v>1</v>
      </c>
      <c r="C3" s="3">
        <f>+AVERAGEIF(CatalogoPijamasCaroCuore!$B:$B,ResumenGrupos!A3,CatalogoPijamasCaroCuore!$G:$G)</f>
        <v>7500</v>
      </c>
      <c r="D3" s="3">
        <f>AVERAGEIF(CatalogoPijamasCaroCuore!$B:$B,ResumenGrupos!A3,CatalogoPijamasCaroCuore!$H:$H)</f>
        <v>5625</v>
      </c>
      <c r="E3" s="4">
        <f t="shared" ref="E3:E13" si="0">+C3/D3-1</f>
        <v>0.33333333333333326</v>
      </c>
      <c r="F3" s="3">
        <f t="shared" ref="F3:F13" si="1">+C3-D3</f>
        <v>1875</v>
      </c>
      <c r="H3" s="12" t="s">
        <v>52</v>
      </c>
      <c r="I3" s="13">
        <v>1</v>
      </c>
      <c r="J3" s="17">
        <v>7500</v>
      </c>
      <c r="K3" s="17">
        <v>7500</v>
      </c>
      <c r="L3" s="17">
        <v>7500</v>
      </c>
    </row>
    <row r="4" spans="1:12">
      <c r="A4" s="9" t="s">
        <v>30</v>
      </c>
      <c r="B4">
        <f>+COUNTIF(CatalogoPijamasCaroCuore!$B:$B,ResumenGrupos!A4)</f>
        <v>3</v>
      </c>
      <c r="C4" s="3">
        <f>+AVERAGEIF(CatalogoPijamasCaroCuore!$B:$B,ResumenGrupos!A4,CatalogoPijamasCaroCuore!$G:$G)</f>
        <v>7433.333333333333</v>
      </c>
      <c r="D4" s="3">
        <f>AVERAGEIF(CatalogoPijamasCaroCuore!$B:$B,ResumenGrupos!A4,CatalogoPijamasCaroCuore!$H:$H)</f>
        <v>5575</v>
      </c>
      <c r="E4" s="4">
        <f t="shared" si="0"/>
        <v>0.33333333333333326</v>
      </c>
      <c r="F4" s="3">
        <f t="shared" si="1"/>
        <v>1858.333333333333</v>
      </c>
      <c r="H4" s="12" t="s">
        <v>30</v>
      </c>
      <c r="I4" s="13">
        <v>3</v>
      </c>
      <c r="J4" s="17">
        <v>7433.333333333333</v>
      </c>
      <c r="K4" s="17">
        <v>8500</v>
      </c>
      <c r="L4" s="17">
        <v>6900</v>
      </c>
    </row>
    <row r="5" spans="1:12">
      <c r="A5" s="9" t="s">
        <v>64</v>
      </c>
      <c r="B5">
        <f>+COUNTIF(CatalogoPijamasCaroCuore!$B:$B,ResumenGrupos!A5)</f>
        <v>1</v>
      </c>
      <c r="C5" s="3">
        <f>+AVERAGEIF(CatalogoPijamasCaroCuore!$B:$B,ResumenGrupos!A5,CatalogoPijamasCaroCuore!$G:$G)</f>
        <v>5900</v>
      </c>
      <c r="D5" s="3">
        <f>AVERAGEIF(CatalogoPijamasCaroCuore!$B:$B,ResumenGrupos!A5,CatalogoPijamasCaroCuore!$H:$H)</f>
        <v>4425</v>
      </c>
      <c r="E5" s="4">
        <f t="shared" si="0"/>
        <v>0.33333333333333326</v>
      </c>
      <c r="F5" s="3">
        <f t="shared" si="1"/>
        <v>1475</v>
      </c>
      <c r="H5" s="12" t="s">
        <v>64</v>
      </c>
      <c r="I5" s="13">
        <v>1</v>
      </c>
      <c r="J5" s="17">
        <v>5900</v>
      </c>
      <c r="K5" s="17">
        <v>5900</v>
      </c>
      <c r="L5" s="17">
        <v>5900</v>
      </c>
    </row>
    <row r="6" spans="1:12">
      <c r="A6" s="9" t="s">
        <v>39</v>
      </c>
      <c r="B6">
        <f>+COUNTIF(CatalogoPijamasCaroCuore!$B:$B,ResumenGrupos!A6)</f>
        <v>3</v>
      </c>
      <c r="C6" s="3">
        <f>+AVERAGEIF(CatalogoPijamasCaroCuore!$B:$B,ResumenGrupos!A6,CatalogoPijamasCaroCuore!$G:$G)</f>
        <v>6166.666666666667</v>
      </c>
      <c r="D6" s="3">
        <f>AVERAGEIF(CatalogoPijamasCaroCuore!$B:$B,ResumenGrupos!A6,CatalogoPijamasCaroCuore!$H:$H)</f>
        <v>4625</v>
      </c>
      <c r="E6" s="4">
        <f t="shared" si="0"/>
        <v>0.33333333333333348</v>
      </c>
      <c r="F6" s="3">
        <f t="shared" si="1"/>
        <v>1541.666666666667</v>
      </c>
      <c r="H6" s="12" t="s">
        <v>39</v>
      </c>
      <c r="I6" s="13">
        <v>3</v>
      </c>
      <c r="J6" s="17">
        <v>6166.666666666667</v>
      </c>
      <c r="K6" s="17">
        <v>6500</v>
      </c>
      <c r="L6" s="17">
        <v>5500</v>
      </c>
    </row>
    <row r="7" spans="1:12">
      <c r="A7" s="9" t="s">
        <v>45</v>
      </c>
      <c r="B7">
        <f>+COUNTIF(CatalogoPijamasCaroCuore!$B:$B,ResumenGrupos!A7)</f>
        <v>3</v>
      </c>
      <c r="C7" s="3">
        <f>+AVERAGEIF(CatalogoPijamasCaroCuore!$B:$B,ResumenGrupos!A7,CatalogoPijamasCaroCuore!$G:$G)</f>
        <v>8433.3333333333339</v>
      </c>
      <c r="D7" s="3">
        <f>AVERAGEIF(CatalogoPijamasCaroCuore!$B:$B,ResumenGrupos!A7,CatalogoPijamasCaroCuore!$H:$H)</f>
        <v>6325</v>
      </c>
      <c r="E7" s="4">
        <f t="shared" si="0"/>
        <v>0.33333333333333348</v>
      </c>
      <c r="F7" s="3">
        <f t="shared" si="1"/>
        <v>2108.3333333333339</v>
      </c>
      <c r="H7" s="12" t="s">
        <v>45</v>
      </c>
      <c r="I7" s="13">
        <v>3</v>
      </c>
      <c r="J7" s="17">
        <v>8433.3333333333339</v>
      </c>
      <c r="K7" s="17">
        <v>10500</v>
      </c>
      <c r="L7" s="17">
        <v>6900</v>
      </c>
    </row>
    <row r="8" spans="1:12">
      <c r="A8" s="9" t="s">
        <v>67</v>
      </c>
      <c r="B8">
        <f>+COUNTIF(CatalogoPijamasCaroCuore!$B:$B,ResumenGrupos!A8)</f>
        <v>1</v>
      </c>
      <c r="C8" s="3">
        <f>+AVERAGEIF(CatalogoPijamasCaroCuore!$B:$B,ResumenGrupos!A8,CatalogoPijamasCaroCuore!$G:$G)</f>
        <v>3500</v>
      </c>
      <c r="D8" s="3">
        <f>AVERAGEIF(CatalogoPijamasCaroCuore!$B:$B,ResumenGrupos!A8,CatalogoPijamasCaroCuore!$H:$H)</f>
        <v>2625</v>
      </c>
      <c r="E8" s="4">
        <f t="shared" si="0"/>
        <v>0.33333333333333326</v>
      </c>
      <c r="F8" s="3">
        <f t="shared" si="1"/>
        <v>875</v>
      </c>
      <c r="H8" s="12" t="s">
        <v>67</v>
      </c>
      <c r="I8" s="13">
        <v>1</v>
      </c>
      <c r="J8" s="17">
        <v>3500</v>
      </c>
      <c r="K8" s="17">
        <v>3500</v>
      </c>
      <c r="L8" s="17">
        <v>3500</v>
      </c>
    </row>
    <row r="9" spans="1:12">
      <c r="A9" s="9" t="s">
        <v>56</v>
      </c>
      <c r="B9">
        <f>+COUNTIF(CatalogoPijamasCaroCuore!$B:$B,ResumenGrupos!A9)</f>
        <v>2</v>
      </c>
      <c r="C9" s="3">
        <f>+AVERAGEIF(CatalogoPijamasCaroCuore!$B:$B,ResumenGrupos!A9,CatalogoPijamasCaroCuore!$G:$G)</f>
        <v>4700</v>
      </c>
      <c r="D9" s="3">
        <f>AVERAGEIF(CatalogoPijamasCaroCuore!$B:$B,ResumenGrupos!A9,CatalogoPijamasCaroCuore!$H:$H)</f>
        <v>3525</v>
      </c>
      <c r="E9" s="4">
        <f t="shared" si="0"/>
        <v>0.33333333333333326</v>
      </c>
      <c r="F9" s="3">
        <f t="shared" si="1"/>
        <v>1175</v>
      </c>
      <c r="H9" s="12" t="s">
        <v>56</v>
      </c>
      <c r="I9" s="13">
        <v>2</v>
      </c>
      <c r="J9" s="17">
        <v>4700</v>
      </c>
      <c r="K9" s="17">
        <v>4900</v>
      </c>
      <c r="L9" s="17">
        <v>4500</v>
      </c>
    </row>
    <row r="10" spans="1:12">
      <c r="A10" s="9" t="s">
        <v>18</v>
      </c>
      <c r="B10">
        <f>+COUNTIF(CatalogoPijamasCaroCuore!$B:$B,ResumenGrupos!A10)</f>
        <v>5</v>
      </c>
      <c r="C10" s="3">
        <f>+AVERAGEIF(CatalogoPijamasCaroCuore!$B:$B,ResumenGrupos!A10,CatalogoPijamasCaroCuore!$G:$G)</f>
        <v>10900</v>
      </c>
      <c r="D10" s="3">
        <f>AVERAGEIF(CatalogoPijamasCaroCuore!$B:$B,ResumenGrupos!A10,CatalogoPijamasCaroCuore!$H:$H)</f>
        <v>8175</v>
      </c>
      <c r="E10" s="4">
        <f t="shared" si="0"/>
        <v>0.33333333333333326</v>
      </c>
      <c r="F10" s="3">
        <f t="shared" si="1"/>
        <v>2725</v>
      </c>
      <c r="H10" s="12" t="s">
        <v>18</v>
      </c>
      <c r="I10" s="13">
        <v>5</v>
      </c>
      <c r="J10" s="17">
        <v>10900</v>
      </c>
      <c r="K10" s="17">
        <v>13500</v>
      </c>
      <c r="L10" s="17">
        <v>6500</v>
      </c>
    </row>
    <row r="11" spans="1:12">
      <c r="A11" s="9" t="s">
        <v>69</v>
      </c>
      <c r="B11">
        <f>+COUNTIF(CatalogoPijamasCaroCuore!$B:$B,ResumenGrupos!A11)</f>
        <v>8</v>
      </c>
      <c r="C11" s="3">
        <f>+AVERAGEIF(CatalogoPijamasCaroCuore!$B:$B,ResumenGrupos!A11,CatalogoPijamasCaroCuore!$G:$G)</f>
        <v>3850</v>
      </c>
      <c r="D11" s="3">
        <f>AVERAGEIF(CatalogoPijamasCaroCuore!$B:$B,ResumenGrupos!A11,CatalogoPijamasCaroCuore!$H:$H)</f>
        <v>2887.5</v>
      </c>
      <c r="E11" s="4">
        <f t="shared" si="0"/>
        <v>0.33333333333333326</v>
      </c>
      <c r="F11" s="3">
        <f t="shared" si="1"/>
        <v>962.5</v>
      </c>
      <c r="H11" s="12" t="s">
        <v>69</v>
      </c>
      <c r="I11" s="13">
        <v>8</v>
      </c>
      <c r="J11" s="17">
        <v>3850</v>
      </c>
      <c r="K11" s="17">
        <v>4900</v>
      </c>
      <c r="L11" s="17">
        <v>3500</v>
      </c>
    </row>
    <row r="12" spans="1:12">
      <c r="A12" s="9" t="s">
        <v>60</v>
      </c>
      <c r="B12">
        <f>+COUNTIF(CatalogoPijamasCaroCuore!$B:$B,ResumenGrupos!A12)</f>
        <v>1</v>
      </c>
      <c r="C12" s="3">
        <f>+AVERAGEIF(CatalogoPijamasCaroCuore!$B:$B,ResumenGrupos!A12,CatalogoPijamasCaroCuore!$G:$G)</f>
        <v>2900</v>
      </c>
      <c r="D12" s="3">
        <f>AVERAGEIF(CatalogoPijamasCaroCuore!$B:$B,ResumenGrupos!A12,CatalogoPijamasCaroCuore!$H:$H)</f>
        <v>2175</v>
      </c>
      <c r="E12" s="4">
        <f t="shared" si="0"/>
        <v>0.33333333333333326</v>
      </c>
      <c r="F12" s="3">
        <f t="shared" si="1"/>
        <v>725</v>
      </c>
      <c r="H12" s="12" t="s">
        <v>60</v>
      </c>
      <c r="I12" s="13">
        <v>1</v>
      </c>
      <c r="J12" s="17">
        <v>2900</v>
      </c>
      <c r="K12" s="17">
        <v>2900</v>
      </c>
      <c r="L12" s="17">
        <v>2900</v>
      </c>
    </row>
    <row r="13" spans="1:12">
      <c r="A13" s="9" t="s">
        <v>93</v>
      </c>
      <c r="B13" s="14">
        <f>+SUM(B3:B12)</f>
        <v>28</v>
      </c>
      <c r="C13" s="15">
        <f>+AVERAGE(C3:C12)</f>
        <v>6128.3333333333339</v>
      </c>
      <c r="D13" s="15">
        <f>+AVERAGE(D3:D12)</f>
        <v>4596.25</v>
      </c>
      <c r="E13" s="16">
        <f t="shared" si="0"/>
        <v>0.33333333333333348</v>
      </c>
      <c r="F13" s="15">
        <f t="shared" si="1"/>
        <v>1532.0833333333339</v>
      </c>
      <c r="H13" s="12" t="s">
        <v>94</v>
      </c>
      <c r="I13" s="13">
        <v>28</v>
      </c>
      <c r="J13" s="17">
        <v>6450</v>
      </c>
      <c r="K13" s="17">
        <v>13500</v>
      </c>
      <c r="L13" s="17">
        <v>2900</v>
      </c>
    </row>
  </sheetData>
  <sortState xmlns:xlrd2="http://schemas.microsoft.com/office/spreadsheetml/2017/richdata2" ref="A3:F13">
    <sortCondition ref="A3:A13"/>
    <sortCondition descending="1" ref="B3:B13"/>
  </sortState>
  <pageMargins left="0.7" right="0.7" top="0.75" bottom="0.75" header="0.3" footer="0.3"/>
  <pageSetup paperSize="9" scale="98" fitToHeight="0" orientation="landscape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showGridLines="0" workbookViewId="0">
      <selection activeCell="K13" sqref="K13"/>
    </sheetView>
  </sheetViews>
  <sheetFormatPr defaultColWidth="11.42578125" defaultRowHeight="15"/>
  <cols>
    <col min="1" max="1" width="21.42578125" bestFit="1" customWidth="1"/>
    <col min="2" max="2" width="9.28515625" bestFit="1" customWidth="1"/>
    <col min="3" max="4" width="15.7109375" bestFit="1" customWidth="1"/>
  </cols>
  <sheetData>
    <row r="1" spans="1:3">
      <c r="A1" t="s">
        <v>84</v>
      </c>
    </row>
    <row r="2" spans="1:3">
      <c r="B2" s="11" t="s">
        <v>97</v>
      </c>
    </row>
    <row r="3" spans="1:3">
      <c r="A3" s="11" t="s">
        <v>4</v>
      </c>
      <c r="B3" t="s">
        <v>89</v>
      </c>
      <c r="C3" t="s">
        <v>90</v>
      </c>
    </row>
    <row r="4" spans="1:3">
      <c r="A4" t="s">
        <v>27</v>
      </c>
      <c r="B4" s="13">
        <v>1</v>
      </c>
      <c r="C4" s="17">
        <v>13500</v>
      </c>
    </row>
    <row r="5" spans="1:3">
      <c r="A5" t="s">
        <v>28</v>
      </c>
      <c r="B5" s="13">
        <v>1</v>
      </c>
      <c r="C5" s="17">
        <v>13500</v>
      </c>
    </row>
    <row r="6" spans="1:3">
      <c r="A6" t="s">
        <v>98</v>
      </c>
      <c r="B6" s="13">
        <v>2</v>
      </c>
      <c r="C6" s="17">
        <v>10500</v>
      </c>
    </row>
    <row r="7" spans="1:3">
      <c r="A7" t="s">
        <v>50</v>
      </c>
      <c r="B7" s="13">
        <v>12</v>
      </c>
      <c r="C7" s="17">
        <v>5833.333333333333</v>
      </c>
    </row>
    <row r="8" spans="1:3">
      <c r="A8" t="s">
        <v>38</v>
      </c>
      <c r="B8" s="13">
        <v>4</v>
      </c>
      <c r="C8" s="17">
        <v>5800</v>
      </c>
    </row>
    <row r="9" spans="1:3">
      <c r="A9" t="s">
        <v>44</v>
      </c>
      <c r="B9" s="13">
        <v>4</v>
      </c>
      <c r="C9" s="17">
        <v>5100</v>
      </c>
    </row>
    <row r="10" spans="1:3">
      <c r="A10" t="s">
        <v>71</v>
      </c>
      <c r="B10" s="13">
        <v>4</v>
      </c>
      <c r="C10" s="17">
        <v>4750</v>
      </c>
    </row>
    <row r="11" spans="1:3">
      <c r="A11" t="s">
        <v>94</v>
      </c>
      <c r="B11" s="13">
        <v>28</v>
      </c>
      <c r="C11" s="17">
        <v>6450</v>
      </c>
    </row>
    <row r="14" spans="1:3">
      <c r="A14" t="s">
        <v>84</v>
      </c>
    </row>
    <row r="15" spans="1:3">
      <c r="B15" s="11" t="s">
        <v>97</v>
      </c>
    </row>
    <row r="16" spans="1:3">
      <c r="A16" s="11" t="s">
        <v>5</v>
      </c>
      <c r="B16" t="s">
        <v>89</v>
      </c>
      <c r="C16" t="s">
        <v>90</v>
      </c>
    </row>
    <row r="17" spans="1:3">
      <c r="A17" t="s">
        <v>27</v>
      </c>
      <c r="B17" s="13">
        <v>1</v>
      </c>
      <c r="C17" s="17">
        <v>13500</v>
      </c>
    </row>
    <row r="18" spans="1:3">
      <c r="A18" t="s">
        <v>28</v>
      </c>
      <c r="B18" s="13">
        <v>1</v>
      </c>
      <c r="C18" s="17">
        <v>13500</v>
      </c>
    </row>
    <row r="19" spans="1:3">
      <c r="A19" t="s">
        <v>24</v>
      </c>
      <c r="B19" s="13">
        <v>2</v>
      </c>
      <c r="C19" s="17">
        <v>10500</v>
      </c>
    </row>
    <row r="20" spans="1:3">
      <c r="A20" t="s">
        <v>50</v>
      </c>
      <c r="B20" s="13">
        <v>1</v>
      </c>
      <c r="C20" s="17">
        <v>10500</v>
      </c>
    </row>
    <row r="21" spans="1:3">
      <c r="A21" t="s">
        <v>55</v>
      </c>
      <c r="B21" s="13">
        <v>2</v>
      </c>
      <c r="C21" s="17">
        <v>6200</v>
      </c>
    </row>
    <row r="22" spans="1:3">
      <c r="A22" t="s">
        <v>21</v>
      </c>
      <c r="B22" s="13">
        <v>2</v>
      </c>
      <c r="C22" s="17">
        <v>6000</v>
      </c>
    </row>
    <row r="23" spans="1:3">
      <c r="A23" t="s">
        <v>38</v>
      </c>
      <c r="B23" s="13">
        <v>4</v>
      </c>
      <c r="C23" s="17">
        <v>5800</v>
      </c>
    </row>
    <row r="24" spans="1:3">
      <c r="A24" t="s">
        <v>44</v>
      </c>
      <c r="B24" s="13">
        <v>3</v>
      </c>
      <c r="C24" s="17">
        <v>5633.333333333333</v>
      </c>
    </row>
    <row r="25" spans="1:3">
      <c r="A25" t="s">
        <v>33</v>
      </c>
      <c r="B25" s="13">
        <v>9</v>
      </c>
      <c r="C25" s="17">
        <v>5233.333333333333</v>
      </c>
    </row>
    <row r="26" spans="1:3">
      <c r="A26" t="s">
        <v>71</v>
      </c>
      <c r="B26" s="13">
        <v>2</v>
      </c>
      <c r="C26" s="17">
        <v>3500</v>
      </c>
    </row>
    <row r="27" spans="1:3">
      <c r="A27" t="s">
        <v>74</v>
      </c>
      <c r="B27" s="13">
        <v>1</v>
      </c>
      <c r="C27" s="17">
        <v>3500</v>
      </c>
    </row>
    <row r="28" spans="1:3">
      <c r="A28" t="s">
        <v>94</v>
      </c>
      <c r="B28" s="13">
        <v>28</v>
      </c>
      <c r="C28" s="17">
        <v>6450</v>
      </c>
    </row>
  </sheetData>
  <pageMargins left="0.7" right="0.7" top="0.75" bottom="0.75" header="0.3" footer="0.3"/>
  <pageSetup paperSize="9" orientation="portrait" verticalDpi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showGridLines="0" workbookViewId="0">
      <selection activeCell="P10" sqref="P10"/>
    </sheetView>
  </sheetViews>
  <sheetFormatPr defaultColWidth="11.42578125" defaultRowHeight="15"/>
  <cols>
    <col min="1" max="1" width="21.42578125" bestFit="1" customWidth="1"/>
    <col min="2" max="2" width="7.7109375" bestFit="1" customWidth="1"/>
    <col min="3" max="5" width="6.7109375" bestFit="1" customWidth="1"/>
    <col min="6" max="6" width="2.7109375" customWidth="1"/>
  </cols>
  <sheetData>
    <row r="1" spans="1:5">
      <c r="A1" t="s">
        <v>84</v>
      </c>
    </row>
    <row r="2" spans="1:5">
      <c r="B2" s="11" t="s">
        <v>97</v>
      </c>
    </row>
    <row r="3" spans="1:5">
      <c r="A3" s="11" t="s">
        <v>0</v>
      </c>
      <c r="B3" t="s">
        <v>99</v>
      </c>
      <c r="C3" t="s">
        <v>100</v>
      </c>
      <c r="D3" t="s">
        <v>101</v>
      </c>
      <c r="E3" t="s">
        <v>102</v>
      </c>
    </row>
    <row r="4" spans="1:5">
      <c r="A4" t="s">
        <v>17</v>
      </c>
      <c r="B4" s="13">
        <v>5</v>
      </c>
      <c r="C4" s="13">
        <v>5</v>
      </c>
      <c r="D4" s="13">
        <v>5</v>
      </c>
      <c r="E4" s="13"/>
    </row>
    <row r="5" spans="1:5">
      <c r="A5" t="s">
        <v>29</v>
      </c>
      <c r="B5" s="13">
        <v>9</v>
      </c>
      <c r="C5" s="13">
        <v>9</v>
      </c>
      <c r="D5" s="13">
        <v>8</v>
      </c>
      <c r="E5" s="13">
        <v>2</v>
      </c>
    </row>
    <row r="6" spans="1:5">
      <c r="A6" t="s">
        <v>51</v>
      </c>
      <c r="B6" s="13">
        <v>4</v>
      </c>
      <c r="C6" s="13">
        <v>4</v>
      </c>
      <c r="D6" s="13">
        <v>4</v>
      </c>
      <c r="E6" s="13">
        <v>2</v>
      </c>
    </row>
    <row r="7" spans="1:5">
      <c r="A7" t="s">
        <v>63</v>
      </c>
      <c r="B7" s="13">
        <v>10</v>
      </c>
      <c r="C7" s="13">
        <v>10</v>
      </c>
      <c r="D7" s="13">
        <v>10</v>
      </c>
      <c r="E7" s="13"/>
    </row>
    <row r="8" spans="1:5">
      <c r="A8" t="s">
        <v>94</v>
      </c>
      <c r="B8" s="13">
        <v>28</v>
      </c>
      <c r="C8" s="13">
        <v>28</v>
      </c>
      <c r="D8" s="13">
        <v>27</v>
      </c>
      <c r="E8" s="13">
        <v>4</v>
      </c>
    </row>
    <row r="10" spans="1:5">
      <c r="A10" t="s">
        <v>84</v>
      </c>
    </row>
    <row r="11" spans="1:5">
      <c r="B11" s="11" t="s">
        <v>103</v>
      </c>
    </row>
    <row r="12" spans="1:5">
      <c r="A12" s="11" t="s">
        <v>1</v>
      </c>
      <c r="B12" t="s">
        <v>99</v>
      </c>
      <c r="C12" t="s">
        <v>100</v>
      </c>
      <c r="D12" t="s">
        <v>101</v>
      </c>
      <c r="E12" t="s">
        <v>102</v>
      </c>
    </row>
    <row r="13" spans="1:5">
      <c r="A13" t="s">
        <v>52</v>
      </c>
      <c r="B13" s="13">
        <v>1</v>
      </c>
      <c r="C13" s="13">
        <v>1</v>
      </c>
      <c r="D13" s="13">
        <v>1</v>
      </c>
      <c r="E13" s="13"/>
    </row>
    <row r="14" spans="1:5">
      <c r="A14" t="s">
        <v>30</v>
      </c>
      <c r="B14" s="13">
        <v>3</v>
      </c>
      <c r="C14" s="13">
        <v>3</v>
      </c>
      <c r="D14" s="13">
        <v>2</v>
      </c>
      <c r="E14" s="13"/>
    </row>
    <row r="15" spans="1:5">
      <c r="A15" t="s">
        <v>64</v>
      </c>
      <c r="B15" s="13">
        <v>1</v>
      </c>
      <c r="C15" s="13">
        <v>1</v>
      </c>
      <c r="D15" s="13">
        <v>1</v>
      </c>
      <c r="E15" s="13"/>
    </row>
    <row r="16" spans="1:5">
      <c r="A16" t="s">
        <v>39</v>
      </c>
      <c r="B16" s="13">
        <v>3</v>
      </c>
      <c r="C16" s="13">
        <v>3</v>
      </c>
      <c r="D16" s="13">
        <v>3</v>
      </c>
      <c r="E16" s="13">
        <v>2</v>
      </c>
    </row>
    <row r="17" spans="1:5">
      <c r="A17" t="s">
        <v>45</v>
      </c>
      <c r="B17" s="13">
        <v>3</v>
      </c>
      <c r="C17" s="13">
        <v>3</v>
      </c>
      <c r="D17" s="13">
        <v>3</v>
      </c>
      <c r="E17" s="13"/>
    </row>
    <row r="18" spans="1:5">
      <c r="A18" t="s">
        <v>67</v>
      </c>
      <c r="B18" s="13">
        <v>1</v>
      </c>
      <c r="C18" s="13">
        <v>1</v>
      </c>
      <c r="D18" s="13">
        <v>1</v>
      </c>
      <c r="E18" s="13"/>
    </row>
    <row r="19" spans="1:5">
      <c r="A19" t="s">
        <v>56</v>
      </c>
      <c r="B19" s="13">
        <v>2</v>
      </c>
      <c r="C19" s="13">
        <v>2</v>
      </c>
      <c r="D19" s="13">
        <v>2</v>
      </c>
      <c r="E19" s="13">
        <v>1</v>
      </c>
    </row>
    <row r="20" spans="1:5">
      <c r="A20" t="s">
        <v>18</v>
      </c>
      <c r="B20" s="13">
        <v>5</v>
      </c>
      <c r="C20" s="13">
        <v>5</v>
      </c>
      <c r="D20" s="13">
        <v>5</v>
      </c>
      <c r="E20" s="13"/>
    </row>
    <row r="21" spans="1:5">
      <c r="A21" t="s">
        <v>69</v>
      </c>
      <c r="B21" s="13">
        <v>8</v>
      </c>
      <c r="C21" s="13">
        <v>8</v>
      </c>
      <c r="D21" s="13">
        <v>8</v>
      </c>
      <c r="E21" s="13"/>
    </row>
    <row r="22" spans="1:5">
      <c r="A22" t="s">
        <v>60</v>
      </c>
      <c r="B22" s="13">
        <v>1</v>
      </c>
      <c r="C22" s="13">
        <v>1</v>
      </c>
      <c r="D22" s="13">
        <v>1</v>
      </c>
      <c r="E22" s="13">
        <v>1</v>
      </c>
    </row>
    <row r="23" spans="1:5">
      <c r="A23" t="s">
        <v>94</v>
      </c>
      <c r="B23" s="13">
        <v>28</v>
      </c>
      <c r="C23" s="13">
        <v>28</v>
      </c>
      <c r="D23" s="13">
        <v>27</v>
      </c>
      <c r="E23" s="13">
        <v>4</v>
      </c>
    </row>
  </sheetData>
  <pageMargins left="0.7" right="0.7" top="0.75" bottom="0.75" header="0.3" footer="0.3"/>
  <pageSetup paperSize="9" orientation="portrait" verticalDpi="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"/>
  <sheetViews>
    <sheetView showGridLines="0" workbookViewId="0">
      <selection activeCell="K15" sqref="K15"/>
    </sheetView>
  </sheetViews>
  <sheetFormatPr defaultColWidth="11.42578125" defaultRowHeight="15"/>
  <cols>
    <col min="1" max="1" width="17.5703125" bestFit="1" customWidth="1"/>
    <col min="2" max="2" width="15.28515625" bestFit="1" customWidth="1"/>
    <col min="3" max="3" width="9.28515625" bestFit="1" customWidth="1"/>
    <col min="4" max="4" width="7" bestFit="1" customWidth="1"/>
    <col min="6" max="6" width="17.5703125" bestFit="1" customWidth="1"/>
    <col min="10" max="10" width="15.7109375" bestFit="1" customWidth="1"/>
  </cols>
  <sheetData>
    <row r="1" spans="1:11">
      <c r="A1" t="s">
        <v>84</v>
      </c>
      <c r="F1" t="s">
        <v>84</v>
      </c>
    </row>
    <row r="2" spans="1:11">
      <c r="C2" s="11" t="s">
        <v>97</v>
      </c>
      <c r="I2" s="11" t="s">
        <v>97</v>
      </c>
    </row>
    <row r="3" spans="1:11">
      <c r="A3" s="11" t="s">
        <v>3</v>
      </c>
      <c r="B3" s="11" t="s">
        <v>0</v>
      </c>
      <c r="C3" t="s">
        <v>89</v>
      </c>
      <c r="D3" t="s">
        <v>104</v>
      </c>
      <c r="F3" s="11" t="s">
        <v>0</v>
      </c>
      <c r="G3" s="11" t="s">
        <v>3</v>
      </c>
      <c r="H3" s="11" t="s">
        <v>1</v>
      </c>
      <c r="I3" t="s">
        <v>89</v>
      </c>
      <c r="J3" t="s">
        <v>90</v>
      </c>
    </row>
    <row r="4" spans="1:11">
      <c r="A4" t="s">
        <v>59</v>
      </c>
      <c r="B4" t="s">
        <v>51</v>
      </c>
      <c r="C4" s="13">
        <v>1</v>
      </c>
      <c r="D4" s="17">
        <v>4900</v>
      </c>
      <c r="F4" t="s">
        <v>17</v>
      </c>
      <c r="G4" t="s">
        <v>20</v>
      </c>
      <c r="H4" t="s">
        <v>18</v>
      </c>
      <c r="I4" s="13">
        <v>1</v>
      </c>
      <c r="J4" s="17">
        <v>6500</v>
      </c>
      <c r="K4" s="17"/>
    </row>
    <row r="5" spans="1:11">
      <c r="B5" t="s">
        <v>63</v>
      </c>
      <c r="C5" s="13">
        <v>1</v>
      </c>
      <c r="D5" s="17">
        <v>4500</v>
      </c>
      <c r="G5" t="s">
        <v>23</v>
      </c>
      <c r="H5" t="s">
        <v>18</v>
      </c>
      <c r="I5" s="13">
        <v>1</v>
      </c>
      <c r="J5" s="17">
        <v>7500</v>
      </c>
      <c r="K5" s="17"/>
    </row>
    <row r="6" spans="1:11">
      <c r="A6" t="s">
        <v>105</v>
      </c>
      <c r="C6" s="13">
        <v>2</v>
      </c>
      <c r="D6" s="17">
        <v>9400</v>
      </c>
      <c r="G6" t="s">
        <v>26</v>
      </c>
      <c r="H6" t="s">
        <v>18</v>
      </c>
      <c r="I6" s="13">
        <v>3</v>
      </c>
      <c r="J6" s="17">
        <v>13500</v>
      </c>
      <c r="K6" s="17"/>
    </row>
    <row r="7" spans="1:11">
      <c r="A7" t="s">
        <v>54</v>
      </c>
      <c r="B7" t="s">
        <v>51</v>
      </c>
      <c r="C7" s="13">
        <v>1</v>
      </c>
      <c r="D7" s="17">
        <v>7500</v>
      </c>
      <c r="F7" t="s">
        <v>106</v>
      </c>
      <c r="I7" s="13">
        <v>5</v>
      </c>
      <c r="J7" s="17">
        <v>10900</v>
      </c>
      <c r="K7" s="17"/>
    </row>
    <row r="8" spans="1:11">
      <c r="B8" t="s">
        <v>63</v>
      </c>
      <c r="C8" s="13">
        <v>1</v>
      </c>
      <c r="D8" s="17">
        <v>4900</v>
      </c>
      <c r="F8" t="s">
        <v>29</v>
      </c>
      <c r="G8" t="s">
        <v>32</v>
      </c>
      <c r="H8" t="s">
        <v>30</v>
      </c>
      <c r="I8" s="13">
        <v>1</v>
      </c>
      <c r="J8" s="17">
        <v>6900</v>
      </c>
      <c r="K8" s="17"/>
    </row>
    <row r="9" spans="1:11">
      <c r="A9" t="s">
        <v>107</v>
      </c>
      <c r="C9" s="13">
        <v>2</v>
      </c>
      <c r="D9" s="17">
        <v>12400</v>
      </c>
      <c r="H9" t="s">
        <v>39</v>
      </c>
      <c r="I9" s="13">
        <v>1</v>
      </c>
      <c r="J9" s="17">
        <v>6500</v>
      </c>
      <c r="K9" s="17"/>
    </row>
    <row r="10" spans="1:11">
      <c r="A10" t="s">
        <v>35</v>
      </c>
      <c r="B10" t="s">
        <v>51</v>
      </c>
      <c r="C10" s="13">
        <v>1</v>
      </c>
      <c r="D10" s="17">
        <v>4500</v>
      </c>
      <c r="G10" t="s">
        <v>20</v>
      </c>
      <c r="H10" t="s">
        <v>39</v>
      </c>
      <c r="I10" s="13">
        <v>1</v>
      </c>
      <c r="J10" s="17">
        <v>5500</v>
      </c>
      <c r="K10" s="17"/>
    </row>
    <row r="11" spans="1:11">
      <c r="B11" t="s">
        <v>63</v>
      </c>
      <c r="C11" s="13">
        <v>1</v>
      </c>
      <c r="D11" s="17">
        <v>3500</v>
      </c>
      <c r="G11" t="s">
        <v>47</v>
      </c>
      <c r="H11" t="s">
        <v>45</v>
      </c>
      <c r="I11" s="13">
        <v>2</v>
      </c>
      <c r="J11" s="17">
        <v>9200</v>
      </c>
      <c r="K11" s="17"/>
    </row>
    <row r="12" spans="1:11">
      <c r="A12" t="s">
        <v>108</v>
      </c>
      <c r="C12" s="13">
        <v>2</v>
      </c>
      <c r="D12" s="17">
        <v>8000</v>
      </c>
      <c r="G12" t="s">
        <v>43</v>
      </c>
      <c r="H12" t="s">
        <v>39</v>
      </c>
      <c r="I12" s="13">
        <v>1</v>
      </c>
      <c r="J12" s="17">
        <v>6500</v>
      </c>
      <c r="K12" s="17"/>
    </row>
    <row r="13" spans="1:11">
      <c r="H13" t="s">
        <v>45</v>
      </c>
      <c r="I13" s="13">
        <v>1</v>
      </c>
      <c r="J13" s="17">
        <v>6900</v>
      </c>
      <c r="K13" s="17"/>
    </row>
    <row r="14" spans="1:11">
      <c r="G14" t="s">
        <v>35</v>
      </c>
      <c r="H14" t="s">
        <v>30</v>
      </c>
      <c r="I14" s="13">
        <v>1</v>
      </c>
      <c r="J14" s="17">
        <v>6900</v>
      </c>
      <c r="K14" s="17"/>
    </row>
    <row r="15" spans="1:11">
      <c r="G15" t="s">
        <v>37</v>
      </c>
      <c r="H15" t="s">
        <v>30</v>
      </c>
      <c r="I15" s="13">
        <v>1</v>
      </c>
      <c r="J15" s="17">
        <v>8500</v>
      </c>
      <c r="K15" s="17"/>
    </row>
    <row r="16" spans="1:11">
      <c r="F16" t="s">
        <v>109</v>
      </c>
      <c r="I16" s="13">
        <v>9</v>
      </c>
      <c r="J16" s="17">
        <v>7344.4444444444443</v>
      </c>
      <c r="K16" s="17"/>
    </row>
    <row r="17" spans="6:11">
      <c r="F17" t="s">
        <v>94</v>
      </c>
      <c r="I17" s="13">
        <v>14</v>
      </c>
      <c r="J17" s="17">
        <v>8614.2857142857138</v>
      </c>
      <c r="K17" s="17"/>
    </row>
  </sheetData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Rama .</dc:creator>
  <cp:keywords/>
  <dc:description/>
  <cp:lastModifiedBy>Usuario invitado</cp:lastModifiedBy>
  <cp:revision/>
  <dcterms:created xsi:type="dcterms:W3CDTF">2021-05-07T15:46:28Z</dcterms:created>
  <dcterms:modified xsi:type="dcterms:W3CDTF">2021-05-13T11:08:11Z</dcterms:modified>
  <cp:category/>
  <cp:contentStatus/>
</cp:coreProperties>
</file>