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zhao\Downloads\"/>
    </mc:Choice>
  </mc:AlternateContent>
  <xr:revisionPtr revIDLastSave="0" documentId="13_ncr:1_{B72BE072-8569-4991-92F1-19A4EEC0B271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F24" i="1"/>
  <c r="G29" i="1"/>
  <c r="H29" i="1"/>
  <c r="C19" i="1"/>
  <c r="C29" i="1" s="1"/>
  <c r="D19" i="1"/>
  <c r="D29" i="1" s="1"/>
  <c r="E19" i="1"/>
  <c r="E29" i="1" s="1"/>
  <c r="F19" i="1"/>
  <c r="F29" i="1" s="1"/>
  <c r="G19" i="1"/>
  <c r="H19" i="1"/>
  <c r="I19" i="1"/>
  <c r="J19" i="1"/>
  <c r="J29" i="1" s="1"/>
  <c r="K19" i="1"/>
  <c r="K29" i="1" s="1"/>
  <c r="B20" i="1"/>
  <c r="B29" i="1" s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G24" i="1"/>
  <c r="H24" i="1"/>
  <c r="I24" i="1"/>
  <c r="J24" i="1"/>
  <c r="K24" i="1"/>
  <c r="D25" i="1"/>
  <c r="E25" i="1"/>
  <c r="F25" i="1"/>
  <c r="G25" i="1"/>
  <c r="H25" i="1"/>
  <c r="I25" i="1"/>
  <c r="J25" i="1"/>
  <c r="K25" i="1"/>
  <c r="C26" i="1"/>
  <c r="D26" i="1"/>
  <c r="E26" i="1"/>
  <c r="F26" i="1"/>
  <c r="G26" i="1"/>
  <c r="H26" i="1"/>
  <c r="I26" i="1"/>
  <c r="J26" i="1"/>
  <c r="K26" i="1"/>
  <c r="C27" i="1"/>
  <c r="D27" i="1"/>
  <c r="E27" i="1"/>
  <c r="F27" i="1"/>
  <c r="G27" i="1"/>
  <c r="H27" i="1"/>
  <c r="I27" i="1"/>
  <c r="I29" i="1" s="1"/>
  <c r="J27" i="1"/>
  <c r="K27" i="1"/>
  <c r="C28" i="1"/>
  <c r="D28" i="1"/>
  <c r="E28" i="1"/>
  <c r="F28" i="1"/>
  <c r="G28" i="1"/>
  <c r="H28" i="1"/>
  <c r="I28" i="1"/>
  <c r="J28" i="1"/>
  <c r="K28" i="1"/>
  <c r="L2" i="1"/>
  <c r="C12" i="1"/>
  <c r="D12" i="1"/>
  <c r="E12" i="1"/>
  <c r="F12" i="1"/>
  <c r="G12" i="1"/>
  <c r="H12" i="1"/>
  <c r="I12" i="1"/>
  <c r="J12" i="1"/>
  <c r="K12" i="1"/>
  <c r="B12" i="1"/>
  <c r="U3" i="1"/>
  <c r="U4" i="1"/>
  <c r="U5" i="1"/>
  <c r="U6" i="1"/>
  <c r="U7" i="1"/>
  <c r="U8" i="1"/>
  <c r="U9" i="1"/>
  <c r="U10" i="1"/>
  <c r="U11" i="1"/>
  <c r="T3" i="1"/>
  <c r="T4" i="1"/>
  <c r="T5" i="1"/>
  <c r="T6" i="1"/>
  <c r="T7" i="1"/>
  <c r="T8" i="1"/>
  <c r="T9" i="1"/>
  <c r="T10" i="1"/>
  <c r="T11" i="1"/>
  <c r="S3" i="1"/>
  <c r="S4" i="1"/>
  <c r="S5" i="1"/>
  <c r="S6" i="1"/>
  <c r="S7" i="1"/>
  <c r="S8" i="1"/>
  <c r="S9" i="1"/>
  <c r="S10" i="1"/>
  <c r="S11" i="1"/>
  <c r="R11" i="1"/>
  <c r="R10" i="1"/>
  <c r="R9" i="1"/>
  <c r="R8" i="1"/>
  <c r="R7" i="1"/>
  <c r="R6" i="1"/>
  <c r="R5" i="1"/>
  <c r="R4" i="1"/>
  <c r="R3" i="1"/>
  <c r="Q3" i="1"/>
  <c r="Q4" i="1"/>
  <c r="Q5" i="1"/>
  <c r="Q6" i="1"/>
  <c r="Q7" i="1"/>
  <c r="Q8" i="1"/>
  <c r="Q9" i="1"/>
  <c r="Q10" i="1"/>
  <c r="Q11" i="1"/>
  <c r="P3" i="1"/>
  <c r="P4" i="1"/>
  <c r="P5" i="1"/>
  <c r="P6" i="1"/>
  <c r="P7" i="1"/>
  <c r="P8" i="1"/>
  <c r="P9" i="1"/>
  <c r="P10" i="1"/>
  <c r="P11" i="1"/>
  <c r="U2" i="1"/>
  <c r="T2" i="1"/>
  <c r="S2" i="1"/>
  <c r="R2" i="1"/>
  <c r="Q2" i="1"/>
  <c r="P2" i="1"/>
  <c r="L3" i="1"/>
  <c r="L4" i="1"/>
  <c r="L5" i="1"/>
  <c r="L6" i="1"/>
  <c r="L7" i="1"/>
  <c r="L8" i="1"/>
  <c r="L9" i="1"/>
  <c r="L10" i="1"/>
  <c r="M2" i="1"/>
  <c r="N2" i="1"/>
  <c r="O2" i="1"/>
  <c r="O3" i="1"/>
  <c r="O4" i="1"/>
  <c r="O5" i="1"/>
  <c r="O6" i="1"/>
  <c r="O7" i="1"/>
  <c r="O8" i="1"/>
  <c r="O9" i="1"/>
  <c r="O10" i="1"/>
  <c r="O11" i="1"/>
  <c r="N6" i="1"/>
  <c r="N7" i="1"/>
  <c r="N8" i="1"/>
  <c r="N9" i="1"/>
  <c r="N10" i="1"/>
  <c r="N11" i="1"/>
  <c r="M6" i="1"/>
  <c r="M7" i="1"/>
  <c r="M8" i="1"/>
  <c r="M9" i="1"/>
  <c r="M10" i="1"/>
  <c r="M11" i="1"/>
  <c r="N5" i="1"/>
  <c r="L11" i="1"/>
  <c r="N3" i="1"/>
  <c r="N4" i="1"/>
  <c r="M3" i="1"/>
  <c r="M4" i="1"/>
  <c r="M5" i="1"/>
  <c r="T12" i="1" l="1"/>
  <c r="P12" i="1"/>
  <c r="R12" i="1"/>
  <c r="U12" i="1"/>
  <c r="O12" i="1"/>
  <c r="N12" i="1"/>
  <c r="M12" i="1"/>
  <c r="S12" i="1"/>
  <c r="Q12" i="1"/>
  <c r="L12" i="1"/>
</calcChain>
</file>

<file path=xl/sharedStrings.xml><?xml version="1.0" encoding="utf-8"?>
<sst xmlns="http://schemas.openxmlformats.org/spreadsheetml/2006/main" count="282" uniqueCount="150">
  <si>
    <t>NOT USEFUL ANYMORE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</si>
  <si>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</si>
  <si>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</si>
  <si>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</si>
  <si>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</si>
  <si>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</si>
  <si>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</si>
  <si>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</si>
  <si>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</si>
  <si>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</si>
  <si>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</si>
  <si>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at 1</t>
  </si>
  <si>
    <t>at 2</t>
  </si>
  <si>
    <t>at 3</t>
  </si>
  <si>
    <t>at 5</t>
  </si>
  <si>
    <t>at 6</t>
  </si>
  <si>
    <t>at 7</t>
  </si>
  <si>
    <t>at 10</t>
  </si>
  <si>
    <t xml:space="preserve">at 4 </t>
  </si>
  <si>
    <t>at 8</t>
  </si>
  <si>
    <t>at 9</t>
  </si>
  <si>
    <t>Query</t>
  </si>
  <si>
    <t>relevant or not</t>
  </si>
  <si>
    <t>3D Top notch education and entertainment for dinosaurs</t>
  </si>
  <si>
    <t>Bottle Shock</t>
  </si>
  <si>
    <t>T</t>
  </si>
  <si>
    <t>Walking With Dinosaurs</t>
  </si>
  <si>
    <t>Noah</t>
  </si>
  <si>
    <t>Journey 2: The Mysterious Island</t>
  </si>
  <si>
    <t>F</t>
  </si>
  <si>
    <t>The Secret of Kells</t>
  </si>
  <si>
    <t>full of surprises comedy movie for fairy tale</t>
  </si>
  <si>
    <t>Your Highness</t>
  </si>
  <si>
    <t>Monty Python and the Holy Grail</t>
  </si>
  <si>
    <t>The Smurfs 2</t>
  </si>
  <si>
    <t>Sausage Party</t>
  </si>
  <si>
    <t>The Christmas Candle</t>
  </si>
  <si>
    <t>Hatchet</t>
  </si>
  <si>
    <t>Yogi Bear</t>
  </si>
  <si>
    <t>Ella Enchanted</t>
  </si>
  <si>
    <t>Seventh Son</t>
  </si>
  <si>
    <t>a solid smart sci fi action movie</t>
  </si>
  <si>
    <t>Men in Black II</t>
  </si>
  <si>
    <t>GoldenEye</t>
  </si>
  <si>
    <t>Lone Survivor</t>
  </si>
  <si>
    <t>xXx</t>
  </si>
  <si>
    <t>Die Another Day</t>
  </si>
  <si>
    <t>Green Lantern</t>
  </si>
  <si>
    <t>Teenage Mutant Ninja Turtles</t>
  </si>
  <si>
    <t>Edge of Tomorrow</t>
  </si>
  <si>
    <t>Furious 7</t>
  </si>
  <si>
    <t>Megamind</t>
  </si>
  <si>
    <t>superhero fight trans genetic monster(added)</t>
  </si>
  <si>
    <t>Fantastic Four</t>
  </si>
  <si>
    <t>Clash of the Titans</t>
  </si>
  <si>
    <t>Blade II</t>
  </si>
  <si>
    <t>Bodyguards and Assassins</t>
  </si>
  <si>
    <t>London Has Fallen</t>
  </si>
  <si>
    <t>Ant-Man</t>
  </si>
  <si>
    <t>Dredd</t>
  </si>
  <si>
    <t>Spider-Man</t>
  </si>
  <si>
    <t>Iron Man 3</t>
  </si>
  <si>
    <t>alien attack earth（added）</t>
  </si>
  <si>
    <t>The Darkest Hour</t>
  </si>
  <si>
    <t>Pixels</t>
  </si>
  <si>
    <t>Left Behind</t>
  </si>
  <si>
    <t>Bowling for Columbine</t>
  </si>
  <si>
    <t>Space Cowboys</t>
  </si>
  <si>
    <t>They Live</t>
  </si>
  <si>
    <t>District 9</t>
  </si>
  <si>
    <t>Alien</t>
  </si>
  <si>
    <t>Survival of the Dead</t>
  </si>
  <si>
    <t>idol with positive energy</t>
  </si>
  <si>
    <t>Grace Unplugged</t>
  </si>
  <si>
    <t>Slumdog Millionaire</t>
  </si>
  <si>
    <t>Beyond the Lights</t>
  </si>
  <si>
    <t>My Name Is Khan</t>
  </si>
  <si>
    <t>One Night with the King</t>
  </si>
  <si>
    <t>The Square</t>
  </si>
  <si>
    <t>Undiscovered</t>
  </si>
  <si>
    <t>Bruce Almighty</t>
  </si>
  <si>
    <t>Love in the Time of Cholera</t>
  </si>
  <si>
    <t>Memoirs of a Geisha</t>
  </si>
  <si>
    <t>star wars in universe</t>
  </si>
  <si>
    <t>Return of the Jedi</t>
  </si>
  <si>
    <t>The Empire Strikes Back</t>
  </si>
  <si>
    <t>Guardians of the Galaxy</t>
  </si>
  <si>
    <t>Star Wars</t>
  </si>
  <si>
    <t>Letters from Iwo Jima</t>
  </si>
  <si>
    <t>Red Cliff</t>
  </si>
  <si>
    <t>The Monuments Men</t>
  </si>
  <si>
    <t>Spaceballs</t>
  </si>
  <si>
    <t>singing dancing and rap</t>
  </si>
  <si>
    <t>Straight Outta Compton</t>
  </si>
  <si>
    <t>Bandslam</t>
  </si>
  <si>
    <t>Pitch Perfect</t>
  </si>
  <si>
    <t>Once</t>
  </si>
  <si>
    <t>Happy Feet</t>
  </si>
  <si>
    <t>Dreamgirls</t>
  </si>
  <si>
    <t>The Ghastly Love of Johnny X</t>
  </si>
  <si>
    <t>Happy Feet Two</t>
  </si>
  <si>
    <t>heart breatking love story like Titanic</t>
  </si>
  <si>
    <t>51 Birch Street</t>
  </si>
  <si>
    <t>Eternal Sunshine of the Spotless Mind</t>
  </si>
  <si>
    <t>How to Be Single</t>
  </si>
  <si>
    <t>In the Land of Blood and Honey</t>
  </si>
  <si>
    <t>In the Heart of the Sea</t>
  </si>
  <si>
    <t>Date Night</t>
  </si>
  <si>
    <t>The Fountain</t>
  </si>
  <si>
    <t>A Dangerous Method</t>
  </si>
  <si>
    <t>Blue Valentine</t>
  </si>
  <si>
    <t>someone steps up to solve unexpected crisis</t>
  </si>
  <si>
    <t>Time to Choose</t>
  </si>
  <si>
    <t>Man on a Ledge</t>
  </si>
  <si>
    <t>Compliance</t>
  </si>
  <si>
    <t>Burn</t>
  </si>
  <si>
    <t>Courageous</t>
  </si>
  <si>
    <t>San Andreas</t>
  </si>
  <si>
    <t>Inside Job</t>
  </si>
  <si>
    <t>The Ides of March</t>
  </si>
  <si>
    <t>Half Nelson</t>
  </si>
  <si>
    <t>The Finest Hours</t>
  </si>
  <si>
    <t>Cats &amp; Dogs 2</t>
  </si>
  <si>
    <t>Despicable Me 2</t>
  </si>
  <si>
    <t>Insurgent</t>
  </si>
  <si>
    <t>Sin City: A Dame to Kill For</t>
  </si>
  <si>
    <t>Point Break</t>
  </si>
  <si>
    <t>MAP@K</t>
  </si>
  <si>
    <t>AP@1</t>
  </si>
  <si>
    <t>AP@2</t>
  </si>
  <si>
    <t>AP@3</t>
  </si>
  <si>
    <t>AP@4</t>
  </si>
  <si>
    <t>AP@5</t>
  </si>
  <si>
    <t>AP@6</t>
  </si>
  <si>
    <t>AP@7</t>
  </si>
  <si>
    <t>AP@8</t>
  </si>
  <si>
    <t>AP@9</t>
  </si>
  <si>
    <t>AP@10</t>
  </si>
  <si>
    <t>P@k</t>
  </si>
  <si>
    <t>AP@k</t>
  </si>
  <si>
    <t>P@1</t>
  </si>
  <si>
    <t>P@2</t>
  </si>
  <si>
    <t>P@3</t>
  </si>
  <si>
    <t>P@4</t>
  </si>
  <si>
    <t>P@5</t>
  </si>
  <si>
    <t>P@6</t>
  </si>
  <si>
    <t>P@7</t>
  </si>
  <si>
    <t>P@8</t>
  </si>
  <si>
    <t>P@9</t>
  </si>
  <si>
    <t>P@10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</si>
</sst>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Inconsolata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212121"/>
      <name val="Arial"/>
      <family val="2"/>
      <scheme val="minor"/>
    </font>
    <font>
      <sz val="11"/>
      <color rgb="FF000000"/>
      <name val="Courier New"/>
      <family val="1"/>
    </font>
    <font>
      <sz val="11"/>
      <color rgb="FF000000"/>
      <name val="Arial"/>
      <family val="2"/>
      <scheme val="minor"/>
    </font>
    <font>
      <sz val="11"/>
      <color rgb="FFFF0000"/>
      <name val="Arial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2" fontId="0" fillId="0" borderId="0" xfId="0" applyNumberFormat="1"/>
    <xf numFmtId="12" fontId="4" fillId="0" borderId="0" xfId="0" applyNumberFormat="1" applyFont="1"/>
    <xf numFmtId="2" fontId="1" fillId="0" borderId="0" xfId="0" applyNumberFormat="1" applyFont="1"/>
    <xf numFmtId="2" fontId="2" fillId="2" borderId="0" xfId="0" applyNumberFormat="1" applyFont="1" applyFill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5" fillId="0" borderId="0" xfId="2" applyAlignment="1"/>
    <xf numFmtId="2" fontId="1" fillId="0" borderId="0" xfId="1" applyNumberFormat="1" applyFont="1" applyAlignme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Precision at k for Transformer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739661483947058E-2"/>
          <c:y val="0.11669261806043828"/>
          <c:w val="0.84851851237750986"/>
          <c:h val="0.54111964647743305"/>
        </c:manualLayout>
      </c:layout>
      <c:lineChart>
        <c:grouping val="standard"/>
        <c:varyColors val="0"/>
        <c:ser>
          <c:idx val="0"/>
          <c:order val="0"/>
          <c:tx>
            <c:v>Query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  <c:pt idx="5">
                  <c:v>P@6</c:v>
                </c:pt>
                <c:pt idx="6">
                  <c:v>P@7</c:v>
                </c:pt>
                <c:pt idx="7">
                  <c:v>P@8</c:v>
                </c:pt>
                <c:pt idx="8">
                  <c:v>P@9</c:v>
                </c:pt>
                <c:pt idx="9">
                  <c:v>P@10</c:v>
                </c:pt>
              </c:strCache>
            </c:strRef>
          </c:cat>
          <c:val>
            <c:numRef>
              <c:f>Sheet1!$B$2:$K$2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0.8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0.66666666666666663</c:v>
                </c:pt>
                <c:pt idx="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A-CE49-B7DF-7494745E66FC}"/>
            </c:ext>
          </c:extLst>
        </c:ser>
        <c:ser>
          <c:idx val="1"/>
          <c:order val="1"/>
          <c:tx>
            <c:v>Query 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  <c:pt idx="5">
                  <c:v>P@6</c:v>
                </c:pt>
                <c:pt idx="6">
                  <c:v>P@7</c:v>
                </c:pt>
                <c:pt idx="7">
                  <c:v>P@8</c:v>
                </c:pt>
                <c:pt idx="8">
                  <c:v>P@9</c:v>
                </c:pt>
                <c:pt idx="9">
                  <c:v>P@10</c:v>
                </c:pt>
              </c:strCache>
            </c:strRef>
          </c:cat>
          <c:val>
            <c:numRef>
              <c:f>Sheet1!$B$3:$K$3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0.77777777777777779</c:v>
                </c:pt>
                <c:pt idx="9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A-CE49-B7DF-7494745E66FC}"/>
            </c:ext>
          </c:extLst>
        </c:ser>
        <c:ser>
          <c:idx val="2"/>
          <c:order val="2"/>
          <c:tx>
            <c:v>Query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  <c:pt idx="5">
                  <c:v>P@6</c:v>
                </c:pt>
                <c:pt idx="6">
                  <c:v>P@7</c:v>
                </c:pt>
                <c:pt idx="7">
                  <c:v>P@8</c:v>
                </c:pt>
                <c:pt idx="8">
                  <c:v>P@9</c:v>
                </c:pt>
                <c:pt idx="9">
                  <c:v>P@10</c:v>
                </c:pt>
              </c:strCache>
            </c:strRef>
          </c:cat>
          <c:val>
            <c:numRef>
              <c:f>Sheet1!$B$4:$K$4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0.77777777777777779</c:v>
                </c:pt>
                <c:pt idx="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A-CE49-B7DF-7494745E66FC}"/>
            </c:ext>
          </c:extLst>
        </c:ser>
        <c:ser>
          <c:idx val="3"/>
          <c:order val="3"/>
          <c:tx>
            <c:v>Query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  <c:pt idx="5">
                  <c:v>P@6</c:v>
                </c:pt>
                <c:pt idx="6">
                  <c:v>P@7</c:v>
                </c:pt>
                <c:pt idx="7">
                  <c:v>P@8</c:v>
                </c:pt>
                <c:pt idx="8">
                  <c:v>P@9</c:v>
                </c:pt>
                <c:pt idx="9">
                  <c:v>P@10</c:v>
                </c:pt>
              </c:strCache>
            </c:strRef>
          </c:cat>
          <c:val>
            <c:numRef>
              <c:f>Sheet1!$B$5:$K$5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0.77777777777777779</c:v>
                </c:pt>
                <c:pt idx="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3A-CE49-B7DF-7494745E66FC}"/>
            </c:ext>
          </c:extLst>
        </c:ser>
        <c:ser>
          <c:idx val="4"/>
          <c:order val="4"/>
          <c:tx>
            <c:v>Query 5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  <c:pt idx="5">
                  <c:v>P@6</c:v>
                </c:pt>
                <c:pt idx="6">
                  <c:v>P@7</c:v>
                </c:pt>
                <c:pt idx="7">
                  <c:v>P@8</c:v>
                </c:pt>
                <c:pt idx="8">
                  <c:v>P@9</c:v>
                </c:pt>
                <c:pt idx="9">
                  <c:v>P@10</c:v>
                </c:pt>
              </c:strCache>
            </c:strRef>
          </c:cat>
          <c:val>
            <c:numRef>
              <c:f>Sheet1!$B$6:$K$6</c:f>
              <c:numCache>
                <c:formatCode>0.00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3A-CE49-B7DF-7494745E66FC}"/>
            </c:ext>
          </c:extLst>
        </c:ser>
        <c:ser>
          <c:idx val="5"/>
          <c:order val="5"/>
          <c:tx>
            <c:v>Query 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  <c:pt idx="5">
                  <c:v>P@6</c:v>
                </c:pt>
                <c:pt idx="6">
                  <c:v>P@7</c:v>
                </c:pt>
                <c:pt idx="7">
                  <c:v>P@8</c:v>
                </c:pt>
                <c:pt idx="8">
                  <c:v>P@9</c:v>
                </c:pt>
                <c:pt idx="9">
                  <c:v>P@10</c:v>
                </c:pt>
              </c:strCache>
            </c:strRef>
          </c:cat>
          <c:val>
            <c:numRef>
              <c:f>Sheet1!$B$7:$K$7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0.83333333333333337</c:v>
                </c:pt>
                <c:pt idx="6">
                  <c:v>0.8571428571428571</c:v>
                </c:pt>
                <c:pt idx="7">
                  <c:v>0.75</c:v>
                </c:pt>
                <c:pt idx="8">
                  <c:v>0.66666666666666663</c:v>
                </c:pt>
                <c:pt idx="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3A-CE49-B7DF-7494745E66FC}"/>
            </c:ext>
          </c:extLst>
        </c:ser>
        <c:ser>
          <c:idx val="6"/>
          <c:order val="6"/>
          <c:tx>
            <c:v>Query 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  <c:pt idx="5">
                  <c:v>P@6</c:v>
                </c:pt>
                <c:pt idx="6">
                  <c:v>P@7</c:v>
                </c:pt>
                <c:pt idx="7">
                  <c:v>P@8</c:v>
                </c:pt>
                <c:pt idx="8">
                  <c:v>P@9</c:v>
                </c:pt>
                <c:pt idx="9">
                  <c:v>P@10</c:v>
                </c:pt>
              </c:strCache>
            </c:strRef>
          </c:cat>
          <c:val>
            <c:numRef>
              <c:f>Sheet1!$B$8:$K$8</c:f>
              <c:numCache>
                <c:formatCode>0.00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3A-CE49-B7DF-7494745E66FC}"/>
            </c:ext>
          </c:extLst>
        </c:ser>
        <c:ser>
          <c:idx val="7"/>
          <c:order val="7"/>
          <c:tx>
            <c:v>Query 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  <c:pt idx="5">
                  <c:v>P@6</c:v>
                </c:pt>
                <c:pt idx="6">
                  <c:v>P@7</c:v>
                </c:pt>
                <c:pt idx="7">
                  <c:v>P@8</c:v>
                </c:pt>
                <c:pt idx="8">
                  <c:v>P@9</c:v>
                </c:pt>
                <c:pt idx="9">
                  <c:v>P@10</c:v>
                </c:pt>
              </c:strCache>
            </c:strRef>
          </c:cat>
          <c:val>
            <c:numRef>
              <c:f>Sheet1!$B$9:$K$9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3A-CE49-B7DF-7494745E66FC}"/>
            </c:ext>
          </c:extLst>
        </c:ser>
        <c:ser>
          <c:idx val="8"/>
          <c:order val="8"/>
          <c:tx>
            <c:v>Query 9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  <c:pt idx="5">
                  <c:v>P@6</c:v>
                </c:pt>
                <c:pt idx="6">
                  <c:v>P@7</c:v>
                </c:pt>
                <c:pt idx="7">
                  <c:v>P@8</c:v>
                </c:pt>
                <c:pt idx="8">
                  <c:v>P@9</c:v>
                </c:pt>
                <c:pt idx="9">
                  <c:v>P@10</c:v>
                </c:pt>
              </c:strCache>
            </c:strRef>
          </c:cat>
          <c:val>
            <c:numRef>
              <c:f>Sheet1!$B$10:$K$10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0.83333333333333337</c:v>
                </c:pt>
                <c:pt idx="6">
                  <c:v>0.8571428571428571</c:v>
                </c:pt>
                <c:pt idx="7">
                  <c:v>0.875</c:v>
                </c:pt>
                <c:pt idx="8">
                  <c:v>0.88888888888888884</c:v>
                </c:pt>
                <c:pt idx="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3A-CE49-B7DF-7494745E66FC}"/>
            </c:ext>
          </c:extLst>
        </c:ser>
        <c:ser>
          <c:idx val="9"/>
          <c:order val="9"/>
          <c:tx>
            <c:v>Query 10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  <c:pt idx="5">
                  <c:v>P@6</c:v>
                </c:pt>
                <c:pt idx="6">
                  <c:v>P@7</c:v>
                </c:pt>
                <c:pt idx="7">
                  <c:v>P@8</c:v>
                </c:pt>
                <c:pt idx="8">
                  <c:v>P@9</c:v>
                </c:pt>
                <c:pt idx="9">
                  <c:v>P@10</c:v>
                </c:pt>
              </c:strCache>
            </c:strRef>
          </c:cat>
          <c:val>
            <c:numRef>
              <c:f>Sheet1!$B$11:$K$11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0.8</c:v>
                </c:pt>
                <c:pt idx="5">
                  <c:v>0.83333333333333337</c:v>
                </c:pt>
                <c:pt idx="6">
                  <c:v>0.8571428571428571</c:v>
                </c:pt>
                <c:pt idx="7">
                  <c:v>0.875</c:v>
                </c:pt>
                <c:pt idx="8">
                  <c:v>0.88888888888888884</c:v>
                </c:pt>
                <c:pt idx="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3A-CE49-B7DF-7494745E6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777040"/>
        <c:axId val="2063405984"/>
      </c:lineChart>
      <c:catAx>
        <c:axId val="211277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Number of Retrieved movies (k)</a:t>
                </a:r>
              </a:p>
            </c:rich>
          </c:tx>
          <c:layout>
            <c:manualLayout>
              <c:xMode val="edge"/>
              <c:yMode val="edge"/>
              <c:x val="0.40447822397254074"/>
              <c:y val="0.61790076592690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05984"/>
        <c:crosses val="autoZero"/>
        <c:auto val="1"/>
        <c:lblAlgn val="ctr"/>
        <c:lblOffset val="100"/>
        <c:noMultiLvlLbl val="0"/>
      </c:catAx>
      <c:valAx>
        <c:axId val="2063405984"/>
        <c:scaling>
          <c:orientation val="minMax"/>
          <c:max val="1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Values of Pr@K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7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282070411974611"/>
          <c:y val="5.2254728744847288E-2"/>
          <c:w val="0.64432179369608766"/>
          <c:h val="4.534846190626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 baseline="0"/>
              <a:t>Average Precision at k </a:t>
            </a:r>
            <a:r>
              <a:rPr lang="en-US" sz="3600" b="0" i="0" u="none" strike="noStrike" baseline="0">
                <a:effectLst/>
              </a:rPr>
              <a:t>for Transformer </a:t>
            </a:r>
            <a:endParaRPr lang="en-US" sz="3600" baseline="0"/>
          </a:p>
        </c:rich>
      </c:tx>
      <c:layout>
        <c:manualLayout>
          <c:xMode val="edge"/>
          <c:yMode val="edge"/>
          <c:x val="0.2482307669692142"/>
          <c:y val="4.45906016100184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69333373200687E-2"/>
          <c:y val="0.15519820753488084"/>
          <c:w val="0.92045451346169549"/>
          <c:h val="0.69445149750358759"/>
        </c:manualLayout>
      </c:layout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Query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Sheet1!$B$19:$K$19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</c:v>
                </c:pt>
                <c:pt idx="5">
                  <c:v>0.92666666666666653</c:v>
                </c:pt>
                <c:pt idx="6">
                  <c:v>0.92666666666666653</c:v>
                </c:pt>
                <c:pt idx="7">
                  <c:v>0.89722222222222214</c:v>
                </c:pt>
                <c:pt idx="8">
                  <c:v>0.89722222222222214</c:v>
                </c:pt>
                <c:pt idx="9">
                  <c:v>0.89722222222222214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B-E041-8DB3-8BBFD54ABE3E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Query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Sheet1!$B$20:$K$20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0.95833333333333337</c:v>
                </c:pt>
                <c:pt idx="8">
                  <c:v>0.93253968253968256</c:v>
                </c:pt>
                <c:pt idx="9">
                  <c:v>0.93253968253968256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B-E041-8DB3-8BBFD54ABE3E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Query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Sheet1!$B$21:$K$21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0.8666666666666667</c:v>
                </c:pt>
                <c:pt idx="5">
                  <c:v>0.81666666666666665</c:v>
                </c:pt>
                <c:pt idx="6">
                  <c:v>0.79619047619047623</c:v>
                </c:pt>
                <c:pt idx="7">
                  <c:v>0.78849206349206347</c:v>
                </c:pt>
                <c:pt idx="8">
                  <c:v>0.78696145124716554</c:v>
                </c:pt>
                <c:pt idx="9">
                  <c:v>0.78859126984126982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FB-E041-8DB3-8BBFD54ABE3E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Query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Sheet1!$B$22:$K$22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0.94285714285714284</c:v>
                </c:pt>
                <c:pt idx="7">
                  <c:v>0.9107142857142857</c:v>
                </c:pt>
                <c:pt idx="8">
                  <c:v>0.89172335600907027</c:v>
                </c:pt>
                <c:pt idx="9">
                  <c:v>0.88025793650793649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FB-E041-8DB3-8BBFD54ABE3E}"/>
            </c:ext>
          </c:extLst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Query 5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Sheet1!$B$23:$K$23</c:f>
              <c:numCache>
                <c:formatCode>0.00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0.45</c:v>
                </c:pt>
                <c:pt idx="5">
                  <c:v>0.46666666666666662</c:v>
                </c:pt>
                <c:pt idx="6">
                  <c:v>0.49285714285714283</c:v>
                </c:pt>
                <c:pt idx="7">
                  <c:v>0.51928571428571435</c:v>
                </c:pt>
                <c:pt idx="8">
                  <c:v>0.5438492063492063</c:v>
                </c:pt>
                <c:pt idx="9">
                  <c:v>0.5438492063492063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FB-E041-8DB3-8BBFD54ABE3E}"/>
            </c:ext>
          </c:extLst>
        </c:ser>
        <c:ser>
          <c:idx val="5"/>
          <c:order val="5"/>
          <c:tx>
            <c:strRef>
              <c:f>Sheet1!$A$24</c:f>
              <c:strCache>
                <c:ptCount val="1"/>
                <c:pt idx="0">
                  <c:v>Query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Sheet1!$B$24:$K$24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0.96666666666666656</c:v>
                </c:pt>
                <c:pt idx="6">
                  <c:v>0.94841269841269826</c:v>
                </c:pt>
                <c:pt idx="7">
                  <c:v>0.94841269841269826</c:v>
                </c:pt>
                <c:pt idx="8">
                  <c:v>0.94841269841269826</c:v>
                </c:pt>
                <c:pt idx="9">
                  <c:v>0.91292517006802709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FB-E041-8DB3-8BBFD54ABE3E}"/>
            </c:ext>
          </c:extLst>
        </c:ser>
        <c:ser>
          <c:idx val="6"/>
          <c:order val="6"/>
          <c:tx>
            <c:strRef>
              <c:f>Sheet1!$A$25</c:f>
              <c:strCache>
                <c:ptCount val="1"/>
                <c:pt idx="0">
                  <c:v>Query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Sheet1!$B$25:$K$25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0.83333333333333326</c:v>
                </c:pt>
                <c:pt idx="3">
                  <c:v>0.83333333333333326</c:v>
                </c:pt>
                <c:pt idx="4">
                  <c:v>0.75555555555555554</c:v>
                </c:pt>
                <c:pt idx="5">
                  <c:v>0.73333333333333328</c:v>
                </c:pt>
                <c:pt idx="6">
                  <c:v>0.73333333333333328</c:v>
                </c:pt>
                <c:pt idx="7">
                  <c:v>0.73333333333333328</c:v>
                </c:pt>
                <c:pt idx="8">
                  <c:v>0.73333333333333328</c:v>
                </c:pt>
                <c:pt idx="9">
                  <c:v>0.68666666666666665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FB-E041-8DB3-8BBFD54ABE3E}"/>
            </c:ext>
          </c:extLst>
        </c:ser>
        <c:ser>
          <c:idx val="7"/>
          <c:order val="7"/>
          <c:tx>
            <c:strRef>
              <c:f>Sheet1!$A$26</c:f>
              <c:strCache>
                <c:ptCount val="1"/>
                <c:pt idx="0">
                  <c:v>Query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Sheet1!$B$26:$K$26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CFB-E041-8DB3-8BBFD54ABE3E}"/>
            </c:ext>
          </c:extLst>
        </c:ser>
        <c:ser>
          <c:idx val="8"/>
          <c:order val="8"/>
          <c:tx>
            <c:strRef>
              <c:f>Sheet1!$A$27</c:f>
              <c:strCache>
                <c:ptCount val="1"/>
                <c:pt idx="0">
                  <c:v>Query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Sheet1!$B$27:$K$27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0.97619047619047616</c:v>
                </c:pt>
                <c:pt idx="7">
                  <c:v>0.96173469387755095</c:v>
                </c:pt>
                <c:pt idx="8">
                  <c:v>0.96173469387755095</c:v>
                </c:pt>
                <c:pt idx="9">
                  <c:v>0.94151785714285707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CFB-E041-8DB3-8BBFD54ABE3E}"/>
            </c:ext>
          </c:extLst>
        </c:ser>
        <c:ser>
          <c:idx val="9"/>
          <c:order val="9"/>
          <c:tx>
            <c:strRef>
              <c:f>Sheet1!$A$28</c:f>
              <c:strCache>
                <c:ptCount val="1"/>
                <c:pt idx="0">
                  <c:v>Query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Sheet1!$B$28:$K$28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</c:v>
                </c:pt>
                <c:pt idx="5">
                  <c:v>0.92666666666666653</c:v>
                </c:pt>
                <c:pt idx="6">
                  <c:v>0.91507936507936494</c:v>
                </c:pt>
                <c:pt idx="7">
                  <c:v>0.90935374149659853</c:v>
                </c:pt>
                <c:pt idx="8">
                  <c:v>0.90679563492063475</c:v>
                </c:pt>
                <c:pt idx="9">
                  <c:v>0.90679563492063475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CFB-E041-8DB3-8BBFD54ABE3E}"/>
            </c:ext>
          </c:extLst>
        </c:ser>
        <c:ser>
          <c:idx val="10"/>
          <c:order val="10"/>
          <c:tx>
            <c:strRef>
              <c:f>Sheet1!$A$29</c:f>
              <c:strCache>
                <c:ptCount val="1"/>
                <c:pt idx="0">
                  <c:v>MAP@K</c:v>
                </c:pt>
              </c:strCache>
            </c:strRef>
          </c:tx>
          <c:spPr>
            <a:ln w="127000" cap="rnd" cmpd="sng">
              <a:solidFill>
                <a:srgbClr val="FF0000"/>
              </a:solidFill>
              <a:round/>
              <a:headEnd type="none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Sheet1!$B$18:$K$18</c:f>
              <c:strCache>
                <c:ptCount val="10"/>
                <c:pt idx="0">
                  <c:v>AP@1</c:v>
                </c:pt>
                <c:pt idx="1">
                  <c:v>AP@2</c:v>
                </c:pt>
                <c:pt idx="2">
                  <c:v>AP@3</c:v>
                </c:pt>
                <c:pt idx="3">
                  <c:v>AP@4</c:v>
                </c:pt>
                <c:pt idx="4">
                  <c:v>AP@5</c:v>
                </c:pt>
                <c:pt idx="5">
                  <c:v>AP@6</c:v>
                </c:pt>
                <c:pt idx="6">
                  <c:v>AP@7</c:v>
                </c:pt>
                <c:pt idx="7">
                  <c:v>AP@8</c:v>
                </c:pt>
                <c:pt idx="8">
                  <c:v>AP@9</c:v>
                </c:pt>
                <c:pt idx="9">
                  <c:v>AP@10</c:v>
                </c:pt>
              </c:strCache>
            </c:strRef>
          </c:cat>
          <c:val>
            <c:numRef>
              <c:f>Sheet1!$B$29:$K$29</c:f>
              <c:numCache>
                <c:formatCode>0.00</c:formatCode>
                <c:ptCount val="10"/>
                <c:pt idx="0">
                  <c:v>0.9</c:v>
                </c:pt>
                <c:pt idx="1">
                  <c:v>0.95</c:v>
                </c:pt>
                <c:pt idx="2">
                  <c:v>0.93333333333333324</c:v>
                </c:pt>
                <c:pt idx="3">
                  <c:v>0.93333333333333324</c:v>
                </c:pt>
                <c:pt idx="4">
                  <c:v>0.89722222222222214</c:v>
                </c:pt>
                <c:pt idx="5">
                  <c:v>0.8836666666666666</c:v>
                </c:pt>
                <c:pt idx="6">
                  <c:v>0.87315873015873025</c:v>
                </c:pt>
                <c:pt idx="7">
                  <c:v>0.86268820861677997</c:v>
                </c:pt>
                <c:pt idx="8">
                  <c:v>0.86025722789115644</c:v>
                </c:pt>
                <c:pt idx="9">
                  <c:v>0.8490365646258502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BE-44F9-811F-9455A944A6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9604975"/>
        <c:axId val="319112911"/>
      </c:lineChart>
      <c:catAx>
        <c:axId val="31960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baseline="0">
                    <a:effectLst/>
                  </a:rPr>
                  <a:t>Number of Retrieved movies (k)</a:t>
                </a:r>
                <a:endParaRPr lang="en-US" sz="2000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336797185353456"/>
              <c:y val="0.770787252902325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12911"/>
        <c:crosses val="autoZero"/>
        <c:auto val="1"/>
        <c:lblAlgn val="ctr"/>
        <c:lblOffset val="100"/>
        <c:noMultiLvlLbl val="0"/>
      </c:catAx>
      <c:valAx>
        <c:axId val="319112911"/>
        <c:scaling>
          <c:orientation val="minMax"/>
          <c:max val="1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baseline="0">
                    <a:effectLst/>
                  </a:rPr>
                  <a:t>Values of Pr@K</a:t>
                </a:r>
                <a:endParaRPr lang="en-US" sz="2000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8.6560889643299711E-3"/>
              <c:y val="0.437867213297094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60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77086034607704"/>
          <c:y val="8.4233037613368603E-2"/>
          <c:w val="0.72054288903772012"/>
          <c:h val="5.9071032312767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124746</xdr:colOff>
      <xdr:row>31</xdr:row>
      <xdr:rowOff>138810</xdr:rowOff>
    </xdr:from>
    <xdr:to>
      <xdr:col>20</xdr:col>
      <xdr:colOff>108793</xdr:colOff>
      <xdr:row>92</xdr:row>
      <xdr:rowOff>50178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650A6F9-F5CA-CF8A-4D73-8640E311F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346364</xdr:colOff>
      <xdr:row>31</xdr:row>
      <xdr:rowOff>166255</xdr:rowOff>
    </xdr:from>
    <xdr:to>
      <xdr:col>35</xdr:col>
      <xdr:colOff>720436</xdr:colOff>
      <xdr:row>92</xdr:row>
      <xdr:rowOff>27709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89D42D5-F091-515E-3EC4-60A9A037B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@1" TargetMode="External"/><Relationship Id="rId13" Type="http://schemas.openxmlformats.org/officeDocument/2006/relationships/hyperlink" Target="mailto:P@k" TargetMode="External"/><Relationship Id="rId18" Type="http://schemas.openxmlformats.org/officeDocument/2006/relationships/hyperlink" Target="mailto:P@1" TargetMode="External"/><Relationship Id="rId3" Type="http://schemas.openxmlformats.org/officeDocument/2006/relationships/hyperlink" Target="mailto:AP@1" TargetMode="External"/><Relationship Id="rId21" Type="http://schemas.openxmlformats.org/officeDocument/2006/relationships/hyperlink" Target="mailto:P@2" TargetMode="External"/><Relationship Id="rId7" Type="http://schemas.openxmlformats.org/officeDocument/2006/relationships/hyperlink" Target="mailto:AP@1" TargetMode="External"/><Relationship Id="rId12" Type="http://schemas.openxmlformats.org/officeDocument/2006/relationships/hyperlink" Target="mailto:AP@2" TargetMode="External"/><Relationship Id="rId17" Type="http://schemas.openxmlformats.org/officeDocument/2006/relationships/hyperlink" Target="mailto:P@1" TargetMode="External"/><Relationship Id="rId2" Type="http://schemas.openxmlformats.org/officeDocument/2006/relationships/hyperlink" Target="mailto:MAP@K" TargetMode="External"/><Relationship Id="rId16" Type="http://schemas.openxmlformats.org/officeDocument/2006/relationships/hyperlink" Target="mailto:P@1" TargetMode="External"/><Relationship Id="rId20" Type="http://schemas.openxmlformats.org/officeDocument/2006/relationships/hyperlink" Target="mailto:P@2" TargetMode="External"/><Relationship Id="rId1" Type="http://schemas.openxmlformats.org/officeDocument/2006/relationships/hyperlink" Target="mailto:AP@k" TargetMode="External"/><Relationship Id="rId6" Type="http://schemas.openxmlformats.org/officeDocument/2006/relationships/hyperlink" Target="mailto:AP@1" TargetMode="External"/><Relationship Id="rId11" Type="http://schemas.openxmlformats.org/officeDocument/2006/relationships/hyperlink" Target="mailto:AP@2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AP@1" TargetMode="External"/><Relationship Id="rId15" Type="http://schemas.openxmlformats.org/officeDocument/2006/relationships/hyperlink" Target="mailto:P@2" TargetMode="External"/><Relationship Id="rId23" Type="http://schemas.openxmlformats.org/officeDocument/2006/relationships/hyperlink" Target="mailto:P@2" TargetMode="External"/><Relationship Id="rId10" Type="http://schemas.openxmlformats.org/officeDocument/2006/relationships/hyperlink" Target="mailto:AP@2" TargetMode="External"/><Relationship Id="rId19" Type="http://schemas.openxmlformats.org/officeDocument/2006/relationships/hyperlink" Target="mailto:P@1" TargetMode="External"/><Relationship Id="rId4" Type="http://schemas.openxmlformats.org/officeDocument/2006/relationships/hyperlink" Target="mailto:AP@2" TargetMode="External"/><Relationship Id="rId9" Type="http://schemas.openxmlformats.org/officeDocument/2006/relationships/hyperlink" Target="mailto:AP@2" TargetMode="External"/><Relationship Id="rId14" Type="http://schemas.openxmlformats.org/officeDocument/2006/relationships/hyperlink" Target="mailto:P@1" TargetMode="External"/><Relationship Id="rId22" Type="http://schemas.openxmlformats.org/officeDocument/2006/relationships/hyperlink" Target="mailto:P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zoomScale="55" zoomScaleNormal="55" workbookViewId="0">
      <selection activeCell="T26" sqref="T26"/>
    </sheetView>
  </sheetViews>
  <sheetFormatPr defaultColWidth="12.6640625" defaultRowHeight="15.75" customHeight="1" x14ac:dyDescent="0.25"/>
  <sheetData>
    <row r="1" spans="1:26" ht="15.75" customHeight="1" x14ac:dyDescent="0.25">
      <c r="A1" s="8" t="s">
        <v>138</v>
      </c>
      <c r="B1" s="8" t="s">
        <v>140</v>
      </c>
      <c r="C1" s="8" t="s">
        <v>141</v>
      </c>
      <c r="D1" s="8" t="s">
        <v>142</v>
      </c>
      <c r="E1" s="8" t="s">
        <v>143</v>
      </c>
      <c r="F1" s="8" t="s">
        <v>144</v>
      </c>
      <c r="G1" s="8" t="s">
        <v>145</v>
      </c>
      <c r="H1" s="8" t="s">
        <v>146</v>
      </c>
      <c r="I1" s="8" t="s">
        <v>147</v>
      </c>
      <c r="J1" s="8" t="s">
        <v>148</v>
      </c>
      <c r="K1" s="8" t="s">
        <v>149</v>
      </c>
      <c r="L1" s="10" t="s">
        <v>11</v>
      </c>
      <c r="M1" s="10" t="s">
        <v>12</v>
      </c>
      <c r="N1" s="10" t="s">
        <v>13</v>
      </c>
      <c r="O1" s="10" t="s">
        <v>18</v>
      </c>
      <c r="P1" s="10" t="s">
        <v>14</v>
      </c>
      <c r="Q1" s="10" t="s">
        <v>15</v>
      </c>
      <c r="R1" s="10" t="s">
        <v>16</v>
      </c>
      <c r="S1" s="10" t="s">
        <v>19</v>
      </c>
      <c r="T1" s="10" t="s">
        <v>20</v>
      </c>
      <c r="U1" s="10" t="s">
        <v>17</v>
      </c>
    </row>
    <row r="2" spans="1:26" ht="13.8" x14ac:dyDescent="0.25">
      <c r="A2" s="10" t="s">
        <v>1</v>
      </c>
      <c r="B2" s="9">
        <v>1</v>
      </c>
      <c r="C2" s="3">
        <v>1</v>
      </c>
      <c r="D2" s="3">
        <v>1</v>
      </c>
      <c r="E2" s="3">
        <v>0.75</v>
      </c>
      <c r="F2" s="3">
        <v>0.8</v>
      </c>
      <c r="G2" s="3">
        <v>0.83333333333333337</v>
      </c>
      <c r="H2" s="3">
        <v>0.7142857142857143</v>
      </c>
      <c r="I2" s="3">
        <v>0.75</v>
      </c>
      <c r="J2" s="3">
        <v>0.66666666666666663</v>
      </c>
      <c r="K2" s="3">
        <v>0.6</v>
      </c>
      <c r="L2" s="3">
        <f>AVERAGE(B2)</f>
        <v>1</v>
      </c>
      <c r="M2" s="4">
        <f>AVERAGE(B2:C2)</f>
        <v>1</v>
      </c>
      <c r="N2" s="5">
        <f>AVERAGE(B2:D2)</f>
        <v>1</v>
      </c>
      <c r="O2" s="5">
        <f>AVERAGE(B2:E2)</f>
        <v>0.9375</v>
      </c>
      <c r="P2" s="5">
        <f>AVERAGE(B2:F2)</f>
        <v>0.90999999999999992</v>
      </c>
      <c r="Q2" s="5">
        <f>AVERAGE(B2:G2)</f>
        <v>0.89722222222222214</v>
      </c>
      <c r="R2" s="5">
        <f>AVERAGE(B2:H2)</f>
        <v>0.87108843537414959</v>
      </c>
      <c r="S2" s="5">
        <f>AVERAGE(B2:I2)</f>
        <v>0.85595238095238091</v>
      </c>
      <c r="T2" s="5">
        <f>AVERAGE(B2:J2)</f>
        <v>0.83492063492063495</v>
      </c>
      <c r="U2" s="5">
        <f>AVERAGE(B2:K2)</f>
        <v>0.81142857142857139</v>
      </c>
      <c r="V2" s="5"/>
      <c r="W2" s="5"/>
      <c r="X2" s="5"/>
      <c r="Y2" s="5"/>
      <c r="Z2" s="5"/>
    </row>
    <row r="3" spans="1:26" ht="15.75" customHeight="1" x14ac:dyDescent="0.25">
      <c r="A3" s="10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0.83333333333333337</v>
      </c>
      <c r="H3" s="3">
        <v>0.7142857142857143</v>
      </c>
      <c r="I3" s="3">
        <v>0.75</v>
      </c>
      <c r="J3" s="3">
        <v>0.77777777777777779</v>
      </c>
      <c r="K3" s="3">
        <v>0.7</v>
      </c>
      <c r="L3" s="3">
        <f t="shared" ref="L3:L11" si="0">AVERAGE(B3)</f>
        <v>1</v>
      </c>
      <c r="M3" s="4">
        <f t="shared" ref="M3:M11" si="1">AVERAGE(B3:C3)</f>
        <v>1</v>
      </c>
      <c r="N3" s="5">
        <f t="shared" ref="N3:N11" si="2">AVERAGE(B3:D3)</f>
        <v>1</v>
      </c>
      <c r="O3" s="5">
        <f t="shared" ref="O3:O11" si="3">AVERAGE(B3:E3)</f>
        <v>1</v>
      </c>
      <c r="P3" s="5">
        <f t="shared" ref="P3:P11" si="4">AVERAGE(B3:F3)</f>
        <v>1</v>
      </c>
      <c r="Q3" s="5">
        <f t="shared" ref="Q3:Q11" si="5">AVERAGE(B3:G3)</f>
        <v>0.97222222222222221</v>
      </c>
      <c r="R3" s="5">
        <f t="shared" ref="R3:R11" si="6">AVERAGE(B3:H3)</f>
        <v>0.93537414965986387</v>
      </c>
      <c r="S3" s="5">
        <f t="shared" ref="S3:S11" si="7">AVERAGE(B3:I3)</f>
        <v>0.91220238095238093</v>
      </c>
      <c r="T3" s="5">
        <f t="shared" ref="T3:T11" si="8">AVERAGE(B3:J3)</f>
        <v>0.89726631393298062</v>
      </c>
      <c r="U3" s="5">
        <f t="shared" ref="U3:U11" si="9">AVERAGE(B3:K3)</f>
        <v>0.87753968253968251</v>
      </c>
      <c r="V3" s="5"/>
      <c r="W3" s="5"/>
      <c r="X3" s="5"/>
      <c r="Y3" s="5"/>
      <c r="Z3" s="5"/>
    </row>
    <row r="4" spans="1:26" ht="15.75" customHeight="1" x14ac:dyDescent="0.25">
      <c r="A4" s="10" t="s">
        <v>3</v>
      </c>
      <c r="B4" s="3">
        <v>1</v>
      </c>
      <c r="C4" s="3">
        <v>1</v>
      </c>
      <c r="D4" s="3">
        <v>0.66666666666666663</v>
      </c>
      <c r="E4" s="3">
        <v>0.5</v>
      </c>
      <c r="F4" s="3">
        <v>0.6</v>
      </c>
      <c r="G4" s="3">
        <v>0.66666666666666663</v>
      </c>
      <c r="H4" s="3">
        <v>0.7142857142857143</v>
      </c>
      <c r="I4" s="3">
        <v>0.75</v>
      </c>
      <c r="J4" s="3">
        <v>0.77777777777777779</v>
      </c>
      <c r="K4" s="3">
        <v>0.8</v>
      </c>
      <c r="L4" s="3">
        <f t="shared" si="0"/>
        <v>1</v>
      </c>
      <c r="M4" s="4">
        <f t="shared" si="1"/>
        <v>1</v>
      </c>
      <c r="N4" s="5">
        <f t="shared" si="2"/>
        <v>0.88888888888888884</v>
      </c>
      <c r="O4" s="5">
        <f t="shared" si="3"/>
        <v>0.79166666666666663</v>
      </c>
      <c r="P4" s="5">
        <f t="shared" si="4"/>
        <v>0.7533333333333333</v>
      </c>
      <c r="Q4" s="5">
        <f t="shared" si="5"/>
        <v>0.73888888888888893</v>
      </c>
      <c r="R4" s="5">
        <f t="shared" si="6"/>
        <v>0.73537414965986403</v>
      </c>
      <c r="S4" s="5">
        <f t="shared" si="7"/>
        <v>0.737202380952381</v>
      </c>
      <c r="T4" s="5">
        <f t="shared" si="8"/>
        <v>0.74171075837742506</v>
      </c>
      <c r="U4" s="5">
        <f t="shared" si="9"/>
        <v>0.7475396825396825</v>
      </c>
      <c r="V4" s="5"/>
      <c r="W4" s="5"/>
      <c r="X4" s="5"/>
      <c r="Y4" s="5"/>
      <c r="Z4" s="5"/>
    </row>
    <row r="5" spans="1:26" ht="15.75" customHeight="1" x14ac:dyDescent="0.25">
      <c r="A5" s="10" t="s">
        <v>4</v>
      </c>
      <c r="B5" s="3">
        <v>1</v>
      </c>
      <c r="C5" s="3">
        <v>1</v>
      </c>
      <c r="D5" s="3">
        <v>1</v>
      </c>
      <c r="E5" s="3">
        <v>1</v>
      </c>
      <c r="F5" s="3">
        <v>0.8</v>
      </c>
      <c r="G5" s="3">
        <v>0.66666666666666663</v>
      </c>
      <c r="H5" s="3">
        <v>0.7142857142857143</v>
      </c>
      <c r="I5" s="3">
        <v>0.75</v>
      </c>
      <c r="J5" s="3">
        <v>0.77777777777777779</v>
      </c>
      <c r="K5" s="3">
        <v>0.8</v>
      </c>
      <c r="L5" s="3">
        <f t="shared" si="0"/>
        <v>1</v>
      </c>
      <c r="M5" s="4">
        <f t="shared" si="1"/>
        <v>1</v>
      </c>
      <c r="N5" s="5">
        <f t="shared" si="2"/>
        <v>1</v>
      </c>
      <c r="O5" s="5">
        <f t="shared" si="3"/>
        <v>1</v>
      </c>
      <c r="P5" s="5">
        <f t="shared" si="4"/>
        <v>0.96</v>
      </c>
      <c r="Q5" s="5">
        <f t="shared" si="5"/>
        <v>0.91111111111111109</v>
      </c>
      <c r="R5" s="5">
        <f t="shared" si="6"/>
        <v>0.88299319727891157</v>
      </c>
      <c r="S5" s="5">
        <f t="shared" si="7"/>
        <v>0.86636904761904765</v>
      </c>
      <c r="T5" s="5">
        <f t="shared" si="8"/>
        <v>0.85652557319223988</v>
      </c>
      <c r="U5" s="5">
        <f t="shared" si="9"/>
        <v>0.850873015873016</v>
      </c>
      <c r="V5" s="5"/>
      <c r="W5" s="5"/>
      <c r="X5" s="5"/>
      <c r="Y5" s="5"/>
      <c r="Z5" s="5"/>
    </row>
    <row r="6" spans="1:26" ht="15.75" customHeight="1" x14ac:dyDescent="0.25">
      <c r="A6" s="10" t="s">
        <v>5</v>
      </c>
      <c r="B6" s="7">
        <v>0</v>
      </c>
      <c r="C6" s="5">
        <v>0.5</v>
      </c>
      <c r="D6" s="5">
        <v>0.33333333333333331</v>
      </c>
      <c r="E6" s="5">
        <v>0.25</v>
      </c>
      <c r="F6" s="5">
        <v>0.4</v>
      </c>
      <c r="G6" s="5">
        <v>0.5</v>
      </c>
      <c r="H6" s="5">
        <v>0.5714285714285714</v>
      </c>
      <c r="I6" s="5">
        <v>0.625</v>
      </c>
      <c r="J6" s="5">
        <v>0.66666666666666663</v>
      </c>
      <c r="K6" s="5">
        <v>0.6</v>
      </c>
      <c r="L6" s="3">
        <f t="shared" si="0"/>
        <v>0</v>
      </c>
      <c r="M6" s="4">
        <f t="shared" si="1"/>
        <v>0.25</v>
      </c>
      <c r="N6" s="5">
        <f t="shared" si="2"/>
        <v>0.27777777777777773</v>
      </c>
      <c r="O6" s="5">
        <f t="shared" si="3"/>
        <v>0.27083333333333331</v>
      </c>
      <c r="P6" s="5">
        <f t="shared" si="4"/>
        <v>0.29666666666666669</v>
      </c>
      <c r="Q6" s="5">
        <f t="shared" si="5"/>
        <v>0.33055555555555555</v>
      </c>
      <c r="R6" s="5">
        <f t="shared" si="6"/>
        <v>0.3649659863945578</v>
      </c>
      <c r="S6" s="5">
        <f t="shared" si="7"/>
        <v>0.39747023809523807</v>
      </c>
      <c r="T6" s="5">
        <f t="shared" si="8"/>
        <v>0.42738095238095236</v>
      </c>
      <c r="U6" s="5">
        <f t="shared" si="9"/>
        <v>0.44464285714285712</v>
      </c>
      <c r="V6" s="5"/>
      <c r="W6" s="5"/>
      <c r="X6" s="5"/>
      <c r="Y6" s="5"/>
      <c r="Z6" s="5"/>
    </row>
    <row r="7" spans="1:26" ht="15.75" customHeight="1" x14ac:dyDescent="0.25">
      <c r="A7" s="10" t="s">
        <v>6</v>
      </c>
      <c r="B7" s="5">
        <v>1</v>
      </c>
      <c r="C7" s="5">
        <v>1</v>
      </c>
      <c r="D7" s="5">
        <v>1</v>
      </c>
      <c r="E7" s="5">
        <v>1</v>
      </c>
      <c r="F7" s="5">
        <v>0.8</v>
      </c>
      <c r="G7" s="5">
        <v>0.83333333333333337</v>
      </c>
      <c r="H7" s="5">
        <v>0.8571428571428571</v>
      </c>
      <c r="I7" s="5">
        <v>0.75</v>
      </c>
      <c r="J7" s="5">
        <v>0.66666666666666663</v>
      </c>
      <c r="K7" s="5">
        <v>0.6</v>
      </c>
      <c r="L7" s="5">
        <f t="shared" si="0"/>
        <v>1</v>
      </c>
      <c r="M7" s="4">
        <f t="shared" si="1"/>
        <v>1</v>
      </c>
      <c r="N7" s="5">
        <f t="shared" si="2"/>
        <v>1</v>
      </c>
      <c r="O7" s="5">
        <f t="shared" si="3"/>
        <v>1</v>
      </c>
      <c r="P7" s="5">
        <f t="shared" si="4"/>
        <v>0.96</v>
      </c>
      <c r="Q7" s="5">
        <f t="shared" si="5"/>
        <v>0.93888888888888877</v>
      </c>
      <c r="R7" s="5">
        <f t="shared" si="6"/>
        <v>0.92721088435374133</v>
      </c>
      <c r="S7" s="5">
        <f t="shared" si="7"/>
        <v>0.9050595238095237</v>
      </c>
      <c r="T7" s="5">
        <f t="shared" si="8"/>
        <v>0.87857142857142856</v>
      </c>
      <c r="U7" s="5">
        <f t="shared" si="9"/>
        <v>0.85071428571428565</v>
      </c>
      <c r="V7" s="5"/>
      <c r="W7" s="5"/>
      <c r="X7" s="5"/>
      <c r="Y7" s="5"/>
      <c r="Z7" s="5"/>
    </row>
    <row r="8" spans="1:26" ht="15.75" customHeight="1" x14ac:dyDescent="0.25">
      <c r="A8" s="10" t="s">
        <v>7</v>
      </c>
      <c r="B8" s="5">
        <v>1</v>
      </c>
      <c r="C8" s="5">
        <v>0.5</v>
      </c>
      <c r="D8" s="5">
        <v>0.66666666666666663</v>
      </c>
      <c r="E8" s="5">
        <v>0.5</v>
      </c>
      <c r="F8" s="5">
        <v>0.6</v>
      </c>
      <c r="G8" s="5">
        <v>0.66666666666666663</v>
      </c>
      <c r="H8" s="5">
        <v>0.5714285714285714</v>
      </c>
      <c r="I8" s="5">
        <v>0.5</v>
      </c>
      <c r="J8" s="5">
        <v>0.44444444444444442</v>
      </c>
      <c r="K8" s="7">
        <v>0.5</v>
      </c>
      <c r="L8" s="5">
        <f t="shared" si="0"/>
        <v>1</v>
      </c>
      <c r="M8" s="4">
        <f t="shared" si="1"/>
        <v>0.75</v>
      </c>
      <c r="N8" s="5">
        <f t="shared" si="2"/>
        <v>0.72222222222222221</v>
      </c>
      <c r="O8" s="5">
        <f t="shared" si="3"/>
        <v>0.66666666666666663</v>
      </c>
      <c r="P8" s="5">
        <f t="shared" si="4"/>
        <v>0.65333333333333332</v>
      </c>
      <c r="Q8" s="5">
        <f t="shared" si="5"/>
        <v>0.65555555555555556</v>
      </c>
      <c r="R8" s="5">
        <f t="shared" si="6"/>
        <v>0.64353741496598638</v>
      </c>
      <c r="S8" s="5">
        <f t="shared" si="7"/>
        <v>0.62559523809523809</v>
      </c>
      <c r="T8" s="5">
        <f t="shared" si="8"/>
        <v>0.60546737213403878</v>
      </c>
      <c r="U8" s="5">
        <f t="shared" si="9"/>
        <v>0.59492063492063496</v>
      </c>
      <c r="V8" s="5"/>
      <c r="W8" s="5"/>
      <c r="X8" s="5"/>
      <c r="Y8" s="5"/>
      <c r="Z8" s="5"/>
    </row>
    <row r="9" spans="1:26" ht="15.75" customHeight="1" x14ac:dyDescent="0.25">
      <c r="A9" s="10" t="s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f t="shared" si="0"/>
        <v>1</v>
      </c>
      <c r="M9" s="4">
        <f t="shared" si="1"/>
        <v>1</v>
      </c>
      <c r="N9" s="5">
        <f t="shared" si="2"/>
        <v>1</v>
      </c>
      <c r="O9" s="5">
        <f t="shared" si="3"/>
        <v>1</v>
      </c>
      <c r="P9" s="5">
        <f t="shared" si="4"/>
        <v>1</v>
      </c>
      <c r="Q9" s="5">
        <f t="shared" si="5"/>
        <v>1</v>
      </c>
      <c r="R9" s="5">
        <f t="shared" si="6"/>
        <v>1</v>
      </c>
      <c r="S9" s="5">
        <f t="shared" si="7"/>
        <v>1</v>
      </c>
      <c r="T9" s="5">
        <f t="shared" si="8"/>
        <v>1</v>
      </c>
      <c r="U9" s="5">
        <f t="shared" si="9"/>
        <v>1</v>
      </c>
      <c r="V9" s="5"/>
      <c r="W9" s="5"/>
      <c r="X9" s="5"/>
      <c r="Y9" s="5"/>
      <c r="Z9" s="5"/>
    </row>
    <row r="10" spans="1:26" ht="15.75" customHeight="1" x14ac:dyDescent="0.25">
      <c r="A10" s="10" t="s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0.83333333333333337</v>
      </c>
      <c r="H10" s="5">
        <v>0.8571428571428571</v>
      </c>
      <c r="I10" s="5">
        <v>0.875</v>
      </c>
      <c r="J10" s="5">
        <v>0.88888888888888884</v>
      </c>
      <c r="K10" s="5">
        <v>0.9</v>
      </c>
      <c r="L10" s="5">
        <f t="shared" si="0"/>
        <v>1</v>
      </c>
      <c r="M10" s="4">
        <f t="shared" si="1"/>
        <v>1</v>
      </c>
      <c r="N10" s="5">
        <f t="shared" si="2"/>
        <v>1</v>
      </c>
      <c r="O10" s="5">
        <f t="shared" si="3"/>
        <v>1</v>
      </c>
      <c r="P10" s="5">
        <f t="shared" si="4"/>
        <v>1</v>
      </c>
      <c r="Q10" s="5">
        <f t="shared" si="5"/>
        <v>0.97222222222222221</v>
      </c>
      <c r="R10" s="5">
        <f t="shared" si="6"/>
        <v>0.95578231292517002</v>
      </c>
      <c r="S10" s="5">
        <f t="shared" si="7"/>
        <v>0.94568452380952372</v>
      </c>
      <c r="T10" s="5">
        <f t="shared" si="8"/>
        <v>0.93937389770723101</v>
      </c>
      <c r="U10" s="5">
        <f t="shared" si="9"/>
        <v>0.9354365079365079</v>
      </c>
      <c r="V10" s="5"/>
      <c r="W10" s="5"/>
      <c r="X10" s="5"/>
      <c r="Y10" s="5"/>
      <c r="Z10" s="5"/>
    </row>
    <row r="11" spans="1:26" ht="15.75" customHeight="1" x14ac:dyDescent="0.25">
      <c r="A11" s="10" t="s">
        <v>10</v>
      </c>
      <c r="B11" s="5">
        <v>1</v>
      </c>
      <c r="C11" s="5">
        <v>1</v>
      </c>
      <c r="D11" s="5">
        <v>1</v>
      </c>
      <c r="E11" s="5">
        <v>0.75</v>
      </c>
      <c r="F11" s="5">
        <v>0.8</v>
      </c>
      <c r="G11" s="5">
        <v>0.83333333333333337</v>
      </c>
      <c r="H11" s="5">
        <v>0.8571428571428571</v>
      </c>
      <c r="I11" s="5">
        <v>0.875</v>
      </c>
      <c r="J11" s="5">
        <v>0.88888888888888884</v>
      </c>
      <c r="K11" s="5">
        <v>0.8</v>
      </c>
      <c r="L11" s="5">
        <f t="shared" si="0"/>
        <v>1</v>
      </c>
      <c r="M11" s="4">
        <f t="shared" si="1"/>
        <v>1</v>
      </c>
      <c r="N11" s="5">
        <f t="shared" si="2"/>
        <v>1</v>
      </c>
      <c r="O11" s="5">
        <f t="shared" si="3"/>
        <v>0.9375</v>
      </c>
      <c r="P11" s="5">
        <f t="shared" si="4"/>
        <v>0.90999999999999992</v>
      </c>
      <c r="Q11" s="5">
        <f t="shared" si="5"/>
        <v>0.89722222222222214</v>
      </c>
      <c r="R11" s="5">
        <f t="shared" si="6"/>
        <v>0.89149659863945563</v>
      </c>
      <c r="S11" s="5">
        <f t="shared" si="7"/>
        <v>0.8894345238095237</v>
      </c>
      <c r="T11" s="5">
        <f t="shared" si="8"/>
        <v>0.88937389770723085</v>
      </c>
      <c r="U11" s="5">
        <f t="shared" si="9"/>
        <v>0.88043650793650785</v>
      </c>
      <c r="V11" s="5"/>
      <c r="W11" s="5"/>
      <c r="X11" s="5"/>
      <c r="Y11" s="5"/>
      <c r="Z11" s="5"/>
    </row>
    <row r="12" spans="1:26" ht="15.75" customHeight="1" x14ac:dyDescent="0.25">
      <c r="A12" s="6"/>
      <c r="B12" s="5">
        <f>AVERAGE(B2:B11)</f>
        <v>0.9</v>
      </c>
      <c r="C12" s="5">
        <f t="shared" ref="C12:U12" si="10">AVERAGE(C2:C11)</f>
        <v>0.9</v>
      </c>
      <c r="D12" s="5">
        <f t="shared" si="10"/>
        <v>0.86666666666666681</v>
      </c>
      <c r="E12" s="5">
        <f t="shared" si="10"/>
        <v>0.77500000000000002</v>
      </c>
      <c r="F12" s="5">
        <f t="shared" si="10"/>
        <v>0.78</v>
      </c>
      <c r="G12" s="5">
        <f t="shared" si="10"/>
        <v>0.76666666666666661</v>
      </c>
      <c r="H12" s="5">
        <f t="shared" si="10"/>
        <v>0.75714285714285701</v>
      </c>
      <c r="I12" s="5">
        <f t="shared" si="10"/>
        <v>0.76249999999999996</v>
      </c>
      <c r="J12" s="5">
        <f t="shared" si="10"/>
        <v>0.75555555555555554</v>
      </c>
      <c r="K12" s="5">
        <f t="shared" si="10"/>
        <v>0.73</v>
      </c>
      <c r="L12" s="5">
        <f t="shared" si="10"/>
        <v>0.9</v>
      </c>
      <c r="M12" s="5">
        <f t="shared" si="10"/>
        <v>0.9</v>
      </c>
      <c r="N12" s="5">
        <f t="shared" si="10"/>
        <v>0.88888888888888895</v>
      </c>
      <c r="O12" s="5">
        <f t="shared" si="10"/>
        <v>0.86041666666666683</v>
      </c>
      <c r="P12" s="5">
        <f t="shared" si="10"/>
        <v>0.84433333333333338</v>
      </c>
      <c r="Q12" s="5">
        <f t="shared" si="10"/>
        <v>0.83138888888888896</v>
      </c>
      <c r="R12" s="5">
        <f t="shared" si="10"/>
        <v>0.82078231292517001</v>
      </c>
      <c r="S12" s="5">
        <f t="shared" si="10"/>
        <v>0.81349702380952382</v>
      </c>
      <c r="T12" s="5">
        <f t="shared" si="10"/>
        <v>0.80705908289241624</v>
      </c>
      <c r="U12" s="5">
        <f t="shared" si="10"/>
        <v>0.79935317460317468</v>
      </c>
    </row>
    <row r="13" spans="1:26" ht="15.7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</row>
    <row r="14" spans="1:26" ht="15.7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6" ht="15.7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6" ht="15.7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5">
      <c r="A18" s="8" t="s">
        <v>139</v>
      </c>
      <c r="B18" s="8" t="s">
        <v>128</v>
      </c>
      <c r="C18" s="8" t="s">
        <v>129</v>
      </c>
      <c r="D18" s="8" t="s">
        <v>130</v>
      </c>
      <c r="E18" s="8" t="s">
        <v>131</v>
      </c>
      <c r="F18" s="8" t="s">
        <v>132</v>
      </c>
      <c r="G18" s="8" t="s">
        <v>133</v>
      </c>
      <c r="H18" s="8" t="s">
        <v>134</v>
      </c>
      <c r="I18" s="8" t="s">
        <v>135</v>
      </c>
      <c r="J18" s="8" t="s">
        <v>136</v>
      </c>
      <c r="K18" s="8" t="s">
        <v>137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5">
      <c r="A19" s="10" t="s">
        <v>1</v>
      </c>
      <c r="B19" s="5">
        <v>1</v>
      </c>
      <c r="C19" s="7">
        <f>(1+1)/2</f>
        <v>1</v>
      </c>
      <c r="D19" s="5">
        <f>(1/1+2/2+3/3)/3</f>
        <v>1</v>
      </c>
      <c r="E19" s="7">
        <f>(1/1+2/2+3/3+0/4)/3</f>
        <v>1</v>
      </c>
      <c r="F19" s="5">
        <f>(1/1+2/2+3/3+0/4+4/5)/4</f>
        <v>0.95</v>
      </c>
      <c r="G19" s="5">
        <f>(1/1+2/2+3/3+0/4+4/5+5/6)/5</f>
        <v>0.92666666666666653</v>
      </c>
      <c r="H19" s="5">
        <f>(1/1+2/2+3/3+0/4+4/5+5/6+0/7)/5</f>
        <v>0.92666666666666653</v>
      </c>
      <c r="I19" s="5">
        <f>(1/1+2/2+3/3+0/4+4/5+5/6+0/7+6/8)/6</f>
        <v>0.89722222222222214</v>
      </c>
      <c r="J19" s="5">
        <f>(1/1+2/2+3/3+0/4+4/5+5/6+0/7+6/8+0/9)/6</f>
        <v>0.89722222222222214</v>
      </c>
      <c r="K19" s="5">
        <f>(1/1+2/2+3/3+0/4+4/5+5/6+0/7+6/8+0/9+0/10)/6</f>
        <v>0.89722222222222214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5">
      <c r="A20" s="10" t="s">
        <v>2</v>
      </c>
      <c r="B20" s="5">
        <f>(1/1)/1</f>
        <v>1</v>
      </c>
      <c r="C20" s="5">
        <f>(1/1+2/2)/2</f>
        <v>1</v>
      </c>
      <c r="D20" s="5">
        <f>(1/1+2/2+3/3)/3</f>
        <v>1</v>
      </c>
      <c r="E20" s="5">
        <f>(1/1+2/2+3/3+4/4)/4</f>
        <v>1</v>
      </c>
      <c r="F20" s="5">
        <f>(1/1+2/2+3/3+4/4+5/5)/5</f>
        <v>1</v>
      </c>
      <c r="G20" s="5">
        <f>(1/1+2/2+3/3+4/4+5/5+0/6)/5</f>
        <v>1</v>
      </c>
      <c r="H20" s="5">
        <f>(1/1+2/2+3/3+4/4+5/5+0/6+0/7)/5</f>
        <v>1</v>
      </c>
      <c r="I20" s="5">
        <f>(1/1+2/2+3/3+4/4+5/5+0/6+0/7+6/8)/6</f>
        <v>0.95833333333333337</v>
      </c>
      <c r="J20" s="5">
        <f>(1/1+2/2+3/3+4/4+5/5+0/6+0/7+6/8+7/9)/7</f>
        <v>0.93253968253968256</v>
      </c>
      <c r="K20" s="5">
        <f>(1/1+2/2+3/3+4/4+5/5+0/6+0/7+6/8+7/9+0/10)/7</f>
        <v>0.93253968253968256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5">
      <c r="A21" s="10" t="s">
        <v>3</v>
      </c>
      <c r="B21" s="5">
        <v>1</v>
      </c>
      <c r="C21" s="5">
        <f>(1/1+2/2)/2</f>
        <v>1</v>
      </c>
      <c r="D21" s="5">
        <f>(1/1+2/2+0)/2</f>
        <v>1</v>
      </c>
      <c r="E21" s="5">
        <f>(1/1+2/2+0+0)/2</f>
        <v>1</v>
      </c>
      <c r="F21" s="5">
        <f>(1/1+2/2+0+0+3/5)/3</f>
        <v>0.8666666666666667</v>
      </c>
      <c r="G21" s="5">
        <f>(1/1+2/2+0+0+3/5+4/6)/4</f>
        <v>0.81666666666666665</v>
      </c>
      <c r="H21" s="5">
        <f>(1/1+2/2+0+0+3/5+4/6+5/7)/5</f>
        <v>0.79619047619047623</v>
      </c>
      <c r="I21" s="5">
        <f>(1/1+2/2+0+0+3/5+4/6+5/7+6/8)/6</f>
        <v>0.78849206349206347</v>
      </c>
      <c r="J21" s="5">
        <f>(1/1+2/2+0+0+3/5+4/6+5/7+6/8+7/9)/7</f>
        <v>0.78696145124716554</v>
      </c>
      <c r="K21" s="5">
        <f>(1/1+2/2+0+0+3/5+4/6+5/7+6/8+7/9+8/10)/8</f>
        <v>0.78859126984126982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5">
      <c r="A22" s="10" t="s">
        <v>4</v>
      </c>
      <c r="B22" s="5">
        <v>1</v>
      </c>
      <c r="C22" s="5">
        <v>1</v>
      </c>
      <c r="D22" s="5">
        <v>1</v>
      </c>
      <c r="E22" s="5">
        <v>1</v>
      </c>
      <c r="F22" s="5">
        <f>(1/1+2/2+3/3+4/4+0)/4</f>
        <v>1</v>
      </c>
      <c r="G22" s="5">
        <f>(1/1+2/2+3/3+4/4+0+0)/4</f>
        <v>1</v>
      </c>
      <c r="H22" s="5">
        <f>(1/1+2/2+3/3+4/4+0+0+5/7)/5</f>
        <v>0.94285714285714284</v>
      </c>
      <c r="I22" s="5">
        <f>(1/1+2/2+3/3+4/4+0+0+5/7+6/8)/6</f>
        <v>0.9107142857142857</v>
      </c>
      <c r="J22" s="5">
        <f>(1/1+2/2+3/3+4/4+0+0+5/7+6/8+7/9)/7</f>
        <v>0.89172335600907027</v>
      </c>
      <c r="K22" s="5">
        <f>(1/1+2/2+3/3+4/4+0+0+5/7+6/8+7/9+8/10)/8</f>
        <v>0.88025793650793649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5">
      <c r="A23" s="10" t="s">
        <v>5</v>
      </c>
      <c r="B23" s="5">
        <v>0</v>
      </c>
      <c r="C23" s="5">
        <f>(0/1+1/2)/1</f>
        <v>0.5</v>
      </c>
      <c r="D23" s="5">
        <f>(0/1+1/2+0)/1</f>
        <v>0.5</v>
      </c>
      <c r="E23" s="5">
        <f>(0/1+1/2+0+0)/1</f>
        <v>0.5</v>
      </c>
      <c r="F23" s="5">
        <f>(0/1+1/2+0+0+2/5)/2</f>
        <v>0.45</v>
      </c>
      <c r="G23" s="5">
        <f>(0/1+1/2+0+0+2/5+3/6)/3</f>
        <v>0.46666666666666662</v>
      </c>
      <c r="H23" s="5">
        <f>(0/1+1/2+0+0+2/5+3/6+4/7)/4</f>
        <v>0.49285714285714283</v>
      </c>
      <c r="I23" s="5">
        <f>(0/1+1/2+0+0+2/5+3/6+4/7+5/8)/5</f>
        <v>0.51928571428571435</v>
      </c>
      <c r="J23" s="5">
        <f>(0/1+1/2+0+0+2/5+3/6+4/7+5/8+6/9)/6</f>
        <v>0.5438492063492063</v>
      </c>
      <c r="K23" s="5">
        <f>(0/1+1/2+0+0+2/5+3/6+4/7+5/8+6/9+0)/6</f>
        <v>0.5438492063492063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5">
      <c r="A24" s="10" t="s">
        <v>6</v>
      </c>
      <c r="B24" s="5">
        <v>1</v>
      </c>
      <c r="C24" s="5">
        <f>(1/1+2/2)/2</f>
        <v>1</v>
      </c>
      <c r="D24" s="5">
        <f>(1/1+2/2+3/3)/3</f>
        <v>1</v>
      </c>
      <c r="E24" s="5">
        <f>(1/1+2/2+3/3+4/4)/4</f>
        <v>1</v>
      </c>
      <c r="F24" s="5">
        <f>(1/1+2/2+3/3+4/4+0/5)/4</f>
        <v>1</v>
      </c>
      <c r="G24" s="5">
        <f>(1/1+2/2+3/3+4/4+0/5+5/6)/5</f>
        <v>0.96666666666666656</v>
      </c>
      <c r="H24" s="5">
        <f>(1/1+2/2+3/3+4/4+0/5+5/6+6/7)/6</f>
        <v>0.94841269841269826</v>
      </c>
      <c r="I24" s="5">
        <f>(1/1+2/2+3/3+4/4+0/5+5/6+6/7+0)/6</f>
        <v>0.94841269841269826</v>
      </c>
      <c r="J24" s="5">
        <f>(1/1+2/2+3/3+4/4+0/5+5/6+6/7+0+0)/6</f>
        <v>0.94841269841269826</v>
      </c>
      <c r="K24" s="5">
        <f>(1/1+2/2+3/3+4/4+0/5+5/6+6/7+0+0+7/10)/7</f>
        <v>0.91292517006802709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25">
      <c r="A25" s="10" t="s">
        <v>7</v>
      </c>
      <c r="B25" s="5">
        <v>1</v>
      </c>
      <c r="C25" s="5">
        <f>(1/1+0/2)/1</f>
        <v>1</v>
      </c>
      <c r="D25" s="5">
        <f>(1/1+0/2+2/3)/2</f>
        <v>0.83333333333333326</v>
      </c>
      <c r="E25" s="5">
        <f>(1/1+0/2+2/3+0)/2</f>
        <v>0.83333333333333326</v>
      </c>
      <c r="F25" s="5">
        <f>(1/1+0/2+2/3+0+3/5)/3</f>
        <v>0.75555555555555554</v>
      </c>
      <c r="G25" s="5">
        <f>(1/1+0/2+2/3+0+3/5+4/6)/4</f>
        <v>0.73333333333333328</v>
      </c>
      <c r="H25" s="5">
        <f>(1/1+0/2+2/3+0+3/5+4/6+0)/4</f>
        <v>0.73333333333333328</v>
      </c>
      <c r="I25" s="5">
        <f>(1/1+0/2+2/3+0+3/5+4/6+0+0)/4</f>
        <v>0.73333333333333328</v>
      </c>
      <c r="J25" s="5">
        <f>(1/1+0/2+2/3+0+3/5+4/6+0+0+0)/4</f>
        <v>0.73333333333333328</v>
      </c>
      <c r="K25" s="5">
        <f>(1/1+0/2+2/3+0+3/5+4/6+0+0+0+5/10)/5</f>
        <v>0.68666666666666665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25">
      <c r="A26" s="10" t="s">
        <v>8</v>
      </c>
      <c r="B26" s="5">
        <v>1</v>
      </c>
      <c r="C26" s="5">
        <f>(1/1+2/2)/2</f>
        <v>1</v>
      </c>
      <c r="D26" s="5">
        <f>(1/1+2/2)/2</f>
        <v>1</v>
      </c>
      <c r="E26" s="5">
        <f t="shared" ref="E26:J26" si="11">(1/1+2/2)/2</f>
        <v>1</v>
      </c>
      <c r="F26" s="5">
        <f t="shared" si="11"/>
        <v>1</v>
      </c>
      <c r="G26" s="5">
        <f t="shared" si="11"/>
        <v>1</v>
      </c>
      <c r="H26" s="5">
        <f t="shared" si="11"/>
        <v>1</v>
      </c>
      <c r="I26" s="5">
        <f t="shared" si="11"/>
        <v>1</v>
      </c>
      <c r="J26" s="5">
        <f t="shared" si="11"/>
        <v>1</v>
      </c>
      <c r="K26" s="5">
        <f>(1/1+2/2)/2</f>
        <v>1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25">
      <c r="A27" s="10" t="s">
        <v>9</v>
      </c>
      <c r="B27" s="5">
        <v>1</v>
      </c>
      <c r="C27" s="5">
        <f>(1/1+2/2)/2</f>
        <v>1</v>
      </c>
      <c r="D27" s="5">
        <f>(1/1+2/2)/2</f>
        <v>1</v>
      </c>
      <c r="E27" s="5">
        <f>(1/1+2/2)/2</f>
        <v>1</v>
      </c>
      <c r="F27" s="5">
        <f>(1/1+2/2+3/3+4/4+5/5)/5</f>
        <v>1</v>
      </c>
      <c r="G27" s="5">
        <f>(1/1+2/2+3/3+4/4+5/5+0)/5</f>
        <v>1</v>
      </c>
      <c r="H27" s="5">
        <f>(1/1+2/2+3/3+4/4+5/5+0+6/7)/6</f>
        <v>0.97619047619047616</v>
      </c>
      <c r="I27" s="5">
        <f>(1/1+2/2+3/3+4/4+5/5+0+6/7+7/8)/7</f>
        <v>0.96173469387755095</v>
      </c>
      <c r="J27" s="5">
        <f>(1/1+2/2+3/3+4/4+5/5+0+6/7+7/8+0)/7</f>
        <v>0.96173469387755095</v>
      </c>
      <c r="K27" s="5">
        <f>(1/1+2/2+3/3+4/4+5/5+0+6/7+7/8+0+8/10)/8</f>
        <v>0.94151785714285707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25">
      <c r="A28" s="10" t="s">
        <v>10</v>
      </c>
      <c r="B28" s="5">
        <v>1</v>
      </c>
      <c r="C28" s="5">
        <f>(1/1+2/2)/2</f>
        <v>1</v>
      </c>
      <c r="D28" s="5">
        <f>(1/1+2/2+3/3)/3</f>
        <v>1</v>
      </c>
      <c r="E28" s="5">
        <f>(1/1+2/2+3/3+0)/3</f>
        <v>1</v>
      </c>
      <c r="F28" s="5">
        <f>(1/1+2/2+3/3+0+4/5)/4</f>
        <v>0.95</v>
      </c>
      <c r="G28" s="5">
        <f>(1/1+2/2+3/3+0+4/5+5/6)/5</f>
        <v>0.92666666666666653</v>
      </c>
      <c r="H28" s="5">
        <f>(1/1+2/2+3/3+0+4/5+5/6+6/7)/6</f>
        <v>0.91507936507936494</v>
      </c>
      <c r="I28" s="5">
        <f>(1/1+2/2+3/3+0+4/5+5/6+6/7+7/8)/7</f>
        <v>0.90935374149659853</v>
      </c>
      <c r="J28" s="5">
        <f>(1/1+2/2+3/3+0+4/5+5/6+6/7+7/8+8/9+0)/8</f>
        <v>0.90679563492063475</v>
      </c>
      <c r="K28" s="5">
        <f>(1/1+2/2+3/3+0+4/5+5/6+6/7+7/8+8/9)/8</f>
        <v>0.90679563492063475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25">
      <c r="A29" s="8" t="s">
        <v>127</v>
      </c>
      <c r="B29" s="5">
        <f>AVERAGE(B19:B28)</f>
        <v>0.9</v>
      </c>
      <c r="C29" s="5">
        <f t="shared" ref="C29:K29" si="12">AVERAGE(C19:C28)</f>
        <v>0.95</v>
      </c>
      <c r="D29" s="5">
        <f t="shared" si="12"/>
        <v>0.93333333333333324</v>
      </c>
      <c r="E29" s="5">
        <f t="shared" si="12"/>
        <v>0.93333333333333324</v>
      </c>
      <c r="F29" s="5">
        <f t="shared" si="12"/>
        <v>0.89722222222222214</v>
      </c>
      <c r="G29" s="5">
        <f t="shared" si="12"/>
        <v>0.8836666666666666</v>
      </c>
      <c r="H29" s="5">
        <f t="shared" si="12"/>
        <v>0.87315873015873025</v>
      </c>
      <c r="I29" s="5">
        <f t="shared" si="12"/>
        <v>0.86268820861677997</v>
      </c>
      <c r="J29" s="5">
        <f t="shared" si="12"/>
        <v>0.86025722789115644</v>
      </c>
      <c r="K29" s="5">
        <f t="shared" si="12"/>
        <v>0.8490365646258502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hyperlinks>
    <hyperlink ref="A18" r:id="rId1" xr:uid="{00000000-0004-0000-0000-000000000000}"/>
    <hyperlink ref="A29" r:id="rId2" xr:uid="{00000000-0004-0000-0000-000001000000}"/>
    <hyperlink ref="B18" r:id="rId3" xr:uid="{00000000-0004-0000-0000-000002000000}"/>
    <hyperlink ref="C18" r:id="rId4" xr:uid="{00000000-0004-0000-0000-000003000000}"/>
    <hyperlink ref="D18" r:id="rId5" display="AP@1" xr:uid="{00000000-0004-0000-0000-000004000000}"/>
    <hyperlink ref="F18" r:id="rId6" display="AP@1" xr:uid="{00000000-0004-0000-0000-000005000000}"/>
    <hyperlink ref="H18" r:id="rId7" display="AP@1" xr:uid="{00000000-0004-0000-0000-000006000000}"/>
    <hyperlink ref="J18" r:id="rId8" display="AP@1" xr:uid="{00000000-0004-0000-0000-000007000000}"/>
    <hyperlink ref="E18" r:id="rId9" display="AP@2" xr:uid="{00000000-0004-0000-0000-000008000000}"/>
    <hyperlink ref="G18" r:id="rId10" display="AP@2" xr:uid="{00000000-0004-0000-0000-000009000000}"/>
    <hyperlink ref="I18" r:id="rId11" display="AP@2" xr:uid="{00000000-0004-0000-0000-00000A000000}"/>
    <hyperlink ref="K18" r:id="rId12" display="AP@2" xr:uid="{00000000-0004-0000-0000-00000B000000}"/>
    <hyperlink ref="A1" r:id="rId13" xr:uid="{00000000-0004-0000-0000-00000C000000}"/>
    <hyperlink ref="B1" r:id="rId14" xr:uid="{00000000-0004-0000-0000-00000D000000}"/>
    <hyperlink ref="C1" r:id="rId15" xr:uid="{00000000-0004-0000-0000-00000E000000}"/>
    <hyperlink ref="D1" r:id="rId16" display="P@1" xr:uid="{00000000-0004-0000-0000-00000F000000}"/>
    <hyperlink ref="F1" r:id="rId17" display="P@1" xr:uid="{00000000-0004-0000-0000-000010000000}"/>
    <hyperlink ref="H1" r:id="rId18" display="P@1" xr:uid="{00000000-0004-0000-0000-000011000000}"/>
    <hyperlink ref="J1" r:id="rId19" display="P@1" xr:uid="{00000000-0004-0000-0000-000012000000}"/>
    <hyperlink ref="E1" r:id="rId20" display="P@2" xr:uid="{00000000-0004-0000-0000-000013000000}"/>
    <hyperlink ref="G1" r:id="rId21" display="P@2" xr:uid="{00000000-0004-0000-0000-000014000000}"/>
    <hyperlink ref="I1" r:id="rId22" display="P@2" xr:uid="{00000000-0004-0000-0000-000015000000}"/>
    <hyperlink ref="K1" r:id="rId23" display="P@2" xr:uid="{00000000-0004-0000-0000-000016000000}"/>
  </hyperlinks>
  <pageMargins left="0.7" right="0.7" top="0.75" bottom="0.75" header="0.3" footer="0.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abSelected="1" workbookViewId="0">
      <selection activeCell="G21" sqref="G21"/>
    </sheetView>
  </sheetViews>
  <sheetFormatPr defaultColWidth="11.44140625" defaultRowHeight="13.2" x14ac:dyDescent="0.25"/>
  <cols>
    <col min="1" max="1" width="16.44140625" customWidth="1"/>
    <col min="2" max="2" width="27.109375" customWidth="1"/>
    <col min="3" max="3" width="21.109375" customWidth="1"/>
  </cols>
  <sheetData>
    <row r="1" spans="1:21" x14ac:dyDescent="0.25">
      <c r="A1" s="10" t="s">
        <v>21</v>
      </c>
      <c r="B1" s="10">
        <v>1</v>
      </c>
      <c r="C1" s="10" t="s">
        <v>22</v>
      </c>
      <c r="D1" s="10">
        <v>2</v>
      </c>
      <c r="E1" s="10" t="s">
        <v>22</v>
      </c>
      <c r="F1" s="10">
        <v>3</v>
      </c>
      <c r="G1" s="10" t="s">
        <v>22</v>
      </c>
      <c r="H1" s="10">
        <v>4</v>
      </c>
      <c r="I1" s="10" t="s">
        <v>22</v>
      </c>
      <c r="J1" s="10">
        <v>5</v>
      </c>
      <c r="K1" s="10" t="s">
        <v>22</v>
      </c>
      <c r="L1" s="10">
        <v>6</v>
      </c>
      <c r="M1" s="10" t="s">
        <v>22</v>
      </c>
      <c r="N1" s="10">
        <v>7</v>
      </c>
      <c r="O1" s="10" t="s">
        <v>22</v>
      </c>
      <c r="P1" s="10">
        <v>8</v>
      </c>
      <c r="Q1" s="10" t="s">
        <v>22</v>
      </c>
      <c r="R1" s="10">
        <v>9</v>
      </c>
      <c r="S1" s="10" t="s">
        <v>22</v>
      </c>
      <c r="T1" s="10">
        <v>10</v>
      </c>
      <c r="U1" s="10"/>
    </row>
    <row r="2" spans="1:21" ht="18" x14ac:dyDescent="0.35">
      <c r="A2" s="11" t="s">
        <v>23</v>
      </c>
      <c r="B2" s="12" t="s">
        <v>24</v>
      </c>
      <c r="C2" s="10" t="s">
        <v>25</v>
      </c>
      <c r="D2" s="12" t="s">
        <v>26</v>
      </c>
      <c r="E2" s="13" t="s">
        <v>25</v>
      </c>
      <c r="F2" s="12" t="s">
        <v>27</v>
      </c>
      <c r="G2" s="13" t="s">
        <v>25</v>
      </c>
      <c r="H2" s="12" t="s">
        <v>28</v>
      </c>
      <c r="I2" s="10" t="s">
        <v>29</v>
      </c>
      <c r="J2" s="15" t="s">
        <v>122</v>
      </c>
      <c r="K2" s="10" t="s">
        <v>25</v>
      </c>
      <c r="L2" s="15" t="s">
        <v>123</v>
      </c>
      <c r="M2" s="10" t="s">
        <v>25</v>
      </c>
      <c r="N2" s="15" t="s">
        <v>124</v>
      </c>
      <c r="O2" s="10" t="s">
        <v>29</v>
      </c>
      <c r="P2" s="15" t="s">
        <v>125</v>
      </c>
      <c r="Q2" s="10" t="s">
        <v>25</v>
      </c>
      <c r="R2" s="15" t="s">
        <v>64</v>
      </c>
      <c r="S2" s="10" t="s">
        <v>29</v>
      </c>
      <c r="T2" s="15" t="s">
        <v>126</v>
      </c>
      <c r="U2" s="10" t="s">
        <v>29</v>
      </c>
    </row>
    <row r="3" spans="1:21" ht="13.8" x14ac:dyDescent="0.25">
      <c r="A3" s="10" t="s">
        <v>31</v>
      </c>
      <c r="B3" s="13" t="s">
        <v>32</v>
      </c>
      <c r="C3" s="10" t="s">
        <v>25</v>
      </c>
      <c r="D3" s="13" t="s">
        <v>30</v>
      </c>
      <c r="E3" s="10" t="s">
        <v>25</v>
      </c>
      <c r="F3" s="13" t="s">
        <v>33</v>
      </c>
      <c r="G3" s="10" t="s">
        <v>25</v>
      </c>
      <c r="H3" s="13" t="s">
        <v>34</v>
      </c>
      <c r="I3" s="10" t="s">
        <v>25</v>
      </c>
      <c r="J3" s="13" t="s">
        <v>35</v>
      </c>
      <c r="K3" s="10" t="s">
        <v>25</v>
      </c>
      <c r="L3" s="13" t="s">
        <v>36</v>
      </c>
      <c r="M3" s="10" t="s">
        <v>29</v>
      </c>
      <c r="N3" s="13" t="s">
        <v>37</v>
      </c>
      <c r="O3" s="10" t="s">
        <v>29</v>
      </c>
      <c r="P3" s="13" t="s">
        <v>38</v>
      </c>
      <c r="Q3" s="10" t="s">
        <v>25</v>
      </c>
      <c r="R3" s="13" t="s">
        <v>39</v>
      </c>
      <c r="S3" s="10" t="s">
        <v>25</v>
      </c>
      <c r="T3" s="13" t="s">
        <v>40</v>
      </c>
      <c r="U3" s="10" t="s">
        <v>29</v>
      </c>
    </row>
    <row r="4" spans="1:21" ht="14.4" x14ac:dyDescent="0.3">
      <c r="A4" s="10" t="s">
        <v>41</v>
      </c>
      <c r="B4" s="13" t="s">
        <v>42</v>
      </c>
      <c r="C4" s="10" t="s">
        <v>25</v>
      </c>
      <c r="D4" s="13" t="s">
        <v>43</v>
      </c>
      <c r="E4" s="10" t="s">
        <v>25</v>
      </c>
      <c r="F4" s="13" t="s">
        <v>44</v>
      </c>
      <c r="G4" s="10" t="s">
        <v>29</v>
      </c>
      <c r="H4" s="13" t="s">
        <v>45</v>
      </c>
      <c r="I4" s="10" t="s">
        <v>29</v>
      </c>
      <c r="J4" s="13" t="s">
        <v>46</v>
      </c>
      <c r="K4" s="10" t="s">
        <v>25</v>
      </c>
      <c r="L4" s="13" t="s">
        <v>47</v>
      </c>
      <c r="M4" s="10" t="s">
        <v>25</v>
      </c>
      <c r="N4" s="13" t="s">
        <v>48</v>
      </c>
      <c r="O4" s="10" t="s">
        <v>25</v>
      </c>
      <c r="P4" s="12" t="s">
        <v>49</v>
      </c>
      <c r="Q4" s="10" t="s">
        <v>25</v>
      </c>
      <c r="R4" s="13" t="s">
        <v>50</v>
      </c>
      <c r="S4" s="10" t="s">
        <v>25</v>
      </c>
      <c r="T4" s="13" t="s">
        <v>51</v>
      </c>
      <c r="U4" s="10" t="s">
        <v>25</v>
      </c>
    </row>
    <row r="5" spans="1:21" ht="14.4" x14ac:dyDescent="0.3">
      <c r="A5" s="10" t="s">
        <v>52</v>
      </c>
      <c r="B5" s="12" t="s">
        <v>53</v>
      </c>
      <c r="C5" s="10" t="s">
        <v>25</v>
      </c>
      <c r="D5" s="12" t="s">
        <v>54</v>
      </c>
      <c r="E5" s="10" t="s">
        <v>25</v>
      </c>
      <c r="F5" s="12" t="s">
        <v>48</v>
      </c>
      <c r="G5" s="10" t="s">
        <v>25</v>
      </c>
      <c r="H5" s="12" t="s">
        <v>55</v>
      </c>
      <c r="I5" s="10" t="s">
        <v>25</v>
      </c>
      <c r="J5" s="12" t="s">
        <v>56</v>
      </c>
      <c r="K5" s="10" t="s">
        <v>29</v>
      </c>
      <c r="L5" s="13" t="s">
        <v>57</v>
      </c>
      <c r="M5" s="10" t="s">
        <v>29</v>
      </c>
      <c r="N5" s="12" t="s">
        <v>58</v>
      </c>
      <c r="O5" s="10" t="s">
        <v>25</v>
      </c>
      <c r="P5" s="12" t="s">
        <v>59</v>
      </c>
      <c r="Q5" s="10" t="s">
        <v>25</v>
      </c>
      <c r="R5" s="12" t="s">
        <v>60</v>
      </c>
      <c r="S5" s="10" t="s">
        <v>25</v>
      </c>
      <c r="T5" s="12" t="s">
        <v>61</v>
      </c>
      <c r="U5" s="10" t="s">
        <v>25</v>
      </c>
    </row>
    <row r="6" spans="1:21" ht="14.4" x14ac:dyDescent="0.3">
      <c r="A6" s="10" t="s">
        <v>62</v>
      </c>
      <c r="B6" s="13" t="s">
        <v>63</v>
      </c>
      <c r="C6" s="10" t="s">
        <v>29</v>
      </c>
      <c r="D6" s="12" t="s">
        <v>64</v>
      </c>
      <c r="E6" s="10" t="s">
        <v>25</v>
      </c>
      <c r="F6" s="12" t="s">
        <v>65</v>
      </c>
      <c r="G6" s="10" t="s">
        <v>29</v>
      </c>
      <c r="H6" s="12" t="s">
        <v>66</v>
      </c>
      <c r="I6" s="10" t="s">
        <v>29</v>
      </c>
      <c r="J6" s="12" t="s">
        <v>67</v>
      </c>
      <c r="K6" s="10" t="s">
        <v>25</v>
      </c>
      <c r="L6" s="12" t="s">
        <v>68</v>
      </c>
      <c r="M6" s="10" t="s">
        <v>25</v>
      </c>
      <c r="N6" s="12" t="s">
        <v>69</v>
      </c>
      <c r="O6" s="10" t="s">
        <v>25</v>
      </c>
      <c r="P6" s="12" t="s">
        <v>70</v>
      </c>
      <c r="Q6" s="10" t="s">
        <v>25</v>
      </c>
      <c r="R6" s="12" t="s">
        <v>49</v>
      </c>
      <c r="S6" s="10" t="s">
        <v>25</v>
      </c>
      <c r="T6" s="12" t="s">
        <v>71</v>
      </c>
      <c r="U6" s="10" t="s">
        <v>29</v>
      </c>
    </row>
    <row r="7" spans="1:21" ht="14.4" x14ac:dyDescent="0.3">
      <c r="A7" s="10" t="s">
        <v>72</v>
      </c>
      <c r="B7" s="13" t="s">
        <v>73</v>
      </c>
      <c r="C7" s="10" t="s">
        <v>25</v>
      </c>
      <c r="D7" s="12" t="s">
        <v>74</v>
      </c>
      <c r="E7" s="10" t="s">
        <v>25</v>
      </c>
      <c r="F7" s="12" t="s">
        <v>75</v>
      </c>
      <c r="G7" s="10" t="s">
        <v>25</v>
      </c>
      <c r="H7" s="12" t="s">
        <v>76</v>
      </c>
      <c r="I7" s="10" t="s">
        <v>25</v>
      </c>
      <c r="J7" s="12" t="s">
        <v>77</v>
      </c>
      <c r="K7" s="10" t="s">
        <v>29</v>
      </c>
      <c r="L7" s="12" t="s">
        <v>78</v>
      </c>
      <c r="M7" s="10" t="s">
        <v>25</v>
      </c>
      <c r="N7" s="12" t="s">
        <v>79</v>
      </c>
      <c r="O7" s="10" t="s">
        <v>25</v>
      </c>
      <c r="P7" s="12" t="s">
        <v>80</v>
      </c>
      <c r="Q7" s="10" t="s">
        <v>29</v>
      </c>
      <c r="R7" s="12" t="s">
        <v>81</v>
      </c>
      <c r="S7" s="10" t="s">
        <v>29</v>
      </c>
      <c r="T7" s="12" t="s">
        <v>82</v>
      </c>
      <c r="U7" s="10" t="s">
        <v>25</v>
      </c>
    </row>
    <row r="8" spans="1:21" ht="14.4" x14ac:dyDescent="0.3">
      <c r="A8" s="10" t="s">
        <v>83</v>
      </c>
      <c r="B8" s="12" t="s">
        <v>84</v>
      </c>
      <c r="C8" s="10" t="s">
        <v>25</v>
      </c>
      <c r="D8" s="12">
        <v>300</v>
      </c>
      <c r="E8" s="10" t="s">
        <v>29</v>
      </c>
      <c r="F8" s="12" t="s">
        <v>85</v>
      </c>
      <c r="G8" s="10" t="s">
        <v>25</v>
      </c>
      <c r="H8" s="12" t="s">
        <v>54</v>
      </c>
      <c r="I8" s="10" t="s">
        <v>29</v>
      </c>
      <c r="J8" s="12" t="s">
        <v>86</v>
      </c>
      <c r="K8" s="10" t="s">
        <v>25</v>
      </c>
      <c r="L8" s="12" t="s">
        <v>87</v>
      </c>
      <c r="M8" s="10" t="s">
        <v>25</v>
      </c>
      <c r="N8" s="12" t="s">
        <v>88</v>
      </c>
      <c r="O8" s="10" t="s">
        <v>29</v>
      </c>
      <c r="P8" s="12" t="s">
        <v>89</v>
      </c>
      <c r="Q8" s="10" t="s">
        <v>29</v>
      </c>
      <c r="R8" s="12" t="s">
        <v>90</v>
      </c>
      <c r="S8" s="10" t="s">
        <v>29</v>
      </c>
      <c r="T8" s="12" t="s">
        <v>91</v>
      </c>
      <c r="U8" s="10" t="s">
        <v>25</v>
      </c>
    </row>
    <row r="9" spans="1:21" ht="14.4" x14ac:dyDescent="0.3">
      <c r="A9" s="10" t="s">
        <v>92</v>
      </c>
      <c r="B9" s="12" t="s">
        <v>73</v>
      </c>
      <c r="C9" s="10" t="s">
        <v>25</v>
      </c>
      <c r="D9" s="12" t="s">
        <v>79</v>
      </c>
      <c r="E9" s="10" t="s">
        <v>25</v>
      </c>
      <c r="F9" s="12" t="s">
        <v>93</v>
      </c>
      <c r="G9" s="10" t="s">
        <v>25</v>
      </c>
      <c r="H9" s="12" t="s">
        <v>94</v>
      </c>
      <c r="I9" s="10" t="s">
        <v>25</v>
      </c>
      <c r="J9" s="12" t="s">
        <v>95</v>
      </c>
      <c r="K9" s="10" t="s">
        <v>25</v>
      </c>
      <c r="L9" s="12" t="s">
        <v>96</v>
      </c>
      <c r="M9" s="10" t="s">
        <v>25</v>
      </c>
      <c r="N9" s="12" t="s">
        <v>97</v>
      </c>
      <c r="O9" s="10" t="s">
        <v>25</v>
      </c>
      <c r="P9" s="12" t="s">
        <v>98</v>
      </c>
      <c r="Q9" s="10" t="s">
        <v>25</v>
      </c>
      <c r="R9" s="12" t="s">
        <v>99</v>
      </c>
      <c r="S9" s="10" t="s">
        <v>25</v>
      </c>
      <c r="T9" s="12" t="s">
        <v>100</v>
      </c>
      <c r="U9" s="10" t="s">
        <v>25</v>
      </c>
    </row>
    <row r="10" spans="1:21" ht="14.4" x14ac:dyDescent="0.3">
      <c r="A10" s="10" t="s">
        <v>101</v>
      </c>
      <c r="B10" s="12" t="s">
        <v>102</v>
      </c>
      <c r="C10" s="10" t="s">
        <v>25</v>
      </c>
      <c r="D10" s="12" t="s">
        <v>103</v>
      </c>
      <c r="E10" s="10" t="s">
        <v>25</v>
      </c>
      <c r="F10" s="12" t="s">
        <v>81</v>
      </c>
      <c r="G10" s="10" t="s">
        <v>25</v>
      </c>
      <c r="H10" s="12" t="s">
        <v>104</v>
      </c>
      <c r="I10" s="10" t="s">
        <v>25</v>
      </c>
      <c r="J10" s="12" t="s">
        <v>105</v>
      </c>
      <c r="K10" s="10" t="s">
        <v>25</v>
      </c>
      <c r="L10" s="14" t="s">
        <v>106</v>
      </c>
      <c r="M10" s="10" t="s">
        <v>29</v>
      </c>
      <c r="N10" s="12" t="s">
        <v>107</v>
      </c>
      <c r="O10" s="10" t="s">
        <v>25</v>
      </c>
      <c r="P10" s="12" t="s">
        <v>108</v>
      </c>
      <c r="Q10" s="10" t="s">
        <v>25</v>
      </c>
      <c r="R10" s="12" t="s">
        <v>109</v>
      </c>
      <c r="S10" s="10" t="s">
        <v>29</v>
      </c>
      <c r="T10" s="12" t="s">
        <v>110</v>
      </c>
      <c r="U10" s="10" t="s">
        <v>25</v>
      </c>
    </row>
    <row r="11" spans="1:21" ht="14.4" x14ac:dyDescent="0.3">
      <c r="A11" s="10" t="s">
        <v>111</v>
      </c>
      <c r="B11" s="12" t="s">
        <v>112</v>
      </c>
      <c r="C11" s="10" t="s">
        <v>25</v>
      </c>
      <c r="D11" s="12" t="s">
        <v>113</v>
      </c>
      <c r="E11" s="10" t="s">
        <v>25</v>
      </c>
      <c r="F11" s="12" t="s">
        <v>114</v>
      </c>
      <c r="G11" s="10" t="s">
        <v>25</v>
      </c>
      <c r="H11" s="12" t="s">
        <v>115</v>
      </c>
      <c r="I11" s="10" t="s">
        <v>29</v>
      </c>
      <c r="J11" s="12" t="s">
        <v>116</v>
      </c>
      <c r="K11" s="10" t="s">
        <v>25</v>
      </c>
      <c r="L11" s="12" t="s">
        <v>117</v>
      </c>
      <c r="M11" s="10" t="s">
        <v>25</v>
      </c>
      <c r="N11" s="12" t="s">
        <v>118</v>
      </c>
      <c r="O11" s="10" t="s">
        <v>25</v>
      </c>
      <c r="P11" s="12" t="s">
        <v>119</v>
      </c>
      <c r="Q11" s="10" t="s">
        <v>25</v>
      </c>
      <c r="R11" s="12" t="s">
        <v>120</v>
      </c>
      <c r="S11" s="10" t="s">
        <v>25</v>
      </c>
      <c r="T11" s="12" t="s">
        <v>121</v>
      </c>
      <c r="U11" s="10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Zhao</cp:lastModifiedBy>
  <dcterms:created xsi:type="dcterms:W3CDTF">2022-12-05T20:51:49Z</dcterms:created>
  <dcterms:modified xsi:type="dcterms:W3CDTF">2022-12-13T03:34:48Z</dcterms:modified>
</cp:coreProperties>
</file>