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6780" yWindow="1230" windowWidth="13455" windowHeight="10740" firstSheet="1" activeTab="5"/>
  </bookViews>
  <sheets>
    <sheet name="Naive Approach" sheetId="1" r:id="rId1"/>
    <sheet name="3-YEAR MOVING AVERAGE" sheetId="4" r:id="rId2"/>
    <sheet name="Exponential Smoothing" sheetId="3" r:id="rId3"/>
    <sheet name="SLR" sheetId="2" r:id="rId4"/>
    <sheet name="Forecast Sheet" sheetId="5" r:id="rId5"/>
    <sheet name="FSR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6" i="4"/>
  <c r="S74" i="2" l="1"/>
  <c r="R74" i="2"/>
  <c r="T74" i="2" s="1"/>
  <c r="F74" i="2" s="1"/>
  <c r="S73" i="2"/>
  <c r="R73" i="2"/>
  <c r="T73" i="2" s="1"/>
  <c r="F73" i="2" s="1"/>
  <c r="S72" i="2"/>
  <c r="T72" i="2" s="1"/>
  <c r="F72" i="2" s="1"/>
  <c r="R72" i="2"/>
  <c r="S71" i="2"/>
  <c r="R71" i="2"/>
  <c r="T71" i="2" s="1"/>
  <c r="F71" i="2" s="1"/>
  <c r="S70" i="2"/>
  <c r="R70" i="2"/>
  <c r="S69" i="2"/>
  <c r="R69" i="2"/>
  <c r="T69" i="2" s="1"/>
  <c r="F69" i="2" s="1"/>
  <c r="S68" i="2"/>
  <c r="T68" i="2" s="1"/>
  <c r="F68" i="2" s="1"/>
  <c r="R68" i="2"/>
  <c r="S67" i="2"/>
  <c r="R67" i="2"/>
  <c r="T67" i="2" s="1"/>
  <c r="F67" i="2" s="1"/>
  <c r="S66" i="2"/>
  <c r="R66" i="2"/>
  <c r="S65" i="2"/>
  <c r="T65" i="2" s="1"/>
  <c r="F65" i="2" s="1"/>
  <c r="R65" i="2"/>
  <c r="S64" i="2"/>
  <c r="R64" i="2"/>
  <c r="S63" i="2"/>
  <c r="R63" i="2"/>
  <c r="S62" i="2"/>
  <c r="R62" i="2"/>
  <c r="T62" i="2" s="1"/>
  <c r="F62" i="2" s="1"/>
  <c r="T61" i="2"/>
  <c r="F61" i="2" s="1"/>
  <c r="S61" i="2"/>
  <c r="R61" i="2"/>
  <c r="S60" i="2"/>
  <c r="R60" i="2"/>
  <c r="S59" i="2"/>
  <c r="R59" i="2"/>
  <c r="S58" i="2"/>
  <c r="R58" i="2"/>
  <c r="T58" i="2" s="1"/>
  <c r="F58" i="2" s="1"/>
  <c r="S57" i="2"/>
  <c r="R57" i="2"/>
  <c r="T57" i="2" s="1"/>
  <c r="F57" i="2" s="1"/>
  <c r="S56" i="2"/>
  <c r="T56" i="2" s="1"/>
  <c r="F56" i="2" s="1"/>
  <c r="R56" i="2"/>
  <c r="S55" i="2"/>
  <c r="R55" i="2"/>
  <c r="T55" i="2" s="1"/>
  <c r="F55" i="2" s="1"/>
  <c r="S54" i="2"/>
  <c r="R54" i="2"/>
  <c r="S53" i="2"/>
  <c r="R53" i="2"/>
  <c r="T53" i="2" s="1"/>
  <c r="F53" i="2" s="1"/>
  <c r="S52" i="2"/>
  <c r="T52" i="2" s="1"/>
  <c r="F52" i="2" s="1"/>
  <c r="R52" i="2"/>
  <c r="S51" i="2"/>
  <c r="R51" i="2"/>
  <c r="T51" i="2" s="1"/>
  <c r="F51" i="2" s="1"/>
  <c r="S50" i="2"/>
  <c r="R50" i="2"/>
  <c r="S49" i="2"/>
  <c r="T49" i="2" s="1"/>
  <c r="F49" i="2" s="1"/>
  <c r="R49" i="2"/>
  <c r="S48" i="2"/>
  <c r="R48" i="2"/>
  <c r="S47" i="2"/>
  <c r="R47" i="2"/>
  <c r="S46" i="2"/>
  <c r="R46" i="2"/>
  <c r="T46" i="2" s="1"/>
  <c r="F46" i="2" s="1"/>
  <c r="T45" i="2"/>
  <c r="F45" i="2" s="1"/>
  <c r="S45" i="2"/>
  <c r="R45" i="2"/>
  <c r="S44" i="2"/>
  <c r="R44" i="2"/>
  <c r="S43" i="2"/>
  <c r="R43" i="2"/>
  <c r="S42" i="2"/>
  <c r="R42" i="2"/>
  <c r="T42" i="2" s="1"/>
  <c r="F42" i="2" s="1"/>
  <c r="S41" i="2"/>
  <c r="R41" i="2"/>
  <c r="T41" i="2" s="1"/>
  <c r="F41" i="2" s="1"/>
  <c r="S40" i="2"/>
  <c r="T40" i="2" s="1"/>
  <c r="F40" i="2" s="1"/>
  <c r="R40" i="2"/>
  <c r="S39" i="2"/>
  <c r="R39" i="2"/>
  <c r="T39" i="2" s="1"/>
  <c r="F39" i="2" s="1"/>
  <c r="S38" i="2"/>
  <c r="R38" i="2"/>
  <c r="S37" i="2"/>
  <c r="R37" i="2"/>
  <c r="T37" i="2" s="1"/>
  <c r="F37" i="2" s="1"/>
  <c r="S36" i="2"/>
  <c r="T36" i="2" s="1"/>
  <c r="F36" i="2" s="1"/>
  <c r="R36" i="2"/>
  <c r="S35" i="2"/>
  <c r="R35" i="2"/>
  <c r="T35" i="2" s="1"/>
  <c r="F35" i="2" s="1"/>
  <c r="S34" i="2"/>
  <c r="R34" i="2"/>
  <c r="S33" i="2"/>
  <c r="T33" i="2" s="1"/>
  <c r="F33" i="2" s="1"/>
  <c r="R33" i="2"/>
  <c r="S32" i="2"/>
  <c r="R32" i="2"/>
  <c r="S31" i="2"/>
  <c r="R31" i="2"/>
  <c r="S30" i="2"/>
  <c r="R30" i="2"/>
  <c r="T30" i="2" s="1"/>
  <c r="F30" i="2" s="1"/>
  <c r="T29" i="2"/>
  <c r="F29" i="2" s="1"/>
  <c r="S29" i="2"/>
  <c r="R29" i="2"/>
  <c r="S28" i="2"/>
  <c r="R28" i="2"/>
  <c r="S27" i="2"/>
  <c r="R27" i="2"/>
  <c r="S26" i="2"/>
  <c r="R26" i="2"/>
  <c r="T26" i="2" s="1"/>
  <c r="F26" i="2" s="1"/>
  <c r="S25" i="2"/>
  <c r="R25" i="2"/>
  <c r="T25" i="2" s="1"/>
  <c r="F25" i="2" s="1"/>
  <c r="S24" i="2"/>
  <c r="T24" i="2" s="1"/>
  <c r="F24" i="2" s="1"/>
  <c r="R24" i="2"/>
  <c r="S23" i="2"/>
  <c r="R23" i="2"/>
  <c r="T23" i="2" s="1"/>
  <c r="F23" i="2" s="1"/>
  <c r="S22" i="2"/>
  <c r="R22" i="2"/>
  <c r="S21" i="2"/>
  <c r="R21" i="2"/>
  <c r="T21" i="2" s="1"/>
  <c r="F21" i="2" s="1"/>
  <c r="S20" i="2"/>
  <c r="T20" i="2" s="1"/>
  <c r="F20" i="2" s="1"/>
  <c r="R20" i="2"/>
  <c r="S19" i="2"/>
  <c r="R19" i="2"/>
  <c r="T19" i="2" s="1"/>
  <c r="F19" i="2" s="1"/>
  <c r="S18" i="2"/>
  <c r="R18" i="2"/>
  <c r="S17" i="2"/>
  <c r="T17" i="2" s="1"/>
  <c r="F17" i="2" s="1"/>
  <c r="R17" i="2"/>
  <c r="S16" i="2"/>
  <c r="R16" i="2"/>
  <c r="S15" i="2"/>
  <c r="R15" i="2"/>
  <c r="S14" i="2"/>
  <c r="R14" i="2"/>
  <c r="T14" i="2" s="1"/>
  <c r="F14" i="2" s="1"/>
  <c r="T13" i="2"/>
  <c r="F13" i="2" s="1"/>
  <c r="S13" i="2"/>
  <c r="R13" i="2"/>
  <c r="S12" i="2"/>
  <c r="R12" i="2"/>
  <c r="S11" i="2"/>
  <c r="R11" i="2"/>
  <c r="S10" i="2"/>
  <c r="R10" i="2"/>
  <c r="T10" i="2" s="1"/>
  <c r="F10" i="2" s="1"/>
  <c r="S9" i="2"/>
  <c r="R9" i="2"/>
  <c r="T9" i="2" s="1"/>
  <c r="F9" i="2" s="1"/>
  <c r="S8" i="2"/>
  <c r="T8" i="2" s="1"/>
  <c r="F8" i="2" s="1"/>
  <c r="R8" i="2"/>
  <c r="S7" i="2"/>
  <c r="R7" i="2"/>
  <c r="T7" i="2" s="1"/>
  <c r="F7" i="2" s="1"/>
  <c r="S6" i="2"/>
  <c r="R6" i="2"/>
  <c r="S5" i="2"/>
  <c r="R5" i="2"/>
  <c r="T5" i="2" s="1"/>
  <c r="F5" i="2" s="1"/>
  <c r="S4" i="2"/>
  <c r="R4" i="2"/>
  <c r="J2" i="2"/>
  <c r="H2" i="2"/>
  <c r="E52" i="2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E73" i="4"/>
  <c r="F73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C73" i="7"/>
  <c r="C77" i="7"/>
  <c r="C81" i="7"/>
  <c r="C85" i="7"/>
  <c r="C89" i="7"/>
  <c r="H4" i="7"/>
  <c r="H8" i="7"/>
  <c r="C74" i="7"/>
  <c r="C78" i="7"/>
  <c r="C82" i="7"/>
  <c r="C86" i="7"/>
  <c r="C90" i="7"/>
  <c r="H5" i="7"/>
  <c r="C75" i="7"/>
  <c r="C79" i="7"/>
  <c r="C83" i="7"/>
  <c r="C87" i="7"/>
  <c r="H2" i="7"/>
  <c r="H6" i="7"/>
  <c r="C76" i="7"/>
  <c r="C80" i="7"/>
  <c r="C84" i="7"/>
  <c r="C88" i="7"/>
  <c r="H3" i="7"/>
  <c r="H7" i="7"/>
  <c r="D16" i="3" l="1"/>
  <c r="E15" i="3"/>
  <c r="F15" i="3" s="1"/>
  <c r="G52" i="2"/>
  <c r="H52" i="2" s="1"/>
  <c r="I52" i="2" s="1"/>
  <c r="E7" i="2"/>
  <c r="G7" i="2" s="1"/>
  <c r="H7" i="2" s="1"/>
  <c r="I7" i="2" s="1"/>
  <c r="J7" i="2" s="1"/>
  <c r="E69" i="2"/>
  <c r="G69" i="2" s="1"/>
  <c r="H69" i="2" s="1"/>
  <c r="I69" i="2" s="1"/>
  <c r="E49" i="2"/>
  <c r="G49" i="2" s="1"/>
  <c r="H49" i="2" s="1"/>
  <c r="I49" i="2" s="1"/>
  <c r="E14" i="2"/>
  <c r="G14" i="2" s="1"/>
  <c r="H14" i="2" s="1"/>
  <c r="I14" i="2" s="1"/>
  <c r="E72" i="2"/>
  <c r="G72" i="2" s="1"/>
  <c r="H72" i="2" s="1"/>
  <c r="I72" i="2" s="1"/>
  <c r="E64" i="2"/>
  <c r="E56" i="2"/>
  <c r="G56" i="2" s="1"/>
  <c r="H56" i="2" s="1"/>
  <c r="I56" i="2" s="1"/>
  <c r="E48" i="2"/>
  <c r="E40" i="2"/>
  <c r="G40" i="2" s="1"/>
  <c r="H40" i="2" s="1"/>
  <c r="I40" i="2" s="1"/>
  <c r="E36" i="2"/>
  <c r="G36" i="2" s="1"/>
  <c r="H36" i="2" s="1"/>
  <c r="I36" i="2" s="1"/>
  <c r="E32" i="2"/>
  <c r="E28" i="2"/>
  <c r="E24" i="2"/>
  <c r="G24" i="2" s="1"/>
  <c r="H24" i="2" s="1"/>
  <c r="I24" i="2" s="1"/>
  <c r="E20" i="2"/>
  <c r="G20" i="2" s="1"/>
  <c r="H20" i="2" s="1"/>
  <c r="I20" i="2" s="1"/>
  <c r="E16" i="2"/>
  <c r="E13" i="2"/>
  <c r="G13" i="2" s="1"/>
  <c r="H13" i="2" s="1"/>
  <c r="I13" i="2" s="1"/>
  <c r="K13" i="2" s="1"/>
  <c r="E9" i="2"/>
  <c r="G9" i="2" s="1"/>
  <c r="H9" i="2" s="1"/>
  <c r="I9" i="2" s="1"/>
  <c r="J9" i="2" s="1"/>
  <c r="E5" i="2"/>
  <c r="G5" i="2" s="1"/>
  <c r="H5" i="2" s="1"/>
  <c r="I5" i="2" s="1"/>
  <c r="J5" i="2" s="1"/>
  <c r="E71" i="2"/>
  <c r="G71" i="2" s="1"/>
  <c r="H71" i="2" s="1"/>
  <c r="I71" i="2" s="1"/>
  <c r="E67" i="2"/>
  <c r="G67" i="2" s="1"/>
  <c r="H67" i="2" s="1"/>
  <c r="I67" i="2" s="1"/>
  <c r="E63" i="2"/>
  <c r="E59" i="2"/>
  <c r="E55" i="2"/>
  <c r="G55" i="2" s="1"/>
  <c r="H55" i="2" s="1"/>
  <c r="I55" i="2" s="1"/>
  <c r="E51" i="2"/>
  <c r="G51" i="2" s="1"/>
  <c r="H51" i="2" s="1"/>
  <c r="I51" i="2" s="1"/>
  <c r="E47" i="2"/>
  <c r="E43" i="2"/>
  <c r="E39" i="2"/>
  <c r="G39" i="2" s="1"/>
  <c r="H39" i="2" s="1"/>
  <c r="I39" i="2" s="1"/>
  <c r="E35" i="2"/>
  <c r="G35" i="2" s="1"/>
  <c r="H35" i="2" s="1"/>
  <c r="I35" i="2" s="1"/>
  <c r="E31" i="2"/>
  <c r="E27" i="2"/>
  <c r="E23" i="2"/>
  <c r="G23" i="2" s="1"/>
  <c r="H23" i="2" s="1"/>
  <c r="I23" i="2" s="1"/>
  <c r="E19" i="2"/>
  <c r="G19" i="2" s="1"/>
  <c r="H19" i="2" s="1"/>
  <c r="I19" i="2" s="1"/>
  <c r="T11" i="2"/>
  <c r="F11" i="2" s="1"/>
  <c r="T16" i="2"/>
  <c r="F16" i="2" s="1"/>
  <c r="T18" i="2"/>
  <c r="F18" i="2" s="1"/>
  <c r="T27" i="2"/>
  <c r="F27" i="2" s="1"/>
  <c r="T32" i="2"/>
  <c r="F32" i="2" s="1"/>
  <c r="G32" i="2" s="1"/>
  <c r="H32" i="2" s="1"/>
  <c r="I32" i="2" s="1"/>
  <c r="T34" i="2"/>
  <c r="F34" i="2" s="1"/>
  <c r="T43" i="2"/>
  <c r="F43" i="2" s="1"/>
  <c r="T48" i="2"/>
  <c r="F48" i="2" s="1"/>
  <c r="G48" i="2" s="1"/>
  <c r="H48" i="2" s="1"/>
  <c r="I48" i="2" s="1"/>
  <c r="T50" i="2"/>
  <c r="F50" i="2" s="1"/>
  <c r="T59" i="2"/>
  <c r="F59" i="2" s="1"/>
  <c r="G59" i="2" s="1"/>
  <c r="H59" i="2" s="1"/>
  <c r="I59" i="2" s="1"/>
  <c r="T64" i="2"/>
  <c r="F64" i="2" s="1"/>
  <c r="G64" i="2" s="1"/>
  <c r="H64" i="2" s="1"/>
  <c r="I64" i="2" s="1"/>
  <c r="T66" i="2"/>
  <c r="F66" i="2" s="1"/>
  <c r="G66" i="2" s="1"/>
  <c r="H66" i="2" s="1"/>
  <c r="I66" i="2" s="1"/>
  <c r="E6" i="2"/>
  <c r="E68" i="2"/>
  <c r="G68" i="2" s="1"/>
  <c r="H68" i="2" s="1"/>
  <c r="I68" i="2" s="1"/>
  <c r="E60" i="2"/>
  <c r="E44" i="2"/>
  <c r="E4" i="2"/>
  <c r="E12" i="2"/>
  <c r="E8" i="2"/>
  <c r="G8" i="2" s="1"/>
  <c r="H8" i="2" s="1"/>
  <c r="I8" i="2" s="1"/>
  <c r="E74" i="2"/>
  <c r="G74" i="2" s="1"/>
  <c r="H74" i="2" s="1"/>
  <c r="I74" i="2" s="1"/>
  <c r="E70" i="2"/>
  <c r="E66" i="2"/>
  <c r="E62" i="2"/>
  <c r="G62" i="2" s="1"/>
  <c r="H62" i="2" s="1"/>
  <c r="I62" i="2" s="1"/>
  <c r="E58" i="2"/>
  <c r="G58" i="2" s="1"/>
  <c r="H58" i="2" s="1"/>
  <c r="I58" i="2" s="1"/>
  <c r="E54" i="2"/>
  <c r="E50" i="2"/>
  <c r="E46" i="2"/>
  <c r="G46" i="2" s="1"/>
  <c r="H46" i="2" s="1"/>
  <c r="I46" i="2" s="1"/>
  <c r="E42" i="2"/>
  <c r="G42" i="2" s="1"/>
  <c r="H42" i="2" s="1"/>
  <c r="I42" i="2" s="1"/>
  <c r="E38" i="2"/>
  <c r="E34" i="2"/>
  <c r="E30" i="2"/>
  <c r="G30" i="2" s="1"/>
  <c r="H30" i="2" s="1"/>
  <c r="I30" i="2" s="1"/>
  <c r="E26" i="2"/>
  <c r="G26" i="2" s="1"/>
  <c r="H26" i="2" s="1"/>
  <c r="I26" i="2" s="1"/>
  <c r="E22" i="2"/>
  <c r="E18" i="2"/>
  <c r="G18" i="2" s="1"/>
  <c r="H18" i="2" s="1"/>
  <c r="I18" i="2" s="1"/>
  <c r="T6" i="2"/>
  <c r="F6" i="2" s="1"/>
  <c r="T15" i="2"/>
  <c r="F15" i="2" s="1"/>
  <c r="T22" i="2"/>
  <c r="F22" i="2" s="1"/>
  <c r="G22" i="2" s="1"/>
  <c r="H22" i="2" s="1"/>
  <c r="I22" i="2" s="1"/>
  <c r="K22" i="2" s="1"/>
  <c r="T31" i="2"/>
  <c r="F31" i="2" s="1"/>
  <c r="G31" i="2" s="1"/>
  <c r="H31" i="2" s="1"/>
  <c r="I31" i="2" s="1"/>
  <c r="K31" i="2" s="1"/>
  <c r="T38" i="2"/>
  <c r="F38" i="2" s="1"/>
  <c r="G38" i="2" s="1"/>
  <c r="H38" i="2" s="1"/>
  <c r="I38" i="2" s="1"/>
  <c r="T47" i="2"/>
  <c r="F47" i="2" s="1"/>
  <c r="G47" i="2" s="1"/>
  <c r="H47" i="2" s="1"/>
  <c r="I47" i="2" s="1"/>
  <c r="K47" i="2" s="1"/>
  <c r="T54" i="2"/>
  <c r="F54" i="2" s="1"/>
  <c r="G54" i="2" s="1"/>
  <c r="H54" i="2" s="1"/>
  <c r="I54" i="2" s="1"/>
  <c r="T63" i="2"/>
  <c r="F63" i="2" s="1"/>
  <c r="T70" i="2"/>
  <c r="F70" i="2" s="1"/>
  <c r="G70" i="2" s="1"/>
  <c r="H70" i="2" s="1"/>
  <c r="I70" i="2" s="1"/>
  <c r="E11" i="2"/>
  <c r="G11" i="2" s="1"/>
  <c r="H11" i="2" s="1"/>
  <c r="I11" i="2" s="1"/>
  <c r="K11" i="2" s="1"/>
  <c r="E73" i="2"/>
  <c r="G73" i="2" s="1"/>
  <c r="H73" i="2" s="1"/>
  <c r="I73" i="2" s="1"/>
  <c r="E65" i="2"/>
  <c r="G65" i="2" s="1"/>
  <c r="H65" i="2" s="1"/>
  <c r="I65" i="2" s="1"/>
  <c r="E57" i="2"/>
  <c r="G57" i="2" s="1"/>
  <c r="H57" i="2" s="1"/>
  <c r="I57" i="2" s="1"/>
  <c r="E53" i="2"/>
  <c r="G53" i="2" s="1"/>
  <c r="H53" i="2" s="1"/>
  <c r="I53" i="2" s="1"/>
  <c r="E45" i="2"/>
  <c r="G45" i="2" s="1"/>
  <c r="H45" i="2" s="1"/>
  <c r="I45" i="2" s="1"/>
  <c r="E41" i="2"/>
  <c r="G41" i="2" s="1"/>
  <c r="H41" i="2" s="1"/>
  <c r="I41" i="2" s="1"/>
  <c r="E37" i="2"/>
  <c r="G37" i="2" s="1"/>
  <c r="H37" i="2" s="1"/>
  <c r="I37" i="2" s="1"/>
  <c r="E33" i="2"/>
  <c r="G33" i="2" s="1"/>
  <c r="H33" i="2" s="1"/>
  <c r="I33" i="2" s="1"/>
  <c r="E29" i="2"/>
  <c r="G29" i="2" s="1"/>
  <c r="H29" i="2" s="1"/>
  <c r="I29" i="2" s="1"/>
  <c r="E25" i="2"/>
  <c r="G25" i="2" s="1"/>
  <c r="H25" i="2" s="1"/>
  <c r="I25" i="2" s="1"/>
  <c r="E21" i="2"/>
  <c r="G21" i="2" s="1"/>
  <c r="H21" i="2" s="1"/>
  <c r="I21" i="2" s="1"/>
  <c r="E17" i="2"/>
  <c r="G17" i="2" s="1"/>
  <c r="H17" i="2" s="1"/>
  <c r="I17" i="2" s="1"/>
  <c r="E15" i="2"/>
  <c r="G15" i="2" s="1"/>
  <c r="H15" i="2" s="1"/>
  <c r="I15" i="2" s="1"/>
  <c r="K15" i="2" s="1"/>
  <c r="E61" i="2"/>
  <c r="G61" i="2" s="1"/>
  <c r="H61" i="2" s="1"/>
  <c r="I61" i="2" s="1"/>
  <c r="E10" i="2"/>
  <c r="G10" i="2" s="1"/>
  <c r="H10" i="2" s="1"/>
  <c r="I10" i="2" s="1"/>
  <c r="T12" i="2"/>
  <c r="F12" i="2" s="1"/>
  <c r="T28" i="2"/>
  <c r="F28" i="2" s="1"/>
  <c r="G28" i="2" s="1"/>
  <c r="H28" i="2" s="1"/>
  <c r="I28" i="2" s="1"/>
  <c r="T44" i="2"/>
  <c r="F44" i="2" s="1"/>
  <c r="G44" i="2" s="1"/>
  <c r="H44" i="2" s="1"/>
  <c r="I44" i="2" s="1"/>
  <c r="T60" i="2"/>
  <c r="F60" i="2" s="1"/>
  <c r="G60" i="2" s="1"/>
  <c r="H60" i="2" s="1"/>
  <c r="I60" i="2" s="1"/>
  <c r="K14" i="2"/>
  <c r="J14" i="2"/>
  <c r="K10" i="2"/>
  <c r="J10" i="2"/>
  <c r="K8" i="2"/>
  <c r="J8" i="2"/>
  <c r="K41" i="2"/>
  <c r="J41" i="2"/>
  <c r="J11" i="2"/>
  <c r="J13" i="2"/>
  <c r="J15" i="2"/>
  <c r="K19" i="2"/>
  <c r="J19" i="2"/>
  <c r="J31" i="2"/>
  <c r="K44" i="2"/>
  <c r="J44" i="2"/>
  <c r="J53" i="2"/>
  <c r="K53" i="2"/>
  <c r="K61" i="2"/>
  <c r="J61" i="2"/>
  <c r="K69" i="2"/>
  <c r="J69" i="2"/>
  <c r="K5" i="2"/>
  <c r="K7" i="2"/>
  <c r="K9" i="2"/>
  <c r="J22" i="2"/>
  <c r="K25" i="2"/>
  <c r="J25" i="2"/>
  <c r="K48" i="2"/>
  <c r="J48" i="2"/>
  <c r="K59" i="2"/>
  <c r="J59" i="2"/>
  <c r="K64" i="2"/>
  <c r="J64" i="2"/>
  <c r="K32" i="2"/>
  <c r="J32" i="2"/>
  <c r="K66" i="2"/>
  <c r="J66" i="2"/>
  <c r="K18" i="2"/>
  <c r="J18" i="2"/>
  <c r="K28" i="2"/>
  <c r="J28" i="2"/>
  <c r="K33" i="2"/>
  <c r="J33" i="2"/>
  <c r="K35" i="2"/>
  <c r="J35" i="2"/>
  <c r="J47" i="2"/>
  <c r="K52" i="2"/>
  <c r="J52" i="2"/>
  <c r="K54" i="2"/>
  <c r="J54" i="2"/>
  <c r="K60" i="2"/>
  <c r="J60" i="2"/>
  <c r="K70" i="2"/>
  <c r="J70" i="2"/>
  <c r="T4" i="2"/>
  <c r="F4" i="2" s="1"/>
  <c r="H15" i="3"/>
  <c r="G15" i="3"/>
  <c r="E5" i="3"/>
  <c r="F5" i="3" s="1"/>
  <c r="E4" i="3"/>
  <c r="F4" i="3" s="1"/>
  <c r="H26" i="4"/>
  <c r="G26" i="4"/>
  <c r="H38" i="4"/>
  <c r="G38" i="4"/>
  <c r="H50" i="4"/>
  <c r="G50" i="4"/>
  <c r="H58" i="4"/>
  <c r="G58" i="4"/>
  <c r="H70" i="4"/>
  <c r="G70" i="4"/>
  <c r="H19" i="4"/>
  <c r="G19" i="4"/>
  <c r="H23" i="4"/>
  <c r="G23" i="4"/>
  <c r="H27" i="4"/>
  <c r="G27" i="4"/>
  <c r="H31" i="4"/>
  <c r="G31" i="4"/>
  <c r="H35" i="4"/>
  <c r="G35" i="4"/>
  <c r="H39" i="4"/>
  <c r="G39" i="4"/>
  <c r="H43" i="4"/>
  <c r="G43" i="4"/>
  <c r="H47" i="4"/>
  <c r="G47" i="4"/>
  <c r="H51" i="4"/>
  <c r="G51" i="4"/>
  <c r="H55" i="4"/>
  <c r="G55" i="4"/>
  <c r="H59" i="4"/>
  <c r="G59" i="4"/>
  <c r="H63" i="4"/>
  <c r="G63" i="4"/>
  <c r="H67" i="4"/>
  <c r="G67" i="4"/>
  <c r="H71" i="4"/>
  <c r="G71" i="4"/>
  <c r="H18" i="4"/>
  <c r="G18" i="4"/>
  <c r="H30" i="4"/>
  <c r="G30" i="4"/>
  <c r="H42" i="4"/>
  <c r="G42" i="4"/>
  <c r="H62" i="4"/>
  <c r="G62" i="4"/>
  <c r="H20" i="4"/>
  <c r="G20" i="4"/>
  <c r="H24" i="4"/>
  <c r="G24" i="4"/>
  <c r="H28" i="4"/>
  <c r="G28" i="4"/>
  <c r="H32" i="4"/>
  <c r="G32" i="4"/>
  <c r="H36" i="4"/>
  <c r="G36" i="4"/>
  <c r="H40" i="4"/>
  <c r="G40" i="4"/>
  <c r="H44" i="4"/>
  <c r="G44" i="4"/>
  <c r="H48" i="4"/>
  <c r="G48" i="4"/>
  <c r="H52" i="4"/>
  <c r="G52" i="4"/>
  <c r="H56" i="4"/>
  <c r="G56" i="4"/>
  <c r="H60" i="4"/>
  <c r="G60" i="4"/>
  <c r="H64" i="4"/>
  <c r="G64" i="4"/>
  <c r="H68" i="4"/>
  <c r="G68" i="4"/>
  <c r="H72" i="4"/>
  <c r="G72" i="4"/>
  <c r="H22" i="4"/>
  <c r="G22" i="4"/>
  <c r="H34" i="4"/>
  <c r="G34" i="4"/>
  <c r="H46" i="4"/>
  <c r="G46" i="4"/>
  <c r="H54" i="4"/>
  <c r="G54" i="4"/>
  <c r="H66" i="4"/>
  <c r="G66" i="4"/>
  <c r="H21" i="4"/>
  <c r="G21" i="4"/>
  <c r="H25" i="4"/>
  <c r="G25" i="4"/>
  <c r="H29" i="4"/>
  <c r="G29" i="4"/>
  <c r="H33" i="4"/>
  <c r="G33" i="4"/>
  <c r="H37" i="4"/>
  <c r="G37" i="4"/>
  <c r="H41" i="4"/>
  <c r="G41" i="4"/>
  <c r="H45" i="4"/>
  <c r="G45" i="4"/>
  <c r="H49" i="4"/>
  <c r="G49" i="4"/>
  <c r="H53" i="4"/>
  <c r="G53" i="4"/>
  <c r="H57" i="4"/>
  <c r="G57" i="4"/>
  <c r="H61" i="4"/>
  <c r="G61" i="4"/>
  <c r="H65" i="4"/>
  <c r="G65" i="4"/>
  <c r="H69" i="4"/>
  <c r="G69" i="4"/>
  <c r="H73" i="4"/>
  <c r="G73" i="4"/>
  <c r="D88" i="7"/>
  <c r="D80" i="7"/>
  <c r="D87" i="7"/>
  <c r="D79" i="7"/>
  <c r="E90" i="7"/>
  <c r="E82" i="7"/>
  <c r="E74" i="7"/>
  <c r="E85" i="7"/>
  <c r="E77" i="7"/>
  <c r="D76" i="7"/>
  <c r="D75" i="7"/>
  <c r="E89" i="7"/>
  <c r="E73" i="7"/>
  <c r="E84" i="7"/>
  <c r="E75" i="7"/>
  <c r="D78" i="7"/>
  <c r="D81" i="7"/>
  <c r="E88" i="7"/>
  <c r="E80" i="7"/>
  <c r="E87" i="7"/>
  <c r="E79" i="7"/>
  <c r="D90" i="7"/>
  <c r="D82" i="7"/>
  <c r="D74" i="7"/>
  <c r="D85" i="7"/>
  <c r="D77" i="7"/>
  <c r="D84" i="7"/>
  <c r="D83" i="7"/>
  <c r="E86" i="7"/>
  <c r="E78" i="7"/>
  <c r="E81" i="7"/>
  <c r="E76" i="7"/>
  <c r="E83" i="7"/>
  <c r="D86" i="7"/>
  <c r="D89" i="7"/>
  <c r="D73" i="7"/>
  <c r="D17" i="3" l="1"/>
  <c r="E16" i="3"/>
  <c r="F16" i="3" s="1"/>
  <c r="J37" i="2"/>
  <c r="K37" i="2"/>
  <c r="J57" i="2"/>
  <c r="K57" i="2"/>
  <c r="K30" i="2"/>
  <c r="J30" i="2"/>
  <c r="K46" i="2"/>
  <c r="J46" i="2"/>
  <c r="K62" i="2"/>
  <c r="J62" i="2"/>
  <c r="K23" i="2"/>
  <c r="J23" i="2"/>
  <c r="K39" i="2"/>
  <c r="J39" i="2"/>
  <c r="K71" i="2"/>
  <c r="J71" i="2"/>
  <c r="K56" i="2"/>
  <c r="J56" i="2"/>
  <c r="J49" i="2"/>
  <c r="K49" i="2"/>
  <c r="J21" i="2"/>
  <c r="K21" i="2"/>
  <c r="J65" i="2"/>
  <c r="K65" i="2"/>
  <c r="J68" i="2"/>
  <c r="K68" i="2"/>
  <c r="K20" i="2"/>
  <c r="J20" i="2"/>
  <c r="K36" i="2"/>
  <c r="J36" i="2"/>
  <c r="J29" i="2"/>
  <c r="K29" i="2"/>
  <c r="J45" i="2"/>
  <c r="K45" i="2"/>
  <c r="J73" i="2"/>
  <c r="K73" i="2"/>
  <c r="K24" i="2"/>
  <c r="J24" i="2"/>
  <c r="K40" i="2"/>
  <c r="J40" i="2"/>
  <c r="K72" i="2"/>
  <c r="J72" i="2"/>
  <c r="K17" i="2"/>
  <c r="J17" i="2"/>
  <c r="K26" i="2"/>
  <c r="J26" i="2"/>
  <c r="K42" i="2"/>
  <c r="J42" i="2"/>
  <c r="J58" i="2"/>
  <c r="K58" i="2"/>
  <c r="J74" i="2"/>
  <c r="K74" i="2"/>
  <c r="K51" i="2"/>
  <c r="J51" i="2"/>
  <c r="K67" i="2"/>
  <c r="J67" i="2"/>
  <c r="K38" i="2"/>
  <c r="J38" i="2"/>
  <c r="K55" i="2"/>
  <c r="J55" i="2"/>
  <c r="G16" i="2"/>
  <c r="H16" i="2" s="1"/>
  <c r="I16" i="2" s="1"/>
  <c r="G12" i="2"/>
  <c r="H12" i="2" s="1"/>
  <c r="I12" i="2" s="1"/>
  <c r="G34" i="2"/>
  <c r="H34" i="2" s="1"/>
  <c r="I34" i="2" s="1"/>
  <c r="G27" i="2"/>
  <c r="H27" i="2" s="1"/>
  <c r="I27" i="2" s="1"/>
  <c r="G43" i="2"/>
  <c r="H43" i="2" s="1"/>
  <c r="I43" i="2" s="1"/>
  <c r="G6" i="2"/>
  <c r="H6" i="2" s="1"/>
  <c r="I6" i="2" s="1"/>
  <c r="G50" i="2"/>
  <c r="H50" i="2" s="1"/>
  <c r="I50" i="2" s="1"/>
  <c r="G63" i="2"/>
  <c r="H63" i="2" s="1"/>
  <c r="I63" i="2" s="1"/>
  <c r="E6" i="3"/>
  <c r="F6" i="3" s="1"/>
  <c r="H4" i="3"/>
  <c r="G4" i="3"/>
  <c r="G5" i="3"/>
  <c r="H5" i="3"/>
  <c r="H16" i="3" l="1"/>
  <c r="G16" i="3"/>
  <c r="D18" i="3"/>
  <c r="E17" i="3"/>
  <c r="F17" i="3" s="1"/>
  <c r="K63" i="2"/>
  <c r="J63" i="2"/>
  <c r="K27" i="2"/>
  <c r="J27" i="2"/>
  <c r="J50" i="2"/>
  <c r="K50" i="2"/>
  <c r="J34" i="2"/>
  <c r="K34" i="2"/>
  <c r="K6" i="2"/>
  <c r="J6" i="2"/>
  <c r="K12" i="2"/>
  <c r="J12" i="2"/>
  <c r="J43" i="2"/>
  <c r="K43" i="2"/>
  <c r="K16" i="2"/>
  <c r="J16" i="2"/>
  <c r="E7" i="3"/>
  <c r="F7" i="3" s="1"/>
  <c r="G6" i="3"/>
  <c r="H6" i="3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K4" i="4" l="1"/>
  <c r="H17" i="3"/>
  <c r="G17" i="3"/>
  <c r="D19" i="3"/>
  <c r="E18" i="3"/>
  <c r="F18" i="3" s="1"/>
  <c r="G7" i="3"/>
  <c r="H7" i="3"/>
  <c r="E8" i="3"/>
  <c r="F8" i="3" s="1"/>
  <c r="H8" i="4"/>
  <c r="G8" i="4"/>
  <c r="G6" i="4"/>
  <c r="H6" i="4"/>
  <c r="H15" i="4"/>
  <c r="G15" i="4"/>
  <c r="H7" i="4"/>
  <c r="G7" i="4"/>
  <c r="H10" i="4"/>
  <c r="G10" i="4"/>
  <c r="H13" i="4"/>
  <c r="G13" i="4"/>
  <c r="G16" i="4"/>
  <c r="H16" i="4"/>
  <c r="H11" i="4"/>
  <c r="G11" i="4"/>
  <c r="H9" i="4"/>
  <c r="G9" i="4"/>
  <c r="G12" i="4"/>
  <c r="H12" i="4"/>
  <c r="H14" i="4"/>
  <c r="G14" i="4"/>
  <c r="H17" i="4"/>
  <c r="G17" i="4"/>
  <c r="K5" i="4" l="1"/>
  <c r="K6" i="4"/>
  <c r="K8" i="4" s="1"/>
  <c r="H18" i="3"/>
  <c r="G18" i="3"/>
  <c r="D20" i="3"/>
  <c r="E19" i="3"/>
  <c r="F19" i="3" s="1"/>
  <c r="G8" i="3"/>
  <c r="H8" i="3"/>
  <c r="E9" i="3"/>
  <c r="F9" i="3" s="1"/>
  <c r="H19" i="3" l="1"/>
  <c r="G19" i="3"/>
  <c r="D21" i="3"/>
  <c r="E20" i="3"/>
  <c r="F20" i="3" s="1"/>
  <c r="H9" i="3"/>
  <c r="G9" i="3"/>
  <c r="E10" i="3"/>
  <c r="F10" i="3" s="1"/>
  <c r="H20" i="3" l="1"/>
  <c r="G20" i="3"/>
  <c r="D22" i="3"/>
  <c r="E21" i="3"/>
  <c r="F21" i="3" s="1"/>
  <c r="E11" i="3"/>
  <c r="F11" i="3" s="1"/>
  <c r="H10" i="3"/>
  <c r="G10" i="3"/>
  <c r="H21" i="3" l="1"/>
  <c r="G21" i="3"/>
  <c r="D23" i="3"/>
  <c r="E22" i="3"/>
  <c r="F22" i="3" s="1"/>
  <c r="E12" i="3"/>
  <c r="F12" i="3" s="1"/>
  <c r="G11" i="3"/>
  <c r="H11" i="3"/>
  <c r="H22" i="3" l="1"/>
  <c r="G22" i="3"/>
  <c r="D24" i="3"/>
  <c r="E23" i="3"/>
  <c r="F23" i="3" s="1"/>
  <c r="H12" i="3"/>
  <c r="G12" i="3"/>
  <c r="E14" i="3"/>
  <c r="F14" i="3" s="1"/>
  <c r="E13" i="3"/>
  <c r="F13" i="3" s="1"/>
  <c r="H23" i="3" l="1"/>
  <c r="G23" i="3"/>
  <c r="D25" i="3"/>
  <c r="E24" i="3"/>
  <c r="F24" i="3" s="1"/>
  <c r="H14" i="3"/>
  <c r="G14" i="3"/>
  <c r="G13" i="3"/>
  <c r="H13" i="3"/>
  <c r="H24" i="3" l="1"/>
  <c r="G24" i="3"/>
  <c r="D26" i="3"/>
  <c r="E25" i="3"/>
  <c r="F25" i="3" s="1"/>
  <c r="D27" i="3" l="1"/>
  <c r="E26" i="3"/>
  <c r="F26" i="3" s="1"/>
  <c r="H25" i="3"/>
  <c r="G25" i="3"/>
  <c r="H26" i="3" l="1"/>
  <c r="G26" i="3"/>
  <c r="D28" i="3"/>
  <c r="E27" i="3"/>
  <c r="F27" i="3" s="1"/>
  <c r="G27" i="3" l="1"/>
  <c r="H27" i="3"/>
  <c r="D29" i="3"/>
  <c r="E28" i="3"/>
  <c r="F28" i="3" s="1"/>
  <c r="D30" i="3" l="1"/>
  <c r="E29" i="3"/>
  <c r="F29" i="3" s="1"/>
  <c r="H28" i="3"/>
  <c r="G28" i="3"/>
  <c r="H29" i="3" l="1"/>
  <c r="G29" i="3"/>
  <c r="D31" i="3"/>
  <c r="E30" i="3"/>
  <c r="F30" i="3" s="1"/>
  <c r="D73" i="1"/>
  <c r="E73" i="1" s="1"/>
  <c r="F73" i="1" s="1"/>
  <c r="D72" i="1"/>
  <c r="E72" i="1" s="1"/>
  <c r="F72" i="1" s="1"/>
  <c r="H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H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H64" i="1" s="1"/>
  <c r="D63" i="1"/>
  <c r="E63" i="1" s="1"/>
  <c r="F63" i="1" s="1"/>
  <c r="D62" i="1"/>
  <c r="E62" i="1" s="1"/>
  <c r="F62" i="1" s="1"/>
  <c r="D61" i="1"/>
  <c r="E61" i="1" s="1"/>
  <c r="F61" i="1" s="1"/>
  <c r="E60" i="1"/>
  <c r="F60" i="1" s="1"/>
  <c r="H60" i="1" s="1"/>
  <c r="D60" i="1"/>
  <c r="D59" i="1"/>
  <c r="E59" i="1" s="1"/>
  <c r="F59" i="1" s="1"/>
  <c r="D58" i="1"/>
  <c r="E58" i="1" s="1"/>
  <c r="F58" i="1" s="1"/>
  <c r="E57" i="1"/>
  <c r="F57" i="1" s="1"/>
  <c r="D57" i="1"/>
  <c r="D56" i="1"/>
  <c r="E56" i="1" s="1"/>
  <c r="F56" i="1" s="1"/>
  <c r="H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H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H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H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H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H7" i="1" s="1"/>
  <c r="D6" i="1"/>
  <c r="E6" i="1" s="1"/>
  <c r="F6" i="1" s="1"/>
  <c r="D5" i="1"/>
  <c r="E5" i="1" s="1"/>
  <c r="F5" i="1" s="1"/>
  <c r="H5" i="1" s="1"/>
  <c r="D4" i="1"/>
  <c r="E4" i="1" s="1"/>
  <c r="F4" i="1" s="1"/>
  <c r="D32" i="3" l="1"/>
  <c r="E31" i="3"/>
  <c r="F31" i="3" s="1"/>
  <c r="H30" i="3"/>
  <c r="G30" i="3"/>
  <c r="K5" i="1"/>
  <c r="H20" i="1"/>
  <c r="G20" i="1"/>
  <c r="G23" i="1"/>
  <c r="H23" i="1"/>
  <c r="H28" i="1"/>
  <c r="G28" i="1"/>
  <c r="G31" i="1"/>
  <c r="H31" i="1"/>
  <c r="H36" i="1"/>
  <c r="G36" i="1"/>
  <c r="G39" i="1"/>
  <c r="H39" i="1"/>
  <c r="G42" i="1"/>
  <c r="H42" i="1"/>
  <c r="H45" i="1"/>
  <c r="G45" i="1"/>
  <c r="H53" i="1"/>
  <c r="G53" i="1"/>
  <c r="G58" i="1"/>
  <c r="H58" i="1"/>
  <c r="G63" i="1"/>
  <c r="H63" i="1"/>
  <c r="H69" i="1"/>
  <c r="G69" i="1"/>
  <c r="H17" i="1"/>
  <c r="G17" i="1"/>
  <c r="H25" i="1"/>
  <c r="G25" i="1"/>
  <c r="H33" i="1"/>
  <c r="G33" i="1"/>
  <c r="H40" i="1"/>
  <c r="G40" i="1"/>
  <c r="G43" i="1"/>
  <c r="H43" i="1"/>
  <c r="G46" i="1"/>
  <c r="H46" i="1"/>
  <c r="H49" i="1"/>
  <c r="G49" i="1"/>
  <c r="G54" i="1"/>
  <c r="H54" i="1"/>
  <c r="G59" i="1"/>
  <c r="H59" i="1"/>
  <c r="H65" i="1"/>
  <c r="G65" i="1"/>
  <c r="G70" i="1"/>
  <c r="H70" i="1"/>
  <c r="G15" i="1"/>
  <c r="H15" i="1"/>
  <c r="G18" i="1"/>
  <c r="H18" i="1"/>
  <c r="H21" i="1"/>
  <c r="G21" i="1"/>
  <c r="G26" i="1"/>
  <c r="H26" i="1"/>
  <c r="H29" i="1"/>
  <c r="G29" i="1"/>
  <c r="G34" i="1"/>
  <c r="H34" i="1"/>
  <c r="H37" i="1"/>
  <c r="G37" i="1"/>
  <c r="H44" i="1"/>
  <c r="G44" i="1"/>
  <c r="G47" i="1"/>
  <c r="H47" i="1"/>
  <c r="G50" i="1"/>
  <c r="H50" i="1"/>
  <c r="G55" i="1"/>
  <c r="H55" i="1"/>
  <c r="H61" i="1"/>
  <c r="G61" i="1"/>
  <c r="G66" i="1"/>
  <c r="H66" i="1"/>
  <c r="H71" i="1"/>
  <c r="G71" i="1"/>
  <c r="H16" i="1"/>
  <c r="G16" i="1"/>
  <c r="G19" i="1"/>
  <c r="H19" i="1"/>
  <c r="G22" i="1"/>
  <c r="H22" i="1"/>
  <c r="G27" i="1"/>
  <c r="H27" i="1"/>
  <c r="G30" i="1"/>
  <c r="H30" i="1"/>
  <c r="G35" i="1"/>
  <c r="H35" i="1"/>
  <c r="G38" i="1"/>
  <c r="H38" i="1"/>
  <c r="H41" i="1"/>
  <c r="G41" i="1"/>
  <c r="H48" i="1"/>
  <c r="G48" i="1"/>
  <c r="H51" i="1"/>
  <c r="G51" i="1"/>
  <c r="H57" i="1"/>
  <c r="G57" i="1"/>
  <c r="G62" i="1"/>
  <c r="H62" i="1"/>
  <c r="G67" i="1"/>
  <c r="H67" i="1"/>
  <c r="H73" i="1"/>
  <c r="G73" i="1"/>
  <c r="G24" i="1"/>
  <c r="G32" i="1"/>
  <c r="G52" i="1"/>
  <c r="G56" i="1"/>
  <c r="G60" i="1"/>
  <c r="G64" i="1"/>
  <c r="G68" i="1"/>
  <c r="G72" i="1"/>
  <c r="H10" i="1"/>
  <c r="G10" i="1"/>
  <c r="H4" i="1"/>
  <c r="G4" i="1"/>
  <c r="G6" i="1"/>
  <c r="H6" i="1"/>
  <c r="G8" i="1"/>
  <c r="H8" i="1"/>
  <c r="G11" i="1"/>
  <c r="H11" i="1"/>
  <c r="H9" i="1"/>
  <c r="G9" i="1"/>
  <c r="H12" i="1"/>
  <c r="G12" i="1"/>
  <c r="H14" i="1"/>
  <c r="G14" i="1"/>
  <c r="G5" i="1"/>
  <c r="G7" i="1"/>
  <c r="G13" i="1"/>
  <c r="G31" i="3" l="1"/>
  <c r="H31" i="3"/>
  <c r="D33" i="3"/>
  <c r="E32" i="3"/>
  <c r="F32" i="3" s="1"/>
  <c r="K6" i="1"/>
  <c r="K7" i="1"/>
  <c r="K9" i="1" s="1"/>
  <c r="D34" i="3" l="1"/>
  <c r="E33" i="3"/>
  <c r="F33" i="3" s="1"/>
  <c r="G32" i="3"/>
  <c r="H32" i="3"/>
  <c r="H33" i="3" l="1"/>
  <c r="G33" i="3"/>
  <c r="D35" i="3"/>
  <c r="E34" i="3"/>
  <c r="F34" i="3" s="1"/>
  <c r="G4" i="2"/>
  <c r="H4" i="2" s="1"/>
  <c r="H34" i="3" l="1"/>
  <c r="G34" i="3"/>
  <c r="D36" i="3"/>
  <c r="E35" i="3"/>
  <c r="F35" i="3" s="1"/>
  <c r="I4" i="2"/>
  <c r="N5" i="2" s="1"/>
  <c r="D37" i="3" l="1"/>
  <c r="E36" i="3"/>
  <c r="F36" i="3" s="1"/>
  <c r="H35" i="3"/>
  <c r="G35" i="3"/>
  <c r="K4" i="2"/>
  <c r="N7" i="2" s="1"/>
  <c r="J4" i="2"/>
  <c r="N6" i="2" s="1"/>
  <c r="H36" i="3" l="1"/>
  <c r="G36" i="3"/>
  <c r="D38" i="3"/>
  <c r="E37" i="3"/>
  <c r="F37" i="3" s="1"/>
  <c r="N9" i="2"/>
  <c r="D39" i="3" l="1"/>
  <c r="E38" i="3"/>
  <c r="F38" i="3" s="1"/>
  <c r="H37" i="3"/>
  <c r="G37" i="3"/>
  <c r="H38" i="3" l="1"/>
  <c r="G38" i="3"/>
  <c r="D40" i="3"/>
  <c r="E39" i="3"/>
  <c r="F39" i="3" s="1"/>
  <c r="D41" i="3" l="1"/>
  <c r="E40" i="3"/>
  <c r="F40" i="3" s="1"/>
  <c r="H39" i="3"/>
  <c r="G39" i="3"/>
  <c r="H40" i="3" l="1"/>
  <c r="G40" i="3"/>
  <c r="D42" i="3"/>
  <c r="E41" i="3"/>
  <c r="F41" i="3" s="1"/>
  <c r="D43" i="3" l="1"/>
  <c r="E42" i="3"/>
  <c r="F42" i="3" s="1"/>
  <c r="H41" i="3"/>
  <c r="G41" i="3"/>
  <c r="H42" i="3" l="1"/>
  <c r="G42" i="3"/>
  <c r="D44" i="3"/>
  <c r="E43" i="3"/>
  <c r="F43" i="3" s="1"/>
  <c r="D45" i="3" l="1"/>
  <c r="E44" i="3"/>
  <c r="F44" i="3" s="1"/>
  <c r="H43" i="3"/>
  <c r="G43" i="3"/>
  <c r="H44" i="3" l="1"/>
  <c r="G44" i="3"/>
  <c r="D46" i="3"/>
  <c r="E45" i="3"/>
  <c r="F45" i="3" s="1"/>
  <c r="H45" i="3" l="1"/>
  <c r="G45" i="3"/>
  <c r="D47" i="3"/>
  <c r="E46" i="3"/>
  <c r="F46" i="3" s="1"/>
  <c r="H46" i="3" l="1"/>
  <c r="G46" i="3"/>
  <c r="D48" i="3"/>
  <c r="E47" i="3"/>
  <c r="F47" i="3" s="1"/>
  <c r="H47" i="3" l="1"/>
  <c r="G47" i="3"/>
  <c r="D49" i="3"/>
  <c r="E48" i="3"/>
  <c r="F48" i="3" s="1"/>
  <c r="H48" i="3" l="1"/>
  <c r="G48" i="3"/>
  <c r="D50" i="3"/>
  <c r="E49" i="3"/>
  <c r="F49" i="3" s="1"/>
  <c r="H49" i="3" l="1"/>
  <c r="G49" i="3"/>
  <c r="D51" i="3"/>
  <c r="E50" i="3"/>
  <c r="F50" i="3" s="1"/>
  <c r="G50" i="3" l="1"/>
  <c r="H50" i="3"/>
  <c r="D52" i="3"/>
  <c r="E51" i="3"/>
  <c r="F51" i="3" s="1"/>
  <c r="H51" i="3" l="1"/>
  <c r="G51" i="3"/>
  <c r="D53" i="3"/>
  <c r="E52" i="3"/>
  <c r="F52" i="3" s="1"/>
  <c r="H52" i="3" l="1"/>
  <c r="G52" i="3"/>
  <c r="D54" i="3"/>
  <c r="E53" i="3"/>
  <c r="F53" i="3" s="1"/>
  <c r="G53" i="3" l="1"/>
  <c r="H53" i="3"/>
  <c r="D55" i="3"/>
  <c r="E54" i="3"/>
  <c r="F54" i="3" s="1"/>
  <c r="H54" i="3" l="1"/>
  <c r="G54" i="3"/>
  <c r="D56" i="3"/>
  <c r="E55" i="3"/>
  <c r="F55" i="3" s="1"/>
  <c r="H55" i="3" l="1"/>
  <c r="G55" i="3"/>
  <c r="D57" i="3"/>
  <c r="E56" i="3"/>
  <c r="F56" i="3" s="1"/>
  <c r="H56" i="3" l="1"/>
  <c r="G56" i="3"/>
  <c r="D58" i="3"/>
  <c r="E57" i="3"/>
  <c r="F57" i="3" s="1"/>
  <c r="H57" i="3" l="1"/>
  <c r="G57" i="3"/>
  <c r="D59" i="3"/>
  <c r="E58" i="3"/>
  <c r="F58" i="3" s="1"/>
  <c r="G58" i="3" l="1"/>
  <c r="H58" i="3"/>
  <c r="D60" i="3"/>
  <c r="E59" i="3"/>
  <c r="F59" i="3" s="1"/>
  <c r="H59" i="3" l="1"/>
  <c r="G59" i="3"/>
  <c r="D61" i="3"/>
  <c r="E60" i="3"/>
  <c r="F60" i="3" s="1"/>
  <c r="G60" i="3" l="1"/>
  <c r="H60" i="3"/>
  <c r="D62" i="3"/>
  <c r="E61" i="3"/>
  <c r="F61" i="3" s="1"/>
  <c r="H61" i="3" l="1"/>
  <c r="G61" i="3"/>
  <c r="D63" i="3"/>
  <c r="E62" i="3"/>
  <c r="F62" i="3" s="1"/>
  <c r="D64" i="3" l="1"/>
  <c r="E63" i="3"/>
  <c r="F63" i="3" s="1"/>
  <c r="G62" i="3"/>
  <c r="H62" i="3"/>
  <c r="H63" i="3" l="1"/>
  <c r="G63" i="3"/>
  <c r="D65" i="3"/>
  <c r="E64" i="3"/>
  <c r="F64" i="3" s="1"/>
  <c r="D66" i="3" l="1"/>
  <c r="E65" i="3"/>
  <c r="F65" i="3" s="1"/>
  <c r="H64" i="3"/>
  <c r="G64" i="3"/>
  <c r="H65" i="3" l="1"/>
  <c r="G65" i="3"/>
  <c r="D67" i="3"/>
  <c r="E66" i="3"/>
  <c r="F66" i="3" s="1"/>
  <c r="D68" i="3" l="1"/>
  <c r="E67" i="3"/>
  <c r="F67" i="3" s="1"/>
  <c r="G66" i="3"/>
  <c r="H66" i="3"/>
  <c r="G67" i="3" l="1"/>
  <c r="H67" i="3"/>
  <c r="D69" i="3"/>
  <c r="E68" i="3"/>
  <c r="F68" i="3" s="1"/>
  <c r="H68" i="3" l="1"/>
  <c r="G68" i="3"/>
  <c r="D70" i="3"/>
  <c r="E69" i="3"/>
  <c r="F69" i="3" s="1"/>
  <c r="H69" i="3" l="1"/>
  <c r="G69" i="3"/>
  <c r="D71" i="3"/>
  <c r="E70" i="3"/>
  <c r="F70" i="3" s="1"/>
  <c r="H70" i="3" l="1"/>
  <c r="G70" i="3"/>
  <c r="D72" i="3"/>
  <c r="E71" i="3"/>
  <c r="F71" i="3" s="1"/>
  <c r="H71" i="3" l="1"/>
  <c r="G71" i="3"/>
  <c r="D73" i="3"/>
  <c r="E73" i="3" s="1"/>
  <c r="F73" i="3" s="1"/>
  <c r="E72" i="3"/>
  <c r="F72" i="3" s="1"/>
  <c r="H72" i="3" l="1"/>
  <c r="G72" i="3"/>
  <c r="H73" i="3"/>
  <c r="K7" i="3" s="1"/>
  <c r="K9" i="3" s="1"/>
  <c r="G73" i="3"/>
  <c r="K6" i="3" s="1"/>
  <c r="K5" i="3"/>
</calcChain>
</file>

<file path=xl/sharedStrings.xml><?xml version="1.0" encoding="utf-8"?>
<sst xmlns="http://schemas.openxmlformats.org/spreadsheetml/2006/main" count="79" uniqueCount="41">
  <si>
    <t>Year</t>
  </si>
  <si>
    <t>Nigeria Population</t>
  </si>
  <si>
    <t>Error</t>
  </si>
  <si>
    <t>Absolute Error</t>
  </si>
  <si>
    <t>Squared Error</t>
  </si>
  <si>
    <t>Absolute % Error</t>
  </si>
  <si>
    <t>MAD</t>
  </si>
  <si>
    <t>MSE</t>
  </si>
  <si>
    <t>MAPE</t>
  </si>
  <si>
    <t>Accuracy</t>
  </si>
  <si>
    <t>Forecasted Population</t>
  </si>
  <si>
    <t>Forecasted customer</t>
  </si>
  <si>
    <t>Squared error</t>
  </si>
  <si>
    <t>Period</t>
  </si>
  <si>
    <t>Seasonality</t>
  </si>
  <si>
    <t>LT*Seasonality</t>
  </si>
  <si>
    <t>Overall average</t>
  </si>
  <si>
    <t>Seasonality index</t>
  </si>
  <si>
    <t>Intercept</t>
  </si>
  <si>
    <t>Slope</t>
  </si>
  <si>
    <t>Year average</t>
  </si>
  <si>
    <t>Current Population</t>
  </si>
  <si>
    <t>SIMPLE LINEAR REGRESSION APPROACH</t>
  </si>
  <si>
    <t>Determination of Seasonality Index</t>
  </si>
  <si>
    <t>Evaluation Matrix</t>
  </si>
  <si>
    <t>EXPONENTIAL SMOOTHING APPROACH</t>
  </si>
  <si>
    <t>Forecast(Nigeria Population)</t>
  </si>
  <si>
    <t>Lower Confidence Bound(Nigeria Population)</t>
  </si>
  <si>
    <t>Upper Confidence Bound(Nigeria Population)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</si>
  <si>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</si>
  <si>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</si>
  <si>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</si>
  <si>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</si>
  <si>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</si>
  <si>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</si>
  <si>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</si>
  <si>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</si>
  <si>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</si>
  <si>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NAÏVE APPROACH</t>
  </si>
  <si>
    <t>MOVING AVERAGE (3-YEAR INTERVAL) APPROACH</t>
  </si>
  <si>
    <t>FORECAST SHEET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</si>
</sst>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1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3" fontId="0" fillId="0" borderId="10" xfId="0" applyNumberFormat="1" applyBorder="1"/>
    <xf numFmtId="165" fontId="0" fillId="0" borderId="10" xfId="0" applyNumberFormat="1" applyBorder="1"/>
    <xf numFmtId="0" fontId="0" fillId="0" borderId="16" xfId="0" applyBorder="1"/>
    <xf numFmtId="0" fontId="0" fillId="0" borderId="17" xfId="0" applyBorder="1"/>
    <xf numFmtId="3" fontId="0" fillId="0" borderId="17" xfId="0" applyNumberFormat="1" applyBorder="1"/>
    <xf numFmtId="165" fontId="0" fillId="0" borderId="17" xfId="0" applyNumberFormat="1" applyBorder="1"/>
    <xf numFmtId="0" fontId="0" fillId="34" borderId="10" xfId="0" applyFill="1" applyBorder="1"/>
    <xf numFmtId="164" fontId="0" fillId="0" borderId="10" xfId="0" applyNumberFormat="1" applyBorder="1"/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13" xfId="0" applyFont="1" applyBorder="1" applyAlignment="1">
      <alignment wrapText="1"/>
    </xf>
    <xf numFmtId="0" fontId="20" fillId="0" borderId="14" xfId="0" applyFont="1" applyBorder="1"/>
    <xf numFmtId="0" fontId="20" fillId="0" borderId="10" xfId="0" applyFont="1" applyBorder="1"/>
    <xf numFmtId="3" fontId="20" fillId="0" borderId="10" xfId="0" applyNumberFormat="1" applyFont="1" applyBorder="1"/>
    <xf numFmtId="165" fontId="20" fillId="0" borderId="10" xfId="1" applyNumberFormat="1" applyFont="1" applyBorder="1"/>
    <xf numFmtId="2" fontId="20" fillId="0" borderId="10" xfId="0" applyNumberFormat="1" applyFont="1" applyBorder="1"/>
    <xf numFmtId="165" fontId="20" fillId="0" borderId="10" xfId="0" applyNumberFormat="1" applyFont="1" applyBorder="1"/>
    <xf numFmtId="1" fontId="20" fillId="0" borderId="10" xfId="0" applyNumberFormat="1" applyFont="1" applyBorder="1"/>
    <xf numFmtId="9" fontId="20" fillId="0" borderId="15" xfId="2" applyFont="1" applyBorder="1"/>
    <xf numFmtId="0" fontId="20" fillId="0" borderId="16" xfId="0" applyFont="1" applyBorder="1"/>
    <xf numFmtId="0" fontId="20" fillId="0" borderId="17" xfId="0" applyFont="1" applyBorder="1"/>
    <xf numFmtId="3" fontId="20" fillId="0" borderId="17" xfId="0" applyNumberFormat="1" applyFont="1" applyBorder="1"/>
    <xf numFmtId="165" fontId="20" fillId="0" borderId="17" xfId="1" applyNumberFormat="1" applyFont="1" applyBorder="1"/>
    <xf numFmtId="2" fontId="20" fillId="0" borderId="17" xfId="0" applyNumberFormat="1" applyFont="1" applyBorder="1"/>
    <xf numFmtId="165" fontId="20" fillId="0" borderId="17" xfId="0" applyNumberFormat="1" applyFont="1" applyBorder="1"/>
    <xf numFmtId="1" fontId="20" fillId="0" borderId="17" xfId="0" applyNumberFormat="1" applyFont="1" applyBorder="1"/>
    <xf numFmtId="9" fontId="20" fillId="0" borderId="18" xfId="2" applyFont="1" applyBorder="1"/>
    <xf numFmtId="0" fontId="20" fillId="0" borderId="0" xfId="0" applyFont="1"/>
    <xf numFmtId="0" fontId="0" fillId="0" borderId="15" xfId="0" applyBorder="1"/>
    <xf numFmtId="10" fontId="0" fillId="0" borderId="15" xfId="2" applyNumberFormat="1" applyFont="1" applyBorder="1"/>
    <xf numFmtId="10" fontId="0" fillId="0" borderId="18" xfId="2" applyNumberFormat="1" applyFont="1" applyBorder="1"/>
    <xf numFmtId="0" fontId="16" fillId="0" borderId="10" xfId="0" applyFont="1" applyBorder="1"/>
    <xf numFmtId="164" fontId="16" fillId="0" borderId="10" xfId="1" applyFont="1" applyBorder="1"/>
    <xf numFmtId="9" fontId="16" fillId="0" borderId="10" xfId="2" applyFont="1" applyBorder="1"/>
    <xf numFmtId="10" fontId="16" fillId="0" borderId="10" xfId="0" applyNumberFormat="1" applyFont="1" applyBorder="1"/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6" fontId="16" fillId="0" borderId="10" xfId="0" applyNumberFormat="1" applyFont="1" applyBorder="1"/>
    <xf numFmtId="9" fontId="16" fillId="0" borderId="10" xfId="0" applyNumberFormat="1" applyFont="1" applyBorder="1"/>
    <xf numFmtId="0" fontId="0" fillId="35" borderId="11" xfId="0" applyFill="1" applyBorder="1" applyAlignment="1">
      <alignment vertical="center" wrapText="1"/>
    </xf>
    <xf numFmtId="0" fontId="0" fillId="35" borderId="12" xfId="0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1" fontId="16" fillId="0" borderId="10" xfId="0" applyNumberFormat="1" applyFont="1" applyBorder="1"/>
    <xf numFmtId="1" fontId="16" fillId="0" borderId="10" xfId="1" applyNumberFormat="1" applyFont="1" applyBorder="1"/>
    <xf numFmtId="0" fontId="21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1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2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36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9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NAÏVE APPROACH</a:t>
            </a:r>
          </a:p>
        </c:rich>
      </c:tx>
      <c:layout>
        <c:manualLayout>
          <c:xMode val="edge"/>
          <c:yMode val="edge"/>
          <c:x val="0.41414110478495803"/>
          <c:y val="2.133062013319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Approach'!$C$2</c:f>
              <c:strCache>
                <c:ptCount val="1"/>
                <c:pt idx="0">
                  <c:v>Current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'Naive Approach'!$B$3:$B$73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'Naive Approach'!$C$3:$C$73</c:f>
              <c:numCache>
                <c:formatCode>#,##0</c:formatCode>
                <c:ptCount val="71"/>
                <c:pt idx="0">
                  <c:v>37859748</c:v>
                </c:pt>
                <c:pt idx="1">
                  <c:v>38424141</c:v>
                </c:pt>
                <c:pt idx="2">
                  <c:v>39035444</c:v>
                </c:pt>
                <c:pt idx="3">
                  <c:v>39686163</c:v>
                </c:pt>
                <c:pt idx="4">
                  <c:v>40370852</c:v>
                </c:pt>
                <c:pt idx="5">
                  <c:v>41086100</c:v>
                </c:pt>
                <c:pt idx="6">
                  <c:v>41830614</c:v>
                </c:pt>
                <c:pt idx="7">
                  <c:v>42605124</c:v>
                </c:pt>
                <c:pt idx="8">
                  <c:v>43412097</c:v>
                </c:pt>
                <c:pt idx="9">
                  <c:v>44255330</c:v>
                </c:pt>
                <c:pt idx="10">
                  <c:v>45138458</c:v>
                </c:pt>
                <c:pt idx="11">
                  <c:v>46063563</c:v>
                </c:pt>
                <c:pt idx="12">
                  <c:v>47029822</c:v>
                </c:pt>
                <c:pt idx="13">
                  <c:v>48032934</c:v>
                </c:pt>
                <c:pt idx="14">
                  <c:v>49066760</c:v>
                </c:pt>
                <c:pt idx="15">
                  <c:v>50127921</c:v>
                </c:pt>
                <c:pt idx="16">
                  <c:v>51217973</c:v>
                </c:pt>
                <c:pt idx="17">
                  <c:v>52342233</c:v>
                </c:pt>
                <c:pt idx="18">
                  <c:v>53506196</c:v>
                </c:pt>
                <c:pt idx="19">
                  <c:v>54717039</c:v>
                </c:pt>
                <c:pt idx="20">
                  <c:v>55982144</c:v>
                </c:pt>
                <c:pt idx="21">
                  <c:v>57296983</c:v>
                </c:pt>
                <c:pt idx="22">
                  <c:v>58665808</c:v>
                </c:pt>
                <c:pt idx="23">
                  <c:v>60114625</c:v>
                </c:pt>
                <c:pt idx="24">
                  <c:v>61677177</c:v>
                </c:pt>
                <c:pt idx="25">
                  <c:v>63374298</c:v>
                </c:pt>
                <c:pt idx="26">
                  <c:v>65221378</c:v>
                </c:pt>
                <c:pt idx="27">
                  <c:v>67203128</c:v>
                </c:pt>
                <c:pt idx="28">
                  <c:v>69271917</c:v>
                </c:pt>
                <c:pt idx="29">
                  <c:v>71361131</c:v>
                </c:pt>
                <c:pt idx="30">
                  <c:v>73423633</c:v>
                </c:pt>
                <c:pt idx="31">
                  <c:v>75440502</c:v>
                </c:pt>
                <c:pt idx="32">
                  <c:v>77427546</c:v>
                </c:pt>
                <c:pt idx="33">
                  <c:v>79414840</c:v>
                </c:pt>
                <c:pt idx="34">
                  <c:v>81448755</c:v>
                </c:pt>
                <c:pt idx="35">
                  <c:v>83562785</c:v>
                </c:pt>
                <c:pt idx="36">
                  <c:v>85766399</c:v>
                </c:pt>
                <c:pt idx="37">
                  <c:v>88048032</c:v>
                </c:pt>
                <c:pt idx="38">
                  <c:v>90395271</c:v>
                </c:pt>
                <c:pt idx="39">
                  <c:v>92788027</c:v>
                </c:pt>
                <c:pt idx="40">
                  <c:v>95212450</c:v>
                </c:pt>
                <c:pt idx="41">
                  <c:v>97667632</c:v>
                </c:pt>
                <c:pt idx="42">
                  <c:v>100161710</c:v>
                </c:pt>
                <c:pt idx="43">
                  <c:v>102700753</c:v>
                </c:pt>
                <c:pt idx="44">
                  <c:v>105293700</c:v>
                </c:pt>
                <c:pt idx="45">
                  <c:v>107948335</c:v>
                </c:pt>
                <c:pt idx="46">
                  <c:v>110668794</c:v>
                </c:pt>
                <c:pt idx="47">
                  <c:v>113457663</c:v>
                </c:pt>
                <c:pt idx="48">
                  <c:v>116319759</c:v>
                </c:pt>
                <c:pt idx="49">
                  <c:v>119260063</c:v>
                </c:pt>
                <c:pt idx="50">
                  <c:v>122283850</c:v>
                </c:pt>
                <c:pt idx="51">
                  <c:v>125394046</c:v>
                </c:pt>
                <c:pt idx="52">
                  <c:v>128596076</c:v>
                </c:pt>
                <c:pt idx="53">
                  <c:v>131900631</c:v>
                </c:pt>
                <c:pt idx="54">
                  <c:v>135320422</c:v>
                </c:pt>
                <c:pt idx="55">
                  <c:v>138865016</c:v>
                </c:pt>
                <c:pt idx="56">
                  <c:v>142538308</c:v>
                </c:pt>
                <c:pt idx="57">
                  <c:v>146339977</c:v>
                </c:pt>
                <c:pt idx="58">
                  <c:v>150269623</c:v>
                </c:pt>
                <c:pt idx="59">
                  <c:v>154324933</c:v>
                </c:pt>
                <c:pt idx="60">
                  <c:v>158503197</c:v>
                </c:pt>
                <c:pt idx="61">
                  <c:v>162805077</c:v>
                </c:pt>
                <c:pt idx="62">
                  <c:v>167228794</c:v>
                </c:pt>
                <c:pt idx="63">
                  <c:v>171765816</c:v>
                </c:pt>
                <c:pt idx="64">
                  <c:v>176404934</c:v>
                </c:pt>
                <c:pt idx="65">
                  <c:v>181137448</c:v>
                </c:pt>
                <c:pt idx="66">
                  <c:v>185960241</c:v>
                </c:pt>
                <c:pt idx="67">
                  <c:v>190873244</c:v>
                </c:pt>
                <c:pt idx="68">
                  <c:v>195874683</c:v>
                </c:pt>
                <c:pt idx="69">
                  <c:v>200963599</c:v>
                </c:pt>
                <c:pt idx="70">
                  <c:v>206139589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451D-B935-5A74435C385F}"/>
            </c:ext>
          </c:extLst>
        </c:ser>
        <c:ser>
          <c:idx val="1"/>
          <c:order val="1"/>
          <c:tx>
            <c:strRef>
              <c:f>'Naive Approach'!$D$2</c:f>
              <c:strCache>
                <c:ptCount val="1"/>
                <c:pt idx="0">
                  <c:v>Forecasted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'Naive Approach'!$B$3:$B$73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'Naive Approach'!$D$3:$D$73</c:f>
              <c:numCache>
                <c:formatCode>_-* #,##0_-;\-* #,##0_-;_-* "-"??_-;_-@_-</c:formatCode>
                <c:ptCount val="71"/>
                <c:pt idx="1">
                  <c:v>37859748</c:v>
                </c:pt>
                <c:pt idx="2">
                  <c:v>38424141</c:v>
                </c:pt>
                <c:pt idx="3">
                  <c:v>39035444</c:v>
                </c:pt>
                <c:pt idx="4">
                  <c:v>39686163</c:v>
                </c:pt>
                <c:pt idx="5">
                  <c:v>40370852</c:v>
                </c:pt>
                <c:pt idx="6">
                  <c:v>41086100</c:v>
                </c:pt>
                <c:pt idx="7">
                  <c:v>41830614</c:v>
                </c:pt>
                <c:pt idx="8">
                  <c:v>42605124</c:v>
                </c:pt>
                <c:pt idx="9">
                  <c:v>43412097</c:v>
                </c:pt>
                <c:pt idx="10">
                  <c:v>44255330</c:v>
                </c:pt>
                <c:pt idx="11">
                  <c:v>45138458</c:v>
                </c:pt>
                <c:pt idx="12">
                  <c:v>46063563</c:v>
                </c:pt>
                <c:pt idx="13">
                  <c:v>47029822</c:v>
                </c:pt>
                <c:pt idx="14">
                  <c:v>48032934</c:v>
                </c:pt>
                <c:pt idx="15">
                  <c:v>49066760</c:v>
                </c:pt>
                <c:pt idx="16">
                  <c:v>50127921</c:v>
                </c:pt>
                <c:pt idx="17">
                  <c:v>51217973</c:v>
                </c:pt>
                <c:pt idx="18">
                  <c:v>52342233</c:v>
                </c:pt>
                <c:pt idx="19">
                  <c:v>53506196</c:v>
                </c:pt>
                <c:pt idx="20">
                  <c:v>54717039</c:v>
                </c:pt>
                <c:pt idx="21">
                  <c:v>55982144</c:v>
                </c:pt>
                <c:pt idx="22">
                  <c:v>57296983</c:v>
                </c:pt>
                <c:pt idx="23">
                  <c:v>58665808</c:v>
                </c:pt>
                <c:pt idx="24">
                  <c:v>60114625</c:v>
                </c:pt>
                <c:pt idx="25">
                  <c:v>61677177</c:v>
                </c:pt>
                <c:pt idx="26">
                  <c:v>63374298</c:v>
                </c:pt>
                <c:pt idx="27">
                  <c:v>65221378</c:v>
                </c:pt>
                <c:pt idx="28">
                  <c:v>67203128</c:v>
                </c:pt>
                <c:pt idx="29">
                  <c:v>69271917</c:v>
                </c:pt>
                <c:pt idx="30">
                  <c:v>71361131</c:v>
                </c:pt>
                <c:pt idx="31">
                  <c:v>73423633</c:v>
                </c:pt>
                <c:pt idx="32">
                  <c:v>75440502</c:v>
                </c:pt>
                <c:pt idx="33">
                  <c:v>77427546</c:v>
                </c:pt>
                <c:pt idx="34">
                  <c:v>79414840</c:v>
                </c:pt>
                <c:pt idx="35">
                  <c:v>81448755</c:v>
                </c:pt>
                <c:pt idx="36">
                  <c:v>83562785</c:v>
                </c:pt>
                <c:pt idx="37">
                  <c:v>85766399</c:v>
                </c:pt>
                <c:pt idx="38">
                  <c:v>88048032</c:v>
                </c:pt>
                <c:pt idx="39">
                  <c:v>90395271</c:v>
                </c:pt>
                <c:pt idx="40">
                  <c:v>92788027</c:v>
                </c:pt>
                <c:pt idx="41">
                  <c:v>95212450</c:v>
                </c:pt>
                <c:pt idx="42">
                  <c:v>97667632</c:v>
                </c:pt>
                <c:pt idx="43">
                  <c:v>100161710</c:v>
                </c:pt>
                <c:pt idx="44">
                  <c:v>102700753</c:v>
                </c:pt>
                <c:pt idx="45">
                  <c:v>105293700</c:v>
                </c:pt>
                <c:pt idx="46">
                  <c:v>107948335</c:v>
                </c:pt>
                <c:pt idx="47">
                  <c:v>110668794</c:v>
                </c:pt>
                <c:pt idx="48">
                  <c:v>113457663</c:v>
                </c:pt>
                <c:pt idx="49">
                  <c:v>116319759</c:v>
                </c:pt>
                <c:pt idx="50">
                  <c:v>119260063</c:v>
                </c:pt>
                <c:pt idx="51">
                  <c:v>122283850</c:v>
                </c:pt>
                <c:pt idx="52">
                  <c:v>125394046</c:v>
                </c:pt>
                <c:pt idx="53">
                  <c:v>128596076</c:v>
                </c:pt>
                <c:pt idx="54">
                  <c:v>131900631</c:v>
                </c:pt>
                <c:pt idx="55">
                  <c:v>135320422</c:v>
                </c:pt>
                <c:pt idx="56">
                  <c:v>138865016</c:v>
                </c:pt>
                <c:pt idx="57">
                  <c:v>142538308</c:v>
                </c:pt>
                <c:pt idx="58">
                  <c:v>146339977</c:v>
                </c:pt>
                <c:pt idx="59">
                  <c:v>150269623</c:v>
                </c:pt>
                <c:pt idx="60">
                  <c:v>154324933</c:v>
                </c:pt>
                <c:pt idx="61">
                  <c:v>158503197</c:v>
                </c:pt>
                <c:pt idx="62">
                  <c:v>162805077</c:v>
                </c:pt>
                <c:pt idx="63">
                  <c:v>167228794</c:v>
                </c:pt>
                <c:pt idx="64">
                  <c:v>171765816</c:v>
                </c:pt>
                <c:pt idx="65">
                  <c:v>176404934</c:v>
                </c:pt>
                <c:pt idx="66">
                  <c:v>181137448</c:v>
                </c:pt>
                <c:pt idx="67">
                  <c:v>185960241</c:v>
                </c:pt>
                <c:pt idx="68">
                  <c:v>190873244</c:v>
                </c:pt>
                <c:pt idx="69">
                  <c:v>195874683</c:v>
                </c:pt>
                <c:pt idx="70">
                  <c:v>200963599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451D-B935-5A74435C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952328"/>
        <c:axId val="723952656"/>
      </c:lineChart>
      <c:catAx>
        <c:axId val="72395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52656"/>
        <c:crosses val="autoZero"/>
        <c:auto val="1"/>
        <c:lblAlgn val="ctr"/>
        <c:lblOffset val="100"/>
        <c:noMultiLvlLbl val="0"/>
      </c:catAx>
      <c:valAx>
        <c:axId val="723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'3-YEAR MOVING AVERAGE'!$B$3:$B$73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'3-YEAR MOVING AVERAGE'!$C$3:$C$73</c:f>
              <c:numCache>
                <c:formatCode>#,##0</c:formatCode>
                <c:ptCount val="71"/>
                <c:pt idx="0">
                  <c:v>37859748</c:v>
                </c:pt>
                <c:pt idx="1">
                  <c:v>38424141</c:v>
                </c:pt>
                <c:pt idx="2">
                  <c:v>39035444</c:v>
                </c:pt>
                <c:pt idx="3">
                  <c:v>39686163</c:v>
                </c:pt>
                <c:pt idx="4">
                  <c:v>40370852</c:v>
                </c:pt>
                <c:pt idx="5">
                  <c:v>41086100</c:v>
                </c:pt>
                <c:pt idx="6">
                  <c:v>41830614</c:v>
                </c:pt>
                <c:pt idx="7">
                  <c:v>42605124</c:v>
                </c:pt>
                <c:pt idx="8">
                  <c:v>43412097</c:v>
                </c:pt>
                <c:pt idx="9">
                  <c:v>44255330</c:v>
                </c:pt>
                <c:pt idx="10">
                  <c:v>45138458</c:v>
                </c:pt>
                <c:pt idx="11">
                  <c:v>46063563</c:v>
                </c:pt>
                <c:pt idx="12">
                  <c:v>47029822</c:v>
                </c:pt>
                <c:pt idx="13">
                  <c:v>48032934</c:v>
                </c:pt>
                <c:pt idx="14">
                  <c:v>49066760</c:v>
                </c:pt>
                <c:pt idx="15">
                  <c:v>50127921</c:v>
                </c:pt>
                <c:pt idx="16">
                  <c:v>51217973</c:v>
                </c:pt>
                <c:pt idx="17">
                  <c:v>52342233</c:v>
                </c:pt>
                <c:pt idx="18">
                  <c:v>53506196</c:v>
                </c:pt>
                <c:pt idx="19">
                  <c:v>54717039</c:v>
                </c:pt>
                <c:pt idx="20">
                  <c:v>55982144</c:v>
                </c:pt>
                <c:pt idx="21">
                  <c:v>57296983</c:v>
                </c:pt>
                <c:pt idx="22">
                  <c:v>58665808</c:v>
                </c:pt>
                <c:pt idx="23">
                  <c:v>60114625</c:v>
                </c:pt>
                <c:pt idx="24">
                  <c:v>61677177</c:v>
                </c:pt>
                <c:pt idx="25">
                  <c:v>63374298</c:v>
                </c:pt>
                <c:pt idx="26">
                  <c:v>65221378</c:v>
                </c:pt>
                <c:pt idx="27">
                  <c:v>67203128</c:v>
                </c:pt>
                <c:pt idx="28">
                  <c:v>69271917</c:v>
                </c:pt>
                <c:pt idx="29">
                  <c:v>71361131</c:v>
                </c:pt>
                <c:pt idx="30">
                  <c:v>73423633</c:v>
                </c:pt>
                <c:pt idx="31">
                  <c:v>75440502</c:v>
                </c:pt>
                <c:pt idx="32">
                  <c:v>77427546</c:v>
                </c:pt>
                <c:pt idx="33">
                  <c:v>79414840</c:v>
                </c:pt>
                <c:pt idx="34">
                  <c:v>81448755</c:v>
                </c:pt>
                <c:pt idx="35">
                  <c:v>83562785</c:v>
                </c:pt>
                <c:pt idx="36">
                  <c:v>85766399</c:v>
                </c:pt>
                <c:pt idx="37">
                  <c:v>88048032</c:v>
                </c:pt>
                <c:pt idx="38">
                  <c:v>90395271</c:v>
                </c:pt>
                <c:pt idx="39">
                  <c:v>92788027</c:v>
                </c:pt>
                <c:pt idx="40">
                  <c:v>95212450</c:v>
                </c:pt>
                <c:pt idx="41">
                  <c:v>97667632</c:v>
                </c:pt>
                <c:pt idx="42">
                  <c:v>100161710</c:v>
                </c:pt>
                <c:pt idx="43">
                  <c:v>102700753</c:v>
                </c:pt>
                <c:pt idx="44">
                  <c:v>105293700</c:v>
                </c:pt>
                <c:pt idx="45">
                  <c:v>107948335</c:v>
                </c:pt>
                <c:pt idx="46">
                  <c:v>110668794</c:v>
                </c:pt>
                <c:pt idx="47">
                  <c:v>113457663</c:v>
                </c:pt>
                <c:pt idx="48">
                  <c:v>116319759</c:v>
                </c:pt>
                <c:pt idx="49">
                  <c:v>119260063</c:v>
                </c:pt>
                <c:pt idx="50">
                  <c:v>122283850</c:v>
                </c:pt>
                <c:pt idx="51">
                  <c:v>125394046</c:v>
                </c:pt>
                <c:pt idx="52">
                  <c:v>128596076</c:v>
                </c:pt>
                <c:pt idx="53">
                  <c:v>131900631</c:v>
                </c:pt>
                <c:pt idx="54">
                  <c:v>135320422</c:v>
                </c:pt>
                <c:pt idx="55">
                  <c:v>138865016</c:v>
                </c:pt>
                <c:pt idx="56">
                  <c:v>142538308</c:v>
                </c:pt>
                <c:pt idx="57">
                  <c:v>146339977</c:v>
                </c:pt>
                <c:pt idx="58">
                  <c:v>150269623</c:v>
                </c:pt>
                <c:pt idx="59">
                  <c:v>154324933</c:v>
                </c:pt>
                <c:pt idx="60">
                  <c:v>158503197</c:v>
                </c:pt>
                <c:pt idx="61">
                  <c:v>162805077</c:v>
                </c:pt>
                <c:pt idx="62">
                  <c:v>167228794</c:v>
                </c:pt>
                <c:pt idx="63">
                  <c:v>171765816</c:v>
                </c:pt>
                <c:pt idx="64">
                  <c:v>176404934</c:v>
                </c:pt>
                <c:pt idx="65">
                  <c:v>181137448</c:v>
                </c:pt>
                <c:pt idx="66">
                  <c:v>185960241</c:v>
                </c:pt>
                <c:pt idx="67">
                  <c:v>190873244</c:v>
                </c:pt>
                <c:pt idx="68">
                  <c:v>195874683</c:v>
                </c:pt>
                <c:pt idx="69">
                  <c:v>200963599</c:v>
                </c:pt>
                <c:pt idx="70">
                  <c:v>206139589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6-4EB1-9F07-5415F50A9948}"/>
            </c:ext>
          </c:extLst>
        </c:ser>
        <c:ser>
          <c:idx val="1"/>
          <c:order val="1"/>
          <c:tx>
            <c:v>Forecast</c:v>
          </c:tx>
          <c:cat>
            <c:numRef>
              <c:f>'3-YEAR MOVING AVERAGE'!$B$3:$B$73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'3-YEAR MOVING AVERAGE'!$D$3:$D$73</c:f>
              <c:numCache>
                <c:formatCode>General</c:formatCode>
                <c:ptCount val="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#,##0">
                  <c:v>38439777.666666664</c:v>
                </c:pt>
                <c:pt idx="4" formatCode="#,##0">
                  <c:v>39048582.666666664</c:v>
                </c:pt>
                <c:pt idx="5" formatCode="#,##0">
                  <c:v>39697486.333333336</c:v>
                </c:pt>
                <c:pt idx="6" formatCode="#,##0">
                  <c:v>40381038.333333336</c:v>
                </c:pt>
                <c:pt idx="7" formatCode="#,##0">
                  <c:v>41095855.333333336</c:v>
                </c:pt>
                <c:pt idx="8" formatCode="#,##0">
                  <c:v>41840612.666666664</c:v>
                </c:pt>
                <c:pt idx="9" formatCode="#,##0">
                  <c:v>42615945</c:v>
                </c:pt>
                <c:pt idx="10" formatCode="#,##0">
                  <c:v>43424183.666666664</c:v>
                </c:pt>
                <c:pt idx="11" formatCode="#,##0">
                  <c:v>44268628.333333336</c:v>
                </c:pt>
                <c:pt idx="12" formatCode="#,##0">
                  <c:v>45152450.333333336</c:v>
                </c:pt>
                <c:pt idx="13" formatCode="#,##0">
                  <c:v>46077281</c:v>
                </c:pt>
                <c:pt idx="14" formatCode="#,##0">
                  <c:v>47042106.333333336</c:v>
                </c:pt>
                <c:pt idx="15" formatCode="#,##0">
                  <c:v>48043172</c:v>
                </c:pt>
                <c:pt idx="16" formatCode="#,##0">
                  <c:v>49075871.666666664</c:v>
                </c:pt>
                <c:pt idx="17" formatCode="#,##0">
                  <c:v>50137551.333333336</c:v>
                </c:pt>
                <c:pt idx="18" formatCode="#,##0">
                  <c:v>51229375.666666664</c:v>
                </c:pt>
                <c:pt idx="19" formatCode="#,##0">
                  <c:v>52355467.333333336</c:v>
                </c:pt>
                <c:pt idx="20" formatCode="#,##0">
                  <c:v>53521822.666666664</c:v>
                </c:pt>
                <c:pt idx="21" formatCode="#,##0">
                  <c:v>54735126.333333336</c:v>
                </c:pt>
                <c:pt idx="22" formatCode="#,##0">
                  <c:v>55998722</c:v>
                </c:pt>
                <c:pt idx="23" formatCode="#,##0">
                  <c:v>57314978.333333336</c:v>
                </c:pt>
                <c:pt idx="24" formatCode="#,##0">
                  <c:v>58692472</c:v>
                </c:pt>
                <c:pt idx="25" formatCode="#,##0">
                  <c:v>60152536.666666664</c:v>
                </c:pt>
                <c:pt idx="26" formatCode="#,##0">
                  <c:v>61722033.333333336</c:v>
                </c:pt>
                <c:pt idx="27" formatCode="#,##0">
                  <c:v>63424284.333333336</c:v>
                </c:pt>
                <c:pt idx="28" formatCode="#,##0">
                  <c:v>65266268</c:v>
                </c:pt>
                <c:pt idx="29" formatCode="#,##0">
                  <c:v>67232141</c:v>
                </c:pt>
                <c:pt idx="30" formatCode="#,##0">
                  <c:v>69278725.333333328</c:v>
                </c:pt>
                <c:pt idx="31" formatCode="#,##0">
                  <c:v>71352227</c:v>
                </c:pt>
                <c:pt idx="32" formatCode="#,##0">
                  <c:v>73408422</c:v>
                </c:pt>
                <c:pt idx="33" formatCode="#,##0">
                  <c:v>75430560.333333328</c:v>
                </c:pt>
                <c:pt idx="34" formatCode="#,##0">
                  <c:v>77427629.333333328</c:v>
                </c:pt>
                <c:pt idx="35" formatCode="#,##0">
                  <c:v>79430380.333333328</c:v>
                </c:pt>
                <c:pt idx="36" formatCode="#,##0">
                  <c:v>81475460</c:v>
                </c:pt>
                <c:pt idx="37" formatCode="#,##0">
                  <c:v>83592646.333333328</c:v>
                </c:pt>
                <c:pt idx="38" formatCode="#,##0">
                  <c:v>85792405.333333328</c:v>
                </c:pt>
                <c:pt idx="39" formatCode="#,##0">
                  <c:v>88069900.666666672</c:v>
                </c:pt>
                <c:pt idx="40" formatCode="#,##0">
                  <c:v>90410443.333333328</c:v>
                </c:pt>
                <c:pt idx="41" formatCode="#,##0">
                  <c:v>92798582.666666672</c:v>
                </c:pt>
                <c:pt idx="42" formatCode="#,##0">
                  <c:v>95222703</c:v>
                </c:pt>
                <c:pt idx="43" formatCode="#,##0">
                  <c:v>97680597.333333328</c:v>
                </c:pt>
                <c:pt idx="44" formatCode="#,##0">
                  <c:v>100176698.33333333</c:v>
                </c:pt>
                <c:pt idx="45" formatCode="#,##0">
                  <c:v>102718721</c:v>
                </c:pt>
                <c:pt idx="46" formatCode="#,##0">
                  <c:v>105314262.66666667</c:v>
                </c:pt>
                <c:pt idx="47" formatCode="#,##0">
                  <c:v>107970276.33333333</c:v>
                </c:pt>
                <c:pt idx="48" formatCode="#,##0">
                  <c:v>110691597.33333333</c:v>
                </c:pt>
                <c:pt idx="49" formatCode="#,##0">
                  <c:v>113482072</c:v>
                </c:pt>
                <c:pt idx="50" formatCode="#,##0">
                  <c:v>116345828.33333333</c:v>
                </c:pt>
                <c:pt idx="51" formatCode="#,##0">
                  <c:v>119287890.66666667</c:v>
                </c:pt>
                <c:pt idx="52" formatCode="#,##0">
                  <c:v>122312653</c:v>
                </c:pt>
                <c:pt idx="53" formatCode="#,##0">
                  <c:v>125424657.33333333</c:v>
                </c:pt>
                <c:pt idx="54" formatCode="#,##0">
                  <c:v>128630251</c:v>
                </c:pt>
                <c:pt idx="55" formatCode="#,##0">
                  <c:v>131939043</c:v>
                </c:pt>
                <c:pt idx="56" formatCode="#,##0">
                  <c:v>135362023</c:v>
                </c:pt>
                <c:pt idx="57" formatCode="#,##0">
                  <c:v>138907915.33333334</c:v>
                </c:pt>
                <c:pt idx="58" formatCode="#,##0">
                  <c:v>142581100.33333334</c:v>
                </c:pt>
                <c:pt idx="59" formatCode="#,##0">
                  <c:v>146382636</c:v>
                </c:pt>
                <c:pt idx="60" formatCode="#,##0">
                  <c:v>150311511</c:v>
                </c:pt>
                <c:pt idx="61" formatCode="#,##0">
                  <c:v>154365917.66666666</c:v>
                </c:pt>
                <c:pt idx="62" formatCode="#,##0">
                  <c:v>158544402.33333334</c:v>
                </c:pt>
                <c:pt idx="63" formatCode="#,##0">
                  <c:v>162845689.33333334</c:v>
                </c:pt>
                <c:pt idx="64" formatCode="#,##0">
                  <c:v>167266562.33333334</c:v>
                </c:pt>
                <c:pt idx="65" formatCode="#,##0">
                  <c:v>171799848</c:v>
                </c:pt>
                <c:pt idx="66" formatCode="#,##0">
                  <c:v>176436066</c:v>
                </c:pt>
                <c:pt idx="67" formatCode="#,##0">
                  <c:v>181167541</c:v>
                </c:pt>
                <c:pt idx="68" formatCode="#,##0">
                  <c:v>185990311</c:v>
                </c:pt>
                <c:pt idx="69" formatCode="#,##0">
                  <c:v>190902722.66666666</c:v>
                </c:pt>
                <c:pt idx="70" formatCode="#,##0">
                  <c:v>195903842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6-4EB1-9F07-5415F50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58192"/>
        <c:axId val="489258520"/>
      </c:lineChart>
      <c:catAx>
        <c:axId val="4892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258520"/>
        <c:crosses val="autoZero"/>
        <c:auto val="1"/>
        <c:lblAlgn val="ctr"/>
        <c:lblOffset val="100"/>
        <c:noMultiLvlLbl val="0"/>
      </c:catAx>
      <c:valAx>
        <c:axId val="48925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Population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925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'Exponential Smoothing'!$B$3:$B$73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'Exponential Smoothing'!$C$3:$C$73</c:f>
              <c:numCache>
                <c:formatCode>#,##0</c:formatCode>
                <c:ptCount val="71"/>
                <c:pt idx="0">
                  <c:v>37859748</c:v>
                </c:pt>
                <c:pt idx="1">
                  <c:v>38424141</c:v>
                </c:pt>
                <c:pt idx="2">
                  <c:v>39035444</c:v>
                </c:pt>
                <c:pt idx="3">
                  <c:v>39686163</c:v>
                </c:pt>
                <c:pt idx="4">
                  <c:v>40370852</c:v>
                </c:pt>
                <c:pt idx="5">
                  <c:v>41086100</c:v>
                </c:pt>
                <c:pt idx="6">
                  <c:v>41830614</c:v>
                </c:pt>
                <c:pt idx="7">
                  <c:v>42605124</c:v>
                </c:pt>
                <c:pt idx="8">
                  <c:v>43412097</c:v>
                </c:pt>
                <c:pt idx="9">
                  <c:v>44255330</c:v>
                </c:pt>
                <c:pt idx="10">
                  <c:v>45138458</c:v>
                </c:pt>
                <c:pt idx="11">
                  <c:v>46063563</c:v>
                </c:pt>
                <c:pt idx="12">
                  <c:v>47029822</c:v>
                </c:pt>
                <c:pt idx="13">
                  <c:v>48032934</c:v>
                </c:pt>
                <c:pt idx="14">
                  <c:v>49066760</c:v>
                </c:pt>
                <c:pt idx="15">
                  <c:v>50127921</c:v>
                </c:pt>
                <c:pt idx="16">
                  <c:v>51217973</c:v>
                </c:pt>
                <c:pt idx="17">
                  <c:v>52342233</c:v>
                </c:pt>
                <c:pt idx="18">
                  <c:v>53506196</c:v>
                </c:pt>
                <c:pt idx="19">
                  <c:v>54717039</c:v>
                </c:pt>
                <c:pt idx="20">
                  <c:v>55982144</c:v>
                </c:pt>
                <c:pt idx="21">
                  <c:v>57296983</c:v>
                </c:pt>
                <c:pt idx="22">
                  <c:v>58665808</c:v>
                </c:pt>
                <c:pt idx="23">
                  <c:v>60114625</c:v>
                </c:pt>
                <c:pt idx="24">
                  <c:v>61677177</c:v>
                </c:pt>
                <c:pt idx="25">
                  <c:v>63374298</c:v>
                </c:pt>
                <c:pt idx="26">
                  <c:v>65221378</c:v>
                </c:pt>
                <c:pt idx="27">
                  <c:v>67203128</c:v>
                </c:pt>
                <c:pt idx="28">
                  <c:v>69271917</c:v>
                </c:pt>
                <c:pt idx="29">
                  <c:v>71361131</c:v>
                </c:pt>
                <c:pt idx="30">
                  <c:v>73423633</c:v>
                </c:pt>
                <c:pt idx="31">
                  <c:v>75440502</c:v>
                </c:pt>
                <c:pt idx="32">
                  <c:v>77427546</c:v>
                </c:pt>
                <c:pt idx="33">
                  <c:v>79414840</c:v>
                </c:pt>
                <c:pt idx="34">
                  <c:v>81448755</c:v>
                </c:pt>
                <c:pt idx="35">
                  <c:v>83562785</c:v>
                </c:pt>
                <c:pt idx="36">
                  <c:v>85766399</c:v>
                </c:pt>
                <c:pt idx="37">
                  <c:v>88048032</c:v>
                </c:pt>
                <c:pt idx="38">
                  <c:v>90395271</c:v>
                </c:pt>
                <c:pt idx="39">
                  <c:v>92788027</c:v>
                </c:pt>
                <c:pt idx="40">
                  <c:v>95212450</c:v>
                </c:pt>
                <c:pt idx="41">
                  <c:v>97667632</c:v>
                </c:pt>
                <c:pt idx="42">
                  <c:v>100161710</c:v>
                </c:pt>
                <c:pt idx="43">
                  <c:v>102700753</c:v>
                </c:pt>
                <c:pt idx="44">
                  <c:v>105293700</c:v>
                </c:pt>
                <c:pt idx="45">
                  <c:v>107948335</c:v>
                </c:pt>
                <c:pt idx="46">
                  <c:v>110668794</c:v>
                </c:pt>
                <c:pt idx="47">
                  <c:v>113457663</c:v>
                </c:pt>
                <c:pt idx="48">
                  <c:v>116319759</c:v>
                </c:pt>
                <c:pt idx="49">
                  <c:v>119260063</c:v>
                </c:pt>
                <c:pt idx="50">
                  <c:v>122283850</c:v>
                </c:pt>
                <c:pt idx="51">
                  <c:v>125394046</c:v>
                </c:pt>
                <c:pt idx="52">
                  <c:v>128596076</c:v>
                </c:pt>
                <c:pt idx="53">
                  <c:v>131900631</c:v>
                </c:pt>
                <c:pt idx="54">
                  <c:v>135320422</c:v>
                </c:pt>
                <c:pt idx="55">
                  <c:v>138865016</c:v>
                </c:pt>
                <c:pt idx="56">
                  <c:v>142538308</c:v>
                </c:pt>
                <c:pt idx="57">
                  <c:v>146339977</c:v>
                </c:pt>
                <c:pt idx="58">
                  <c:v>150269623</c:v>
                </c:pt>
                <c:pt idx="59">
                  <c:v>154324933</c:v>
                </c:pt>
                <c:pt idx="60">
                  <c:v>158503197</c:v>
                </c:pt>
                <c:pt idx="61">
                  <c:v>162805077</c:v>
                </c:pt>
                <c:pt idx="62">
                  <c:v>167228794</c:v>
                </c:pt>
                <c:pt idx="63">
                  <c:v>171765816</c:v>
                </c:pt>
                <c:pt idx="64">
                  <c:v>176404934</c:v>
                </c:pt>
                <c:pt idx="65">
                  <c:v>181137448</c:v>
                </c:pt>
                <c:pt idx="66">
                  <c:v>185960241</c:v>
                </c:pt>
                <c:pt idx="67">
                  <c:v>190873244</c:v>
                </c:pt>
                <c:pt idx="68">
                  <c:v>195874683</c:v>
                </c:pt>
                <c:pt idx="69">
                  <c:v>200963599</c:v>
                </c:pt>
                <c:pt idx="70">
                  <c:v>206139589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1-4A03-A1C5-2409B49E750C}"/>
            </c:ext>
          </c:extLst>
        </c:ser>
        <c:ser>
          <c:idx val="1"/>
          <c:order val="1"/>
          <c:tx>
            <c:v>Forecast</c:v>
          </c:tx>
          <c:cat>
            <c:numRef>
              <c:f>'Exponential Smoothing'!$B$3:$B$73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'Exponential Smoothing'!$D$3:$D$73</c:f>
              <c:numCache>
                <c:formatCode>#,##0</c:formatCode>
                <c:ptCount val="71"/>
                <c:pt idx="0" formatCode="General">
                  <c:v>#N/A</c:v>
                </c:pt>
                <c:pt idx="1">
                  <c:v>37859748</c:v>
                </c:pt>
                <c:pt idx="2" formatCode="General">
                  <c:v>38254823.100000001</c:v>
                </c:pt>
                <c:pt idx="3" formatCode="General">
                  <c:v>38801257.729999997</c:v>
                </c:pt>
                <c:pt idx="4" formatCode="General">
                  <c:v>39420691.419</c:v>
                </c:pt>
                <c:pt idx="5" formatCode="General">
                  <c:v>40085803.8257</c:v>
                </c:pt>
                <c:pt idx="6" formatCode="General">
                  <c:v>40786011.147709996</c:v>
                </c:pt>
                <c:pt idx="7" formatCode="General">
                  <c:v>41517233.144312993</c:v>
                </c:pt>
                <c:pt idx="8" formatCode="General">
                  <c:v>42278756.743293896</c:v>
                </c:pt>
                <c:pt idx="9" formatCode="General">
                  <c:v>43072094.922988169</c:v>
                </c:pt>
                <c:pt idx="10" formatCode="General">
                  <c:v>43900359.47689645</c:v>
                </c:pt>
                <c:pt idx="11" formatCode="General">
                  <c:v>44767028.443068936</c:v>
                </c:pt>
                <c:pt idx="12" formatCode="General">
                  <c:v>45674602.632920682</c:v>
                </c:pt>
                <c:pt idx="13" formatCode="General">
                  <c:v>46623256.189876199</c:v>
                </c:pt>
                <c:pt idx="14" formatCode="General">
                  <c:v>47610030.656962857</c:v>
                </c:pt>
                <c:pt idx="15" formatCode="General">
                  <c:v>48629741.197088853</c:v>
                </c:pt>
                <c:pt idx="16" formatCode="General">
                  <c:v>49678467.059126653</c:v>
                </c:pt>
                <c:pt idx="17" formatCode="General">
                  <c:v>50756121.217737988</c:v>
                </c:pt>
                <c:pt idx="18" formatCode="General">
                  <c:v>51866399.465321392</c:v>
                </c:pt>
                <c:pt idx="19" formatCode="General">
                  <c:v>53014257.039596409</c:v>
                </c:pt>
                <c:pt idx="20" formatCode="General">
                  <c:v>54206204.411878921</c:v>
                </c:pt>
                <c:pt idx="21" formatCode="General">
                  <c:v>55449362.123563677</c:v>
                </c:pt>
                <c:pt idx="22" formatCode="General">
                  <c:v>56742696.7370691</c:v>
                </c:pt>
                <c:pt idx="23" formatCode="General">
                  <c:v>58088874.621120721</c:v>
                </c:pt>
                <c:pt idx="24" formatCode="General">
                  <c:v>59506899.886336215</c:v>
                </c:pt>
                <c:pt idx="25" formatCode="General">
                  <c:v>61026093.865900859</c:v>
                </c:pt>
                <c:pt idx="26" formatCode="General">
                  <c:v>62669836.759770252</c:v>
                </c:pt>
                <c:pt idx="27" formatCode="General">
                  <c:v>64455915.627931073</c:v>
                </c:pt>
                <c:pt idx="28" formatCode="General">
                  <c:v>66378964.288379312</c:v>
                </c:pt>
                <c:pt idx="29" formatCode="General">
                  <c:v>68404031.186513796</c:v>
                </c:pt>
                <c:pt idx="30" formatCode="General">
                  <c:v>70474001.055954129</c:v>
                </c:pt>
                <c:pt idx="31" formatCode="General">
                  <c:v>72538743.416786224</c:v>
                </c:pt>
                <c:pt idx="32" formatCode="General">
                  <c:v>74569974.425035864</c:v>
                </c:pt>
                <c:pt idx="33" formatCode="General">
                  <c:v>76570274.527510762</c:v>
                </c:pt>
                <c:pt idx="34" formatCode="General">
                  <c:v>78561470.358253226</c:v>
                </c:pt>
                <c:pt idx="35" formatCode="General">
                  <c:v>80582569.607475966</c:v>
                </c:pt>
                <c:pt idx="36" formatCode="General">
                  <c:v>82668720.382242784</c:v>
                </c:pt>
                <c:pt idx="37" formatCode="General">
                  <c:v>84837095.414672837</c:v>
                </c:pt>
                <c:pt idx="38" formatCode="General">
                  <c:v>87084751.024401844</c:v>
                </c:pt>
                <c:pt idx="39" formatCode="General">
                  <c:v>89402115.007320553</c:v>
                </c:pt>
                <c:pt idx="40" formatCode="General">
                  <c:v>91772253.402196169</c:v>
                </c:pt>
                <c:pt idx="41" formatCode="General">
                  <c:v>94180391.020658851</c:v>
                </c:pt>
                <c:pt idx="42" formatCode="General">
                  <c:v>96621459.706197649</c:v>
                </c:pt>
                <c:pt idx="43" formatCode="General">
                  <c:v>99099634.911859289</c:v>
                </c:pt>
                <c:pt idx="44" formatCode="General">
                  <c:v>101620417.57355778</c:v>
                </c:pt>
                <c:pt idx="45" formatCode="General">
                  <c:v>104191715.27206734</c:v>
                </c:pt>
                <c:pt idx="46" formatCode="General">
                  <c:v>106821349.0816202</c:v>
                </c:pt>
                <c:pt idx="47" formatCode="General">
                  <c:v>109514560.52448606</c:v>
                </c:pt>
                <c:pt idx="48" formatCode="General">
                  <c:v>112274732.25734581</c:v>
                </c:pt>
                <c:pt idx="49" formatCode="General">
                  <c:v>115106250.97720374</c:v>
                </c:pt>
                <c:pt idx="50" formatCode="General">
                  <c:v>118013919.39316112</c:v>
                </c:pt>
                <c:pt idx="51" formatCode="General">
                  <c:v>121002870.81794834</c:v>
                </c:pt>
                <c:pt idx="52" formatCode="General">
                  <c:v>124076693.44538449</c:v>
                </c:pt>
                <c:pt idx="53" formatCode="General">
                  <c:v>127240261.23361534</c:v>
                </c:pt>
                <c:pt idx="54" formatCode="General">
                  <c:v>130502520.07008459</c:v>
                </c:pt>
                <c:pt idx="55" formatCode="General">
                  <c:v>133875051.42102537</c:v>
                </c:pt>
                <c:pt idx="56" formatCode="General">
                  <c:v>137368026.62630761</c:v>
                </c:pt>
                <c:pt idx="57" formatCode="General">
                  <c:v>140987223.58789226</c:v>
                </c:pt>
                <c:pt idx="58" formatCode="General">
                  <c:v>144734150.97636765</c:v>
                </c:pt>
                <c:pt idx="59" formatCode="General">
                  <c:v>148608981.3929103</c:v>
                </c:pt>
                <c:pt idx="60" formatCode="General">
                  <c:v>152610147.51787308</c:v>
                </c:pt>
                <c:pt idx="61" formatCode="General">
                  <c:v>156735282.15536192</c:v>
                </c:pt>
                <c:pt idx="62" formatCode="General">
                  <c:v>160984138.54660857</c:v>
                </c:pt>
                <c:pt idx="63" formatCode="General">
                  <c:v>165355397.36398256</c:v>
                </c:pt>
                <c:pt idx="64" formatCode="General">
                  <c:v>169842690.40919477</c:v>
                </c:pt>
                <c:pt idx="65" formatCode="General">
                  <c:v>174436260.92275843</c:v>
                </c:pt>
                <c:pt idx="66" formatCode="General">
                  <c:v>179127091.87682754</c:v>
                </c:pt>
                <c:pt idx="67" formatCode="General">
                  <c:v>183910296.26304823</c:v>
                </c:pt>
                <c:pt idx="68" formatCode="General">
                  <c:v>188784359.67891446</c:v>
                </c:pt>
                <c:pt idx="69" formatCode="General">
                  <c:v>193747586.00367433</c:v>
                </c:pt>
                <c:pt idx="70" formatCode="General">
                  <c:v>198798795.10110229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1-4A03-A1C5-2409B49E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79512"/>
        <c:axId val="664186400"/>
      </c:lineChart>
      <c:catAx>
        <c:axId val="6641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186400"/>
        <c:crosses val="autoZero"/>
        <c:auto val="1"/>
        <c:lblAlgn val="ctr"/>
        <c:lblOffset val="100"/>
        <c:noMultiLvlLbl val="0"/>
      </c:catAx>
      <c:valAx>
        <c:axId val="66418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6417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SLR!$D$3</c:f>
              <c:strCache>
                <c:ptCount val="1"/>
                <c:pt idx="0">
                  <c:v>Current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SLR!$Q$4:$Q$74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SLR!$D$4:$D$74</c:f>
              <c:numCache>
                <c:formatCode>#,##0</c:formatCode>
                <c:ptCount val="71"/>
                <c:pt idx="0">
                  <c:v>37859748</c:v>
                </c:pt>
                <c:pt idx="1">
                  <c:v>38424141</c:v>
                </c:pt>
                <c:pt idx="2">
                  <c:v>39035444</c:v>
                </c:pt>
                <c:pt idx="3">
                  <c:v>39686163</c:v>
                </c:pt>
                <c:pt idx="4">
                  <c:v>40370852</c:v>
                </c:pt>
                <c:pt idx="5">
                  <c:v>41086100</c:v>
                </c:pt>
                <c:pt idx="6">
                  <c:v>41830614</c:v>
                </c:pt>
                <c:pt idx="7">
                  <c:v>42605124</c:v>
                </c:pt>
                <c:pt idx="8">
                  <c:v>43412097</c:v>
                </c:pt>
                <c:pt idx="9">
                  <c:v>44255330</c:v>
                </c:pt>
                <c:pt idx="10">
                  <c:v>45138458</c:v>
                </c:pt>
                <c:pt idx="11">
                  <c:v>46063563</c:v>
                </c:pt>
                <c:pt idx="12">
                  <c:v>47029822</c:v>
                </c:pt>
                <c:pt idx="13">
                  <c:v>48032934</c:v>
                </c:pt>
                <c:pt idx="14">
                  <c:v>49066760</c:v>
                </c:pt>
                <c:pt idx="15">
                  <c:v>50127921</c:v>
                </c:pt>
                <c:pt idx="16">
                  <c:v>51217973</c:v>
                </c:pt>
                <c:pt idx="17">
                  <c:v>52342233</c:v>
                </c:pt>
                <c:pt idx="18">
                  <c:v>53506196</c:v>
                </c:pt>
                <c:pt idx="19">
                  <c:v>54717039</c:v>
                </c:pt>
                <c:pt idx="20">
                  <c:v>55982144</c:v>
                </c:pt>
                <c:pt idx="21">
                  <c:v>57296983</c:v>
                </c:pt>
                <c:pt idx="22">
                  <c:v>58665808</c:v>
                </c:pt>
                <c:pt idx="23">
                  <c:v>60114625</c:v>
                </c:pt>
                <c:pt idx="24">
                  <c:v>61677177</c:v>
                </c:pt>
                <c:pt idx="25">
                  <c:v>63374298</c:v>
                </c:pt>
                <c:pt idx="26">
                  <c:v>65221378</c:v>
                </c:pt>
                <c:pt idx="27">
                  <c:v>67203128</c:v>
                </c:pt>
                <c:pt idx="28">
                  <c:v>69271917</c:v>
                </c:pt>
                <c:pt idx="29">
                  <c:v>71361131</c:v>
                </c:pt>
                <c:pt idx="30">
                  <c:v>73423633</c:v>
                </c:pt>
                <c:pt idx="31">
                  <c:v>75440502</c:v>
                </c:pt>
                <c:pt idx="32">
                  <c:v>77427546</c:v>
                </c:pt>
                <c:pt idx="33">
                  <c:v>79414840</c:v>
                </c:pt>
                <c:pt idx="34">
                  <c:v>81448755</c:v>
                </c:pt>
                <c:pt idx="35">
                  <c:v>83562785</c:v>
                </c:pt>
                <c:pt idx="36">
                  <c:v>85766399</c:v>
                </c:pt>
                <c:pt idx="37">
                  <c:v>88048032</c:v>
                </c:pt>
                <c:pt idx="38">
                  <c:v>90395271</c:v>
                </c:pt>
                <c:pt idx="39">
                  <c:v>92788027</c:v>
                </c:pt>
                <c:pt idx="40">
                  <c:v>95212450</c:v>
                </c:pt>
                <c:pt idx="41">
                  <c:v>97667632</c:v>
                </c:pt>
                <c:pt idx="42">
                  <c:v>100161710</c:v>
                </c:pt>
                <c:pt idx="43">
                  <c:v>102700753</c:v>
                </c:pt>
                <c:pt idx="44">
                  <c:v>105293700</c:v>
                </c:pt>
                <c:pt idx="45">
                  <c:v>107948335</c:v>
                </c:pt>
                <c:pt idx="46">
                  <c:v>110668794</c:v>
                </c:pt>
                <c:pt idx="47">
                  <c:v>113457663</c:v>
                </c:pt>
                <c:pt idx="48">
                  <c:v>116319759</c:v>
                </c:pt>
                <c:pt idx="49">
                  <c:v>119260063</c:v>
                </c:pt>
                <c:pt idx="50">
                  <c:v>122283850</c:v>
                </c:pt>
                <c:pt idx="51">
                  <c:v>125394046</c:v>
                </c:pt>
                <c:pt idx="52">
                  <c:v>128596076</c:v>
                </c:pt>
                <c:pt idx="53">
                  <c:v>131900631</c:v>
                </c:pt>
                <c:pt idx="54">
                  <c:v>135320422</c:v>
                </c:pt>
                <c:pt idx="55">
                  <c:v>138865016</c:v>
                </c:pt>
                <c:pt idx="56">
                  <c:v>142538308</c:v>
                </c:pt>
                <c:pt idx="57">
                  <c:v>146339977</c:v>
                </c:pt>
                <c:pt idx="58">
                  <c:v>150269623</c:v>
                </c:pt>
                <c:pt idx="59">
                  <c:v>154324933</c:v>
                </c:pt>
                <c:pt idx="60">
                  <c:v>158503197</c:v>
                </c:pt>
                <c:pt idx="61">
                  <c:v>162805077</c:v>
                </c:pt>
                <c:pt idx="62">
                  <c:v>167228794</c:v>
                </c:pt>
                <c:pt idx="63">
                  <c:v>171765816</c:v>
                </c:pt>
                <c:pt idx="64">
                  <c:v>176404934</c:v>
                </c:pt>
                <c:pt idx="65">
                  <c:v>181137448</c:v>
                </c:pt>
                <c:pt idx="66">
                  <c:v>185960241</c:v>
                </c:pt>
                <c:pt idx="67">
                  <c:v>190873244</c:v>
                </c:pt>
                <c:pt idx="68">
                  <c:v>195874683</c:v>
                </c:pt>
                <c:pt idx="69">
                  <c:v>200963599</c:v>
                </c:pt>
                <c:pt idx="70">
                  <c:v>206139589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6-472B-BB06-9D202F3C8858}"/>
            </c:ext>
          </c:extLst>
        </c:ser>
        <c:ser>
          <c:idx val="1"/>
          <c:order val="1"/>
          <c:tx>
            <c:strRef>
              <c:f>SLR!$E$3</c:f>
              <c:strCache>
                <c:ptCount val="1"/>
                <c:pt idx="0">
                  <c:v>Forecasted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SLR!$Q$4:$Q$74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SLR!$E$4:$E$74</c:f>
              <c:numCache>
                <c:formatCode>_-* #,##0_-;\-* #,##0_-;_-* "-"??_-;_-@_-</c:formatCode>
                <c:ptCount val="71"/>
                <c:pt idx="0">
                  <c:v>15191187.485915491</c:v>
                </c:pt>
                <c:pt idx="1">
                  <c:v>17495935.551307846</c:v>
                </c:pt>
                <c:pt idx="2">
                  <c:v>19800683.616700202</c:v>
                </c:pt>
                <c:pt idx="3">
                  <c:v>22105431.682092555</c:v>
                </c:pt>
                <c:pt idx="4">
                  <c:v>24410179.747484908</c:v>
                </c:pt>
                <c:pt idx="5">
                  <c:v>26714927.812877264</c:v>
                </c:pt>
                <c:pt idx="6">
                  <c:v>29019675.87826962</c:v>
                </c:pt>
                <c:pt idx="7">
                  <c:v>31324423.943661973</c:v>
                </c:pt>
                <c:pt idx="8">
                  <c:v>33629172.009054326</c:v>
                </c:pt>
                <c:pt idx="9">
                  <c:v>35933920.074446678</c:v>
                </c:pt>
                <c:pt idx="10">
                  <c:v>38238668.139839038</c:v>
                </c:pt>
                <c:pt idx="11">
                  <c:v>40543416.205231391</c:v>
                </c:pt>
                <c:pt idx="12">
                  <c:v>42848164.270623744</c:v>
                </c:pt>
                <c:pt idx="13">
                  <c:v>45152912.336016104</c:v>
                </c:pt>
                <c:pt idx="14">
                  <c:v>47457660.401408456</c:v>
                </c:pt>
                <c:pt idx="15">
                  <c:v>49762408.466800809</c:v>
                </c:pt>
                <c:pt idx="16">
                  <c:v>52067156.532193162</c:v>
                </c:pt>
                <c:pt idx="17">
                  <c:v>54371904.597585514</c:v>
                </c:pt>
                <c:pt idx="18">
                  <c:v>56676652.662977874</c:v>
                </c:pt>
                <c:pt idx="19">
                  <c:v>58981400.728370227</c:v>
                </c:pt>
                <c:pt idx="20">
                  <c:v>61286148.79376258</c:v>
                </c:pt>
                <c:pt idx="21">
                  <c:v>63590896.85915494</c:v>
                </c:pt>
                <c:pt idx="22">
                  <c:v>65895644.924547292</c:v>
                </c:pt>
                <c:pt idx="23">
                  <c:v>68200392.989939645</c:v>
                </c:pt>
                <c:pt idx="24">
                  <c:v>70505141.055332005</c:v>
                </c:pt>
                <c:pt idx="25">
                  <c:v>72809889.12072435</c:v>
                </c:pt>
                <c:pt idx="26">
                  <c:v>75114637.18611671</c:v>
                </c:pt>
                <c:pt idx="27">
                  <c:v>77419385.25150907</c:v>
                </c:pt>
                <c:pt idx="28">
                  <c:v>79724133.316901416</c:v>
                </c:pt>
                <c:pt idx="29">
                  <c:v>82028881.382293776</c:v>
                </c:pt>
                <c:pt idx="30">
                  <c:v>84333629.447686121</c:v>
                </c:pt>
                <c:pt idx="31">
                  <c:v>86638377.513078481</c:v>
                </c:pt>
                <c:pt idx="32">
                  <c:v>88943125.578470841</c:v>
                </c:pt>
                <c:pt idx="33">
                  <c:v>91247873.643863186</c:v>
                </c:pt>
                <c:pt idx="34">
                  <c:v>93552621.709255546</c:v>
                </c:pt>
                <c:pt idx="35">
                  <c:v>95857369.774647892</c:v>
                </c:pt>
                <c:pt idx="36">
                  <c:v>98162117.840040252</c:v>
                </c:pt>
                <c:pt idx="37">
                  <c:v>100466865.90543261</c:v>
                </c:pt>
                <c:pt idx="38">
                  <c:v>102771613.97082496</c:v>
                </c:pt>
                <c:pt idx="39">
                  <c:v>105076362.03621732</c:v>
                </c:pt>
                <c:pt idx="40">
                  <c:v>107381110.10160968</c:v>
                </c:pt>
                <c:pt idx="41">
                  <c:v>109685858.16700202</c:v>
                </c:pt>
                <c:pt idx="42">
                  <c:v>111990606.23239438</c:v>
                </c:pt>
                <c:pt idx="43">
                  <c:v>114295354.29778674</c:v>
                </c:pt>
                <c:pt idx="44">
                  <c:v>116600102.36317909</c:v>
                </c:pt>
                <c:pt idx="45">
                  <c:v>118904850.42857145</c:v>
                </c:pt>
                <c:pt idx="46">
                  <c:v>121209598.49396379</c:v>
                </c:pt>
                <c:pt idx="47">
                  <c:v>123514346.55935615</c:v>
                </c:pt>
                <c:pt idx="48">
                  <c:v>125819094.62474851</c:v>
                </c:pt>
                <c:pt idx="49">
                  <c:v>128123842.69014086</c:v>
                </c:pt>
                <c:pt idx="50">
                  <c:v>130428590.75553322</c:v>
                </c:pt>
                <c:pt idx="51">
                  <c:v>132733338.82092556</c:v>
                </c:pt>
                <c:pt idx="52">
                  <c:v>135038086.88631791</c:v>
                </c:pt>
                <c:pt idx="53">
                  <c:v>137342834.95171028</c:v>
                </c:pt>
                <c:pt idx="54">
                  <c:v>139647583.01710263</c:v>
                </c:pt>
                <c:pt idx="55">
                  <c:v>141952331.08249497</c:v>
                </c:pt>
                <c:pt idx="56">
                  <c:v>144257079.14788735</c:v>
                </c:pt>
                <c:pt idx="57">
                  <c:v>146561827.21327969</c:v>
                </c:pt>
                <c:pt idx="58">
                  <c:v>148866575.27867204</c:v>
                </c:pt>
                <c:pt idx="59">
                  <c:v>151171323.34406441</c:v>
                </c:pt>
                <c:pt idx="60">
                  <c:v>153476071.40945676</c:v>
                </c:pt>
                <c:pt idx="61">
                  <c:v>155780819.4748491</c:v>
                </c:pt>
                <c:pt idx="62">
                  <c:v>158085567.54024148</c:v>
                </c:pt>
                <c:pt idx="63">
                  <c:v>160390315.60563383</c:v>
                </c:pt>
                <c:pt idx="64">
                  <c:v>162695063.67102617</c:v>
                </c:pt>
                <c:pt idx="65">
                  <c:v>164999811.73641855</c:v>
                </c:pt>
                <c:pt idx="66">
                  <c:v>167304559.80181089</c:v>
                </c:pt>
                <c:pt idx="67">
                  <c:v>169609307.86720324</c:v>
                </c:pt>
                <c:pt idx="68">
                  <c:v>171914055.93259561</c:v>
                </c:pt>
                <c:pt idx="69">
                  <c:v>174218803.99798796</c:v>
                </c:pt>
                <c:pt idx="70">
                  <c:v>176523552.0633803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6-472B-BB06-9D202F3C8858}"/>
            </c:ext>
          </c:extLst>
        </c:ser>
        <c:ser>
          <c:idx val="2"/>
          <c:order val="2"/>
          <c:tx>
            <c:strRef>
              <c:f>SLR!$G$3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SLR!$Q$4:$Q$74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SLR!$G$4:$G$74</c:f>
              <c:numCache>
                <c:formatCode>_-* #,##0_-;\-* #,##0_-;_-* "-"??_-;_-@_-</c:formatCode>
                <c:ptCount val="71"/>
                <c:pt idx="0">
                  <c:v>5999898.9268076513</c:v>
                </c:pt>
                <c:pt idx="1">
                  <c:v>7013193.6243483769</c:v>
                </c:pt>
                <c:pt idx="2">
                  <c:v>8063318.222672957</c:v>
                </c:pt>
                <c:pt idx="3">
                  <c:v>9151928.1927231643</c:v>
                </c:pt>
                <c:pt idx="4">
                  <c:v>10280479.802396398</c:v>
                </c:pt>
                <c:pt idx="5">
                  <c:v>11450472.699105397</c:v>
                </c:pt>
                <c:pt idx="6">
                  <c:v>12663719.679799305</c:v>
                </c:pt>
                <c:pt idx="7">
                  <c:v>13922570.267531522</c:v>
                </c:pt>
                <c:pt idx="8">
                  <c:v>15230053.575628832</c:v>
                </c:pt>
                <c:pt idx="9">
                  <c:v>16589934.554086337</c:v>
                </c:pt>
                <c:pt idx="10">
                  <c:v>18006278.702032149</c:v>
                </c:pt>
                <c:pt idx="11">
                  <c:v>19482844.261170499</c:v>
                </c:pt>
                <c:pt idx="12">
                  <c:v>21022291.175019845</c:v>
                </c:pt>
                <c:pt idx="13">
                  <c:v>22625561.949408434</c:v>
                </c:pt>
                <c:pt idx="14">
                  <c:v>24292275.477114882</c:v>
                </c:pt>
                <c:pt idx="15">
                  <c:v>26022893.036370974</c:v>
                </c:pt>
                <c:pt idx="16">
                  <c:v>27820231.49312349</c:v>
                </c:pt>
                <c:pt idx="17">
                  <c:v>29689390.662305456</c:v>
                </c:pt>
                <c:pt idx="18">
                  <c:v>31636086.960642412</c:v>
                </c:pt>
                <c:pt idx="19">
                  <c:v>33667600.222246103</c:v>
                </c:pt>
                <c:pt idx="20">
                  <c:v>35792031.588636883</c:v>
                </c:pt>
                <c:pt idx="21">
                  <c:v>38010291.173849784</c:v>
                </c:pt>
                <c:pt idx="22">
                  <c:v>40328889.289032929</c:v>
                </c:pt>
                <c:pt idx="23">
                  <c:v>42770222.666042373</c:v>
                </c:pt>
                <c:pt idx="24">
                  <c:v>45364879.867899053</c:v>
                </c:pt>
                <c:pt idx="25">
                  <c:v>48136889.436164297</c:v>
                </c:pt>
                <c:pt idx="26">
                  <c:v>51108017.638767622</c:v>
                </c:pt>
                <c:pt idx="27">
                  <c:v>54276732.910258777</c:v>
                </c:pt>
                <c:pt idx="28">
                  <c:v>57613134.587445609</c:v>
                </c:pt>
                <c:pt idx="29">
                  <c:v>61066496.648789667</c:v>
                </c:pt>
                <c:pt idx="30">
                  <c:v>64596822.056373216</c:v>
                </c:pt>
                <c:pt idx="31">
                  <c:v>68185082.768469498</c:v>
                </c:pt>
                <c:pt idx="32">
                  <c:v>71842655.01234512</c:v>
                </c:pt>
                <c:pt idx="33">
                  <c:v>75596016.277134806</c:v>
                </c:pt>
                <c:pt idx="34">
                  <c:v>79490440.673661038</c:v>
                </c:pt>
                <c:pt idx="35">
                  <c:v>83562785</c:v>
                </c:pt>
                <c:pt idx="36">
                  <c:v>87828524.662696823</c:v>
                </c:pt>
                <c:pt idx="37">
                  <c:v>92282000.277883515</c:v>
                </c:pt>
                <c:pt idx="38">
                  <c:v>96915531.042007804</c:v>
                </c:pt>
                <c:pt idx="39">
                  <c:v>101711828.11086182</c:v>
                </c:pt>
                <c:pt idx="40">
                  <c:v>106658659.63701864</c:v>
                </c:pt>
                <c:pt idx="41">
                  <c:v>111757270.78933716</c:v>
                </c:pt>
                <c:pt idx="42">
                  <c:v>117019386.72575562</c:v>
                </c:pt>
                <c:pt idx="43">
                  <c:v>122455049.39661905</c:v>
                </c:pt>
                <c:pt idx="44">
                  <c:v>128078375.47661284</c:v>
                </c:pt>
                <c:pt idx="45">
                  <c:v>133902908.63773571</c:v>
                </c:pt>
                <c:pt idx="46">
                  <c:v>139938328.35270348</c:v>
                </c:pt>
                <c:pt idx="47">
                  <c:v>146192714.66076607</c:v>
                </c:pt>
                <c:pt idx="48">
                  <c:v>152677324.64134055</c:v>
                </c:pt>
                <c:pt idx="49">
                  <c:v>159404097.84819192</c:v>
                </c:pt>
                <c:pt idx="50">
                  <c:v>166385852.90996838</c:v>
                </c:pt>
                <c:pt idx="51">
                  <c:v>173632663.12202403</c:v>
                </c:pt>
                <c:pt idx="52">
                  <c:v>181158403.6256364</c:v>
                </c:pt>
                <c:pt idx="53">
                  <c:v>188985016.3430064</c:v>
                </c:pt>
                <c:pt idx="54">
                  <c:v>197138414.18328002</c:v>
                </c:pt>
                <c:pt idx="55">
                  <c:v>205641076.667862</c:v>
                </c:pt>
                <c:pt idx="56">
                  <c:v>214507867.54426649</c:v>
                </c:pt>
                <c:pt idx="57">
                  <c:v>223747579.07390234</c:v>
                </c:pt>
                <c:pt idx="58">
                  <c:v>233368849.95923975</c:v>
                </c:pt>
                <c:pt idx="59">
                  <c:v>243377263.54728547</c:v>
                </c:pt>
                <c:pt idx="60">
                  <c:v>253777545.10256746</c:v>
                </c:pt>
                <c:pt idx="61">
                  <c:v>264579639.2009241</c:v>
                </c:pt>
                <c:pt idx="62">
                  <c:v>275789528.44950658</c:v>
                </c:pt>
                <c:pt idx="63">
                  <c:v>287401725.11791021</c:v>
                </c:pt>
                <c:pt idx="64">
                  <c:v>299405377.34850019</c:v>
                </c:pt>
                <c:pt idx="65">
                  <c:v>311792874.02396375</c:v>
                </c:pt>
                <c:pt idx="66">
                  <c:v>324565511.5958761</c:v>
                </c:pt>
                <c:pt idx="67">
                  <c:v>337729679.8495087</c:v>
                </c:pt>
                <c:pt idx="68">
                  <c:v>351288704.12577653</c:v>
                </c:pt>
                <c:pt idx="69">
                  <c:v>365247220.3986035</c:v>
                </c:pt>
                <c:pt idx="70">
                  <c:v>379610796.29778498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6-472B-BB06-9D202F3C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376720"/>
        <c:axId val="726375080"/>
      </c:lineChart>
      <c:catAx>
        <c:axId val="7263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5080"/>
        <c:crosses val="autoZero"/>
        <c:auto val="1"/>
        <c:lblAlgn val="ctr"/>
        <c:lblOffset val="100"/>
        <c:noMultiLvlLbl val="0"/>
      </c:catAx>
      <c:valAx>
        <c:axId val="7263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FSR!$B$1</c:f>
              <c:strCache>
                <c:ptCount val="1"/>
                <c:pt idx="0">
                  <c:v>Nigeria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FSR!$B$2:$B$90</c:f>
              <c:numCache>
                <c:formatCode>#,##0</c:formatCode>
                <c:ptCount val="89"/>
                <c:pt idx="0">
                  <c:v>37859748</c:v>
                </c:pt>
                <c:pt idx="1">
                  <c:v>38424141</c:v>
                </c:pt>
                <c:pt idx="2">
                  <c:v>39035444</c:v>
                </c:pt>
                <c:pt idx="3">
                  <c:v>39686163</c:v>
                </c:pt>
                <c:pt idx="4">
                  <c:v>40370852</c:v>
                </c:pt>
                <c:pt idx="5">
                  <c:v>41086100</c:v>
                </c:pt>
                <c:pt idx="6">
                  <c:v>41830614</c:v>
                </c:pt>
                <c:pt idx="7">
                  <c:v>42605124</c:v>
                </c:pt>
                <c:pt idx="8">
                  <c:v>43412097</c:v>
                </c:pt>
                <c:pt idx="9">
                  <c:v>44255330</c:v>
                </c:pt>
                <c:pt idx="10">
                  <c:v>45138458</c:v>
                </c:pt>
                <c:pt idx="11">
                  <c:v>46063563</c:v>
                </c:pt>
                <c:pt idx="12">
                  <c:v>47029822</c:v>
                </c:pt>
                <c:pt idx="13">
                  <c:v>48032934</c:v>
                </c:pt>
                <c:pt idx="14">
                  <c:v>49066760</c:v>
                </c:pt>
                <c:pt idx="15">
                  <c:v>50127921</c:v>
                </c:pt>
                <c:pt idx="16">
                  <c:v>51217973</c:v>
                </c:pt>
                <c:pt idx="17">
                  <c:v>52342233</c:v>
                </c:pt>
                <c:pt idx="18">
                  <c:v>53506196</c:v>
                </c:pt>
                <c:pt idx="19">
                  <c:v>54717039</c:v>
                </c:pt>
                <c:pt idx="20">
                  <c:v>55982144</c:v>
                </c:pt>
                <c:pt idx="21">
                  <c:v>57296983</c:v>
                </c:pt>
                <c:pt idx="22">
                  <c:v>58665808</c:v>
                </c:pt>
                <c:pt idx="23">
                  <c:v>60114625</c:v>
                </c:pt>
                <c:pt idx="24">
                  <c:v>61677177</c:v>
                </c:pt>
                <c:pt idx="25">
                  <c:v>63374298</c:v>
                </c:pt>
                <c:pt idx="26">
                  <c:v>65221378</c:v>
                </c:pt>
                <c:pt idx="27">
                  <c:v>67203128</c:v>
                </c:pt>
                <c:pt idx="28">
                  <c:v>69271917</c:v>
                </c:pt>
                <c:pt idx="29">
                  <c:v>71361131</c:v>
                </c:pt>
                <c:pt idx="30">
                  <c:v>73423633</c:v>
                </c:pt>
                <c:pt idx="31">
                  <c:v>75440502</c:v>
                </c:pt>
                <c:pt idx="32">
                  <c:v>77427546</c:v>
                </c:pt>
                <c:pt idx="33">
                  <c:v>79414840</c:v>
                </c:pt>
                <c:pt idx="34">
                  <c:v>81448755</c:v>
                </c:pt>
                <c:pt idx="35">
                  <c:v>83562785</c:v>
                </c:pt>
                <c:pt idx="36">
                  <c:v>85766399</c:v>
                </c:pt>
                <c:pt idx="37">
                  <c:v>88048032</c:v>
                </c:pt>
                <c:pt idx="38">
                  <c:v>90395271</c:v>
                </c:pt>
                <c:pt idx="39">
                  <c:v>92788027</c:v>
                </c:pt>
                <c:pt idx="40">
                  <c:v>95212450</c:v>
                </c:pt>
                <c:pt idx="41">
                  <c:v>97667632</c:v>
                </c:pt>
                <c:pt idx="42">
                  <c:v>100161710</c:v>
                </c:pt>
                <c:pt idx="43">
                  <c:v>102700753</c:v>
                </c:pt>
                <c:pt idx="44">
                  <c:v>105293700</c:v>
                </c:pt>
                <c:pt idx="45">
                  <c:v>107948335</c:v>
                </c:pt>
                <c:pt idx="46">
                  <c:v>110668794</c:v>
                </c:pt>
                <c:pt idx="47">
                  <c:v>113457663</c:v>
                </c:pt>
                <c:pt idx="48">
                  <c:v>116319759</c:v>
                </c:pt>
                <c:pt idx="49">
                  <c:v>119260063</c:v>
                </c:pt>
                <c:pt idx="50">
                  <c:v>122283850</c:v>
                </c:pt>
                <c:pt idx="51">
                  <c:v>125394046</c:v>
                </c:pt>
                <c:pt idx="52">
                  <c:v>128596076</c:v>
                </c:pt>
                <c:pt idx="53">
                  <c:v>131900631</c:v>
                </c:pt>
                <c:pt idx="54">
                  <c:v>135320422</c:v>
                </c:pt>
                <c:pt idx="55">
                  <c:v>138865016</c:v>
                </c:pt>
                <c:pt idx="56">
                  <c:v>142538308</c:v>
                </c:pt>
                <c:pt idx="57">
                  <c:v>146339977</c:v>
                </c:pt>
                <c:pt idx="58">
                  <c:v>150269623</c:v>
                </c:pt>
                <c:pt idx="59">
                  <c:v>154324933</c:v>
                </c:pt>
                <c:pt idx="60">
                  <c:v>158503197</c:v>
                </c:pt>
                <c:pt idx="61">
                  <c:v>162805077</c:v>
                </c:pt>
                <c:pt idx="62">
                  <c:v>167228794</c:v>
                </c:pt>
                <c:pt idx="63">
                  <c:v>171765816</c:v>
                </c:pt>
                <c:pt idx="64">
                  <c:v>176404934</c:v>
                </c:pt>
                <c:pt idx="65">
                  <c:v>181137448</c:v>
                </c:pt>
                <c:pt idx="66">
                  <c:v>185960241</c:v>
                </c:pt>
                <c:pt idx="67">
                  <c:v>190873244</c:v>
                </c:pt>
                <c:pt idx="68">
                  <c:v>195874683</c:v>
                </c:pt>
                <c:pt idx="69">
                  <c:v>200963599</c:v>
                </c:pt>
                <c:pt idx="70">
                  <c:v>206139589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5-4782-BA99-FEFDFFB36D79}"/>
            </c:ext>
          </c:extLst>
        </c:ser>
        <c:ser>
          <c:idx val="1"/>
          <c:order val="1"/>
          <c:tx>
            <c:strRef>
              <c:f>FSR!$C$1</c:f>
              <c:strCache>
                <c:ptCount val="1"/>
                <c:pt idx="0">
                  <c:v>Forecast(Nigeria Population)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FSR!$A$2:$A$90</c:f>
              <c:numCache>
                <c:formatCode>General</c:formatCode>
                <c:ptCount val="8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</c:numCache>
            </c:numRef>
          </c:cat>
          <c:val>
            <c:numRef>
              <c:f>FSR!$C$2:$C$90</c:f>
              <c:numCache>
                <c:formatCode>General</c:formatCode>
                <c:ptCount val="89"/>
                <c:pt idx="70" formatCode="#,##0">
                  <c:v>206139589</c:v>
                </c:pt>
                <c:pt idx="71" formatCode="#,##0">
                  <c:v>211305856.54291022</c:v>
                </c:pt>
                <c:pt idx="72" formatCode="#,##0">
                  <c:v>216481801.69256827</c:v>
                </c:pt>
                <c:pt idx="73" formatCode="#,##0">
                  <c:v>221657746.84222633</c:v>
                </c:pt>
                <c:pt idx="74" formatCode="#,##0">
                  <c:v>226833691.99188441</c:v>
                </c:pt>
                <c:pt idx="75" formatCode="#,##0">
                  <c:v>232009637.14154246</c:v>
                </c:pt>
                <c:pt idx="76" formatCode="#,##0">
                  <c:v>237185582.29120052</c:v>
                </c:pt>
                <c:pt idx="77" formatCode="#,##0">
                  <c:v>242361527.44085857</c:v>
                </c:pt>
                <c:pt idx="78" formatCode="#,##0">
                  <c:v>247537472.59051663</c:v>
                </c:pt>
                <c:pt idx="79" formatCode="#,##0">
                  <c:v>252713417.74017468</c:v>
                </c:pt>
                <c:pt idx="80" formatCode="#,##0">
                  <c:v>257889362.88983274</c:v>
                </c:pt>
                <c:pt idx="81" formatCode="#,##0">
                  <c:v>263065308.03949082</c:v>
                </c:pt>
                <c:pt idx="82" formatCode="#,##0">
                  <c:v>268241253.18914884</c:v>
                </c:pt>
                <c:pt idx="83" formatCode="#,##0">
                  <c:v>273417198.33880693</c:v>
                </c:pt>
                <c:pt idx="84" formatCode="#,##0">
                  <c:v>278593143.48846495</c:v>
                </c:pt>
                <c:pt idx="85" formatCode="#,##0">
                  <c:v>283769088.63812304</c:v>
                </c:pt>
                <c:pt idx="86" formatCode="#,##0">
                  <c:v>288945033.78778112</c:v>
                </c:pt>
                <c:pt idx="87" formatCode="#,##0">
                  <c:v>294120978.93743914</c:v>
                </c:pt>
                <c:pt idx="88" formatCode="#,##0">
                  <c:v>299296924.08709717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5-4782-BA99-FEFDFFB36D79}"/>
            </c:ext>
          </c:extLst>
        </c:ser>
        <c:ser>
          <c:idx val="2"/>
          <c:order val="2"/>
          <c:tx>
            <c:strRef>
              <c:f>FSR!$D$1</c:f>
              <c:strCache>
                <c:ptCount val="1"/>
                <c:pt idx="0">
                  <c:v>Lower Confidence Bound(Nigeria Population)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FSR!$A$2:$A$90</c:f>
              <c:numCache>
                <c:formatCode>General</c:formatCode>
                <c:ptCount val="8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</c:numCache>
            </c:numRef>
          </c:cat>
          <c:val>
            <c:numRef>
              <c:f>FSR!$D$2:$D$90</c:f>
              <c:numCache>
                <c:formatCode>General</c:formatCode>
                <c:ptCount val="89"/>
                <c:pt idx="70" formatCode="#,##0">
                  <c:v>206139589</c:v>
                </c:pt>
                <c:pt idx="71" formatCode="#,##0">
                  <c:v>210859653.76145974</c:v>
                </c:pt>
                <c:pt idx="72" formatCode="#,##0">
                  <c:v>215563403.95727301</c:v>
                </c:pt>
                <c:pt idx="73" formatCode="#,##0">
                  <c:v>220143573.30115741</c:v>
                </c:pt>
                <c:pt idx="74" formatCode="#,##0">
                  <c:v>224627174.61778483</c:v>
                </c:pt>
                <c:pt idx="75" formatCode="#,##0">
                  <c:v>229027478.98131987</c:v>
                </c:pt>
                <c:pt idx="76" formatCode="#,##0">
                  <c:v>233353065.19576496</c:v>
                </c:pt>
                <c:pt idx="77" formatCode="#,##0">
                  <c:v>237610180.30893165</c:v>
                </c:pt>
                <c:pt idx="78" formatCode="#,##0">
                  <c:v>241803675.87284589</c:v>
                </c:pt>
                <c:pt idx="79" formatCode="#,##0">
                  <c:v>245937476.20821717</c:v>
                </c:pt>
                <c:pt idx="80" formatCode="#,##0">
                  <c:v>250014847.23704046</c:v>
                </c:pt>
                <c:pt idx="81" formatCode="#,##0">
                  <c:v>254038565.28102806</c:v>
                </c:pt>
                <c:pt idx="82" formatCode="#,##0">
                  <c:v>258011029.9026379</c:v>
                </c:pt>
                <c:pt idx="83" formatCode="#,##0">
                  <c:v>261934342.92638886</c:v>
                </c:pt>
                <c:pt idx="84" formatCode="#,##0">
                  <c:v>265810365.80587417</c:v>
                </c:pt>
                <c:pt idx="85" formatCode="#,##0">
                  <c:v>269640762.49044394</c:v>
                </c:pt>
                <c:pt idx="86" formatCode="#,##0">
                  <c:v>273427032.22689539</c:v>
                </c:pt>
                <c:pt idx="87" formatCode="#,##0">
                  <c:v>277170535.16533947</c:v>
                </c:pt>
                <c:pt idx="88" formatCode="#,##0">
                  <c:v>280872512.69132197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5-4782-BA99-FEFDFFB36D79}"/>
            </c:ext>
          </c:extLst>
        </c:ser>
        <c:ser>
          <c:idx val="3"/>
          <c:order val="3"/>
          <c:tx>
            <c:strRef>
              <c:f>FSR!$E$1</c:f>
              <c:strCache>
                <c:ptCount val="1"/>
                <c:pt idx="0">
                  <c:v>Upper Confidence Bound(Nigeria Population)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FSR!$A$2:$A$90</c:f>
              <c:numCache>
                <c:formatCode>General</c:formatCode>
                <c:ptCount val="8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</c:numCache>
            </c:numRef>
          </c:cat>
          <c:val>
            <c:numRef>
              <c:f>FSR!$E$2:$E$90</c:f>
              <c:numCache>
                <c:formatCode>General</c:formatCode>
                <c:ptCount val="89"/>
                <c:pt idx="70" formatCode="#,##0">
                  <c:v>206139589</c:v>
                </c:pt>
                <c:pt idx="71" formatCode="#,##0">
                  <c:v>211752059.3243607</c:v>
                </c:pt>
                <c:pt idx="72" formatCode="#,##0">
                  <c:v>217400199.42786354</c:v>
                </c:pt>
                <c:pt idx="73" formatCode="#,##0">
                  <c:v>223171920.38329524</c:v>
                </c:pt>
                <c:pt idx="74" formatCode="#,##0">
                  <c:v>229040209.36598399</c:v>
                </c:pt>
                <c:pt idx="75" formatCode="#,##0">
                  <c:v>234991795.30176505</c:v>
                </c:pt>
                <c:pt idx="76" formatCode="#,##0">
                  <c:v>241018099.38663608</c:v>
                </c:pt>
                <c:pt idx="77" formatCode="#,##0">
                  <c:v>247112874.5727855</c:v>
                </c:pt>
                <c:pt idx="78" formatCode="#,##0">
                  <c:v>253271269.30818737</c:v>
                </c:pt>
                <c:pt idx="79" formatCode="#,##0">
                  <c:v>259489359.27213219</c:v>
                </c:pt>
                <c:pt idx="80" formatCode="#,##0">
                  <c:v>265763878.54262501</c:v>
                </c:pt>
                <c:pt idx="81" formatCode="#,##0">
                  <c:v>272092050.79795355</c:v>
                </c:pt>
                <c:pt idx="82" formatCode="#,##0">
                  <c:v>278471476.47565979</c:v>
                </c:pt>
                <c:pt idx="83" formatCode="#,##0">
                  <c:v>284900053.75122499</c:v>
                </c:pt>
                <c:pt idx="84" formatCode="#,##0">
                  <c:v>291375921.17105573</c:v>
                </c:pt>
                <c:pt idx="85" formatCode="#,##0">
                  <c:v>297897414.78580213</c:v>
                </c:pt>
                <c:pt idx="86" formatCode="#,##0">
                  <c:v>304463035.34866685</c:v>
                </c:pt>
                <c:pt idx="87" formatCode="#,##0">
                  <c:v>311071422.70953882</c:v>
                </c:pt>
                <c:pt idx="88" formatCode="#,##0">
                  <c:v>317721335.48287237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5-4782-BA99-FEFDFFB36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76888"/>
        <c:axId val="664180168"/>
      </c:lineChart>
      <c:catAx>
        <c:axId val="664176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80168"/>
        <c:crosses val="autoZero"/>
        <c:auto val="1"/>
        <c:lblAlgn val="ctr"/>
        <c:lblOffset val="100"/>
        <c:noMultiLvlLbl val="0"/>
      </c:catAx>
      <c:valAx>
        <c:axId val="6641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20408</xdr:colOff>
      <xdr:row>10</xdr:row>
      <xdr:rowOff>125184</xdr:rowOff>
    </xdr:from>
    <xdr:to>
      <xdr:col>20</xdr:col>
      <xdr:colOff>13607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BF493-9BBD-4518-8567-925FA115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214311</xdr:colOff>
      <xdr:row>8</xdr:row>
      <xdr:rowOff>76199</xdr:rowOff>
    </xdr:from>
    <xdr:to>
      <xdr:col>32</xdr:col>
      <xdr:colOff>9525</xdr:colOff>
      <xdr:row>70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C05BA-2233-4776-A29F-9CFC0BD4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347354</xdr:colOff>
      <xdr:row>1</xdr:row>
      <xdr:rowOff>149058</xdr:rowOff>
    </xdr:from>
    <xdr:to>
      <xdr:col>30</xdr:col>
      <xdr:colOff>228600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88A3E-B613-4480-AE9A-B30453C7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130306</xdr:colOff>
      <xdr:row>2</xdr:row>
      <xdr:rowOff>158759</xdr:rowOff>
    </xdr:from>
    <xdr:to>
      <xdr:col>34</xdr:col>
      <xdr:colOff>547687</xdr:colOff>
      <xdr:row>41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9E10D-247F-4752-9356-A672FC80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238991</xdr:colOff>
      <xdr:row>11</xdr:row>
      <xdr:rowOff>70571</xdr:rowOff>
    </xdr:from>
    <xdr:to>
      <xdr:col>19</xdr:col>
      <xdr:colOff>190500</xdr:colOff>
      <xdr:row>45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7CC62-B4E1-4BA9-945D-A087726E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H73" totalsRowShown="0" headerRowDxfId="48" headerRowBorderDxfId="47" tableBorderDxfId="46" totalsRowBorderDxfId="45">
  <tableColumns count="7">
    <tableColumn id="1" name="Year" dataDxfId="44"/>
    <tableColumn id="2" name="Current Population" dataDxfId="43"/>
    <tableColumn id="3" name="Forecasted Population" dataDxfId="42">
      <calculatedColumnFormula>C2</calculatedColumnFormula>
    </tableColumn>
    <tableColumn id="4" name="Error" dataDxfId="41">
      <calculatedColumnFormula>C3-D3</calculatedColumnFormula>
    </tableColumn>
    <tableColumn id="5" name="Absolute Error" dataDxfId="40">
      <calculatedColumnFormula>ABS(E3)</calculatedColumnFormula>
    </tableColumn>
    <tableColumn id="6" name="Squared Error" dataDxfId="39">
      <calculatedColumnFormula>F3^2</calculatedColumnFormula>
    </tableColumn>
    <tableColumn id="7" name="Absolute % Error" dataDxfId="38" dataCellStyle="Percent">
      <calculatedColumnFormula>F3/C3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2:H73" totalsRowShown="0" headerRowDxfId="37">
  <tableColumns count="7">
    <tableColumn id="1" name="Year"/>
    <tableColumn id="2" name="Nigeria Population" dataDxfId="36"/>
    <tableColumn id="3" name="Forecasted customer" dataDxfId="35">
      <calculatedColumnFormula>AVERAGE(C1:C3)</calculatedColumnFormula>
    </tableColumn>
    <tableColumn id="4" name="Error" dataDxfId="34">
      <calculatedColumnFormula>C3-D3</calculatedColumnFormula>
    </tableColumn>
    <tableColumn id="5" name="Absolute Error" dataDxfId="33">
      <calculatedColumnFormula>ABS(E3)</calculatedColumnFormula>
    </tableColumn>
    <tableColumn id="6" name="Squared error" dataDxfId="32">
      <calculatedColumnFormula>F3^2</calculatedColumnFormula>
    </tableColumn>
    <tableColumn id="7" name="Absolute % Error" dataDxfId="31" dataCellStyle="Percent">
      <calculatedColumnFormula>F3/C3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H73" totalsRowShown="0" headerRowDxfId="30" headerRowBorderDxfId="29" tableBorderDxfId="28" totalsRowBorderDxfId="27">
  <tableColumns count="7">
    <tableColumn id="1" name="Year" dataDxfId="26"/>
    <tableColumn id="2" name="Nigeria Population" dataDxfId="25"/>
    <tableColumn id="3" name="Forecasted Population" dataDxfId="24">
      <calculatedColumnFormula>0.7*C2+0.3*D2</calculatedColumnFormula>
    </tableColumn>
    <tableColumn id="4" name="Error" dataDxfId="23">
      <calculatedColumnFormula>C3-D3</calculatedColumnFormula>
    </tableColumn>
    <tableColumn id="5" name="Absolute Error" dataDxfId="22">
      <calculatedColumnFormula>ABS(E3)</calculatedColumnFormula>
    </tableColumn>
    <tableColumn id="6" name="Squared Error" dataDxfId="21">
      <calculatedColumnFormula>F3^2</calculatedColumnFormula>
    </tableColumn>
    <tableColumn id="7" name="Absolute % Error" dataDxfId="2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3:K74" totalsRowShown="0" headerRowDxfId="19" dataDxfId="17" headerRowBorderDxfId="18" tableBorderDxfId="16" totalsRowBorderDxfId="15">
  <tableColumns count="10">
    <tableColumn id="1" name="Period" dataDxfId="14"/>
    <tableColumn id="2" name="Year" dataDxfId="13"/>
    <tableColumn id="3" name="Current Population" dataDxfId="12"/>
    <tableColumn id="4" name="Forecasted Population" dataDxfId="11" dataCellStyle="Comma">
      <calculatedColumnFormula>$H$2+($J$2*B4)</calculatedColumnFormula>
    </tableColumn>
    <tableColumn id="5" name="Seasonality" dataDxfId="10">
      <calculatedColumnFormula>VLOOKUP(C4,$Q$4:$T$74,4,FALSE)</calculatedColumnFormula>
    </tableColumn>
    <tableColumn id="6" name="LT*Seasonality" dataDxfId="9">
      <calculatedColumnFormula>E4*F4</calculatedColumnFormula>
    </tableColumn>
    <tableColumn id="7" name="Error" dataDxfId="8">
      <calculatedColumnFormula>D4-G4</calculatedColumnFormula>
    </tableColumn>
    <tableColumn id="8" name="Absolute Error" dataDxfId="7">
      <calculatedColumnFormula>ABS(H4)</calculatedColumnFormula>
    </tableColumn>
    <tableColumn id="9" name="Squared error" dataDxfId="6">
      <calculatedColumnFormula>I4^2</calculatedColumnFormula>
    </tableColumn>
    <tableColumn id="10" name="Absolute % Error" dataDxfId="5" dataCellStyle="Percent">
      <calculatedColumnFormula>I4/D4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B2:C73" totalsRowShown="0">
  <tableColumns count="2">
    <tableColumn id="1" name="Year"/>
    <tableColumn id="2" name="Nigeria Population" dataDxfId="4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90" totalsRowShown="0">
  <tableColumns count="5">
    <tableColumn id="1" name="Year"/>
    <tableColumn id="2" name="Nigeria Population"/>
    <tableColumn id="3" name="Forecast(Nigeria Population)" dataDxfId="3">
      <calculatedColumnFormula>_xlfn.FORECAST.ETS(A2,$B$2:$B$72,$A$2:$A$72,1,1)</calculatedColumnFormula>
    </tableColumn>
    <tableColumn id="4" name="Lower Confidence Bound(Nigeria Population)" dataDxfId="2">
      <calculatedColumnFormula>C2-_xlfn.FORECAST.ETS.CONFINT(A2,$B$2:$B$72,$A$2:$A$72,0.95,1,1)</calculatedColumnFormula>
    </tableColumn>
    <tableColumn id="5" name="Upper Confidence Bound(Nigeria Population)" dataDxfId="1">
      <calculatedColumnFormula>C2+_xlfn.FORECAST.ETS.CONFINT(A2,$B$2:$B$72,$A$2:$A$72,0.95,1,1)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G1:H8" totalsRowShown="0"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K73"/>
  <sheetViews>
    <sheetView showGridLines="0" topLeftCell="A64" zoomScale="85" zoomScaleNormal="85" workbookViewId="0">
      <selection activeCell="N3" sqref="N3"/>
    </sheetView>
  </sheetViews>
  <sheetFormatPr defaultRowHeight="15" x14ac:dyDescent="0.25"/>
  <cols>
    <col min="1" max="1" width="4.85546875" customWidth="1"/>
    <col min="3" max="3" width="14" bestFit="1" customWidth="1"/>
    <col min="4" max="4" width="15.7109375" bestFit="1" customWidth="1"/>
    <col min="5" max="5" width="13.140625" bestFit="1" customWidth="1"/>
    <col min="6" max="6" width="12" customWidth="1"/>
    <col min="7" max="7" width="14.85546875" bestFit="1" customWidth="1"/>
    <col min="8" max="8" width="12.5703125" customWidth="1"/>
    <col min="11" max="11" width="30.28515625" bestFit="1" customWidth="1"/>
  </cols>
  <sheetData>
    <row r="1" spans="2:11" ht="18.75" x14ac:dyDescent="0.3">
      <c r="B1" s="58" t="s">
        <v>38</v>
      </c>
      <c r="C1" s="58"/>
      <c r="D1" s="58"/>
      <c r="E1" s="58"/>
      <c r="F1" s="58"/>
      <c r="G1" s="58"/>
      <c r="H1" s="58"/>
    </row>
    <row r="2" spans="2:11" ht="30" x14ac:dyDescent="0.25">
      <c r="B2" s="48" t="s">
        <v>0</v>
      </c>
      <c r="C2" s="49" t="s">
        <v>21</v>
      </c>
      <c r="D2" s="49" t="s">
        <v>10</v>
      </c>
      <c r="E2" s="50" t="s">
        <v>2</v>
      </c>
      <c r="F2" s="7" t="s">
        <v>3</v>
      </c>
      <c r="G2" s="7" t="s">
        <v>4</v>
      </c>
      <c r="H2" s="8" t="s">
        <v>5</v>
      </c>
    </row>
    <row r="3" spans="2:11" x14ac:dyDescent="0.25">
      <c r="B3" s="9">
        <v>1950</v>
      </c>
      <c r="C3" s="10">
        <v>37859748</v>
      </c>
      <c r="D3" s="5"/>
      <c r="E3" s="5"/>
      <c r="F3" s="5"/>
      <c r="G3" s="5"/>
      <c r="H3" s="38"/>
    </row>
    <row r="4" spans="2:11" ht="15.75" x14ac:dyDescent="0.25">
      <c r="B4" s="9">
        <v>1951</v>
      </c>
      <c r="C4" s="10">
        <v>38424141</v>
      </c>
      <c r="D4" s="11">
        <f>C3</f>
        <v>37859748</v>
      </c>
      <c r="E4" s="11">
        <f>C4-D4</f>
        <v>564393</v>
      </c>
      <c r="F4" s="5">
        <f>ABS(E4)</f>
        <v>564393</v>
      </c>
      <c r="G4" s="5">
        <f>F4^2</f>
        <v>318539458449</v>
      </c>
      <c r="H4" s="39">
        <f>F4/C4</f>
        <v>1.468850012808354E-2</v>
      </c>
      <c r="J4" s="59" t="s">
        <v>24</v>
      </c>
      <c r="K4" s="60"/>
    </row>
    <row r="5" spans="2:11" x14ac:dyDescent="0.25">
      <c r="B5" s="9">
        <v>1952</v>
      </c>
      <c r="C5" s="10">
        <v>39035444</v>
      </c>
      <c r="D5" s="11">
        <f t="shared" ref="D5:D13" si="0">C4</f>
        <v>38424141</v>
      </c>
      <c r="E5" s="11">
        <f t="shared" ref="E5:E14" si="1">C5-D5</f>
        <v>611303</v>
      </c>
      <c r="F5" s="5">
        <f t="shared" ref="F5:F14" si="2">ABS(E5)</f>
        <v>611303</v>
      </c>
      <c r="G5" s="5">
        <f t="shared" ref="G5:G14" si="3">F5^2</f>
        <v>373691357809</v>
      </c>
      <c r="H5" s="39">
        <f t="shared" ref="H5:H14" si="4">F5/C5</f>
        <v>1.5660203583184554E-2</v>
      </c>
      <c r="J5" s="41" t="s">
        <v>6</v>
      </c>
      <c r="K5" s="42">
        <f>AVERAGE(F4:F73)</f>
        <v>2403997.7285714285</v>
      </c>
    </row>
    <row r="6" spans="2:11" x14ac:dyDescent="0.25">
      <c r="B6" s="9">
        <v>1953</v>
      </c>
      <c r="C6" s="10">
        <v>39686163</v>
      </c>
      <c r="D6" s="11">
        <f t="shared" si="0"/>
        <v>39035444</v>
      </c>
      <c r="E6" s="11">
        <f t="shared" si="1"/>
        <v>650719</v>
      </c>
      <c r="F6" s="5">
        <f t="shared" si="2"/>
        <v>650719</v>
      </c>
      <c r="G6" s="5">
        <f t="shared" si="3"/>
        <v>423435216961</v>
      </c>
      <c r="H6" s="39">
        <f t="shared" si="4"/>
        <v>1.6396621663827767E-2</v>
      </c>
      <c r="J6" s="41" t="s">
        <v>7</v>
      </c>
      <c r="K6" s="42">
        <f>AVERAGE(G4:G73)</f>
        <v>7570886232606.043</v>
      </c>
    </row>
    <row r="7" spans="2:11" x14ac:dyDescent="0.25">
      <c r="B7" s="9">
        <v>1954</v>
      </c>
      <c r="C7" s="10">
        <v>40370852</v>
      </c>
      <c r="D7" s="11">
        <f t="shared" si="0"/>
        <v>39686163</v>
      </c>
      <c r="E7" s="11">
        <f t="shared" si="1"/>
        <v>684689</v>
      </c>
      <c r="F7" s="5">
        <f t="shared" si="2"/>
        <v>684689</v>
      </c>
      <c r="G7" s="5">
        <f t="shared" si="3"/>
        <v>468799026721</v>
      </c>
      <c r="H7" s="39">
        <f t="shared" si="4"/>
        <v>1.6959983901256283E-2</v>
      </c>
      <c r="J7" s="41" t="s">
        <v>8</v>
      </c>
      <c r="K7" s="43">
        <f>AVERAGE(H4:H73)</f>
        <v>2.3913159990812716E-2</v>
      </c>
    </row>
    <row r="8" spans="2:11" x14ac:dyDescent="0.25">
      <c r="B8" s="9">
        <v>1955</v>
      </c>
      <c r="C8" s="10">
        <v>41086100</v>
      </c>
      <c r="D8" s="11">
        <f t="shared" si="0"/>
        <v>40370852</v>
      </c>
      <c r="E8" s="11">
        <f t="shared" si="1"/>
        <v>715248</v>
      </c>
      <c r="F8" s="5">
        <f t="shared" si="2"/>
        <v>715248</v>
      </c>
      <c r="G8" s="5">
        <f t="shared" si="3"/>
        <v>511579701504</v>
      </c>
      <c r="H8" s="39">
        <f t="shared" si="4"/>
        <v>1.7408515288625595E-2</v>
      </c>
      <c r="J8" s="5"/>
      <c r="K8" s="5"/>
    </row>
    <row r="9" spans="2:11" x14ac:dyDescent="0.25">
      <c r="B9" s="9">
        <v>1956</v>
      </c>
      <c r="C9" s="10">
        <v>41830614</v>
      </c>
      <c r="D9" s="11">
        <f t="shared" si="0"/>
        <v>41086100</v>
      </c>
      <c r="E9" s="11">
        <f t="shared" si="1"/>
        <v>744514</v>
      </c>
      <c r="F9" s="5">
        <f t="shared" si="2"/>
        <v>744514</v>
      </c>
      <c r="G9" s="5">
        <f t="shared" si="3"/>
        <v>554301096196</v>
      </c>
      <c r="H9" s="39">
        <f t="shared" si="4"/>
        <v>1.7798304371052263E-2</v>
      </c>
      <c r="J9" s="41" t="s">
        <v>9</v>
      </c>
      <c r="K9" s="44">
        <f>1-K7</f>
        <v>0.97608684000918733</v>
      </c>
    </row>
    <row r="10" spans="2:11" x14ac:dyDescent="0.25">
      <c r="B10" s="9">
        <v>1957</v>
      </c>
      <c r="C10" s="10">
        <v>42605124</v>
      </c>
      <c r="D10" s="11">
        <f t="shared" si="0"/>
        <v>41830614</v>
      </c>
      <c r="E10" s="11">
        <f t="shared" si="1"/>
        <v>774510</v>
      </c>
      <c r="F10" s="5">
        <f t="shared" si="2"/>
        <v>774510</v>
      </c>
      <c r="G10" s="5">
        <f t="shared" si="3"/>
        <v>599865740100</v>
      </c>
      <c r="H10" s="39">
        <f t="shared" si="4"/>
        <v>1.8178799338783757E-2</v>
      </c>
    </row>
    <row r="11" spans="2:11" x14ac:dyDescent="0.25">
      <c r="B11" s="9">
        <v>1958</v>
      </c>
      <c r="C11" s="10">
        <v>43412097</v>
      </c>
      <c r="D11" s="11">
        <f t="shared" si="0"/>
        <v>42605124</v>
      </c>
      <c r="E11" s="11">
        <f t="shared" si="1"/>
        <v>806973</v>
      </c>
      <c r="F11" s="5">
        <f t="shared" si="2"/>
        <v>806973</v>
      </c>
      <c r="G11" s="5">
        <f t="shared" si="3"/>
        <v>651205422729</v>
      </c>
      <c r="H11" s="39">
        <f t="shared" si="4"/>
        <v>1.8588666656669452E-2</v>
      </c>
    </row>
    <row r="12" spans="2:11" x14ac:dyDescent="0.25">
      <c r="B12" s="9">
        <v>1959</v>
      </c>
      <c r="C12" s="10">
        <v>44255330</v>
      </c>
      <c r="D12" s="11">
        <f t="shared" si="0"/>
        <v>43412097</v>
      </c>
      <c r="E12" s="11">
        <f t="shared" si="1"/>
        <v>843233</v>
      </c>
      <c r="F12" s="5">
        <f t="shared" si="2"/>
        <v>843233</v>
      </c>
      <c r="G12" s="5">
        <f t="shared" si="3"/>
        <v>711041892289</v>
      </c>
      <c r="H12" s="39">
        <f t="shared" si="4"/>
        <v>1.9053817924304259E-2</v>
      </c>
    </row>
    <row r="13" spans="2:11" x14ac:dyDescent="0.25">
      <c r="B13" s="9">
        <v>1960</v>
      </c>
      <c r="C13" s="10">
        <v>45138458</v>
      </c>
      <c r="D13" s="11">
        <f t="shared" si="0"/>
        <v>44255330</v>
      </c>
      <c r="E13" s="11">
        <f t="shared" si="1"/>
        <v>883128</v>
      </c>
      <c r="F13" s="5">
        <f t="shared" si="2"/>
        <v>883128</v>
      </c>
      <c r="G13" s="5">
        <f t="shared" si="3"/>
        <v>779915064384</v>
      </c>
      <c r="H13" s="39">
        <f t="shared" si="4"/>
        <v>1.9564868609379612E-2</v>
      </c>
    </row>
    <row r="14" spans="2:11" x14ac:dyDescent="0.25">
      <c r="B14" s="9">
        <v>1961</v>
      </c>
      <c r="C14" s="10">
        <v>46063563</v>
      </c>
      <c r="D14" s="11">
        <f>C13</f>
        <v>45138458</v>
      </c>
      <c r="E14" s="11">
        <f t="shared" si="1"/>
        <v>925105</v>
      </c>
      <c r="F14" s="5">
        <f t="shared" si="2"/>
        <v>925105</v>
      </c>
      <c r="G14" s="5">
        <f t="shared" si="3"/>
        <v>855819261025</v>
      </c>
      <c r="H14" s="39">
        <f t="shared" si="4"/>
        <v>2.0083227170247339E-2</v>
      </c>
    </row>
    <row r="15" spans="2:11" x14ac:dyDescent="0.25">
      <c r="B15" s="9">
        <v>1962</v>
      </c>
      <c r="C15" s="10">
        <v>47029822</v>
      </c>
      <c r="D15" s="11">
        <f t="shared" ref="D15:D73" si="5">C14</f>
        <v>46063563</v>
      </c>
      <c r="E15" s="11">
        <f t="shared" ref="E15:E73" si="6">C15-D15</f>
        <v>966259</v>
      </c>
      <c r="F15" s="5">
        <f t="shared" ref="F15:F73" si="7">ABS(E15)</f>
        <v>966259</v>
      </c>
      <c r="G15" s="5">
        <f t="shared" ref="G15:G73" si="8">F15^2</f>
        <v>933656455081</v>
      </c>
      <c r="H15" s="39">
        <f t="shared" ref="H15:H73" si="9">F15/C15</f>
        <v>2.0545665684212032E-2</v>
      </c>
    </row>
    <row r="16" spans="2:11" x14ac:dyDescent="0.25">
      <c r="B16" s="9">
        <v>1963</v>
      </c>
      <c r="C16" s="10">
        <v>48032934</v>
      </c>
      <c r="D16" s="11">
        <f t="shared" si="5"/>
        <v>47029822</v>
      </c>
      <c r="E16" s="11">
        <f t="shared" si="6"/>
        <v>1003112</v>
      </c>
      <c r="F16" s="5">
        <f t="shared" si="7"/>
        <v>1003112</v>
      </c>
      <c r="G16" s="5">
        <f t="shared" si="8"/>
        <v>1006233684544</v>
      </c>
      <c r="H16" s="39">
        <f t="shared" si="9"/>
        <v>2.088383774349491E-2</v>
      </c>
    </row>
    <row r="17" spans="2:8" x14ac:dyDescent="0.25">
      <c r="B17" s="9">
        <v>1964</v>
      </c>
      <c r="C17" s="10">
        <v>49066760</v>
      </c>
      <c r="D17" s="11">
        <f t="shared" si="5"/>
        <v>48032934</v>
      </c>
      <c r="E17" s="11">
        <f t="shared" si="6"/>
        <v>1033826</v>
      </c>
      <c r="F17" s="5">
        <f t="shared" si="7"/>
        <v>1033826</v>
      </c>
      <c r="G17" s="5">
        <f t="shared" si="8"/>
        <v>1068796198276</v>
      </c>
      <c r="H17" s="39">
        <f t="shared" si="9"/>
        <v>2.1069783291173087E-2</v>
      </c>
    </row>
    <row r="18" spans="2:8" x14ac:dyDescent="0.25">
      <c r="B18" s="9">
        <v>1965</v>
      </c>
      <c r="C18" s="10">
        <v>50127921</v>
      </c>
      <c r="D18" s="11">
        <f t="shared" si="5"/>
        <v>49066760</v>
      </c>
      <c r="E18" s="11">
        <f t="shared" si="6"/>
        <v>1061161</v>
      </c>
      <c r="F18" s="5">
        <f t="shared" si="7"/>
        <v>1061161</v>
      </c>
      <c r="G18" s="5">
        <f t="shared" si="8"/>
        <v>1126062667921</v>
      </c>
      <c r="H18" s="39">
        <f t="shared" si="9"/>
        <v>2.1169060651847101E-2</v>
      </c>
    </row>
    <row r="19" spans="2:8" x14ac:dyDescent="0.25">
      <c r="B19" s="9">
        <v>1966</v>
      </c>
      <c r="C19" s="10">
        <v>51217973</v>
      </c>
      <c r="D19" s="11">
        <f t="shared" si="5"/>
        <v>50127921</v>
      </c>
      <c r="E19" s="11">
        <f t="shared" si="6"/>
        <v>1090052</v>
      </c>
      <c r="F19" s="5">
        <f t="shared" si="7"/>
        <v>1090052</v>
      </c>
      <c r="G19" s="5">
        <f t="shared" si="8"/>
        <v>1188213362704</v>
      </c>
      <c r="H19" s="39">
        <f t="shared" si="9"/>
        <v>2.1282607181662579E-2</v>
      </c>
    </row>
    <row r="20" spans="2:8" x14ac:dyDescent="0.25">
      <c r="B20" s="9">
        <v>1967</v>
      </c>
      <c r="C20" s="10">
        <v>52342233</v>
      </c>
      <c r="D20" s="11">
        <f t="shared" si="5"/>
        <v>51217973</v>
      </c>
      <c r="E20" s="11">
        <f t="shared" si="6"/>
        <v>1124260</v>
      </c>
      <c r="F20" s="5">
        <f t="shared" si="7"/>
        <v>1124260</v>
      </c>
      <c r="G20" s="5">
        <f t="shared" si="8"/>
        <v>1263960547600</v>
      </c>
      <c r="H20" s="39">
        <f t="shared" si="9"/>
        <v>2.1479022494130123E-2</v>
      </c>
    </row>
    <row r="21" spans="2:8" x14ac:dyDescent="0.25">
      <c r="B21" s="9">
        <v>1968</v>
      </c>
      <c r="C21" s="10">
        <v>53506196</v>
      </c>
      <c r="D21" s="11">
        <f t="shared" si="5"/>
        <v>52342233</v>
      </c>
      <c r="E21" s="11">
        <f t="shared" si="6"/>
        <v>1163963</v>
      </c>
      <c r="F21" s="5">
        <f t="shared" si="7"/>
        <v>1163963</v>
      </c>
      <c r="G21" s="5">
        <f t="shared" si="8"/>
        <v>1354809865369</v>
      </c>
      <c r="H21" s="39">
        <f t="shared" si="9"/>
        <v>2.1753798382527511E-2</v>
      </c>
    </row>
    <row r="22" spans="2:8" x14ac:dyDescent="0.25">
      <c r="B22" s="9">
        <v>1969</v>
      </c>
      <c r="C22" s="10">
        <v>54717039</v>
      </c>
      <c r="D22" s="11">
        <f t="shared" si="5"/>
        <v>53506196</v>
      </c>
      <c r="E22" s="11">
        <f t="shared" si="6"/>
        <v>1210843</v>
      </c>
      <c r="F22" s="5">
        <f t="shared" si="7"/>
        <v>1210843</v>
      </c>
      <c r="G22" s="5">
        <f t="shared" si="8"/>
        <v>1466140770649</v>
      </c>
      <c r="H22" s="39">
        <f t="shared" si="9"/>
        <v>2.2129176251660838E-2</v>
      </c>
    </row>
    <row r="23" spans="2:8" x14ac:dyDescent="0.25">
      <c r="B23" s="9">
        <v>1970</v>
      </c>
      <c r="C23" s="10">
        <v>55982144</v>
      </c>
      <c r="D23" s="11">
        <f t="shared" si="5"/>
        <v>54717039</v>
      </c>
      <c r="E23" s="11">
        <f t="shared" si="6"/>
        <v>1265105</v>
      </c>
      <c r="F23" s="5">
        <f t="shared" si="7"/>
        <v>1265105</v>
      </c>
      <c r="G23" s="5">
        <f t="shared" si="8"/>
        <v>1600490661025</v>
      </c>
      <c r="H23" s="39">
        <f t="shared" si="9"/>
        <v>2.2598366364818039E-2</v>
      </c>
    </row>
    <row r="24" spans="2:8" x14ac:dyDescent="0.25">
      <c r="B24" s="9">
        <v>1971</v>
      </c>
      <c r="C24" s="10">
        <v>57296983</v>
      </c>
      <c r="D24" s="11">
        <f t="shared" si="5"/>
        <v>55982144</v>
      </c>
      <c r="E24" s="11">
        <f t="shared" si="6"/>
        <v>1314839</v>
      </c>
      <c r="F24" s="5">
        <f t="shared" si="7"/>
        <v>1314839</v>
      </c>
      <c r="G24" s="5">
        <f t="shared" si="8"/>
        <v>1728801595921</v>
      </c>
      <c r="H24" s="39">
        <f t="shared" si="9"/>
        <v>2.2947787669727743E-2</v>
      </c>
    </row>
    <row r="25" spans="2:8" x14ac:dyDescent="0.25">
      <c r="B25" s="9">
        <v>1972</v>
      </c>
      <c r="C25" s="10">
        <v>58665808</v>
      </c>
      <c r="D25" s="11">
        <f t="shared" si="5"/>
        <v>57296983</v>
      </c>
      <c r="E25" s="11">
        <f t="shared" si="6"/>
        <v>1368825</v>
      </c>
      <c r="F25" s="5">
        <f t="shared" si="7"/>
        <v>1368825</v>
      </c>
      <c r="G25" s="5">
        <f t="shared" si="8"/>
        <v>1873681880625</v>
      </c>
      <c r="H25" s="39">
        <f t="shared" si="9"/>
        <v>2.333258582239249E-2</v>
      </c>
    </row>
    <row r="26" spans="2:8" x14ac:dyDescent="0.25">
      <c r="B26" s="9">
        <v>1973</v>
      </c>
      <c r="C26" s="10">
        <v>60114625</v>
      </c>
      <c r="D26" s="11">
        <f t="shared" si="5"/>
        <v>58665808</v>
      </c>
      <c r="E26" s="11">
        <f t="shared" si="6"/>
        <v>1448817</v>
      </c>
      <c r="F26" s="5">
        <f t="shared" si="7"/>
        <v>1448817</v>
      </c>
      <c r="G26" s="5">
        <f t="shared" si="8"/>
        <v>2099070699489</v>
      </c>
      <c r="H26" s="39">
        <f t="shared" si="9"/>
        <v>2.4100907225155278E-2</v>
      </c>
    </row>
    <row r="27" spans="2:8" x14ac:dyDescent="0.25">
      <c r="B27" s="9">
        <v>1974</v>
      </c>
      <c r="C27" s="10">
        <v>61677177</v>
      </c>
      <c r="D27" s="11">
        <f t="shared" si="5"/>
        <v>60114625</v>
      </c>
      <c r="E27" s="11">
        <f t="shared" si="6"/>
        <v>1562552</v>
      </c>
      <c r="F27" s="5">
        <f t="shared" si="7"/>
        <v>1562552</v>
      </c>
      <c r="G27" s="5">
        <f t="shared" si="8"/>
        <v>2441568752704</v>
      </c>
      <c r="H27" s="39">
        <f t="shared" si="9"/>
        <v>2.5334363147003307E-2</v>
      </c>
    </row>
    <row r="28" spans="2:8" x14ac:dyDescent="0.25">
      <c r="B28" s="9">
        <v>1975</v>
      </c>
      <c r="C28" s="10">
        <v>63374298</v>
      </c>
      <c r="D28" s="11">
        <f t="shared" si="5"/>
        <v>61677177</v>
      </c>
      <c r="E28" s="11">
        <f t="shared" si="6"/>
        <v>1697121</v>
      </c>
      <c r="F28" s="5">
        <f t="shared" si="7"/>
        <v>1697121</v>
      </c>
      <c r="G28" s="5">
        <f t="shared" si="8"/>
        <v>2880219688641</v>
      </c>
      <c r="H28" s="39">
        <f t="shared" si="9"/>
        <v>2.6779326218335391E-2</v>
      </c>
    </row>
    <row r="29" spans="2:8" x14ac:dyDescent="0.25">
      <c r="B29" s="9">
        <v>1976</v>
      </c>
      <c r="C29" s="10">
        <v>65221378</v>
      </c>
      <c r="D29" s="11">
        <f t="shared" si="5"/>
        <v>63374298</v>
      </c>
      <c r="E29" s="11">
        <f t="shared" si="6"/>
        <v>1847080</v>
      </c>
      <c r="F29" s="5">
        <f t="shared" si="7"/>
        <v>1847080</v>
      </c>
      <c r="G29" s="5">
        <f t="shared" si="8"/>
        <v>3411704526400</v>
      </c>
      <c r="H29" s="39">
        <f t="shared" si="9"/>
        <v>2.832016214070178E-2</v>
      </c>
    </row>
    <row r="30" spans="2:8" x14ac:dyDescent="0.25">
      <c r="B30" s="9">
        <v>1977</v>
      </c>
      <c r="C30" s="10">
        <v>67203128</v>
      </c>
      <c r="D30" s="11">
        <f t="shared" si="5"/>
        <v>65221378</v>
      </c>
      <c r="E30" s="11">
        <f t="shared" si="6"/>
        <v>1981750</v>
      </c>
      <c r="F30" s="5">
        <f t="shared" si="7"/>
        <v>1981750</v>
      </c>
      <c r="G30" s="5">
        <f t="shared" si="8"/>
        <v>3927333062500</v>
      </c>
      <c r="H30" s="39">
        <f t="shared" si="9"/>
        <v>2.9488954740321018E-2</v>
      </c>
    </row>
    <row r="31" spans="2:8" x14ac:dyDescent="0.25">
      <c r="B31" s="9">
        <v>1978</v>
      </c>
      <c r="C31" s="10">
        <v>69271917</v>
      </c>
      <c r="D31" s="11">
        <f t="shared" si="5"/>
        <v>67203128</v>
      </c>
      <c r="E31" s="11">
        <f t="shared" si="6"/>
        <v>2068789</v>
      </c>
      <c r="F31" s="5">
        <f t="shared" si="7"/>
        <v>2068789</v>
      </c>
      <c r="G31" s="5">
        <f t="shared" si="8"/>
        <v>4279887926521</v>
      </c>
      <c r="H31" s="39">
        <f t="shared" si="9"/>
        <v>2.9864757460082995E-2</v>
      </c>
    </row>
    <row r="32" spans="2:8" x14ac:dyDescent="0.25">
      <c r="B32" s="9">
        <v>1979</v>
      </c>
      <c r="C32" s="10">
        <v>71361131</v>
      </c>
      <c r="D32" s="11">
        <f t="shared" si="5"/>
        <v>69271917</v>
      </c>
      <c r="E32" s="11">
        <f t="shared" si="6"/>
        <v>2089214</v>
      </c>
      <c r="F32" s="5">
        <f t="shared" si="7"/>
        <v>2089214</v>
      </c>
      <c r="G32" s="5">
        <f t="shared" si="8"/>
        <v>4364815137796</v>
      </c>
      <c r="H32" s="39">
        <f t="shared" si="9"/>
        <v>2.927663800619976E-2</v>
      </c>
    </row>
    <row r="33" spans="2:8" x14ac:dyDescent="0.25">
      <c r="B33" s="9">
        <v>1980</v>
      </c>
      <c r="C33" s="10">
        <v>73423633</v>
      </c>
      <c r="D33" s="11">
        <f t="shared" si="5"/>
        <v>71361131</v>
      </c>
      <c r="E33" s="11">
        <f t="shared" si="6"/>
        <v>2062502</v>
      </c>
      <c r="F33" s="5">
        <f t="shared" si="7"/>
        <v>2062502</v>
      </c>
      <c r="G33" s="5">
        <f t="shared" si="8"/>
        <v>4253914500004</v>
      </c>
      <c r="H33" s="39">
        <f t="shared" si="9"/>
        <v>2.8090437856704804E-2</v>
      </c>
    </row>
    <row r="34" spans="2:8" x14ac:dyDescent="0.25">
      <c r="B34" s="9">
        <v>1981</v>
      </c>
      <c r="C34" s="10">
        <v>75440502</v>
      </c>
      <c r="D34" s="11">
        <f t="shared" si="5"/>
        <v>73423633</v>
      </c>
      <c r="E34" s="11">
        <f t="shared" si="6"/>
        <v>2016869</v>
      </c>
      <c r="F34" s="5">
        <f t="shared" si="7"/>
        <v>2016869</v>
      </c>
      <c r="G34" s="5">
        <f t="shared" si="8"/>
        <v>4067760563161</v>
      </c>
      <c r="H34" s="39">
        <f t="shared" si="9"/>
        <v>2.673456494231706E-2</v>
      </c>
    </row>
    <row r="35" spans="2:8" x14ac:dyDescent="0.25">
      <c r="B35" s="9">
        <v>1982</v>
      </c>
      <c r="C35" s="10">
        <v>77427546</v>
      </c>
      <c r="D35" s="11">
        <f t="shared" si="5"/>
        <v>75440502</v>
      </c>
      <c r="E35" s="11">
        <f t="shared" si="6"/>
        <v>1987044</v>
      </c>
      <c r="F35" s="5">
        <f t="shared" si="7"/>
        <v>1987044</v>
      </c>
      <c r="G35" s="5">
        <f t="shared" si="8"/>
        <v>3948343857936</v>
      </c>
      <c r="H35" s="39">
        <f t="shared" si="9"/>
        <v>2.5663269761901017E-2</v>
      </c>
    </row>
    <row r="36" spans="2:8" x14ac:dyDescent="0.25">
      <c r="B36" s="9">
        <v>1983</v>
      </c>
      <c r="C36" s="10">
        <v>79414840</v>
      </c>
      <c r="D36" s="11">
        <f t="shared" si="5"/>
        <v>77427546</v>
      </c>
      <c r="E36" s="11">
        <f t="shared" si="6"/>
        <v>1987294</v>
      </c>
      <c r="F36" s="5">
        <f t="shared" si="7"/>
        <v>1987294</v>
      </c>
      <c r="G36" s="5">
        <f t="shared" si="8"/>
        <v>3949337442436</v>
      </c>
      <c r="H36" s="39">
        <f t="shared" si="9"/>
        <v>2.502421461782206E-2</v>
      </c>
    </row>
    <row r="37" spans="2:8" x14ac:dyDescent="0.25">
      <c r="B37" s="9">
        <v>1984</v>
      </c>
      <c r="C37" s="10">
        <v>81448755</v>
      </c>
      <c r="D37" s="11">
        <f t="shared" si="5"/>
        <v>79414840</v>
      </c>
      <c r="E37" s="11">
        <f t="shared" si="6"/>
        <v>2033915</v>
      </c>
      <c r="F37" s="5">
        <f t="shared" si="7"/>
        <v>2033915</v>
      </c>
      <c r="G37" s="5">
        <f t="shared" si="8"/>
        <v>4136810227225</v>
      </c>
      <c r="H37" s="39">
        <f t="shared" si="9"/>
        <v>2.4971713809498992E-2</v>
      </c>
    </row>
    <row r="38" spans="2:8" x14ac:dyDescent="0.25">
      <c r="B38" s="9">
        <v>1985</v>
      </c>
      <c r="C38" s="10">
        <v>83562785</v>
      </c>
      <c r="D38" s="11">
        <f t="shared" si="5"/>
        <v>81448755</v>
      </c>
      <c r="E38" s="11">
        <f t="shared" si="6"/>
        <v>2114030</v>
      </c>
      <c r="F38" s="5">
        <f t="shared" si="7"/>
        <v>2114030</v>
      </c>
      <c r="G38" s="5">
        <f t="shared" si="8"/>
        <v>4469122840900</v>
      </c>
      <c r="H38" s="39">
        <f t="shared" si="9"/>
        <v>2.5298702047807525E-2</v>
      </c>
    </row>
    <row r="39" spans="2:8" x14ac:dyDescent="0.25">
      <c r="B39" s="9">
        <v>1986</v>
      </c>
      <c r="C39" s="10">
        <v>85766399</v>
      </c>
      <c r="D39" s="11">
        <f t="shared" si="5"/>
        <v>83562785</v>
      </c>
      <c r="E39" s="11">
        <f t="shared" si="6"/>
        <v>2203614</v>
      </c>
      <c r="F39" s="5">
        <f t="shared" si="7"/>
        <v>2203614</v>
      </c>
      <c r="G39" s="5">
        <f t="shared" si="8"/>
        <v>4855914660996</v>
      </c>
      <c r="H39" s="39">
        <f t="shared" si="9"/>
        <v>2.5693208828786201E-2</v>
      </c>
    </row>
    <row r="40" spans="2:8" x14ac:dyDescent="0.25">
      <c r="B40" s="9">
        <v>1987</v>
      </c>
      <c r="C40" s="10">
        <v>88048032</v>
      </c>
      <c r="D40" s="11">
        <f t="shared" si="5"/>
        <v>85766399</v>
      </c>
      <c r="E40" s="11">
        <f t="shared" si="6"/>
        <v>2281633</v>
      </c>
      <c r="F40" s="5">
        <f t="shared" si="7"/>
        <v>2281633</v>
      </c>
      <c r="G40" s="5">
        <f t="shared" si="8"/>
        <v>5205849146689</v>
      </c>
      <c r="H40" s="39">
        <f t="shared" si="9"/>
        <v>2.5913503665817312E-2</v>
      </c>
    </row>
    <row r="41" spans="2:8" x14ac:dyDescent="0.25">
      <c r="B41" s="9">
        <v>1988</v>
      </c>
      <c r="C41" s="10">
        <v>90395271</v>
      </c>
      <c r="D41" s="11">
        <f t="shared" si="5"/>
        <v>88048032</v>
      </c>
      <c r="E41" s="11">
        <f t="shared" si="6"/>
        <v>2347239</v>
      </c>
      <c r="F41" s="5">
        <f t="shared" si="7"/>
        <v>2347239</v>
      </c>
      <c r="G41" s="5">
        <f t="shared" si="8"/>
        <v>5509530923121</v>
      </c>
      <c r="H41" s="39">
        <f t="shared" si="9"/>
        <v>2.5966391538336114E-2</v>
      </c>
    </row>
    <row r="42" spans="2:8" x14ac:dyDescent="0.25">
      <c r="B42" s="9">
        <v>1989</v>
      </c>
      <c r="C42" s="10">
        <v>92788027</v>
      </c>
      <c r="D42" s="11">
        <f t="shared" si="5"/>
        <v>90395271</v>
      </c>
      <c r="E42" s="11">
        <f t="shared" si="6"/>
        <v>2392756</v>
      </c>
      <c r="F42" s="5">
        <f t="shared" si="7"/>
        <v>2392756</v>
      </c>
      <c r="G42" s="5">
        <f t="shared" si="8"/>
        <v>5725281275536</v>
      </c>
      <c r="H42" s="39">
        <f t="shared" si="9"/>
        <v>2.578733568717869E-2</v>
      </c>
    </row>
    <row r="43" spans="2:8" x14ac:dyDescent="0.25">
      <c r="B43" s="9">
        <v>1990</v>
      </c>
      <c r="C43" s="10">
        <v>95212450</v>
      </c>
      <c r="D43" s="11">
        <f t="shared" si="5"/>
        <v>92788027</v>
      </c>
      <c r="E43" s="11">
        <f t="shared" si="6"/>
        <v>2424423</v>
      </c>
      <c r="F43" s="5">
        <f t="shared" si="7"/>
        <v>2424423</v>
      </c>
      <c r="G43" s="5">
        <f t="shared" si="8"/>
        <v>5877826882929</v>
      </c>
      <c r="H43" s="39">
        <f t="shared" si="9"/>
        <v>2.5463298129603851E-2</v>
      </c>
    </row>
    <row r="44" spans="2:8" x14ac:dyDescent="0.25">
      <c r="B44" s="9">
        <v>1991</v>
      </c>
      <c r="C44" s="10">
        <v>97667632</v>
      </c>
      <c r="D44" s="11">
        <f t="shared" si="5"/>
        <v>95212450</v>
      </c>
      <c r="E44" s="11">
        <f t="shared" si="6"/>
        <v>2455182</v>
      </c>
      <c r="F44" s="5">
        <f t="shared" si="7"/>
        <v>2455182</v>
      </c>
      <c r="G44" s="5">
        <f t="shared" si="8"/>
        <v>6027918653124</v>
      </c>
      <c r="H44" s="39">
        <f t="shared" si="9"/>
        <v>2.5138133788274911E-2</v>
      </c>
    </row>
    <row r="45" spans="2:8" x14ac:dyDescent="0.25">
      <c r="B45" s="9">
        <v>1992</v>
      </c>
      <c r="C45" s="10">
        <v>100161710</v>
      </c>
      <c r="D45" s="11">
        <f t="shared" si="5"/>
        <v>97667632</v>
      </c>
      <c r="E45" s="11">
        <f t="shared" si="6"/>
        <v>2494078</v>
      </c>
      <c r="F45" s="5">
        <f t="shared" si="7"/>
        <v>2494078</v>
      </c>
      <c r="G45" s="5">
        <f t="shared" si="8"/>
        <v>6220425070084</v>
      </c>
      <c r="H45" s="39">
        <f t="shared" si="9"/>
        <v>2.4900513379813503E-2</v>
      </c>
    </row>
    <row r="46" spans="2:8" x14ac:dyDescent="0.25">
      <c r="B46" s="9">
        <v>1993</v>
      </c>
      <c r="C46" s="10">
        <v>102700753</v>
      </c>
      <c r="D46" s="11">
        <f t="shared" si="5"/>
        <v>100161710</v>
      </c>
      <c r="E46" s="11">
        <f t="shared" si="6"/>
        <v>2539043</v>
      </c>
      <c r="F46" s="5">
        <f t="shared" si="7"/>
        <v>2539043</v>
      </c>
      <c r="G46" s="5">
        <f t="shared" si="8"/>
        <v>6446739355849</v>
      </c>
      <c r="H46" s="39">
        <f t="shared" si="9"/>
        <v>2.472273012448117E-2</v>
      </c>
    </row>
    <row r="47" spans="2:8" x14ac:dyDescent="0.25">
      <c r="B47" s="9">
        <v>1994</v>
      </c>
      <c r="C47" s="10">
        <v>105293700</v>
      </c>
      <c r="D47" s="11">
        <f t="shared" si="5"/>
        <v>102700753</v>
      </c>
      <c r="E47" s="11">
        <f t="shared" si="6"/>
        <v>2592947</v>
      </c>
      <c r="F47" s="5">
        <f t="shared" si="7"/>
        <v>2592947</v>
      </c>
      <c r="G47" s="5">
        <f t="shared" si="8"/>
        <v>6723374144809</v>
      </c>
      <c r="H47" s="39">
        <f t="shared" si="9"/>
        <v>2.4625851309242622E-2</v>
      </c>
    </row>
    <row r="48" spans="2:8" x14ac:dyDescent="0.25">
      <c r="B48" s="9">
        <v>1995</v>
      </c>
      <c r="C48" s="10">
        <v>107948335</v>
      </c>
      <c r="D48" s="11">
        <f t="shared" si="5"/>
        <v>105293700</v>
      </c>
      <c r="E48" s="11">
        <f t="shared" si="6"/>
        <v>2654635</v>
      </c>
      <c r="F48" s="5">
        <f t="shared" si="7"/>
        <v>2654635</v>
      </c>
      <c r="G48" s="5">
        <f t="shared" si="8"/>
        <v>7047086983225</v>
      </c>
      <c r="H48" s="39">
        <f t="shared" si="9"/>
        <v>2.459171788059538E-2</v>
      </c>
    </row>
    <row r="49" spans="2:8" x14ac:dyDescent="0.25">
      <c r="B49" s="9">
        <v>1996</v>
      </c>
      <c r="C49" s="10">
        <v>110668794</v>
      </c>
      <c r="D49" s="11">
        <f t="shared" si="5"/>
        <v>107948335</v>
      </c>
      <c r="E49" s="11">
        <f t="shared" si="6"/>
        <v>2720459</v>
      </c>
      <c r="F49" s="5">
        <f t="shared" si="7"/>
        <v>2720459</v>
      </c>
      <c r="G49" s="5">
        <f t="shared" si="8"/>
        <v>7400897170681</v>
      </c>
      <c r="H49" s="39">
        <f t="shared" si="9"/>
        <v>2.4581988306477797E-2</v>
      </c>
    </row>
    <row r="50" spans="2:8" x14ac:dyDescent="0.25">
      <c r="B50" s="9">
        <v>1997</v>
      </c>
      <c r="C50" s="10">
        <v>113457663</v>
      </c>
      <c r="D50" s="11">
        <f t="shared" si="5"/>
        <v>110668794</v>
      </c>
      <c r="E50" s="11">
        <f t="shared" si="6"/>
        <v>2788869</v>
      </c>
      <c r="F50" s="5">
        <f t="shared" si="7"/>
        <v>2788869</v>
      </c>
      <c r="G50" s="5">
        <f t="shared" si="8"/>
        <v>7777790299161</v>
      </c>
      <c r="H50" s="39">
        <f t="shared" si="9"/>
        <v>2.4580701966336112E-2</v>
      </c>
    </row>
    <row r="51" spans="2:8" x14ac:dyDescent="0.25">
      <c r="B51" s="9">
        <v>1998</v>
      </c>
      <c r="C51" s="10">
        <v>116319759</v>
      </c>
      <c r="D51" s="11">
        <f t="shared" si="5"/>
        <v>113457663</v>
      </c>
      <c r="E51" s="11">
        <f t="shared" si="6"/>
        <v>2862096</v>
      </c>
      <c r="F51" s="5">
        <f t="shared" si="7"/>
        <v>2862096</v>
      </c>
      <c r="G51" s="5">
        <f t="shared" si="8"/>
        <v>8191593513216</v>
      </c>
      <c r="H51" s="39">
        <f t="shared" si="9"/>
        <v>2.4605415490931339E-2</v>
      </c>
    </row>
    <row r="52" spans="2:8" x14ac:dyDescent="0.25">
      <c r="B52" s="9">
        <v>1999</v>
      </c>
      <c r="C52" s="10">
        <v>119260063</v>
      </c>
      <c r="D52" s="11">
        <f t="shared" si="5"/>
        <v>116319759</v>
      </c>
      <c r="E52" s="11">
        <f t="shared" si="6"/>
        <v>2940304</v>
      </c>
      <c r="F52" s="5">
        <f t="shared" si="7"/>
        <v>2940304</v>
      </c>
      <c r="G52" s="5">
        <f t="shared" si="8"/>
        <v>8645387612416</v>
      </c>
      <c r="H52" s="39">
        <f t="shared" si="9"/>
        <v>2.4654556823435519E-2</v>
      </c>
    </row>
    <row r="53" spans="2:8" x14ac:dyDescent="0.25">
      <c r="B53" s="9">
        <v>2000</v>
      </c>
      <c r="C53" s="10">
        <v>122283850</v>
      </c>
      <c r="D53" s="11">
        <f t="shared" si="5"/>
        <v>119260063</v>
      </c>
      <c r="E53" s="11">
        <f t="shared" si="6"/>
        <v>3023787</v>
      </c>
      <c r="F53" s="5">
        <f t="shared" si="7"/>
        <v>3023787</v>
      </c>
      <c r="G53" s="5">
        <f t="shared" si="8"/>
        <v>9143287821369</v>
      </c>
      <c r="H53" s="39">
        <f t="shared" si="9"/>
        <v>2.472760712064594E-2</v>
      </c>
    </row>
    <row r="54" spans="2:8" x14ac:dyDescent="0.25">
      <c r="B54" s="9">
        <v>2001</v>
      </c>
      <c r="C54" s="10">
        <v>125394046</v>
      </c>
      <c r="D54" s="11">
        <f t="shared" si="5"/>
        <v>122283850</v>
      </c>
      <c r="E54" s="11">
        <f t="shared" si="6"/>
        <v>3110196</v>
      </c>
      <c r="F54" s="5">
        <f t="shared" si="7"/>
        <v>3110196</v>
      </c>
      <c r="G54" s="5">
        <f t="shared" si="8"/>
        <v>9673319158416</v>
      </c>
      <c r="H54" s="39">
        <f t="shared" si="9"/>
        <v>2.4803378622937168E-2</v>
      </c>
    </row>
    <row r="55" spans="2:8" x14ac:dyDescent="0.25">
      <c r="B55" s="9">
        <v>2002</v>
      </c>
      <c r="C55" s="10">
        <v>128596076</v>
      </c>
      <c r="D55" s="11">
        <f t="shared" si="5"/>
        <v>125394046</v>
      </c>
      <c r="E55" s="11">
        <f t="shared" si="6"/>
        <v>3202030</v>
      </c>
      <c r="F55" s="5">
        <f t="shared" si="7"/>
        <v>3202030</v>
      </c>
      <c r="G55" s="5">
        <f t="shared" si="8"/>
        <v>10252996120900</v>
      </c>
      <c r="H55" s="39">
        <f t="shared" si="9"/>
        <v>2.4899904410769114E-2</v>
      </c>
    </row>
    <row r="56" spans="2:8" x14ac:dyDescent="0.25">
      <c r="B56" s="9">
        <v>2003</v>
      </c>
      <c r="C56" s="10">
        <v>131900631</v>
      </c>
      <c r="D56" s="11">
        <f t="shared" si="5"/>
        <v>128596076</v>
      </c>
      <c r="E56" s="11">
        <f t="shared" si="6"/>
        <v>3304555</v>
      </c>
      <c r="F56" s="5">
        <f t="shared" si="7"/>
        <v>3304555</v>
      </c>
      <c r="G56" s="5">
        <f t="shared" si="8"/>
        <v>10920083748025</v>
      </c>
      <c r="H56" s="39">
        <f t="shared" si="9"/>
        <v>2.5053367637035792E-2</v>
      </c>
    </row>
    <row r="57" spans="2:8" x14ac:dyDescent="0.25">
      <c r="B57" s="9">
        <v>2004</v>
      </c>
      <c r="C57" s="10">
        <v>135320422</v>
      </c>
      <c r="D57" s="11">
        <f t="shared" si="5"/>
        <v>131900631</v>
      </c>
      <c r="E57" s="11">
        <f t="shared" si="6"/>
        <v>3419791</v>
      </c>
      <c r="F57" s="5">
        <f t="shared" si="7"/>
        <v>3419791</v>
      </c>
      <c r="G57" s="5">
        <f t="shared" si="8"/>
        <v>11694970483681</v>
      </c>
      <c r="H57" s="39">
        <f t="shared" si="9"/>
        <v>2.527180265518238E-2</v>
      </c>
    </row>
    <row r="58" spans="2:8" x14ac:dyDescent="0.25">
      <c r="B58" s="9">
        <v>2005</v>
      </c>
      <c r="C58" s="10">
        <v>138865016</v>
      </c>
      <c r="D58" s="11">
        <f t="shared" si="5"/>
        <v>135320422</v>
      </c>
      <c r="E58" s="11">
        <f t="shared" si="6"/>
        <v>3544594</v>
      </c>
      <c r="F58" s="5">
        <f t="shared" si="7"/>
        <v>3544594</v>
      </c>
      <c r="G58" s="5">
        <f t="shared" si="8"/>
        <v>12564146624836</v>
      </c>
      <c r="H58" s="39">
        <f t="shared" si="9"/>
        <v>2.5525464239315683E-2</v>
      </c>
    </row>
    <row r="59" spans="2:8" x14ac:dyDescent="0.25">
      <c r="B59" s="9">
        <v>2006</v>
      </c>
      <c r="C59" s="10">
        <v>142538308</v>
      </c>
      <c r="D59" s="11">
        <f t="shared" si="5"/>
        <v>138865016</v>
      </c>
      <c r="E59" s="11">
        <f t="shared" si="6"/>
        <v>3673292</v>
      </c>
      <c r="F59" s="5">
        <f t="shared" si="7"/>
        <v>3673292</v>
      </c>
      <c r="G59" s="5">
        <f t="shared" si="8"/>
        <v>13493074117264</v>
      </c>
      <c r="H59" s="39">
        <f t="shared" si="9"/>
        <v>2.5770559869421207E-2</v>
      </c>
    </row>
    <row r="60" spans="2:8" x14ac:dyDescent="0.25">
      <c r="B60" s="9">
        <v>2007</v>
      </c>
      <c r="C60" s="10">
        <v>146339977</v>
      </c>
      <c r="D60" s="11">
        <f t="shared" si="5"/>
        <v>142538308</v>
      </c>
      <c r="E60" s="11">
        <f t="shared" si="6"/>
        <v>3801669</v>
      </c>
      <c r="F60" s="5">
        <f t="shared" si="7"/>
        <v>3801669</v>
      </c>
      <c r="G60" s="5">
        <f t="shared" si="8"/>
        <v>14452687185561</v>
      </c>
      <c r="H60" s="39">
        <f t="shared" si="9"/>
        <v>2.5978335366282038E-2</v>
      </c>
    </row>
    <row r="61" spans="2:8" x14ac:dyDescent="0.25">
      <c r="B61" s="9">
        <v>2008</v>
      </c>
      <c r="C61" s="10">
        <v>150269623</v>
      </c>
      <c r="D61" s="11">
        <f t="shared" si="5"/>
        <v>146339977</v>
      </c>
      <c r="E61" s="11">
        <f t="shared" si="6"/>
        <v>3929646</v>
      </c>
      <c r="F61" s="5">
        <f t="shared" si="7"/>
        <v>3929646</v>
      </c>
      <c r="G61" s="5">
        <f t="shared" si="8"/>
        <v>15442117685316</v>
      </c>
      <c r="H61" s="39">
        <f t="shared" si="9"/>
        <v>2.6150634583012162E-2</v>
      </c>
    </row>
    <row r="62" spans="2:8" x14ac:dyDescent="0.25">
      <c r="B62" s="9">
        <v>2009</v>
      </c>
      <c r="C62" s="10">
        <v>154324933</v>
      </c>
      <c r="D62" s="11">
        <f t="shared" si="5"/>
        <v>150269623</v>
      </c>
      <c r="E62" s="11">
        <f t="shared" si="6"/>
        <v>4055310</v>
      </c>
      <c r="F62" s="5">
        <f t="shared" si="7"/>
        <v>4055310</v>
      </c>
      <c r="G62" s="5">
        <f t="shared" si="8"/>
        <v>16445539196100</v>
      </c>
      <c r="H62" s="39">
        <f t="shared" si="9"/>
        <v>2.6277736987580614E-2</v>
      </c>
    </row>
    <row r="63" spans="2:8" x14ac:dyDescent="0.25">
      <c r="B63" s="9">
        <v>2010</v>
      </c>
      <c r="C63" s="10">
        <v>158503197</v>
      </c>
      <c r="D63" s="11">
        <f t="shared" si="5"/>
        <v>154324933</v>
      </c>
      <c r="E63" s="11">
        <f t="shared" si="6"/>
        <v>4178264</v>
      </c>
      <c r="F63" s="5">
        <f t="shared" si="7"/>
        <v>4178264</v>
      </c>
      <c r="G63" s="5">
        <f t="shared" si="8"/>
        <v>17457890053696</v>
      </c>
      <c r="H63" s="39">
        <f t="shared" si="9"/>
        <v>2.6360755360663166E-2</v>
      </c>
    </row>
    <row r="64" spans="2:8" x14ac:dyDescent="0.25">
      <c r="B64" s="9">
        <v>2011</v>
      </c>
      <c r="C64" s="10">
        <v>162805077</v>
      </c>
      <c r="D64" s="11">
        <f t="shared" si="5"/>
        <v>158503197</v>
      </c>
      <c r="E64" s="11">
        <f t="shared" si="6"/>
        <v>4301880</v>
      </c>
      <c r="F64" s="5">
        <f t="shared" si="7"/>
        <v>4301880</v>
      </c>
      <c r="G64" s="5">
        <f t="shared" si="8"/>
        <v>18506171534400</v>
      </c>
      <c r="H64" s="39">
        <f t="shared" si="9"/>
        <v>2.6423500294158516E-2</v>
      </c>
    </row>
    <row r="65" spans="2:8" x14ac:dyDescent="0.25">
      <c r="B65" s="9">
        <v>2012</v>
      </c>
      <c r="C65" s="10">
        <v>167228794</v>
      </c>
      <c r="D65" s="11">
        <f t="shared" si="5"/>
        <v>162805077</v>
      </c>
      <c r="E65" s="11">
        <f t="shared" si="6"/>
        <v>4423717</v>
      </c>
      <c r="F65" s="5">
        <f t="shared" si="7"/>
        <v>4423717</v>
      </c>
      <c r="G65" s="5">
        <f t="shared" si="8"/>
        <v>19569272096089</v>
      </c>
      <c r="H65" s="39">
        <f t="shared" si="9"/>
        <v>2.6453081997350289E-2</v>
      </c>
    </row>
    <row r="66" spans="2:8" x14ac:dyDescent="0.25">
      <c r="B66" s="9">
        <v>2013</v>
      </c>
      <c r="C66" s="10">
        <v>171765816</v>
      </c>
      <c r="D66" s="11">
        <f t="shared" si="5"/>
        <v>167228794</v>
      </c>
      <c r="E66" s="11">
        <f t="shared" si="6"/>
        <v>4537022</v>
      </c>
      <c r="F66" s="5">
        <f t="shared" si="7"/>
        <v>4537022</v>
      </c>
      <c r="G66" s="5">
        <f t="shared" si="8"/>
        <v>20584568628484</v>
      </c>
      <c r="H66" s="39">
        <f t="shared" si="9"/>
        <v>2.6413998464048283E-2</v>
      </c>
    </row>
    <row r="67" spans="2:8" x14ac:dyDescent="0.25">
      <c r="B67" s="9">
        <v>2014</v>
      </c>
      <c r="C67" s="10">
        <v>176404934</v>
      </c>
      <c r="D67" s="11">
        <f t="shared" si="5"/>
        <v>171765816</v>
      </c>
      <c r="E67" s="11">
        <f t="shared" si="6"/>
        <v>4639118</v>
      </c>
      <c r="F67" s="5">
        <f t="shared" si="7"/>
        <v>4639118</v>
      </c>
      <c r="G67" s="5">
        <f t="shared" si="8"/>
        <v>21521415817924</v>
      </c>
      <c r="H67" s="39">
        <f t="shared" si="9"/>
        <v>2.6298119303170966E-2</v>
      </c>
    </row>
    <row r="68" spans="2:8" x14ac:dyDescent="0.25">
      <c r="B68" s="9">
        <v>2015</v>
      </c>
      <c r="C68" s="10">
        <v>181137448</v>
      </c>
      <c r="D68" s="11">
        <f t="shared" si="5"/>
        <v>176404934</v>
      </c>
      <c r="E68" s="11">
        <f t="shared" si="6"/>
        <v>4732514</v>
      </c>
      <c r="F68" s="5">
        <f t="shared" si="7"/>
        <v>4732514</v>
      </c>
      <c r="G68" s="5">
        <f t="shared" si="8"/>
        <v>22396688760196</v>
      </c>
      <c r="H68" s="39">
        <f t="shared" si="9"/>
        <v>2.612664610357103E-2</v>
      </c>
    </row>
    <row r="69" spans="2:8" x14ac:dyDescent="0.25">
      <c r="B69" s="9">
        <v>2016</v>
      </c>
      <c r="C69" s="10">
        <v>185960241</v>
      </c>
      <c r="D69" s="11">
        <f t="shared" si="5"/>
        <v>181137448</v>
      </c>
      <c r="E69" s="11">
        <f t="shared" si="6"/>
        <v>4822793</v>
      </c>
      <c r="F69" s="5">
        <f t="shared" si="7"/>
        <v>4822793</v>
      </c>
      <c r="G69" s="5">
        <f t="shared" si="8"/>
        <v>23259332320849</v>
      </c>
      <c r="H69" s="39">
        <f t="shared" si="9"/>
        <v>2.5934538340375672E-2</v>
      </c>
    </row>
    <row r="70" spans="2:8" x14ac:dyDescent="0.25">
      <c r="B70" s="9">
        <v>2017</v>
      </c>
      <c r="C70" s="10">
        <v>190873244</v>
      </c>
      <c r="D70" s="11">
        <f t="shared" si="5"/>
        <v>185960241</v>
      </c>
      <c r="E70" s="11">
        <f t="shared" si="6"/>
        <v>4913003</v>
      </c>
      <c r="F70" s="5">
        <f t="shared" si="7"/>
        <v>4913003</v>
      </c>
      <c r="G70" s="5">
        <f t="shared" si="8"/>
        <v>24137598478009</v>
      </c>
      <c r="H70" s="39">
        <f t="shared" si="9"/>
        <v>2.5739610733498092E-2</v>
      </c>
    </row>
    <row r="71" spans="2:8" x14ac:dyDescent="0.25">
      <c r="B71" s="9">
        <v>2018</v>
      </c>
      <c r="C71" s="10">
        <v>195874683</v>
      </c>
      <c r="D71" s="11">
        <f t="shared" si="5"/>
        <v>190873244</v>
      </c>
      <c r="E71" s="11">
        <f t="shared" si="6"/>
        <v>5001439</v>
      </c>
      <c r="F71" s="5">
        <f t="shared" si="7"/>
        <v>5001439</v>
      </c>
      <c r="G71" s="5">
        <f t="shared" si="8"/>
        <v>25014392070721</v>
      </c>
      <c r="H71" s="39">
        <f t="shared" si="9"/>
        <v>2.5533871572366501E-2</v>
      </c>
    </row>
    <row r="72" spans="2:8" x14ac:dyDescent="0.25">
      <c r="B72" s="9">
        <v>2019</v>
      </c>
      <c r="C72" s="10">
        <v>200963599</v>
      </c>
      <c r="D72" s="11">
        <f t="shared" si="5"/>
        <v>195874683</v>
      </c>
      <c r="E72" s="11">
        <f t="shared" si="6"/>
        <v>5088916</v>
      </c>
      <c r="F72" s="5">
        <f t="shared" si="7"/>
        <v>5088916</v>
      </c>
      <c r="G72" s="5">
        <f t="shared" si="8"/>
        <v>25897066055056</v>
      </c>
      <c r="H72" s="39">
        <f t="shared" si="9"/>
        <v>2.5322575955658518E-2</v>
      </c>
    </row>
    <row r="73" spans="2:8" x14ac:dyDescent="0.25">
      <c r="B73" s="12">
        <v>2020</v>
      </c>
      <c r="C73" s="14">
        <v>206139589</v>
      </c>
      <c r="D73" s="15">
        <f t="shared" si="5"/>
        <v>200963599</v>
      </c>
      <c r="E73" s="15">
        <f t="shared" si="6"/>
        <v>5175990</v>
      </c>
      <c r="F73" s="13">
        <f t="shared" si="7"/>
        <v>5175990</v>
      </c>
      <c r="G73" s="13">
        <f t="shared" si="8"/>
        <v>26790872480100</v>
      </c>
      <c r="H73" s="40">
        <f t="shared" si="9"/>
        <v>2.5109150673624365E-2</v>
      </c>
    </row>
  </sheetData>
  <mergeCells count="2">
    <mergeCell ref="B1:H1"/>
    <mergeCell ref="J4:K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K73"/>
  <sheetViews>
    <sheetView showGridLines="0" topLeftCell="J23" zoomScale="85" zoomScaleNormal="85" workbookViewId="0">
      <selection activeCell="C15" sqref="C15"/>
    </sheetView>
  </sheetViews>
  <sheetFormatPr defaultRowHeight="15" x14ac:dyDescent="0.25"/>
  <cols>
    <col min="1" max="1" width="5.5703125" customWidth="1"/>
    <col min="3" max="3" width="12" customWidth="1"/>
    <col min="4" max="4" width="11.7109375" customWidth="1"/>
    <col min="5" max="5" width="9.28515625" bestFit="1" customWidth="1"/>
    <col min="6" max="6" width="11" customWidth="1"/>
    <col min="7" max="7" width="16.42578125" bestFit="1" customWidth="1"/>
    <col min="8" max="8" width="9.42578125" customWidth="1"/>
    <col min="11" max="11" width="19.140625" bestFit="1" customWidth="1"/>
  </cols>
  <sheetData>
    <row r="1" spans="2:11" ht="18.75" x14ac:dyDescent="0.3">
      <c r="B1" s="61" t="s">
        <v>39</v>
      </c>
      <c r="C1" s="61"/>
      <c r="D1" s="61"/>
      <c r="E1" s="61"/>
      <c r="F1" s="61"/>
      <c r="G1" s="61"/>
      <c r="H1" s="61"/>
    </row>
    <row r="2" spans="2:11" s="2" customFormat="1" ht="30" x14ac:dyDescent="0.25">
      <c r="B2" s="2" t="s">
        <v>0</v>
      </c>
      <c r="C2" s="2" t="s">
        <v>1</v>
      </c>
      <c r="D2" s="2" t="s">
        <v>11</v>
      </c>
      <c r="E2" s="2" t="s">
        <v>2</v>
      </c>
      <c r="F2" s="2" t="s">
        <v>3</v>
      </c>
      <c r="G2" s="2" t="s">
        <v>12</v>
      </c>
      <c r="H2" s="2" t="s">
        <v>5</v>
      </c>
    </row>
    <row r="3" spans="2:11" ht="15.75" x14ac:dyDescent="0.25">
      <c r="B3">
        <v>1950</v>
      </c>
      <c r="C3" s="1">
        <v>37859748</v>
      </c>
      <c r="D3" t="e">
        <v>#N/A</v>
      </c>
      <c r="J3" s="62" t="s">
        <v>24</v>
      </c>
      <c r="K3" s="62"/>
    </row>
    <row r="4" spans="2:11" x14ac:dyDescent="0.25">
      <c r="B4">
        <v>1951</v>
      </c>
      <c r="C4" s="1">
        <v>38424141</v>
      </c>
      <c r="D4" t="e">
        <v>#N/A</v>
      </c>
      <c r="H4" s="3"/>
      <c r="J4" s="41" t="s">
        <v>6</v>
      </c>
      <c r="K4" s="51">
        <f>AVERAGE(F5:F73)</f>
        <v>4825521.0098039228</v>
      </c>
    </row>
    <row r="5" spans="2:11" x14ac:dyDescent="0.25">
      <c r="B5">
        <v>1952</v>
      </c>
      <c r="C5" s="1">
        <v>39035444</v>
      </c>
      <c r="D5" s="45" t="e">
        <v>#N/A</v>
      </c>
      <c r="E5" s="4"/>
      <c r="F5" s="4"/>
      <c r="G5" s="4"/>
      <c r="H5" s="3"/>
      <c r="J5" s="41" t="s">
        <v>7</v>
      </c>
      <c r="K5" s="51">
        <f>AVERAGE(G5:G73)</f>
        <v>30092029713772.141</v>
      </c>
    </row>
    <row r="6" spans="2:11" x14ac:dyDescent="0.25">
      <c r="B6">
        <v>1953</v>
      </c>
      <c r="C6" s="1">
        <v>39686163</v>
      </c>
      <c r="D6" s="1">
        <f>AVERAGE(C3:C5)</f>
        <v>38439777.666666664</v>
      </c>
      <c r="E6" s="4">
        <f t="shared" ref="E6:E17" si="0">C6-D6</f>
        <v>1246385.3333333358</v>
      </c>
      <c r="F6" s="4">
        <f t="shared" ref="F6:F17" si="1">ABS(E6)</f>
        <v>1246385.3333333358</v>
      </c>
      <c r="G6" s="4">
        <f t="shared" ref="G6:G17" si="2">F6^2</f>
        <v>1553476399148.4507</v>
      </c>
      <c r="H6" s="3">
        <f t="shared" ref="H6:H17" si="3">F6/C6</f>
        <v>3.1406042789607444E-2</v>
      </c>
      <c r="J6" s="41" t="s">
        <v>8</v>
      </c>
      <c r="K6" s="52">
        <f>AVERAGE(H5:H73)</f>
        <v>4.7370259237640523E-2</v>
      </c>
    </row>
    <row r="7" spans="2:11" x14ac:dyDescent="0.25">
      <c r="B7">
        <v>1954</v>
      </c>
      <c r="C7" s="1">
        <v>40370852</v>
      </c>
      <c r="D7" s="46">
        <f t="shared" ref="D7:D70" si="4">AVERAGE(C4:C6)</f>
        <v>39048582.666666664</v>
      </c>
      <c r="E7" s="4">
        <f t="shared" si="0"/>
        <v>1322269.3333333358</v>
      </c>
      <c r="F7" s="4">
        <f t="shared" si="1"/>
        <v>1322269.3333333358</v>
      </c>
      <c r="G7" s="4">
        <f t="shared" si="2"/>
        <v>1748396189873.7844</v>
      </c>
      <c r="H7" s="3">
        <f t="shared" si="3"/>
        <v>3.2753069797321489E-2</v>
      </c>
      <c r="J7" s="41"/>
      <c r="K7" s="41"/>
    </row>
    <row r="8" spans="2:11" x14ac:dyDescent="0.25">
      <c r="B8">
        <v>1955</v>
      </c>
      <c r="C8" s="1">
        <v>41086100</v>
      </c>
      <c r="D8" s="46">
        <f t="shared" si="4"/>
        <v>39697486.333333336</v>
      </c>
      <c r="E8" s="4">
        <f t="shared" si="0"/>
        <v>1388613.6666666642</v>
      </c>
      <c r="F8" s="4">
        <f t="shared" si="1"/>
        <v>1388613.6666666642</v>
      </c>
      <c r="G8" s="4">
        <f t="shared" si="2"/>
        <v>1928247915253.4375</v>
      </c>
      <c r="H8" s="3">
        <f t="shared" si="3"/>
        <v>3.3797650949266643E-2</v>
      </c>
      <c r="J8" s="41" t="s">
        <v>9</v>
      </c>
      <c r="K8" s="52">
        <f>1-K6</f>
        <v>0.95262974076235951</v>
      </c>
    </row>
    <row r="9" spans="2:11" x14ac:dyDescent="0.25">
      <c r="B9">
        <v>1956</v>
      </c>
      <c r="C9" s="1">
        <v>41830614</v>
      </c>
      <c r="D9" s="46">
        <f t="shared" si="4"/>
        <v>40381038.333333336</v>
      </c>
      <c r="E9" s="4">
        <f t="shared" si="0"/>
        <v>1449575.6666666642</v>
      </c>
      <c r="F9" s="4">
        <f t="shared" si="1"/>
        <v>1449575.6666666642</v>
      </c>
      <c r="G9" s="4">
        <f t="shared" si="2"/>
        <v>2101269613392.104</v>
      </c>
      <c r="H9" s="3">
        <f t="shared" si="3"/>
        <v>3.4653463768584997E-2</v>
      </c>
    </row>
    <row r="10" spans="2:11" x14ac:dyDescent="0.25">
      <c r="B10">
        <v>1957</v>
      </c>
      <c r="C10" s="1">
        <v>42605124</v>
      </c>
      <c r="D10" s="46">
        <f t="shared" si="4"/>
        <v>41095855.333333336</v>
      </c>
      <c r="E10" s="4">
        <f t="shared" si="0"/>
        <v>1509268.6666666642</v>
      </c>
      <c r="F10" s="4">
        <f t="shared" si="1"/>
        <v>1509268.6666666642</v>
      </c>
      <c r="G10" s="4">
        <f t="shared" si="2"/>
        <v>2277891908181.7705</v>
      </c>
      <c r="H10" s="3">
        <f t="shared" si="3"/>
        <v>3.542458101205536E-2</v>
      </c>
    </row>
    <row r="11" spans="2:11" x14ac:dyDescent="0.25">
      <c r="B11">
        <v>1958</v>
      </c>
      <c r="C11" s="1">
        <v>43412097</v>
      </c>
      <c r="D11" s="46">
        <f t="shared" si="4"/>
        <v>41840612.666666664</v>
      </c>
      <c r="E11" s="4">
        <f t="shared" si="0"/>
        <v>1571484.3333333358</v>
      </c>
      <c r="F11" s="4">
        <f t="shared" si="1"/>
        <v>1571484.3333333358</v>
      </c>
      <c r="G11" s="4">
        <f t="shared" si="2"/>
        <v>2469563009912.1191</v>
      </c>
      <c r="H11" s="3">
        <f t="shared" si="3"/>
        <v>3.6199226527420129E-2</v>
      </c>
    </row>
    <row r="12" spans="2:11" x14ac:dyDescent="0.25">
      <c r="B12">
        <v>1959</v>
      </c>
      <c r="C12" s="1">
        <v>44255330</v>
      </c>
      <c r="D12" s="46">
        <f t="shared" si="4"/>
        <v>42615945</v>
      </c>
      <c r="E12" s="4">
        <f t="shared" si="0"/>
        <v>1639385</v>
      </c>
      <c r="F12" s="4">
        <f t="shared" si="1"/>
        <v>1639385</v>
      </c>
      <c r="G12" s="4">
        <f t="shared" si="2"/>
        <v>2687583178225</v>
      </c>
      <c r="H12" s="3">
        <f t="shared" si="3"/>
        <v>3.7043786590225405E-2</v>
      </c>
    </row>
    <row r="13" spans="2:11" x14ac:dyDescent="0.25">
      <c r="B13">
        <v>1960</v>
      </c>
      <c r="C13" s="1">
        <v>45138458</v>
      </c>
      <c r="D13" s="46">
        <f t="shared" si="4"/>
        <v>43424183.666666664</v>
      </c>
      <c r="E13" s="4">
        <f t="shared" si="0"/>
        <v>1714274.3333333358</v>
      </c>
      <c r="F13" s="4">
        <f t="shared" si="1"/>
        <v>1714274.3333333358</v>
      </c>
      <c r="G13" s="4">
        <f t="shared" si="2"/>
        <v>2938736489925.4531</v>
      </c>
      <c r="H13" s="3">
        <f t="shared" si="3"/>
        <v>3.797813237956281E-2</v>
      </c>
    </row>
    <row r="14" spans="2:11" x14ac:dyDescent="0.25">
      <c r="B14">
        <v>1961</v>
      </c>
      <c r="C14" s="1">
        <v>46063563</v>
      </c>
      <c r="D14" s="46">
        <f t="shared" si="4"/>
        <v>44268628.333333336</v>
      </c>
      <c r="E14" s="4">
        <f t="shared" si="0"/>
        <v>1794934.6666666642</v>
      </c>
      <c r="F14" s="4">
        <f t="shared" si="1"/>
        <v>1794934.6666666642</v>
      </c>
      <c r="G14" s="4">
        <f t="shared" si="2"/>
        <v>3221790457601.769</v>
      </c>
      <c r="H14" s="3">
        <f t="shared" si="3"/>
        <v>3.896647479628669E-2</v>
      </c>
    </row>
    <row r="15" spans="2:11" x14ac:dyDescent="0.25">
      <c r="B15">
        <v>1962</v>
      </c>
      <c r="C15" s="1">
        <v>47029822</v>
      </c>
      <c r="D15" s="46">
        <f t="shared" si="4"/>
        <v>45152450.333333336</v>
      </c>
      <c r="E15" s="4">
        <f t="shared" si="0"/>
        <v>1877371.6666666642</v>
      </c>
      <c r="F15" s="4">
        <f t="shared" si="1"/>
        <v>1877371.6666666642</v>
      </c>
      <c r="G15" s="4">
        <f t="shared" si="2"/>
        <v>3524524374802.7686</v>
      </c>
      <c r="H15" s="3">
        <f t="shared" si="3"/>
        <v>3.9918749143185446E-2</v>
      </c>
    </row>
    <row r="16" spans="2:11" x14ac:dyDescent="0.25">
      <c r="B16">
        <v>1963</v>
      </c>
      <c r="C16" s="1">
        <v>48032934</v>
      </c>
      <c r="D16" s="46">
        <f t="shared" si="4"/>
        <v>46077281</v>
      </c>
      <c r="E16" s="4">
        <f t="shared" si="0"/>
        <v>1955653</v>
      </c>
      <c r="F16" s="4">
        <f t="shared" si="1"/>
        <v>1955653</v>
      </c>
      <c r="G16" s="4">
        <f t="shared" si="2"/>
        <v>3824578656409</v>
      </c>
      <c r="H16" s="3">
        <f t="shared" si="3"/>
        <v>4.071483536691721E-2</v>
      </c>
    </row>
    <row r="17" spans="2:8" x14ac:dyDescent="0.25">
      <c r="B17">
        <v>1964</v>
      </c>
      <c r="C17" s="1">
        <v>49066760</v>
      </c>
      <c r="D17" s="46">
        <f t="shared" si="4"/>
        <v>47042106.333333336</v>
      </c>
      <c r="E17" s="4">
        <f t="shared" si="0"/>
        <v>2024653.6666666642</v>
      </c>
      <c r="F17" s="4">
        <f t="shared" si="1"/>
        <v>2024653.6666666642</v>
      </c>
      <c r="G17" s="4">
        <f t="shared" si="2"/>
        <v>4099222469946.7676</v>
      </c>
      <c r="H17" s="3">
        <f t="shared" si="3"/>
        <v>4.126324352100412E-2</v>
      </c>
    </row>
    <row r="18" spans="2:8" x14ac:dyDescent="0.25">
      <c r="B18">
        <v>1965</v>
      </c>
      <c r="C18" s="1">
        <v>50127921</v>
      </c>
      <c r="D18" s="46">
        <f t="shared" si="4"/>
        <v>48043172</v>
      </c>
      <c r="E18" s="4">
        <f t="shared" ref="E18:E73" si="5">C18-D18</f>
        <v>2084749</v>
      </c>
      <c r="F18" s="4">
        <f t="shared" ref="F18:F73" si="6">ABS(E18)</f>
        <v>2084749</v>
      </c>
      <c r="G18" s="4">
        <f t="shared" ref="G18:G73" si="7">F18^2</f>
        <v>4346178393001</v>
      </c>
      <c r="H18" s="3">
        <f t="shared" ref="H18:H73" si="8">F18/C18</f>
        <v>4.1588578947848245E-2</v>
      </c>
    </row>
    <row r="19" spans="2:8" x14ac:dyDescent="0.25">
      <c r="B19">
        <v>1966</v>
      </c>
      <c r="C19" s="1">
        <v>51217973</v>
      </c>
      <c r="D19" s="46">
        <f t="shared" si="4"/>
        <v>49075871.666666664</v>
      </c>
      <c r="E19" s="4">
        <f t="shared" si="5"/>
        <v>2142101.3333333358</v>
      </c>
      <c r="F19" s="4">
        <f t="shared" si="6"/>
        <v>2142101.3333333358</v>
      </c>
      <c r="G19" s="4">
        <f t="shared" si="7"/>
        <v>4588598122268.4551</v>
      </c>
      <c r="H19" s="3">
        <f t="shared" si="8"/>
        <v>4.1823235240749101E-2</v>
      </c>
    </row>
    <row r="20" spans="2:8" x14ac:dyDescent="0.25">
      <c r="B20">
        <v>1967</v>
      </c>
      <c r="C20" s="1">
        <v>52342233</v>
      </c>
      <c r="D20" s="46">
        <f t="shared" si="4"/>
        <v>50137551.333333336</v>
      </c>
      <c r="E20" s="4">
        <f t="shared" si="5"/>
        <v>2204681.6666666642</v>
      </c>
      <c r="F20" s="4">
        <f t="shared" si="6"/>
        <v>2204681.6666666642</v>
      </c>
      <c r="G20" s="4">
        <f t="shared" si="7"/>
        <v>4860621251336.1006</v>
      </c>
      <c r="H20" s="3">
        <f t="shared" si="8"/>
        <v>4.2120512257600169E-2</v>
      </c>
    </row>
    <row r="21" spans="2:8" x14ac:dyDescent="0.25">
      <c r="B21">
        <v>1968</v>
      </c>
      <c r="C21" s="1">
        <v>53506196</v>
      </c>
      <c r="D21" s="46">
        <f t="shared" si="4"/>
        <v>51229375.666666664</v>
      </c>
      <c r="E21" s="4">
        <f t="shared" si="5"/>
        <v>2276820.3333333358</v>
      </c>
      <c r="F21" s="4">
        <f t="shared" si="6"/>
        <v>2276820.3333333358</v>
      </c>
      <c r="G21" s="4">
        <f t="shared" si="7"/>
        <v>5183910830280.1221</v>
      </c>
      <c r="H21" s="3">
        <f t="shared" si="8"/>
        <v>4.2552461276322763E-2</v>
      </c>
    </row>
    <row r="22" spans="2:8" x14ac:dyDescent="0.25">
      <c r="B22">
        <v>1969</v>
      </c>
      <c r="C22" s="1">
        <v>54717039</v>
      </c>
      <c r="D22" s="46">
        <f t="shared" si="4"/>
        <v>52355467.333333336</v>
      </c>
      <c r="E22" s="4">
        <f t="shared" si="5"/>
        <v>2361571.6666666642</v>
      </c>
      <c r="F22" s="4">
        <f t="shared" si="6"/>
        <v>2361571.6666666642</v>
      </c>
      <c r="G22" s="4">
        <f t="shared" si="7"/>
        <v>5577020736802.7656</v>
      </c>
      <c r="H22" s="3">
        <f t="shared" si="8"/>
        <v>4.3159712400860438E-2</v>
      </c>
    </row>
    <row r="23" spans="2:8" x14ac:dyDescent="0.25">
      <c r="B23">
        <v>1970</v>
      </c>
      <c r="C23" s="1">
        <v>55982144</v>
      </c>
      <c r="D23" s="46">
        <f t="shared" si="4"/>
        <v>53521822.666666664</v>
      </c>
      <c r="E23" s="4">
        <f t="shared" si="5"/>
        <v>2460321.3333333358</v>
      </c>
      <c r="F23" s="4">
        <f t="shared" si="6"/>
        <v>2460321.3333333358</v>
      </c>
      <c r="G23" s="4">
        <f t="shared" si="7"/>
        <v>6053181063255.123</v>
      </c>
      <c r="H23" s="3">
        <f t="shared" si="8"/>
        <v>4.3948322760438328E-2</v>
      </c>
    </row>
    <row r="24" spans="2:8" x14ac:dyDescent="0.25">
      <c r="B24">
        <v>1971</v>
      </c>
      <c r="C24" s="1">
        <v>57296983</v>
      </c>
      <c r="D24" s="46">
        <f t="shared" si="4"/>
        <v>54735126.333333336</v>
      </c>
      <c r="E24" s="4">
        <f t="shared" si="5"/>
        <v>2561856.6666666642</v>
      </c>
      <c r="F24" s="4">
        <f t="shared" si="6"/>
        <v>2561856.6666666642</v>
      </c>
      <c r="G24" s="4">
        <f t="shared" si="7"/>
        <v>6563109580544.4316</v>
      </c>
      <c r="H24" s="3">
        <f t="shared" si="8"/>
        <v>4.4711894632683609E-2</v>
      </c>
    </row>
    <row r="25" spans="2:8" x14ac:dyDescent="0.25">
      <c r="B25">
        <v>1972</v>
      </c>
      <c r="C25" s="1">
        <v>58665808</v>
      </c>
      <c r="D25" s="46">
        <f t="shared" si="4"/>
        <v>55998722</v>
      </c>
      <c r="E25" s="4">
        <f t="shared" si="5"/>
        <v>2667086</v>
      </c>
      <c r="F25" s="4">
        <f t="shared" si="6"/>
        <v>2667086</v>
      </c>
      <c r="G25" s="4">
        <f t="shared" si="7"/>
        <v>7113347731396</v>
      </c>
      <c r="H25" s="3">
        <f t="shared" si="8"/>
        <v>4.5462358585430206E-2</v>
      </c>
    </row>
    <row r="26" spans="2:8" x14ac:dyDescent="0.25">
      <c r="B26">
        <v>1973</v>
      </c>
      <c r="C26" s="1">
        <v>60114625</v>
      </c>
      <c r="D26" s="46">
        <f t="shared" si="4"/>
        <v>57314978.333333336</v>
      </c>
      <c r="E26" s="4">
        <f t="shared" si="5"/>
        <v>2799646.6666666642</v>
      </c>
      <c r="F26" s="4">
        <f t="shared" si="6"/>
        <v>2799646.6666666642</v>
      </c>
      <c r="G26" s="4">
        <f t="shared" si="7"/>
        <v>7838021458177.7637</v>
      </c>
      <c r="H26" s="3">
        <f t="shared" si="8"/>
        <v>4.6571806222972599E-2</v>
      </c>
    </row>
    <row r="27" spans="2:8" x14ac:dyDescent="0.25">
      <c r="B27">
        <v>1974</v>
      </c>
      <c r="C27" s="1">
        <v>61677177</v>
      </c>
      <c r="D27" s="46">
        <f t="shared" si="4"/>
        <v>58692472</v>
      </c>
      <c r="E27" s="4">
        <f t="shared" si="5"/>
        <v>2984705</v>
      </c>
      <c r="F27" s="4">
        <f t="shared" si="6"/>
        <v>2984705</v>
      </c>
      <c r="G27" s="4">
        <f t="shared" si="7"/>
        <v>8908463937025</v>
      </c>
      <c r="H27" s="3">
        <f t="shared" si="8"/>
        <v>4.8392373730075225E-2</v>
      </c>
    </row>
    <row r="28" spans="2:8" x14ac:dyDescent="0.25">
      <c r="B28">
        <v>1975</v>
      </c>
      <c r="C28" s="1">
        <v>63374298</v>
      </c>
      <c r="D28" s="46">
        <f t="shared" si="4"/>
        <v>60152536.666666664</v>
      </c>
      <c r="E28" s="4">
        <f t="shared" si="5"/>
        <v>3221761.3333333358</v>
      </c>
      <c r="F28" s="4">
        <f t="shared" si="6"/>
        <v>3221761.3333333358</v>
      </c>
      <c r="G28" s="4">
        <f t="shared" si="7"/>
        <v>10379746088961.793</v>
      </c>
      <c r="H28" s="3">
        <f t="shared" si="8"/>
        <v>5.0837033860845857E-2</v>
      </c>
    </row>
    <row r="29" spans="2:8" x14ac:dyDescent="0.25">
      <c r="B29">
        <v>1976</v>
      </c>
      <c r="C29" s="1">
        <v>65221378</v>
      </c>
      <c r="D29" s="46">
        <f t="shared" si="4"/>
        <v>61722033.333333336</v>
      </c>
      <c r="E29" s="4">
        <f t="shared" si="5"/>
        <v>3499344.6666666642</v>
      </c>
      <c r="F29" s="4">
        <f t="shared" si="6"/>
        <v>3499344.6666666642</v>
      </c>
      <c r="G29" s="4">
        <f t="shared" si="7"/>
        <v>12245413096128.428</v>
      </c>
      <c r="H29" s="3">
        <f t="shared" si="8"/>
        <v>5.3653338429412889E-2</v>
      </c>
    </row>
    <row r="30" spans="2:8" x14ac:dyDescent="0.25">
      <c r="B30">
        <v>1977</v>
      </c>
      <c r="C30" s="1">
        <v>67203128</v>
      </c>
      <c r="D30" s="46">
        <f t="shared" si="4"/>
        <v>63424284.333333336</v>
      </c>
      <c r="E30" s="4">
        <f t="shared" si="5"/>
        <v>3778843.6666666642</v>
      </c>
      <c r="F30" s="4">
        <f t="shared" si="6"/>
        <v>3778843.6666666642</v>
      </c>
      <c r="G30" s="4">
        <f t="shared" si="7"/>
        <v>14279659457106.76</v>
      </c>
      <c r="H30" s="3">
        <f t="shared" si="8"/>
        <v>5.62301752779523E-2</v>
      </c>
    </row>
    <row r="31" spans="2:8" x14ac:dyDescent="0.25">
      <c r="B31">
        <v>1978</v>
      </c>
      <c r="C31" s="1">
        <v>69271917</v>
      </c>
      <c r="D31" s="46">
        <f t="shared" si="4"/>
        <v>65266268</v>
      </c>
      <c r="E31" s="4">
        <f t="shared" si="5"/>
        <v>4005649</v>
      </c>
      <c r="F31" s="4">
        <f t="shared" si="6"/>
        <v>4005649</v>
      </c>
      <c r="G31" s="4">
        <f t="shared" si="7"/>
        <v>16045223911201</v>
      </c>
      <c r="H31" s="3">
        <f t="shared" si="8"/>
        <v>5.7825005766766926E-2</v>
      </c>
    </row>
    <row r="32" spans="2:8" x14ac:dyDescent="0.25">
      <c r="B32">
        <v>1979</v>
      </c>
      <c r="C32" s="1">
        <v>71361131</v>
      </c>
      <c r="D32" s="46">
        <f t="shared" si="4"/>
        <v>67232141</v>
      </c>
      <c r="E32" s="4">
        <f t="shared" si="5"/>
        <v>4128990</v>
      </c>
      <c r="F32" s="4">
        <f t="shared" si="6"/>
        <v>4128990</v>
      </c>
      <c r="G32" s="4">
        <f t="shared" si="7"/>
        <v>17048558420100</v>
      </c>
      <c r="H32" s="3">
        <f t="shared" si="8"/>
        <v>5.7860489907313829E-2</v>
      </c>
    </row>
    <row r="33" spans="2:8" x14ac:dyDescent="0.25">
      <c r="B33">
        <v>1980</v>
      </c>
      <c r="C33" s="1">
        <v>73423633</v>
      </c>
      <c r="D33" s="46">
        <f t="shared" si="4"/>
        <v>69278725.333333328</v>
      </c>
      <c r="E33" s="4">
        <f t="shared" si="5"/>
        <v>4144907.6666666716</v>
      </c>
      <c r="F33" s="4">
        <f t="shared" si="6"/>
        <v>4144907.6666666716</v>
      </c>
      <c r="G33" s="4">
        <f t="shared" si="7"/>
        <v>17180259565192.152</v>
      </c>
      <c r="H33" s="3">
        <f t="shared" si="8"/>
        <v>5.6451955553148282E-2</v>
      </c>
    </row>
    <row r="34" spans="2:8" x14ac:dyDescent="0.25">
      <c r="B34">
        <v>1981</v>
      </c>
      <c r="C34" s="1">
        <v>75440502</v>
      </c>
      <c r="D34" s="46">
        <f t="shared" si="4"/>
        <v>71352227</v>
      </c>
      <c r="E34" s="4">
        <f t="shared" si="5"/>
        <v>4088275</v>
      </c>
      <c r="F34" s="4">
        <f t="shared" si="6"/>
        <v>4088275</v>
      </c>
      <c r="G34" s="4">
        <f t="shared" si="7"/>
        <v>16713992475625</v>
      </c>
      <c r="H34" s="3">
        <f t="shared" si="8"/>
        <v>5.4192043950078699E-2</v>
      </c>
    </row>
    <row r="35" spans="2:8" x14ac:dyDescent="0.25">
      <c r="B35">
        <v>1982</v>
      </c>
      <c r="C35" s="1">
        <v>77427546</v>
      </c>
      <c r="D35" s="46">
        <f t="shared" si="4"/>
        <v>73408422</v>
      </c>
      <c r="E35" s="4">
        <f t="shared" si="5"/>
        <v>4019124</v>
      </c>
      <c r="F35" s="4">
        <f t="shared" si="6"/>
        <v>4019124</v>
      </c>
      <c r="G35" s="4">
        <f t="shared" si="7"/>
        <v>16153357727376</v>
      </c>
      <c r="H35" s="3">
        <f t="shared" si="8"/>
        <v>5.1908192983411872E-2</v>
      </c>
    </row>
    <row r="36" spans="2:8" x14ac:dyDescent="0.25">
      <c r="B36">
        <v>1983</v>
      </c>
      <c r="C36" s="1">
        <v>79414840</v>
      </c>
      <c r="D36" s="46">
        <f t="shared" si="4"/>
        <v>75430560.333333328</v>
      </c>
      <c r="E36" s="4">
        <f t="shared" si="5"/>
        <v>3984279.6666666716</v>
      </c>
      <c r="F36" s="4">
        <f t="shared" si="6"/>
        <v>3984279.6666666716</v>
      </c>
      <c r="G36" s="4">
        <f t="shared" si="7"/>
        <v>15874484462213.484</v>
      </c>
      <c r="H36" s="3">
        <f t="shared" si="8"/>
        <v>5.017046771946744E-2</v>
      </c>
    </row>
    <row r="37" spans="2:8" x14ac:dyDescent="0.25">
      <c r="B37">
        <v>1984</v>
      </c>
      <c r="C37" s="1">
        <v>81448755</v>
      </c>
      <c r="D37" s="46">
        <f t="shared" si="4"/>
        <v>77427629.333333328</v>
      </c>
      <c r="E37" s="4">
        <f t="shared" si="5"/>
        <v>4021125.6666666716</v>
      </c>
      <c r="F37" s="4">
        <f t="shared" si="6"/>
        <v>4021125.6666666716</v>
      </c>
      <c r="G37" s="4">
        <f t="shared" si="7"/>
        <v>16169451627125.484</v>
      </c>
      <c r="H37" s="3">
        <f t="shared" si="8"/>
        <v>4.9370007763368168E-2</v>
      </c>
    </row>
    <row r="38" spans="2:8" x14ac:dyDescent="0.25">
      <c r="B38">
        <v>1985</v>
      </c>
      <c r="C38" s="1">
        <v>83562785</v>
      </c>
      <c r="D38" s="46">
        <f t="shared" si="4"/>
        <v>79430380.333333328</v>
      </c>
      <c r="E38" s="4">
        <f t="shared" si="5"/>
        <v>4132404.6666666716</v>
      </c>
      <c r="F38" s="4">
        <f t="shared" si="6"/>
        <v>4132404.6666666716</v>
      </c>
      <c r="G38" s="4">
        <f t="shared" si="7"/>
        <v>17076768329088.486</v>
      </c>
      <c r="H38" s="3">
        <f t="shared" si="8"/>
        <v>4.9452691968879109E-2</v>
      </c>
    </row>
    <row r="39" spans="2:8" x14ac:dyDescent="0.25">
      <c r="B39">
        <v>1986</v>
      </c>
      <c r="C39" s="1">
        <v>85766399</v>
      </c>
      <c r="D39" s="46">
        <f t="shared" si="4"/>
        <v>81475460</v>
      </c>
      <c r="E39" s="4">
        <f t="shared" si="5"/>
        <v>4290939</v>
      </c>
      <c r="F39" s="4">
        <f t="shared" si="6"/>
        <v>4290939</v>
      </c>
      <c r="G39" s="4">
        <f t="shared" si="7"/>
        <v>18412157501721</v>
      </c>
      <c r="H39" s="3">
        <f t="shared" si="8"/>
        <v>5.0030537017183151E-2</v>
      </c>
    </row>
    <row r="40" spans="2:8" x14ac:dyDescent="0.25">
      <c r="B40">
        <v>1987</v>
      </c>
      <c r="C40" s="1">
        <v>88048032</v>
      </c>
      <c r="D40" s="46">
        <f t="shared" si="4"/>
        <v>83592646.333333328</v>
      </c>
      <c r="E40" s="4">
        <f t="shared" si="5"/>
        <v>4455385.6666666716</v>
      </c>
      <c r="F40" s="4">
        <f t="shared" si="6"/>
        <v>4455385.6666666716</v>
      </c>
      <c r="G40" s="4">
        <f t="shared" si="7"/>
        <v>19850461438738.82</v>
      </c>
      <c r="H40" s="3">
        <f t="shared" si="8"/>
        <v>5.0601763213363717E-2</v>
      </c>
    </row>
    <row r="41" spans="2:8" x14ac:dyDescent="0.25">
      <c r="B41">
        <v>1988</v>
      </c>
      <c r="C41" s="1">
        <v>90395271</v>
      </c>
      <c r="D41" s="46">
        <f t="shared" si="4"/>
        <v>85792405.333333328</v>
      </c>
      <c r="E41" s="4">
        <f t="shared" si="5"/>
        <v>4602865.6666666716</v>
      </c>
      <c r="F41" s="4">
        <f t="shared" si="6"/>
        <v>4602865.6666666716</v>
      </c>
      <c r="G41" s="4">
        <f t="shared" si="7"/>
        <v>21186372345378.824</v>
      </c>
      <c r="H41" s="3">
        <f t="shared" si="8"/>
        <v>5.0919319293447014E-2</v>
      </c>
    </row>
    <row r="42" spans="2:8" x14ac:dyDescent="0.25">
      <c r="B42">
        <v>1989</v>
      </c>
      <c r="C42" s="1">
        <v>92788027</v>
      </c>
      <c r="D42" s="46">
        <f t="shared" si="4"/>
        <v>88069900.666666672</v>
      </c>
      <c r="E42" s="4">
        <f t="shared" si="5"/>
        <v>4718126.3333333284</v>
      </c>
      <c r="F42" s="4">
        <f t="shared" si="6"/>
        <v>4718126.3333333284</v>
      </c>
      <c r="G42" s="4">
        <f t="shared" si="7"/>
        <v>22260716097293.398</v>
      </c>
      <c r="H42" s="3">
        <f t="shared" si="8"/>
        <v>5.0848439026872812E-2</v>
      </c>
    </row>
    <row r="43" spans="2:8" x14ac:dyDescent="0.25">
      <c r="B43">
        <v>1990</v>
      </c>
      <c r="C43" s="1">
        <v>95212450</v>
      </c>
      <c r="D43" s="46">
        <f t="shared" si="4"/>
        <v>90410443.333333328</v>
      </c>
      <c r="E43" s="4">
        <f t="shared" si="5"/>
        <v>4802006.6666666716</v>
      </c>
      <c r="F43" s="4">
        <f t="shared" si="6"/>
        <v>4802006.6666666716</v>
      </c>
      <c r="G43" s="4">
        <f t="shared" si="7"/>
        <v>23059268026711.16</v>
      </c>
      <c r="H43" s="3">
        <f t="shared" si="8"/>
        <v>5.0434650790591687E-2</v>
      </c>
    </row>
    <row r="44" spans="2:8" x14ac:dyDescent="0.25">
      <c r="B44">
        <v>1991</v>
      </c>
      <c r="C44" s="1">
        <v>97667632</v>
      </c>
      <c r="D44" s="46">
        <f t="shared" si="4"/>
        <v>92798582.666666672</v>
      </c>
      <c r="E44" s="4">
        <f t="shared" si="5"/>
        <v>4869049.3333333284</v>
      </c>
      <c r="F44" s="4">
        <f t="shared" si="6"/>
        <v>4869049.3333333284</v>
      </c>
      <c r="G44" s="4">
        <f t="shared" si="7"/>
        <v>23707641410433.73</v>
      </c>
      <c r="H44" s="3">
        <f t="shared" si="8"/>
        <v>4.9853254692745375E-2</v>
      </c>
    </row>
    <row r="45" spans="2:8" x14ac:dyDescent="0.25">
      <c r="B45">
        <v>1992</v>
      </c>
      <c r="C45" s="1">
        <v>100161710</v>
      </c>
      <c r="D45" s="46">
        <f t="shared" si="4"/>
        <v>95222703</v>
      </c>
      <c r="E45" s="4">
        <f t="shared" si="5"/>
        <v>4939007</v>
      </c>
      <c r="F45" s="4">
        <f t="shared" si="6"/>
        <v>4939007</v>
      </c>
      <c r="G45" s="4">
        <f t="shared" si="7"/>
        <v>24393790146049</v>
      </c>
      <c r="H45" s="3">
        <f t="shared" si="8"/>
        <v>4.9310330264928585E-2</v>
      </c>
    </row>
    <row r="46" spans="2:8" x14ac:dyDescent="0.25">
      <c r="B46">
        <v>1993</v>
      </c>
      <c r="C46" s="1">
        <v>102700753</v>
      </c>
      <c r="D46" s="46">
        <f t="shared" si="4"/>
        <v>97680597.333333328</v>
      </c>
      <c r="E46" s="4">
        <f t="shared" si="5"/>
        <v>5020155.6666666716</v>
      </c>
      <c r="F46" s="4">
        <f t="shared" si="6"/>
        <v>5020155.6666666716</v>
      </c>
      <c r="G46" s="4">
        <f t="shared" si="7"/>
        <v>25201962917565.496</v>
      </c>
      <c r="H46" s="3">
        <f t="shared" si="8"/>
        <v>4.8881391031930135E-2</v>
      </c>
    </row>
    <row r="47" spans="2:8" x14ac:dyDescent="0.25">
      <c r="B47">
        <v>1994</v>
      </c>
      <c r="C47" s="1">
        <v>105293700</v>
      </c>
      <c r="D47" s="46">
        <f t="shared" si="4"/>
        <v>100176698.33333333</v>
      </c>
      <c r="E47" s="4">
        <f t="shared" si="5"/>
        <v>5117001.6666666716</v>
      </c>
      <c r="F47" s="4">
        <f t="shared" si="6"/>
        <v>5117001.6666666716</v>
      </c>
      <c r="G47" s="4">
        <f t="shared" si="7"/>
        <v>26183706056669.496</v>
      </c>
      <c r="H47" s="3">
        <f t="shared" si="8"/>
        <v>4.8597415293286032E-2</v>
      </c>
    </row>
    <row r="48" spans="2:8" x14ac:dyDescent="0.25">
      <c r="B48">
        <v>1995</v>
      </c>
      <c r="C48" s="1">
        <v>107948335</v>
      </c>
      <c r="D48" s="46">
        <f t="shared" si="4"/>
        <v>102718721</v>
      </c>
      <c r="E48" s="4">
        <f t="shared" si="5"/>
        <v>5229614</v>
      </c>
      <c r="F48" s="4">
        <f t="shared" si="6"/>
        <v>5229614</v>
      </c>
      <c r="G48" s="4">
        <f t="shared" si="7"/>
        <v>27348862588996</v>
      </c>
      <c r="H48" s="3">
        <f t="shared" si="8"/>
        <v>4.8445527205213494E-2</v>
      </c>
    </row>
    <row r="49" spans="2:8" x14ac:dyDescent="0.25">
      <c r="B49">
        <v>1996</v>
      </c>
      <c r="C49" s="1">
        <v>110668794</v>
      </c>
      <c r="D49" s="46">
        <f t="shared" si="4"/>
        <v>105314262.66666667</v>
      </c>
      <c r="E49" s="4">
        <f t="shared" si="5"/>
        <v>5354531.3333333284</v>
      </c>
      <c r="F49" s="4">
        <f t="shared" si="6"/>
        <v>5354531.3333333284</v>
      </c>
      <c r="G49" s="4">
        <f t="shared" si="7"/>
        <v>28671005799648.391</v>
      </c>
      <c r="H49" s="3">
        <f t="shared" si="8"/>
        <v>4.8383389208464023E-2</v>
      </c>
    </row>
    <row r="50" spans="2:8" x14ac:dyDescent="0.25">
      <c r="B50">
        <v>1997</v>
      </c>
      <c r="C50" s="1">
        <v>113457663</v>
      </c>
      <c r="D50" s="46">
        <f t="shared" si="4"/>
        <v>107970276.33333333</v>
      </c>
      <c r="E50" s="4">
        <f t="shared" si="5"/>
        <v>5487386.6666666716</v>
      </c>
      <c r="F50" s="4">
        <f t="shared" si="6"/>
        <v>5487386.6666666716</v>
      </c>
      <c r="G50" s="4">
        <f t="shared" si="7"/>
        <v>30111412429511.164</v>
      </c>
      <c r="H50" s="3">
        <f t="shared" si="8"/>
        <v>4.8365059896101258E-2</v>
      </c>
    </row>
    <row r="51" spans="2:8" x14ac:dyDescent="0.25">
      <c r="B51">
        <v>1998</v>
      </c>
      <c r="C51" s="1">
        <v>116319759</v>
      </c>
      <c r="D51" s="46">
        <f t="shared" si="4"/>
        <v>110691597.33333333</v>
      </c>
      <c r="E51" s="4">
        <f t="shared" si="5"/>
        <v>5628161.6666666716</v>
      </c>
      <c r="F51" s="4">
        <f t="shared" si="6"/>
        <v>5628161.6666666716</v>
      </c>
      <c r="G51" s="4">
        <f t="shared" si="7"/>
        <v>31676203746136.168</v>
      </c>
      <c r="H51" s="3">
        <f t="shared" si="8"/>
        <v>4.8385259005451271E-2</v>
      </c>
    </row>
    <row r="52" spans="2:8" x14ac:dyDescent="0.25">
      <c r="B52">
        <v>1999</v>
      </c>
      <c r="C52" s="1">
        <v>119260063</v>
      </c>
      <c r="D52" s="46">
        <f t="shared" si="4"/>
        <v>113482072</v>
      </c>
      <c r="E52" s="4">
        <f t="shared" si="5"/>
        <v>5777991</v>
      </c>
      <c r="F52" s="4">
        <f t="shared" si="6"/>
        <v>5777991</v>
      </c>
      <c r="G52" s="4">
        <f t="shared" si="7"/>
        <v>33385179996081</v>
      </c>
      <c r="H52" s="3">
        <f t="shared" si="8"/>
        <v>4.844866634021483E-2</v>
      </c>
    </row>
    <row r="53" spans="2:8" x14ac:dyDescent="0.25">
      <c r="B53">
        <v>2000</v>
      </c>
      <c r="C53" s="1">
        <v>122283850</v>
      </c>
      <c r="D53" s="46">
        <f t="shared" si="4"/>
        <v>116345828.33333333</v>
      </c>
      <c r="E53" s="4">
        <f t="shared" si="5"/>
        <v>5938021.6666666716</v>
      </c>
      <c r="F53" s="4">
        <f t="shared" si="6"/>
        <v>5938021.6666666716</v>
      </c>
      <c r="G53" s="4">
        <f t="shared" si="7"/>
        <v>35260101313802.836</v>
      </c>
      <c r="H53" s="3">
        <f t="shared" si="8"/>
        <v>4.8559328698488571E-2</v>
      </c>
    </row>
    <row r="54" spans="2:8" x14ac:dyDescent="0.25">
      <c r="B54">
        <v>2001</v>
      </c>
      <c r="C54" s="1">
        <v>125394046</v>
      </c>
      <c r="D54" s="46">
        <f t="shared" si="4"/>
        <v>119287890.66666667</v>
      </c>
      <c r="E54" s="4">
        <f t="shared" si="5"/>
        <v>6106155.3333333284</v>
      </c>
      <c r="F54" s="4">
        <f t="shared" si="6"/>
        <v>6106155.3333333284</v>
      </c>
      <c r="G54" s="4">
        <f t="shared" si="7"/>
        <v>37285132954795.047</v>
      </c>
      <c r="H54" s="3">
        <f t="shared" si="8"/>
        <v>4.8695735787433865E-2</v>
      </c>
    </row>
    <row r="55" spans="2:8" x14ac:dyDescent="0.25">
      <c r="B55">
        <v>2002</v>
      </c>
      <c r="C55" s="1">
        <v>128596076</v>
      </c>
      <c r="D55" s="46">
        <f t="shared" si="4"/>
        <v>122312653</v>
      </c>
      <c r="E55" s="4">
        <f t="shared" si="5"/>
        <v>6283423</v>
      </c>
      <c r="F55" s="4">
        <f t="shared" si="6"/>
        <v>6283423</v>
      </c>
      <c r="G55" s="4">
        <f t="shared" si="7"/>
        <v>39481404596929</v>
      </c>
      <c r="H55" s="3">
        <f t="shared" si="8"/>
        <v>4.8861700881137303E-2</v>
      </c>
    </row>
    <row r="56" spans="2:8" x14ac:dyDescent="0.25">
      <c r="B56">
        <v>2003</v>
      </c>
      <c r="C56" s="1">
        <v>131900631</v>
      </c>
      <c r="D56" s="46">
        <f t="shared" si="4"/>
        <v>125424657.33333333</v>
      </c>
      <c r="E56" s="4">
        <f t="shared" si="5"/>
        <v>6475973.6666666716</v>
      </c>
      <c r="F56" s="4">
        <f t="shared" si="6"/>
        <v>6475973.6666666716</v>
      </c>
      <c r="G56" s="4">
        <f t="shared" si="7"/>
        <v>41938234931360.172</v>
      </c>
      <c r="H56" s="3">
        <f t="shared" si="8"/>
        <v>4.9097366840244093E-2</v>
      </c>
    </row>
    <row r="57" spans="2:8" x14ac:dyDescent="0.25">
      <c r="B57">
        <v>2004</v>
      </c>
      <c r="C57" s="1">
        <v>135320422</v>
      </c>
      <c r="D57" s="46">
        <f t="shared" si="4"/>
        <v>128630251</v>
      </c>
      <c r="E57" s="4">
        <f t="shared" si="5"/>
        <v>6690171</v>
      </c>
      <c r="F57" s="4">
        <f t="shared" si="6"/>
        <v>6690171</v>
      </c>
      <c r="G57" s="4">
        <f t="shared" si="7"/>
        <v>44758388009241</v>
      </c>
      <c r="H57" s="3">
        <f t="shared" si="8"/>
        <v>4.9439477804761794E-2</v>
      </c>
    </row>
    <row r="58" spans="2:8" x14ac:dyDescent="0.25">
      <c r="B58">
        <v>2005</v>
      </c>
      <c r="C58" s="1">
        <v>138865016</v>
      </c>
      <c r="D58" s="46">
        <f t="shared" si="4"/>
        <v>131939043</v>
      </c>
      <c r="E58" s="4">
        <f t="shared" si="5"/>
        <v>6925973</v>
      </c>
      <c r="F58" s="4">
        <f t="shared" si="6"/>
        <v>6925973</v>
      </c>
      <c r="G58" s="4">
        <f t="shared" si="7"/>
        <v>47969101996729</v>
      </c>
      <c r="H58" s="3">
        <f t="shared" si="8"/>
        <v>4.9875578453827424E-2</v>
      </c>
    </row>
    <row r="59" spans="2:8" x14ac:dyDescent="0.25">
      <c r="B59">
        <v>2006</v>
      </c>
      <c r="C59" s="1">
        <v>142538308</v>
      </c>
      <c r="D59" s="46">
        <f t="shared" si="4"/>
        <v>135362023</v>
      </c>
      <c r="E59" s="4">
        <f t="shared" si="5"/>
        <v>7176285</v>
      </c>
      <c r="F59" s="4">
        <f t="shared" si="6"/>
        <v>7176285</v>
      </c>
      <c r="G59" s="4">
        <f t="shared" si="7"/>
        <v>51499066401225</v>
      </c>
      <c r="H59" s="3">
        <f t="shared" si="8"/>
        <v>5.0346360221983272E-2</v>
      </c>
    </row>
    <row r="60" spans="2:8" x14ac:dyDescent="0.25">
      <c r="B60">
        <v>2007</v>
      </c>
      <c r="C60" s="1">
        <v>146339977</v>
      </c>
      <c r="D60" s="46">
        <f t="shared" si="4"/>
        <v>138907915.33333334</v>
      </c>
      <c r="E60" s="4">
        <f t="shared" si="5"/>
        <v>7432061.6666666567</v>
      </c>
      <c r="F60" s="4">
        <f t="shared" si="6"/>
        <v>7432061.6666666567</v>
      </c>
      <c r="G60" s="4">
        <f t="shared" si="7"/>
        <v>55235540617135.961</v>
      </c>
      <c r="H60" s="3">
        <f t="shared" si="8"/>
        <v>5.0786270566836683E-2</v>
      </c>
    </row>
    <row r="61" spans="2:8" x14ac:dyDescent="0.25">
      <c r="B61">
        <v>2008</v>
      </c>
      <c r="C61" s="1">
        <v>150269623</v>
      </c>
      <c r="D61" s="46">
        <f t="shared" si="4"/>
        <v>142581100.33333334</v>
      </c>
      <c r="E61" s="4">
        <f t="shared" si="5"/>
        <v>7688522.6666666567</v>
      </c>
      <c r="F61" s="4">
        <f t="shared" si="6"/>
        <v>7688522.6666666567</v>
      </c>
      <c r="G61" s="4">
        <f t="shared" si="7"/>
        <v>59113380795846.961</v>
      </c>
      <c r="H61" s="3">
        <f t="shared" si="8"/>
        <v>5.1164849642742878E-2</v>
      </c>
    </row>
    <row r="62" spans="2:8" x14ac:dyDescent="0.25">
      <c r="B62">
        <v>2009</v>
      </c>
      <c r="C62" s="1">
        <v>154324933</v>
      </c>
      <c r="D62" s="46">
        <f t="shared" si="4"/>
        <v>146382636</v>
      </c>
      <c r="E62" s="4">
        <f t="shared" si="5"/>
        <v>7942297</v>
      </c>
      <c r="F62" s="4">
        <f t="shared" si="6"/>
        <v>7942297</v>
      </c>
      <c r="G62" s="4">
        <f t="shared" si="7"/>
        <v>63080081636209</v>
      </c>
      <c r="H62" s="3">
        <f t="shared" si="8"/>
        <v>5.1464768819954709E-2</v>
      </c>
    </row>
    <row r="63" spans="2:8" x14ac:dyDescent="0.25">
      <c r="B63">
        <v>2010</v>
      </c>
      <c r="C63" s="1">
        <v>158503197</v>
      </c>
      <c r="D63" s="46">
        <f t="shared" si="4"/>
        <v>150311511</v>
      </c>
      <c r="E63" s="4">
        <f t="shared" si="5"/>
        <v>8191686</v>
      </c>
      <c r="F63" s="4">
        <f t="shared" si="6"/>
        <v>8191686</v>
      </c>
      <c r="G63" s="4">
        <f t="shared" si="7"/>
        <v>67103719522596</v>
      </c>
      <c r="H63" s="3">
        <f t="shared" si="8"/>
        <v>5.1681519080022088E-2</v>
      </c>
    </row>
    <row r="64" spans="2:8" x14ac:dyDescent="0.25">
      <c r="B64">
        <v>2011</v>
      </c>
      <c r="C64" s="1">
        <v>162805077</v>
      </c>
      <c r="D64" s="46">
        <f t="shared" si="4"/>
        <v>154365917.66666666</v>
      </c>
      <c r="E64" s="4">
        <f t="shared" si="5"/>
        <v>8439159.3333333433</v>
      </c>
      <c r="F64" s="4">
        <f t="shared" si="6"/>
        <v>8439159.3333333433</v>
      </c>
      <c r="G64" s="4">
        <f t="shared" si="7"/>
        <v>71219410253387.281</v>
      </c>
      <c r="H64" s="3">
        <f t="shared" si="8"/>
        <v>5.1835971511707483E-2</v>
      </c>
    </row>
    <row r="65" spans="2:8" x14ac:dyDescent="0.25">
      <c r="B65">
        <v>2012</v>
      </c>
      <c r="C65" s="1">
        <v>167228794</v>
      </c>
      <c r="D65" s="46">
        <f t="shared" si="4"/>
        <v>158544402.33333334</v>
      </c>
      <c r="E65" s="4">
        <f t="shared" si="5"/>
        <v>8684391.6666666567</v>
      </c>
      <c r="F65" s="4">
        <f t="shared" si="6"/>
        <v>8684391.6666666567</v>
      </c>
      <c r="G65" s="4">
        <f t="shared" si="7"/>
        <v>75418658620069.266</v>
      </c>
      <c r="H65" s="3">
        <f t="shared" si="8"/>
        <v>5.1931198323816513E-2</v>
      </c>
    </row>
    <row r="66" spans="2:8" x14ac:dyDescent="0.25">
      <c r="B66">
        <v>2013</v>
      </c>
      <c r="C66" s="1">
        <v>171765816</v>
      </c>
      <c r="D66" s="46">
        <f t="shared" si="4"/>
        <v>162845689.33333334</v>
      </c>
      <c r="E66" s="4">
        <f t="shared" si="5"/>
        <v>8920126.6666666567</v>
      </c>
      <c r="F66" s="4">
        <f t="shared" si="6"/>
        <v>8920126.6666666567</v>
      </c>
      <c r="G66" s="4">
        <f t="shared" si="7"/>
        <v>79568659749377.594</v>
      </c>
      <c r="H66" s="3">
        <f t="shared" si="8"/>
        <v>5.1931908655600351E-2</v>
      </c>
    </row>
    <row r="67" spans="2:8" x14ac:dyDescent="0.25">
      <c r="B67">
        <v>2014</v>
      </c>
      <c r="C67" s="1">
        <v>176404934</v>
      </c>
      <c r="D67" s="46">
        <f t="shared" si="4"/>
        <v>167266562.33333334</v>
      </c>
      <c r="E67" s="4">
        <f t="shared" si="5"/>
        <v>9138371.6666666567</v>
      </c>
      <c r="F67" s="4">
        <f t="shared" si="6"/>
        <v>9138371.6666666567</v>
      </c>
      <c r="G67" s="4">
        <f t="shared" si="7"/>
        <v>83509836718135.922</v>
      </c>
      <c r="H67" s="3">
        <f t="shared" si="8"/>
        <v>5.180337907479763E-2</v>
      </c>
    </row>
    <row r="68" spans="2:8" x14ac:dyDescent="0.25">
      <c r="B68">
        <v>2015</v>
      </c>
      <c r="C68" s="1">
        <v>181137448</v>
      </c>
      <c r="D68" s="46">
        <f t="shared" si="4"/>
        <v>171799848</v>
      </c>
      <c r="E68" s="4">
        <f t="shared" si="5"/>
        <v>9337600</v>
      </c>
      <c r="F68" s="4">
        <f t="shared" si="6"/>
        <v>9337600</v>
      </c>
      <c r="G68" s="4">
        <f t="shared" si="7"/>
        <v>87190773760000</v>
      </c>
      <c r="H68" s="3">
        <f t="shared" si="8"/>
        <v>5.154980432317894E-2</v>
      </c>
    </row>
    <row r="69" spans="2:8" x14ac:dyDescent="0.25">
      <c r="B69">
        <v>2016</v>
      </c>
      <c r="C69" s="1">
        <v>185960241</v>
      </c>
      <c r="D69" s="46">
        <f t="shared" si="4"/>
        <v>176436066</v>
      </c>
      <c r="E69" s="4">
        <f t="shared" si="5"/>
        <v>9524175</v>
      </c>
      <c r="F69" s="4">
        <f t="shared" si="6"/>
        <v>9524175</v>
      </c>
      <c r="G69" s="4">
        <f t="shared" si="7"/>
        <v>90709909430625</v>
      </c>
      <c r="H69" s="3">
        <f t="shared" si="8"/>
        <v>5.1216189809089353E-2</v>
      </c>
    </row>
    <row r="70" spans="2:8" x14ac:dyDescent="0.25">
      <c r="B70">
        <v>2017</v>
      </c>
      <c r="C70" s="1">
        <v>190873244</v>
      </c>
      <c r="D70" s="46">
        <f t="shared" si="4"/>
        <v>181167541</v>
      </c>
      <c r="E70" s="4">
        <f t="shared" si="5"/>
        <v>9705703</v>
      </c>
      <c r="F70" s="4">
        <f t="shared" si="6"/>
        <v>9705703</v>
      </c>
      <c r="G70" s="4">
        <f t="shared" si="7"/>
        <v>94200670724209</v>
      </c>
      <c r="H70" s="3">
        <f t="shared" si="8"/>
        <v>5.0848944548770807E-2</v>
      </c>
    </row>
    <row r="71" spans="2:8" x14ac:dyDescent="0.25">
      <c r="B71">
        <v>2018</v>
      </c>
      <c r="C71" s="1">
        <v>195874683</v>
      </c>
      <c r="D71" s="46">
        <f t="shared" ref="D71:D73" si="9">AVERAGE(C68:C70)</f>
        <v>185990311</v>
      </c>
      <c r="E71" s="4">
        <f t="shared" si="5"/>
        <v>9884372</v>
      </c>
      <c r="F71" s="4">
        <f t="shared" si="6"/>
        <v>9884372</v>
      </c>
      <c r="G71" s="4">
        <f t="shared" si="7"/>
        <v>97700809834384</v>
      </c>
      <c r="H71" s="3">
        <f t="shared" si="8"/>
        <v>5.0462733869491447E-2</v>
      </c>
    </row>
    <row r="72" spans="2:8" x14ac:dyDescent="0.25">
      <c r="B72">
        <v>2019</v>
      </c>
      <c r="C72" s="1">
        <v>200963599</v>
      </c>
      <c r="D72" s="46">
        <f t="shared" si="9"/>
        <v>190902722.66666666</v>
      </c>
      <c r="E72" s="4">
        <f t="shared" si="5"/>
        <v>10060876.333333343</v>
      </c>
      <c r="F72" s="4">
        <f t="shared" si="6"/>
        <v>10060876.333333343</v>
      </c>
      <c r="G72" s="4">
        <f t="shared" si="7"/>
        <v>101221232594626.98</v>
      </c>
      <c r="H72" s="3">
        <f t="shared" si="8"/>
        <v>5.0063177527654365E-2</v>
      </c>
    </row>
    <row r="73" spans="2:8" x14ac:dyDescent="0.25">
      <c r="B73">
        <v>2020</v>
      </c>
      <c r="C73" s="1">
        <v>206139589</v>
      </c>
      <c r="D73" s="46">
        <f t="shared" si="9"/>
        <v>195903842</v>
      </c>
      <c r="E73" s="4">
        <f t="shared" si="5"/>
        <v>10235747</v>
      </c>
      <c r="F73" s="4">
        <f t="shared" si="6"/>
        <v>10235747</v>
      </c>
      <c r="G73" s="4">
        <f t="shared" si="7"/>
        <v>104770516648009</v>
      </c>
      <c r="H73" s="3">
        <f t="shared" si="8"/>
        <v>4.9654445561158077E-2</v>
      </c>
    </row>
  </sheetData>
  <mergeCells count="2">
    <mergeCell ref="B1:H1"/>
    <mergeCell ref="J3:K3"/>
  </mergeCells>
  <pageMargins left="0.7" right="0.7" top="0.75" bottom="0.75" header="0.3" footer="0.3"/>
  <ignoredErrors>
    <ignoredError sqref="D74:D1048576" formulaRange="1"/>
    <ignoredError sqref="D3:D4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K73"/>
  <sheetViews>
    <sheetView showGridLines="0" topLeftCell="I14" zoomScale="85" zoomScaleNormal="85" workbookViewId="0">
      <selection activeCell="H5" sqref="H5"/>
    </sheetView>
  </sheetViews>
  <sheetFormatPr defaultRowHeight="15" x14ac:dyDescent="0.25"/>
  <cols>
    <col min="1" max="1" width="5.85546875" customWidth="1"/>
    <col min="3" max="3" width="20.42578125" customWidth="1"/>
    <col min="4" max="4" width="16.140625" customWidth="1"/>
    <col min="5" max="5" width="13.140625" bestFit="1" customWidth="1"/>
    <col min="6" max="6" width="16.28515625" customWidth="1"/>
    <col min="7" max="7" width="16.140625" customWidth="1"/>
    <col min="8" max="8" width="18.5703125" customWidth="1"/>
    <col min="10" max="10" width="12.5703125" bestFit="1" customWidth="1"/>
    <col min="11" max="11" width="30.140625" bestFit="1" customWidth="1"/>
  </cols>
  <sheetData>
    <row r="1" spans="2:11" ht="29.25" customHeight="1" x14ac:dyDescent="0.25">
      <c r="B1" s="63" t="s">
        <v>25</v>
      </c>
      <c r="C1" s="63"/>
      <c r="D1" s="63"/>
      <c r="E1" s="63"/>
      <c r="F1" s="63"/>
      <c r="G1" s="63"/>
      <c r="H1" s="63"/>
    </row>
    <row r="2" spans="2:11" ht="30" x14ac:dyDescent="0.25">
      <c r="B2" s="53" t="s">
        <v>0</v>
      </c>
      <c r="C2" s="54" t="s">
        <v>1</v>
      </c>
      <c r="D2" s="54" t="s">
        <v>10</v>
      </c>
      <c r="E2" s="54" t="s">
        <v>2</v>
      </c>
      <c r="F2" s="54" t="s">
        <v>3</v>
      </c>
      <c r="G2" s="54" t="s">
        <v>4</v>
      </c>
      <c r="H2" s="55" t="s">
        <v>5</v>
      </c>
    </row>
    <row r="3" spans="2:11" x14ac:dyDescent="0.25">
      <c r="B3" s="9">
        <v>1950</v>
      </c>
      <c r="C3" s="10">
        <v>37859748</v>
      </c>
      <c r="D3" s="5" t="e">
        <v>#N/A</v>
      </c>
      <c r="E3" s="5"/>
      <c r="F3" s="5"/>
      <c r="G3" s="5"/>
      <c r="H3" s="38"/>
    </row>
    <row r="4" spans="2:11" ht="15.75" x14ac:dyDescent="0.25">
      <c r="B4" s="9">
        <v>1951</v>
      </c>
      <c r="C4" s="10">
        <v>38424141</v>
      </c>
      <c r="D4" s="10">
        <f>C3</f>
        <v>37859748</v>
      </c>
      <c r="E4" s="11">
        <f>C4-D4</f>
        <v>564393</v>
      </c>
      <c r="F4" s="5">
        <f>ABS(E4)</f>
        <v>564393</v>
      </c>
      <c r="G4" s="5">
        <f>F4^2</f>
        <v>318539458449</v>
      </c>
      <c r="H4" s="39">
        <f>F4/C4</f>
        <v>1.468850012808354E-2</v>
      </c>
      <c r="J4" s="62" t="s">
        <v>24</v>
      </c>
      <c r="K4" s="62"/>
    </row>
    <row r="5" spans="2:11" x14ac:dyDescent="0.25">
      <c r="B5" s="9">
        <v>1952</v>
      </c>
      <c r="C5" s="10">
        <v>39035444</v>
      </c>
      <c r="D5" s="5">
        <f t="shared" ref="D5:D36" si="0">0.7*C4+0.3*D4</f>
        <v>38254823.100000001</v>
      </c>
      <c r="E5" s="11">
        <f t="shared" ref="E5:E14" si="1">C5-D5</f>
        <v>780620.89999999851</v>
      </c>
      <c r="F5" s="5">
        <f t="shared" ref="F5:F14" si="2">ABS(E5)</f>
        <v>780620.89999999851</v>
      </c>
      <c r="G5" s="5">
        <f t="shared" ref="G5:G14" si="3">F5^2</f>
        <v>609368989516.80762</v>
      </c>
      <c r="H5" s="39">
        <f t="shared" ref="H5:H14" si="4">F5/C5</f>
        <v>1.9997746150908352E-2</v>
      </c>
      <c r="J5" s="41" t="s">
        <v>6</v>
      </c>
      <c r="K5" s="42">
        <f>AVERAGE(F4:F73)</f>
        <v>3389338.8332720613</v>
      </c>
    </row>
    <row r="6" spans="2:11" x14ac:dyDescent="0.25">
      <c r="B6" s="9">
        <v>1953</v>
      </c>
      <c r="C6" s="10">
        <v>39686163</v>
      </c>
      <c r="D6" s="5">
        <f t="shared" si="0"/>
        <v>38801257.729999997</v>
      </c>
      <c r="E6" s="11">
        <f t="shared" si="1"/>
        <v>884905.27000000328</v>
      </c>
      <c r="F6" s="5">
        <f t="shared" si="2"/>
        <v>884905.27000000328</v>
      </c>
      <c r="G6" s="5">
        <f t="shared" si="3"/>
        <v>783057336873.77869</v>
      </c>
      <c r="H6" s="39">
        <f t="shared" si="4"/>
        <v>2.2297576865770653E-2</v>
      </c>
      <c r="J6" s="41" t="s">
        <v>7</v>
      </c>
      <c r="K6" s="42">
        <f>AVERAGE(G4:G73)</f>
        <v>15110202274289.072</v>
      </c>
    </row>
    <row r="7" spans="2:11" x14ac:dyDescent="0.25">
      <c r="B7" s="9">
        <v>1954</v>
      </c>
      <c r="C7" s="10">
        <v>40370852</v>
      </c>
      <c r="D7" s="5">
        <f t="shared" si="0"/>
        <v>39420691.419</v>
      </c>
      <c r="E7" s="11">
        <f t="shared" si="1"/>
        <v>950160.58100000024</v>
      </c>
      <c r="F7" s="5">
        <f t="shared" si="2"/>
        <v>950160.58100000024</v>
      </c>
      <c r="G7" s="5">
        <f t="shared" si="3"/>
        <v>902805129686.25806</v>
      </c>
      <c r="H7" s="39">
        <f t="shared" si="4"/>
        <v>2.353580699758331E-2</v>
      </c>
      <c r="J7" s="41" t="s">
        <v>8</v>
      </c>
      <c r="K7" s="43">
        <f>AVERAGE(H4:H73)</f>
        <v>3.3595979276647057E-2</v>
      </c>
    </row>
    <row r="8" spans="2:11" x14ac:dyDescent="0.25">
      <c r="B8" s="9">
        <v>1955</v>
      </c>
      <c r="C8" s="10">
        <v>41086100</v>
      </c>
      <c r="D8" s="5">
        <f t="shared" si="0"/>
        <v>40085803.8257</v>
      </c>
      <c r="E8" s="11">
        <f t="shared" si="1"/>
        <v>1000296.1743000001</v>
      </c>
      <c r="F8" s="5">
        <f t="shared" si="2"/>
        <v>1000296.1743000001</v>
      </c>
      <c r="G8" s="5">
        <f t="shared" si="3"/>
        <v>1000592436319.2161</v>
      </c>
      <c r="H8" s="39">
        <f t="shared" si="4"/>
        <v>2.4346340351116318E-2</v>
      </c>
      <c r="J8" s="5"/>
      <c r="K8" s="5"/>
    </row>
    <row r="9" spans="2:11" x14ac:dyDescent="0.25">
      <c r="B9" s="9">
        <v>1956</v>
      </c>
      <c r="C9" s="10">
        <v>41830614</v>
      </c>
      <c r="D9" s="5">
        <f t="shared" si="0"/>
        <v>40786011.147709996</v>
      </c>
      <c r="E9" s="11">
        <f t="shared" si="1"/>
        <v>1044602.8522900045</v>
      </c>
      <c r="F9" s="5">
        <f t="shared" si="2"/>
        <v>1044602.8522900045</v>
      </c>
      <c r="G9" s="5">
        <f t="shared" si="3"/>
        <v>1091195119012.413</v>
      </c>
      <c r="H9" s="39">
        <f t="shared" si="4"/>
        <v>2.4972209403620146E-2</v>
      </c>
      <c r="J9" s="41" t="s">
        <v>9</v>
      </c>
      <c r="K9" s="44">
        <f>1-K7</f>
        <v>0.96640402072335296</v>
      </c>
    </row>
    <row r="10" spans="2:11" x14ac:dyDescent="0.25">
      <c r="B10" s="9">
        <v>1957</v>
      </c>
      <c r="C10" s="10">
        <v>42605124</v>
      </c>
      <c r="D10" s="5">
        <f t="shared" si="0"/>
        <v>41517233.144312993</v>
      </c>
      <c r="E10" s="11">
        <f t="shared" si="1"/>
        <v>1087890.8556870073</v>
      </c>
      <c r="F10" s="5">
        <f t="shared" si="2"/>
        <v>1087890.8556870073</v>
      </c>
      <c r="G10" s="5">
        <f t="shared" si="3"/>
        <v>1183506513887.4089</v>
      </c>
      <c r="H10" s="39">
        <f t="shared" si="4"/>
        <v>2.5534272724731591E-2</v>
      </c>
    </row>
    <row r="11" spans="2:11" x14ac:dyDescent="0.25">
      <c r="B11" s="9">
        <v>1958</v>
      </c>
      <c r="C11" s="10">
        <v>43412097</v>
      </c>
      <c r="D11" s="5">
        <f t="shared" si="0"/>
        <v>42278756.743293896</v>
      </c>
      <c r="E11" s="11">
        <f t="shared" si="1"/>
        <v>1133340.2567061037</v>
      </c>
      <c r="F11" s="5">
        <f t="shared" si="2"/>
        <v>1133340.2567061037</v>
      </c>
      <c r="G11" s="5">
        <f t="shared" si="3"/>
        <v>1284460137470.657</v>
      </c>
      <c r="H11" s="39">
        <f t="shared" si="4"/>
        <v>2.6106554048888807E-2</v>
      </c>
    </row>
    <row r="12" spans="2:11" x14ac:dyDescent="0.25">
      <c r="B12" s="9">
        <v>1959</v>
      </c>
      <c r="C12" s="10">
        <v>44255330</v>
      </c>
      <c r="D12" s="5">
        <f t="shared" si="0"/>
        <v>43072094.922988169</v>
      </c>
      <c r="E12" s="11">
        <f t="shared" si="1"/>
        <v>1183235.0770118311</v>
      </c>
      <c r="F12" s="5">
        <f t="shared" si="2"/>
        <v>1183235.0770118311</v>
      </c>
      <c r="G12" s="5">
        <f t="shared" si="3"/>
        <v>1400045247471.1938</v>
      </c>
      <c r="H12" s="39">
        <f t="shared" si="4"/>
        <v>2.6736555280727339E-2</v>
      </c>
    </row>
    <row r="13" spans="2:11" x14ac:dyDescent="0.25">
      <c r="B13" s="9">
        <v>1960</v>
      </c>
      <c r="C13" s="10">
        <v>45138458</v>
      </c>
      <c r="D13" s="5">
        <f t="shared" si="0"/>
        <v>43900359.47689645</v>
      </c>
      <c r="E13" s="11">
        <f t="shared" si="1"/>
        <v>1238098.5231035501</v>
      </c>
      <c r="F13" s="5">
        <f t="shared" si="2"/>
        <v>1238098.5231035501</v>
      </c>
      <c r="G13" s="5">
        <f t="shared" si="3"/>
        <v>1532887952911.1919</v>
      </c>
      <c r="H13" s="39">
        <f t="shared" si="4"/>
        <v>2.7428906036257375E-2</v>
      </c>
    </row>
    <row r="14" spans="2:11" x14ac:dyDescent="0.25">
      <c r="B14" s="9">
        <v>1961</v>
      </c>
      <c r="C14" s="10">
        <v>46063563</v>
      </c>
      <c r="D14" s="5">
        <f t="shared" si="0"/>
        <v>44767028.443068936</v>
      </c>
      <c r="E14" s="11">
        <f t="shared" si="1"/>
        <v>1296534.5569310635</v>
      </c>
      <c r="F14" s="5">
        <f t="shared" si="2"/>
        <v>1296534.5569310635</v>
      </c>
      <c r="G14" s="5">
        <f t="shared" si="3"/>
        <v>1681001857316.4292</v>
      </c>
      <c r="H14" s="39">
        <f t="shared" si="4"/>
        <v>2.814664069583726E-2</v>
      </c>
    </row>
    <row r="15" spans="2:11" x14ac:dyDescent="0.25">
      <c r="B15" s="9">
        <v>1962</v>
      </c>
      <c r="C15" s="10">
        <v>47029822</v>
      </c>
      <c r="D15" s="5">
        <f t="shared" si="0"/>
        <v>45674602.632920682</v>
      </c>
      <c r="E15" s="11">
        <f t="shared" ref="E15:E73" si="5">C15-D15</f>
        <v>1355219.3670793176</v>
      </c>
      <c r="F15" s="5">
        <f t="shared" ref="F15:F73" si="6">ABS(E15)</f>
        <v>1355219.3670793176</v>
      </c>
      <c r="G15" s="5">
        <f t="shared" ref="G15:G73" si="7">F15^2</f>
        <v>1836619532906.8662</v>
      </c>
      <c r="H15" s="39">
        <f t="shared" ref="H15:H73" si="8">F15/C15</f>
        <v>2.8816170452002084E-2</v>
      </c>
    </row>
    <row r="16" spans="2:11" x14ac:dyDescent="0.25">
      <c r="B16" s="9">
        <v>1963</v>
      </c>
      <c r="C16" s="10">
        <v>48032934</v>
      </c>
      <c r="D16" s="5">
        <f t="shared" si="0"/>
        <v>46623256.189876199</v>
      </c>
      <c r="E16" s="11">
        <f t="shared" si="5"/>
        <v>1409677.8101238012</v>
      </c>
      <c r="F16" s="5">
        <f t="shared" si="6"/>
        <v>1409677.8101238012</v>
      </c>
      <c r="G16" s="5">
        <f t="shared" si="7"/>
        <v>1987191528355.4358</v>
      </c>
      <c r="H16" s="39">
        <f t="shared" si="8"/>
        <v>2.9348151210663108E-2</v>
      </c>
    </row>
    <row r="17" spans="2:8" x14ac:dyDescent="0.25">
      <c r="B17" s="9">
        <v>1964</v>
      </c>
      <c r="C17" s="10">
        <v>49066760</v>
      </c>
      <c r="D17" s="5">
        <f t="shared" si="0"/>
        <v>47610030.656962857</v>
      </c>
      <c r="E17" s="11">
        <f t="shared" si="5"/>
        <v>1456729.3430371433</v>
      </c>
      <c r="F17" s="5">
        <f t="shared" si="6"/>
        <v>1456729.3430371433</v>
      </c>
      <c r="G17" s="5">
        <f t="shared" si="7"/>
        <v>2122060378865.4272</v>
      </c>
      <c r="H17" s="39">
        <f t="shared" si="8"/>
        <v>2.9688720898570505E-2</v>
      </c>
    </row>
    <row r="18" spans="2:8" x14ac:dyDescent="0.25">
      <c r="B18" s="9">
        <v>1965</v>
      </c>
      <c r="C18" s="10">
        <v>50127921</v>
      </c>
      <c r="D18" s="5">
        <f t="shared" si="0"/>
        <v>48629741.197088853</v>
      </c>
      <c r="E18" s="11">
        <f t="shared" si="5"/>
        <v>1498179.8029111475</v>
      </c>
      <c r="F18" s="5">
        <f t="shared" si="6"/>
        <v>1498179.8029111475</v>
      </c>
      <c r="G18" s="5">
        <f t="shared" si="7"/>
        <v>2244542721850.8848</v>
      </c>
      <c r="H18" s="39">
        <f t="shared" si="8"/>
        <v>2.9887132221405061E-2</v>
      </c>
    </row>
    <row r="19" spans="2:8" x14ac:dyDescent="0.25">
      <c r="B19" s="9">
        <v>1966</v>
      </c>
      <c r="C19" s="10">
        <v>51217973</v>
      </c>
      <c r="D19" s="5">
        <f t="shared" si="0"/>
        <v>49678467.059126653</v>
      </c>
      <c r="E19" s="11">
        <f t="shared" si="5"/>
        <v>1539505.9408733472</v>
      </c>
      <c r="F19" s="5">
        <f t="shared" si="6"/>
        <v>1539505.9408733472</v>
      </c>
      <c r="G19" s="5">
        <f t="shared" si="7"/>
        <v>2370078541984.3301</v>
      </c>
      <c r="H19" s="39">
        <f t="shared" si="8"/>
        <v>3.0057924019627782E-2</v>
      </c>
    </row>
    <row r="20" spans="2:8" x14ac:dyDescent="0.25">
      <c r="B20" s="9">
        <v>1967</v>
      </c>
      <c r="C20" s="10">
        <v>52342233</v>
      </c>
      <c r="D20" s="5">
        <f t="shared" si="0"/>
        <v>50756121.217737988</v>
      </c>
      <c r="E20" s="11">
        <f t="shared" si="5"/>
        <v>1586111.7822620124</v>
      </c>
      <c r="F20" s="5">
        <f t="shared" si="6"/>
        <v>1586111.7822620124</v>
      </c>
      <c r="G20" s="5">
        <f t="shared" si="7"/>
        <v>2515750585830.3774</v>
      </c>
      <c r="H20" s="39">
        <f t="shared" si="8"/>
        <v>3.0302715252175282E-2</v>
      </c>
    </row>
    <row r="21" spans="2:8" x14ac:dyDescent="0.25">
      <c r="B21" s="9">
        <v>1968</v>
      </c>
      <c r="C21" s="10">
        <v>53506196</v>
      </c>
      <c r="D21" s="5">
        <f t="shared" si="0"/>
        <v>51866399.465321392</v>
      </c>
      <c r="E21" s="11">
        <f t="shared" si="5"/>
        <v>1639796.5346786082</v>
      </c>
      <c r="F21" s="5">
        <f t="shared" si="6"/>
        <v>1639796.5346786082</v>
      </c>
      <c r="G21" s="5">
        <f t="shared" si="7"/>
        <v>2688932675143.9717</v>
      </c>
      <c r="H21" s="39">
        <f t="shared" si="8"/>
        <v>3.0646853210768491E-2</v>
      </c>
    </row>
    <row r="22" spans="2:8" x14ac:dyDescent="0.25">
      <c r="B22" s="9">
        <v>1969</v>
      </c>
      <c r="C22" s="10">
        <v>54717039</v>
      </c>
      <c r="D22" s="5">
        <f t="shared" si="0"/>
        <v>53014257.039596409</v>
      </c>
      <c r="E22" s="11">
        <f t="shared" si="5"/>
        <v>1702781.9604035914</v>
      </c>
      <c r="F22" s="5">
        <f t="shared" si="6"/>
        <v>1702781.9604035914</v>
      </c>
      <c r="G22" s="5">
        <f t="shared" si="7"/>
        <v>2899466404675.8979</v>
      </c>
      <c r="H22" s="39">
        <f t="shared" si="8"/>
        <v>3.1119775330013588E-2</v>
      </c>
    </row>
    <row r="23" spans="2:8" x14ac:dyDescent="0.25">
      <c r="B23" s="9">
        <v>1970</v>
      </c>
      <c r="C23" s="10">
        <v>55982144</v>
      </c>
      <c r="D23" s="5">
        <f t="shared" si="0"/>
        <v>54206204.411878921</v>
      </c>
      <c r="E23" s="11">
        <f t="shared" si="5"/>
        <v>1775939.5881210789</v>
      </c>
      <c r="F23" s="5">
        <f t="shared" si="6"/>
        <v>1775939.5881210789</v>
      </c>
      <c r="G23" s="5">
        <f t="shared" si="7"/>
        <v>3153961420655.6675</v>
      </c>
      <c r="H23" s="39">
        <f t="shared" si="8"/>
        <v>3.1723322138592601E-2</v>
      </c>
    </row>
    <row r="24" spans="2:8" x14ac:dyDescent="0.25">
      <c r="B24" s="9">
        <v>1971</v>
      </c>
      <c r="C24" s="10">
        <v>57296983</v>
      </c>
      <c r="D24" s="5">
        <f t="shared" si="0"/>
        <v>55449362.123563677</v>
      </c>
      <c r="E24" s="11">
        <f t="shared" si="5"/>
        <v>1847620.8764363229</v>
      </c>
      <c r="F24" s="5">
        <f t="shared" si="6"/>
        <v>1847620.8764363229</v>
      </c>
      <c r="G24" s="5">
        <f t="shared" si="7"/>
        <v>3413702903043.3262</v>
      </c>
      <c r="H24" s="39">
        <f t="shared" si="8"/>
        <v>3.2246390293121069E-2</v>
      </c>
    </row>
    <row r="25" spans="2:8" x14ac:dyDescent="0.25">
      <c r="B25" s="9">
        <v>1972</v>
      </c>
      <c r="C25" s="10">
        <v>58665808</v>
      </c>
      <c r="D25" s="5">
        <f t="shared" si="0"/>
        <v>56742696.7370691</v>
      </c>
      <c r="E25" s="11">
        <f t="shared" si="5"/>
        <v>1923111.2629308999</v>
      </c>
      <c r="F25" s="5">
        <f t="shared" si="6"/>
        <v>1923111.2629308999</v>
      </c>
      <c r="G25" s="5">
        <f t="shared" si="7"/>
        <v>3698356929611.6807</v>
      </c>
      <c r="H25" s="39">
        <f t="shared" si="8"/>
        <v>3.2780785409635881E-2</v>
      </c>
    </row>
    <row r="26" spans="2:8" x14ac:dyDescent="0.25">
      <c r="B26" s="9">
        <v>1973</v>
      </c>
      <c r="C26" s="10">
        <v>60114625</v>
      </c>
      <c r="D26" s="5">
        <f t="shared" si="0"/>
        <v>58088874.621120721</v>
      </c>
      <c r="E26" s="11">
        <f t="shared" si="5"/>
        <v>2025750.3788792789</v>
      </c>
      <c r="F26" s="5">
        <f t="shared" si="6"/>
        <v>2025750.3788792789</v>
      </c>
      <c r="G26" s="5">
        <f t="shared" si="7"/>
        <v>4103664597529.542</v>
      </c>
      <c r="H26" s="39">
        <f t="shared" si="8"/>
        <v>3.3698128847668582E-2</v>
      </c>
    </row>
    <row r="27" spans="2:8" x14ac:dyDescent="0.25">
      <c r="B27" s="9">
        <v>1974</v>
      </c>
      <c r="C27" s="10">
        <v>61677177</v>
      </c>
      <c r="D27" s="5">
        <f t="shared" si="0"/>
        <v>59506899.886336215</v>
      </c>
      <c r="E27" s="11">
        <f t="shared" si="5"/>
        <v>2170277.1136637852</v>
      </c>
      <c r="F27" s="5">
        <f t="shared" si="6"/>
        <v>2170277.1136637852</v>
      </c>
      <c r="G27" s="5">
        <f t="shared" si="7"/>
        <v>4710102750092.8105</v>
      </c>
      <c r="H27" s="39">
        <f t="shared" si="8"/>
        <v>3.5187685611223506E-2</v>
      </c>
    </row>
    <row r="28" spans="2:8" x14ac:dyDescent="0.25">
      <c r="B28" s="9">
        <v>1975</v>
      </c>
      <c r="C28" s="10">
        <v>63374298</v>
      </c>
      <c r="D28" s="5">
        <f t="shared" si="0"/>
        <v>61026093.865900859</v>
      </c>
      <c r="E28" s="11">
        <f t="shared" si="5"/>
        <v>2348204.1340991408</v>
      </c>
      <c r="F28" s="5">
        <f t="shared" si="6"/>
        <v>2348204.1340991408</v>
      </c>
      <c r="G28" s="5">
        <f t="shared" si="7"/>
        <v>5514062655400.2959</v>
      </c>
      <c r="H28" s="39">
        <f t="shared" si="8"/>
        <v>3.7052941148147167E-2</v>
      </c>
    </row>
    <row r="29" spans="2:8" x14ac:dyDescent="0.25">
      <c r="B29" s="9">
        <v>1976</v>
      </c>
      <c r="C29" s="10">
        <v>65221378</v>
      </c>
      <c r="D29" s="5">
        <f t="shared" si="0"/>
        <v>62669836.759770252</v>
      </c>
      <c r="E29" s="11">
        <f t="shared" si="5"/>
        <v>2551541.2402297482</v>
      </c>
      <c r="F29" s="5">
        <f t="shared" si="6"/>
        <v>2551541.2402297482</v>
      </c>
      <c r="G29" s="5">
        <f t="shared" si="7"/>
        <v>6510362700593.1611</v>
      </c>
      <c r="H29" s="39">
        <f t="shared" si="8"/>
        <v>3.9121240894814398E-2</v>
      </c>
    </row>
    <row r="30" spans="2:8" x14ac:dyDescent="0.25">
      <c r="B30" s="9">
        <v>1977</v>
      </c>
      <c r="C30" s="10">
        <v>67203128</v>
      </c>
      <c r="D30" s="5">
        <f t="shared" si="0"/>
        <v>64455915.627931073</v>
      </c>
      <c r="E30" s="11">
        <f t="shared" si="5"/>
        <v>2747212.3720689267</v>
      </c>
      <c r="F30" s="5">
        <f t="shared" si="6"/>
        <v>2747212.3720689267</v>
      </c>
      <c r="G30" s="5">
        <f t="shared" si="7"/>
        <v>7547175817248.5791</v>
      </c>
      <c r="H30" s="39">
        <f t="shared" si="8"/>
        <v>4.0879233658125659E-2</v>
      </c>
    </row>
    <row r="31" spans="2:8" x14ac:dyDescent="0.25">
      <c r="B31" s="9">
        <v>1978</v>
      </c>
      <c r="C31" s="10">
        <v>69271917</v>
      </c>
      <c r="D31" s="5">
        <f t="shared" si="0"/>
        <v>66378964.288379312</v>
      </c>
      <c r="E31" s="11">
        <f t="shared" si="5"/>
        <v>2892952.7116206884</v>
      </c>
      <c r="F31" s="5">
        <f t="shared" si="6"/>
        <v>2892952.7116206884</v>
      </c>
      <c r="G31" s="5">
        <f t="shared" si="7"/>
        <v>8369175391673.4941</v>
      </c>
      <c r="H31" s="39">
        <f t="shared" si="8"/>
        <v>4.176227303801465E-2</v>
      </c>
    </row>
    <row r="32" spans="2:8" x14ac:dyDescent="0.25">
      <c r="B32" s="9">
        <v>1979</v>
      </c>
      <c r="C32" s="10">
        <v>71361131</v>
      </c>
      <c r="D32" s="5">
        <f t="shared" si="0"/>
        <v>68404031.186513796</v>
      </c>
      <c r="E32" s="11">
        <f t="shared" si="5"/>
        <v>2957099.8134862036</v>
      </c>
      <c r="F32" s="5">
        <f t="shared" si="6"/>
        <v>2957099.8134862036</v>
      </c>
      <c r="G32" s="5">
        <f t="shared" si="7"/>
        <v>8744439306920.1396</v>
      </c>
      <c r="H32" s="39">
        <f t="shared" si="8"/>
        <v>4.1438522232589106E-2</v>
      </c>
    </row>
    <row r="33" spans="2:8" x14ac:dyDescent="0.25">
      <c r="B33" s="9">
        <v>1980</v>
      </c>
      <c r="C33" s="10">
        <v>73423633</v>
      </c>
      <c r="D33" s="5">
        <f t="shared" si="0"/>
        <v>70474001.055954129</v>
      </c>
      <c r="E33" s="11">
        <f t="shared" si="5"/>
        <v>2949631.9440458715</v>
      </c>
      <c r="F33" s="5">
        <f t="shared" si="6"/>
        <v>2949631.9440458715</v>
      </c>
      <c r="G33" s="5">
        <f t="shared" si="7"/>
        <v>8700328605335.8271</v>
      </c>
      <c r="H33" s="39">
        <f t="shared" si="8"/>
        <v>4.017278665638721E-2</v>
      </c>
    </row>
    <row r="34" spans="2:8" x14ac:dyDescent="0.25">
      <c r="B34" s="9">
        <v>1981</v>
      </c>
      <c r="C34" s="10">
        <v>75440502</v>
      </c>
      <c r="D34" s="5">
        <f t="shared" si="0"/>
        <v>72538743.416786224</v>
      </c>
      <c r="E34" s="11">
        <f t="shared" si="5"/>
        <v>2901758.5832137764</v>
      </c>
      <c r="F34" s="5">
        <f t="shared" si="6"/>
        <v>2901758.5832137764</v>
      </c>
      <c r="G34" s="5">
        <f t="shared" si="7"/>
        <v>8420202875254.8223</v>
      </c>
      <c r="H34" s="39">
        <f t="shared" si="8"/>
        <v>3.8464200347099707E-2</v>
      </c>
    </row>
    <row r="35" spans="2:8" x14ac:dyDescent="0.25">
      <c r="B35" s="9">
        <v>1982</v>
      </c>
      <c r="C35" s="10">
        <v>77427546</v>
      </c>
      <c r="D35" s="5">
        <f t="shared" si="0"/>
        <v>74569974.425035864</v>
      </c>
      <c r="E35" s="11">
        <f t="shared" si="5"/>
        <v>2857571.5749641359</v>
      </c>
      <c r="F35" s="5">
        <f t="shared" si="6"/>
        <v>2857571.5749641359</v>
      </c>
      <c r="G35" s="5">
        <f t="shared" si="7"/>
        <v>8165715306043.0117</v>
      </c>
      <c r="H35" s="39">
        <f t="shared" si="8"/>
        <v>3.6906394721125939E-2</v>
      </c>
    </row>
    <row r="36" spans="2:8" x14ac:dyDescent="0.25">
      <c r="B36" s="9">
        <v>1983</v>
      </c>
      <c r="C36" s="10">
        <v>79414840</v>
      </c>
      <c r="D36" s="5">
        <f t="shared" si="0"/>
        <v>76570274.527510762</v>
      </c>
      <c r="E36" s="11">
        <f t="shared" si="5"/>
        <v>2844565.4724892378</v>
      </c>
      <c r="F36" s="5">
        <f t="shared" si="6"/>
        <v>2844565.4724892378</v>
      </c>
      <c r="G36" s="5">
        <f t="shared" si="7"/>
        <v>8091552727277.9209</v>
      </c>
      <c r="H36" s="39">
        <f t="shared" si="8"/>
        <v>3.5819066971478353E-2</v>
      </c>
    </row>
    <row r="37" spans="2:8" x14ac:dyDescent="0.25">
      <c r="B37" s="9">
        <v>1984</v>
      </c>
      <c r="C37" s="10">
        <v>81448755</v>
      </c>
      <c r="D37" s="5">
        <f t="shared" ref="D37:D73" si="9">0.7*C36+0.3*D36</f>
        <v>78561470.358253226</v>
      </c>
      <c r="E37" s="11">
        <f t="shared" si="5"/>
        <v>2887284.6417467743</v>
      </c>
      <c r="F37" s="5">
        <f t="shared" si="6"/>
        <v>2887284.6417467743</v>
      </c>
      <c r="G37" s="5">
        <f t="shared" si="7"/>
        <v>8336412602466.7988</v>
      </c>
      <c r="H37" s="39">
        <f t="shared" si="8"/>
        <v>3.5449094854142021E-2</v>
      </c>
    </row>
    <row r="38" spans="2:8" x14ac:dyDescent="0.25">
      <c r="B38" s="9">
        <v>1985</v>
      </c>
      <c r="C38" s="10">
        <v>83562785</v>
      </c>
      <c r="D38" s="5">
        <f t="shared" si="9"/>
        <v>80582569.607475966</v>
      </c>
      <c r="E38" s="11">
        <f t="shared" si="5"/>
        <v>2980215.3925240338</v>
      </c>
      <c r="F38" s="5">
        <f t="shared" si="6"/>
        <v>2980215.3925240338</v>
      </c>
      <c r="G38" s="5">
        <f t="shared" si="7"/>
        <v>8881683785837.1816</v>
      </c>
      <c r="H38" s="39">
        <f t="shared" si="8"/>
        <v>3.5664385677476332E-2</v>
      </c>
    </row>
    <row r="39" spans="2:8" x14ac:dyDescent="0.25">
      <c r="B39" s="9">
        <v>1986</v>
      </c>
      <c r="C39" s="10">
        <v>85766399</v>
      </c>
      <c r="D39" s="5">
        <f t="shared" si="9"/>
        <v>82668720.382242784</v>
      </c>
      <c r="E39" s="11">
        <f t="shared" si="5"/>
        <v>3097678.6177572161</v>
      </c>
      <c r="F39" s="5">
        <f t="shared" si="6"/>
        <v>3097678.6177572161</v>
      </c>
      <c r="G39" s="5">
        <f t="shared" si="7"/>
        <v>9595612818910.2578</v>
      </c>
      <c r="H39" s="39">
        <f t="shared" si="8"/>
        <v>3.6117624779340635E-2</v>
      </c>
    </row>
    <row r="40" spans="2:8" x14ac:dyDescent="0.25">
      <c r="B40" s="9">
        <v>1987</v>
      </c>
      <c r="C40" s="10">
        <v>88048032</v>
      </c>
      <c r="D40" s="5">
        <f t="shared" si="9"/>
        <v>84837095.414672837</v>
      </c>
      <c r="E40" s="11">
        <f t="shared" si="5"/>
        <v>3210936.5853271633</v>
      </c>
      <c r="F40" s="5">
        <f t="shared" si="6"/>
        <v>3210936.5853271633</v>
      </c>
      <c r="G40" s="5">
        <f t="shared" si="7"/>
        <v>10310113754992.463</v>
      </c>
      <c r="H40" s="39">
        <f t="shared" si="8"/>
        <v>3.6468010838983468E-2</v>
      </c>
    </row>
    <row r="41" spans="2:8" x14ac:dyDescent="0.25">
      <c r="B41" s="9">
        <v>1988</v>
      </c>
      <c r="C41" s="10">
        <v>90395271</v>
      </c>
      <c r="D41" s="5">
        <f t="shared" si="9"/>
        <v>87084751.024401844</v>
      </c>
      <c r="E41" s="11">
        <f t="shared" si="5"/>
        <v>3310519.9755981565</v>
      </c>
      <c r="F41" s="5">
        <f t="shared" si="6"/>
        <v>3310519.9755981565</v>
      </c>
      <c r="G41" s="5">
        <f t="shared" si="7"/>
        <v>10959542508834.418</v>
      </c>
      <c r="H41" s="39">
        <f t="shared" si="8"/>
        <v>3.6622711995610437E-2</v>
      </c>
    </row>
    <row r="42" spans="2:8" x14ac:dyDescent="0.25">
      <c r="B42" s="9">
        <v>1989</v>
      </c>
      <c r="C42" s="10">
        <v>92788027</v>
      </c>
      <c r="D42" s="5">
        <f t="shared" si="9"/>
        <v>89402115.007320553</v>
      </c>
      <c r="E42" s="11">
        <f t="shared" si="5"/>
        <v>3385911.9926794469</v>
      </c>
      <c r="F42" s="5">
        <f t="shared" si="6"/>
        <v>3385911.9926794469</v>
      </c>
      <c r="G42" s="5">
        <f t="shared" si="7"/>
        <v>11464400022170.504</v>
      </c>
      <c r="H42" s="39">
        <f t="shared" si="8"/>
        <v>3.6490828635460125E-2</v>
      </c>
    </row>
    <row r="43" spans="2:8" x14ac:dyDescent="0.25">
      <c r="B43" s="9">
        <v>1990</v>
      </c>
      <c r="C43" s="10">
        <v>95212450</v>
      </c>
      <c r="D43" s="5">
        <f t="shared" si="9"/>
        <v>91772253.402196169</v>
      </c>
      <c r="E43" s="11">
        <f t="shared" si="5"/>
        <v>3440196.5978038311</v>
      </c>
      <c r="F43" s="5">
        <f t="shared" si="6"/>
        <v>3440196.5978038311</v>
      </c>
      <c r="G43" s="5">
        <f t="shared" si="7"/>
        <v>11834952631541.055</v>
      </c>
      <c r="H43" s="39">
        <f t="shared" si="8"/>
        <v>3.6131793665679555E-2</v>
      </c>
    </row>
    <row r="44" spans="2:8" x14ac:dyDescent="0.25">
      <c r="B44" s="9">
        <v>1991</v>
      </c>
      <c r="C44" s="10">
        <v>97667632</v>
      </c>
      <c r="D44" s="5">
        <f t="shared" si="9"/>
        <v>94180391.020658851</v>
      </c>
      <c r="E44" s="11">
        <f t="shared" si="5"/>
        <v>3487240.9793411493</v>
      </c>
      <c r="F44" s="5">
        <f t="shared" si="6"/>
        <v>3487240.9793411493</v>
      </c>
      <c r="G44" s="5">
        <f t="shared" si="7"/>
        <v>12160849647996.219</v>
      </c>
      <c r="H44" s="39">
        <f t="shared" si="8"/>
        <v>3.5705186129025318E-2</v>
      </c>
    </row>
    <row r="45" spans="2:8" x14ac:dyDescent="0.25">
      <c r="B45" s="9">
        <v>1992</v>
      </c>
      <c r="C45" s="10">
        <v>100161710</v>
      </c>
      <c r="D45" s="5">
        <f t="shared" si="9"/>
        <v>96621459.706197649</v>
      </c>
      <c r="E45" s="11">
        <f t="shared" si="5"/>
        <v>3540250.2938023508</v>
      </c>
      <c r="F45" s="5">
        <f t="shared" si="6"/>
        <v>3540250.2938023508</v>
      </c>
      <c r="G45" s="5">
        <f t="shared" si="7"/>
        <v>12533372142767.631</v>
      </c>
      <c r="H45" s="39">
        <f t="shared" si="8"/>
        <v>3.53453459790408E-2</v>
      </c>
    </row>
    <row r="46" spans="2:8" x14ac:dyDescent="0.25">
      <c r="B46" s="9">
        <v>1993</v>
      </c>
      <c r="C46" s="10">
        <v>102700753</v>
      </c>
      <c r="D46" s="5">
        <f t="shared" si="9"/>
        <v>99099634.911859289</v>
      </c>
      <c r="E46" s="11">
        <f t="shared" si="5"/>
        <v>3601118.0881407112</v>
      </c>
      <c r="F46" s="5">
        <f t="shared" si="6"/>
        <v>3601118.0881407112</v>
      </c>
      <c r="G46" s="5">
        <f t="shared" si="7"/>
        <v>12968051484734.211</v>
      </c>
      <c r="H46" s="39">
        <f t="shared" si="8"/>
        <v>3.50641838832546E-2</v>
      </c>
    </row>
    <row r="47" spans="2:8" x14ac:dyDescent="0.25">
      <c r="B47" s="9">
        <v>1994</v>
      </c>
      <c r="C47" s="10">
        <v>105293700</v>
      </c>
      <c r="D47" s="5">
        <f t="shared" si="9"/>
        <v>101620417.57355778</v>
      </c>
      <c r="E47" s="11">
        <f t="shared" si="5"/>
        <v>3673282.4264422208</v>
      </c>
      <c r="F47" s="5">
        <f t="shared" si="6"/>
        <v>3673282.4264422208</v>
      </c>
      <c r="G47" s="5">
        <f t="shared" si="7"/>
        <v>13493003784409.25</v>
      </c>
      <c r="H47" s="39">
        <f t="shared" si="8"/>
        <v>3.488606086064238E-2</v>
      </c>
    </row>
    <row r="48" spans="2:8" x14ac:dyDescent="0.25">
      <c r="B48" s="9">
        <v>1995</v>
      </c>
      <c r="C48" s="10">
        <v>107948335</v>
      </c>
      <c r="D48" s="5">
        <f t="shared" si="9"/>
        <v>104191715.27206734</v>
      </c>
      <c r="E48" s="11">
        <f t="shared" si="5"/>
        <v>3756619.7279326618</v>
      </c>
      <c r="F48" s="5">
        <f t="shared" si="6"/>
        <v>3756619.7279326618</v>
      </c>
      <c r="G48" s="5">
        <f t="shared" si="7"/>
        <v>14112191780292.865</v>
      </c>
      <c r="H48" s="39">
        <f t="shared" si="8"/>
        <v>3.480016368879299E-2</v>
      </c>
    </row>
    <row r="49" spans="2:8" x14ac:dyDescent="0.25">
      <c r="B49" s="9">
        <v>1996</v>
      </c>
      <c r="C49" s="10">
        <v>110668794</v>
      </c>
      <c r="D49" s="5">
        <f t="shared" si="9"/>
        <v>106821349.0816202</v>
      </c>
      <c r="E49" s="11">
        <f t="shared" si="5"/>
        <v>3847444.9183797985</v>
      </c>
      <c r="F49" s="5">
        <f t="shared" si="6"/>
        <v>3847444.9183797985</v>
      </c>
      <c r="G49" s="5">
        <f t="shared" si="7"/>
        <v>14802832399966.535</v>
      </c>
      <c r="H49" s="39">
        <f t="shared" si="8"/>
        <v>3.4765400248057264E-2</v>
      </c>
    </row>
    <row r="50" spans="2:8" x14ac:dyDescent="0.25">
      <c r="B50" s="9">
        <v>1997</v>
      </c>
      <c r="C50" s="10">
        <v>113457663</v>
      </c>
      <c r="D50" s="5">
        <f t="shared" si="9"/>
        <v>109514560.52448606</v>
      </c>
      <c r="E50" s="11">
        <f t="shared" si="5"/>
        <v>3943102.4755139351</v>
      </c>
      <c r="F50" s="5">
        <f t="shared" si="6"/>
        <v>3943102.4755139351</v>
      </c>
      <c r="G50" s="5">
        <f t="shared" si="7"/>
        <v>15548057132404.123</v>
      </c>
      <c r="H50" s="39">
        <f t="shared" si="8"/>
        <v>3.4753954658081891E-2</v>
      </c>
    </row>
    <row r="51" spans="2:8" x14ac:dyDescent="0.25">
      <c r="B51" s="9">
        <v>1998</v>
      </c>
      <c r="C51" s="10">
        <v>116319759</v>
      </c>
      <c r="D51" s="5">
        <f t="shared" si="9"/>
        <v>112274732.25734581</v>
      </c>
      <c r="E51" s="11">
        <f t="shared" si="5"/>
        <v>4045026.7426541895</v>
      </c>
      <c r="F51" s="5">
        <f t="shared" si="6"/>
        <v>4045026.7426541895</v>
      </c>
      <c r="G51" s="5">
        <f t="shared" si="7"/>
        <v>16362241348787.563</v>
      </c>
      <c r="H51" s="39">
        <f t="shared" si="8"/>
        <v>3.4775061240061453E-2</v>
      </c>
    </row>
    <row r="52" spans="2:8" x14ac:dyDescent="0.25">
      <c r="B52" s="9">
        <v>1999</v>
      </c>
      <c r="C52" s="10">
        <v>119260063</v>
      </c>
      <c r="D52" s="5">
        <f t="shared" si="9"/>
        <v>115106250.97720374</v>
      </c>
      <c r="E52" s="11">
        <f t="shared" si="5"/>
        <v>4153812.0227962583</v>
      </c>
      <c r="F52" s="5">
        <f t="shared" si="6"/>
        <v>4153812.0227962583</v>
      </c>
      <c r="G52" s="5">
        <f t="shared" si="7"/>
        <v>17254154320726.744</v>
      </c>
      <c r="H52" s="39">
        <f t="shared" si="8"/>
        <v>3.4829866078439506E-2</v>
      </c>
    </row>
    <row r="53" spans="2:8" x14ac:dyDescent="0.25">
      <c r="B53" s="9">
        <v>2000</v>
      </c>
      <c r="C53" s="10">
        <v>122283850</v>
      </c>
      <c r="D53" s="5">
        <f t="shared" si="9"/>
        <v>118013919.39316112</v>
      </c>
      <c r="E53" s="11">
        <f t="shared" si="5"/>
        <v>4269930.606838882</v>
      </c>
      <c r="F53" s="5">
        <f t="shared" si="6"/>
        <v>4269930.606838882</v>
      </c>
      <c r="G53" s="5">
        <f t="shared" si="7"/>
        <v>18232307387219.461</v>
      </c>
      <c r="H53" s="39">
        <f t="shared" si="8"/>
        <v>3.491818917084212E-2</v>
      </c>
    </row>
    <row r="54" spans="2:8" x14ac:dyDescent="0.25">
      <c r="B54" s="9">
        <v>2001</v>
      </c>
      <c r="C54" s="10">
        <v>125394046</v>
      </c>
      <c r="D54" s="5">
        <f t="shared" si="9"/>
        <v>121002870.81794834</v>
      </c>
      <c r="E54" s="11">
        <f t="shared" si="5"/>
        <v>4391175.1820516586</v>
      </c>
      <c r="F54" s="5">
        <f t="shared" si="6"/>
        <v>4391175.1820516586</v>
      </c>
      <c r="G54" s="5">
        <f t="shared" si="7"/>
        <v>19282419479466.418</v>
      </c>
      <c r="H54" s="39">
        <f t="shared" si="8"/>
        <v>3.5019008654140232E-2</v>
      </c>
    </row>
    <row r="55" spans="2:8" x14ac:dyDescent="0.25">
      <c r="B55" s="9">
        <v>2002</v>
      </c>
      <c r="C55" s="10">
        <v>128596076</v>
      </c>
      <c r="D55" s="5">
        <f t="shared" si="9"/>
        <v>124076693.44538449</v>
      </c>
      <c r="E55" s="11">
        <f t="shared" si="5"/>
        <v>4519382.5546155125</v>
      </c>
      <c r="F55" s="5">
        <f t="shared" si="6"/>
        <v>4519382.5546155125</v>
      </c>
      <c r="G55" s="5">
        <f t="shared" si="7"/>
        <v>20424818674963.035</v>
      </c>
      <c r="H55" s="39">
        <f t="shared" si="8"/>
        <v>3.5144016016596905E-2</v>
      </c>
    </row>
    <row r="56" spans="2:8" x14ac:dyDescent="0.25">
      <c r="B56" s="9">
        <v>2003</v>
      </c>
      <c r="C56" s="10">
        <v>131900631</v>
      </c>
      <c r="D56" s="5">
        <f t="shared" si="9"/>
        <v>127240261.23361534</v>
      </c>
      <c r="E56" s="11">
        <f t="shared" si="5"/>
        <v>4660369.7663846612</v>
      </c>
      <c r="F56" s="5">
        <f t="shared" si="6"/>
        <v>4660369.7663846612</v>
      </c>
      <c r="G56" s="5">
        <f t="shared" si="7"/>
        <v>21719046359432.223</v>
      </c>
      <c r="H56" s="39">
        <f t="shared" si="8"/>
        <v>3.533242965596322E-2</v>
      </c>
    </row>
    <row r="57" spans="2:8" x14ac:dyDescent="0.25">
      <c r="B57" s="9">
        <v>2004</v>
      </c>
      <c r="C57" s="10">
        <v>135320422</v>
      </c>
      <c r="D57" s="5">
        <f t="shared" si="9"/>
        <v>130502520.07008459</v>
      </c>
      <c r="E57" s="11">
        <f t="shared" si="5"/>
        <v>4817901.9299154133</v>
      </c>
      <c r="F57" s="5">
        <f t="shared" si="6"/>
        <v>4817901.9299154133</v>
      </c>
      <c r="G57" s="5">
        <f t="shared" si="7"/>
        <v>23212179006282.664</v>
      </c>
      <c r="H57" s="39">
        <f t="shared" si="8"/>
        <v>3.560365729509337E-2</v>
      </c>
    </row>
    <row r="58" spans="2:8" x14ac:dyDescent="0.25">
      <c r="B58" s="9">
        <v>2005</v>
      </c>
      <c r="C58" s="10">
        <v>138865016</v>
      </c>
      <c r="D58" s="5">
        <f t="shared" si="9"/>
        <v>133875051.42102537</v>
      </c>
      <c r="E58" s="11">
        <f t="shared" si="5"/>
        <v>4989964.5789746344</v>
      </c>
      <c r="F58" s="5">
        <f t="shared" si="6"/>
        <v>4989964.5789746344</v>
      </c>
      <c r="G58" s="5">
        <f t="shared" si="7"/>
        <v>24899746499421.5</v>
      </c>
      <c r="H58" s="39">
        <f t="shared" si="8"/>
        <v>3.593392146352134E-2</v>
      </c>
    </row>
    <row r="59" spans="2:8" x14ac:dyDescent="0.25">
      <c r="B59" s="9">
        <v>2006</v>
      </c>
      <c r="C59" s="10">
        <v>142538308</v>
      </c>
      <c r="D59" s="5">
        <f t="shared" si="9"/>
        <v>137368026.62630761</v>
      </c>
      <c r="E59" s="11">
        <f t="shared" si="5"/>
        <v>5170281.3736923933</v>
      </c>
      <c r="F59" s="5">
        <f t="shared" si="6"/>
        <v>5170281.3736923933</v>
      </c>
      <c r="G59" s="5">
        <f t="shared" si="7"/>
        <v>26731809483150.5</v>
      </c>
      <c r="H59" s="39">
        <f t="shared" si="8"/>
        <v>3.6272925126152003E-2</v>
      </c>
    </row>
    <row r="60" spans="2:8" x14ac:dyDescent="0.25">
      <c r="B60" s="9">
        <v>2007</v>
      </c>
      <c r="C60" s="10">
        <v>146339977</v>
      </c>
      <c r="D60" s="5">
        <f t="shared" si="9"/>
        <v>140987223.58789226</v>
      </c>
      <c r="E60" s="11">
        <f t="shared" si="5"/>
        <v>5352753.4121077359</v>
      </c>
      <c r="F60" s="5">
        <f t="shared" si="6"/>
        <v>5352753.4121077359</v>
      </c>
      <c r="G60" s="5">
        <f t="shared" si="7"/>
        <v>28651969090831.008</v>
      </c>
      <c r="H60" s="39">
        <f t="shared" si="8"/>
        <v>3.6577519840034795E-2</v>
      </c>
    </row>
    <row r="61" spans="2:8" x14ac:dyDescent="0.25">
      <c r="B61" s="9">
        <v>2008</v>
      </c>
      <c r="C61" s="10">
        <v>150269623</v>
      </c>
      <c r="D61" s="5">
        <f t="shared" si="9"/>
        <v>144734150.97636765</v>
      </c>
      <c r="E61" s="11">
        <f t="shared" si="5"/>
        <v>5535472.0236323476</v>
      </c>
      <c r="F61" s="5">
        <f t="shared" si="6"/>
        <v>5535472.0236323476</v>
      </c>
      <c r="G61" s="5">
        <f t="shared" si="7"/>
        <v>30641450524416.398</v>
      </c>
      <c r="H61" s="39">
        <f t="shared" si="8"/>
        <v>3.6836932928435893E-2</v>
      </c>
    </row>
    <row r="62" spans="2:8" x14ac:dyDescent="0.25">
      <c r="B62" s="9">
        <v>2009</v>
      </c>
      <c r="C62" s="10">
        <v>154324933</v>
      </c>
      <c r="D62" s="5">
        <f t="shared" si="9"/>
        <v>148608981.3929103</v>
      </c>
      <c r="E62" s="11">
        <f t="shared" si="5"/>
        <v>5715951.6070896983</v>
      </c>
      <c r="F62" s="5">
        <f t="shared" si="6"/>
        <v>5715951.6070896983</v>
      </c>
      <c r="G62" s="5">
        <f t="shared" si="7"/>
        <v>32672102774591.305</v>
      </c>
      <c r="H62" s="39">
        <f t="shared" si="8"/>
        <v>3.7038419495634564E-2</v>
      </c>
    </row>
    <row r="63" spans="2:8" x14ac:dyDescent="0.25">
      <c r="B63" s="9">
        <v>2010</v>
      </c>
      <c r="C63" s="10">
        <v>158503197</v>
      </c>
      <c r="D63" s="5">
        <f t="shared" si="9"/>
        <v>152610147.51787308</v>
      </c>
      <c r="E63" s="11">
        <f t="shared" si="5"/>
        <v>5893049.4821269214</v>
      </c>
      <c r="F63" s="5">
        <f t="shared" si="6"/>
        <v>5893049.4821269214</v>
      </c>
      <c r="G63" s="5">
        <f t="shared" si="7"/>
        <v>34728032198796.375</v>
      </c>
      <c r="H63" s="39">
        <f t="shared" si="8"/>
        <v>3.71793729947726E-2</v>
      </c>
    </row>
    <row r="64" spans="2:8" x14ac:dyDescent="0.25">
      <c r="B64" s="9">
        <v>2011</v>
      </c>
      <c r="C64" s="10">
        <v>162805077</v>
      </c>
      <c r="D64" s="5">
        <f t="shared" si="9"/>
        <v>156735282.15536192</v>
      </c>
      <c r="E64" s="11">
        <f t="shared" si="5"/>
        <v>6069794.8446380794</v>
      </c>
      <c r="F64" s="5">
        <f t="shared" si="6"/>
        <v>6069794.8446380794</v>
      </c>
      <c r="G64" s="5">
        <f t="shared" si="7"/>
        <v>36842409455995.008</v>
      </c>
      <c r="H64" s="39">
        <f t="shared" si="8"/>
        <v>3.7282589440611115E-2</v>
      </c>
    </row>
    <row r="65" spans="2:8" x14ac:dyDescent="0.25">
      <c r="B65" s="9">
        <v>2012</v>
      </c>
      <c r="C65" s="10">
        <v>167228794</v>
      </c>
      <c r="D65" s="5">
        <f t="shared" si="9"/>
        <v>160984138.54660857</v>
      </c>
      <c r="E65" s="11">
        <f t="shared" si="5"/>
        <v>6244655.4533914328</v>
      </c>
      <c r="F65" s="5">
        <f t="shared" si="6"/>
        <v>6244655.4533914328</v>
      </c>
      <c r="G65" s="5">
        <f t="shared" si="7"/>
        <v>38995721731571.359</v>
      </c>
      <c r="H65" s="39">
        <f t="shared" si="8"/>
        <v>3.7341987010869868E-2</v>
      </c>
    </row>
    <row r="66" spans="2:8" x14ac:dyDescent="0.25">
      <c r="B66" s="9">
        <v>2013</v>
      </c>
      <c r="C66" s="10">
        <v>171765816</v>
      </c>
      <c r="D66" s="5">
        <f t="shared" si="9"/>
        <v>165355397.36398256</v>
      </c>
      <c r="E66" s="11">
        <f t="shared" si="5"/>
        <v>6410418.6360174417</v>
      </c>
      <c r="F66" s="5">
        <f t="shared" si="6"/>
        <v>6410418.6360174417</v>
      </c>
      <c r="G66" s="5">
        <f t="shared" si="7"/>
        <v>41093467088999.719</v>
      </c>
      <c r="H66" s="39">
        <f t="shared" si="8"/>
        <v>3.7320689211044422E-2</v>
      </c>
    </row>
    <row r="67" spans="2:8" x14ac:dyDescent="0.25">
      <c r="B67" s="9">
        <v>2014</v>
      </c>
      <c r="C67" s="10">
        <v>176404934</v>
      </c>
      <c r="D67" s="5">
        <f t="shared" si="9"/>
        <v>169842690.40919477</v>
      </c>
      <c r="E67" s="11">
        <f t="shared" si="5"/>
        <v>6562243.5908052325</v>
      </c>
      <c r="F67" s="5">
        <f t="shared" si="6"/>
        <v>6562243.5908052325</v>
      </c>
      <c r="G67" s="5">
        <f t="shared" si="7"/>
        <v>43063040945064.352</v>
      </c>
      <c r="H67" s="39">
        <f t="shared" si="8"/>
        <v>3.7199886885279705E-2</v>
      </c>
    </row>
    <row r="68" spans="2:8" x14ac:dyDescent="0.25">
      <c r="B68" s="9">
        <v>2015</v>
      </c>
      <c r="C68" s="10">
        <v>181137448</v>
      </c>
      <c r="D68" s="5">
        <f t="shared" si="9"/>
        <v>174436260.92275843</v>
      </c>
      <c r="E68" s="11">
        <f t="shared" si="5"/>
        <v>6701187.0772415698</v>
      </c>
      <c r="F68" s="5">
        <f t="shared" si="6"/>
        <v>6701187.0772415698</v>
      </c>
      <c r="G68" s="5">
        <f t="shared" si="7"/>
        <v>44905908244189.414</v>
      </c>
      <c r="H68" s="39">
        <f t="shared" si="8"/>
        <v>3.6995039685231566E-2</v>
      </c>
    </row>
    <row r="69" spans="2:8" x14ac:dyDescent="0.25">
      <c r="B69" s="9">
        <v>2016</v>
      </c>
      <c r="C69" s="10">
        <v>185960241</v>
      </c>
      <c r="D69" s="5">
        <f t="shared" si="9"/>
        <v>179127091.87682754</v>
      </c>
      <c r="E69" s="11">
        <f t="shared" si="5"/>
        <v>6833149.123172462</v>
      </c>
      <c r="F69" s="5">
        <f t="shared" si="6"/>
        <v>6833149.123172462</v>
      </c>
      <c r="G69" s="5">
        <f t="shared" si="7"/>
        <v>46691926939512.586</v>
      </c>
      <c r="H69" s="39">
        <f t="shared" si="8"/>
        <v>3.6745215463408989E-2</v>
      </c>
    </row>
    <row r="70" spans="2:8" x14ac:dyDescent="0.25">
      <c r="B70" s="9">
        <v>2017</v>
      </c>
      <c r="C70" s="10">
        <v>190873244</v>
      </c>
      <c r="D70" s="5">
        <f t="shared" si="9"/>
        <v>183910296.26304823</v>
      </c>
      <c r="E70" s="11">
        <f t="shared" si="5"/>
        <v>6962947.7369517684</v>
      </c>
      <c r="F70" s="5">
        <f t="shared" si="6"/>
        <v>6962947.7369517684</v>
      </c>
      <c r="G70" s="5">
        <f t="shared" si="7"/>
        <v>48482641187521.75</v>
      </c>
      <c r="H70" s="39">
        <f t="shared" si="8"/>
        <v>3.6479433109816946E-2</v>
      </c>
    </row>
    <row r="71" spans="2:8" x14ac:dyDescent="0.25">
      <c r="B71" s="9">
        <v>2018</v>
      </c>
      <c r="C71" s="10">
        <v>195874683</v>
      </c>
      <c r="D71" s="5">
        <f t="shared" si="9"/>
        <v>188784359.67891446</v>
      </c>
      <c r="E71" s="11">
        <f t="shared" si="5"/>
        <v>7090323.3210855424</v>
      </c>
      <c r="F71" s="5">
        <f t="shared" si="6"/>
        <v>7090323.3210855424</v>
      </c>
      <c r="G71" s="5">
        <f t="shared" si="7"/>
        <v>50272684797529.516</v>
      </c>
      <c r="H71" s="39">
        <f t="shared" si="8"/>
        <v>3.6198263157294006E-2</v>
      </c>
    </row>
    <row r="72" spans="2:8" x14ac:dyDescent="0.25">
      <c r="B72" s="9">
        <v>2019</v>
      </c>
      <c r="C72" s="10">
        <v>200963599</v>
      </c>
      <c r="D72" s="5">
        <f t="shared" si="9"/>
        <v>193747586.00367433</v>
      </c>
      <c r="E72" s="11">
        <f t="shared" si="5"/>
        <v>7216012.9963256717</v>
      </c>
      <c r="F72" s="5">
        <f t="shared" si="6"/>
        <v>7216012.9963256717</v>
      </c>
      <c r="G72" s="5">
        <f t="shared" si="7"/>
        <v>52070843563141</v>
      </c>
      <c r="H72" s="39">
        <f t="shared" si="8"/>
        <v>3.5907064922367712E-2</v>
      </c>
    </row>
    <row r="73" spans="2:8" x14ac:dyDescent="0.25">
      <c r="B73" s="12">
        <v>2020</v>
      </c>
      <c r="C73" s="14">
        <v>206139589</v>
      </c>
      <c r="D73" s="13">
        <f t="shared" si="9"/>
        <v>198798795.10110229</v>
      </c>
      <c r="E73" s="15">
        <f t="shared" si="5"/>
        <v>7340793.8988977075</v>
      </c>
      <c r="F73" s="13">
        <f t="shared" si="6"/>
        <v>7340793.8988977075</v>
      </c>
      <c r="G73" s="13">
        <f t="shared" si="7"/>
        <v>53887255066093.805</v>
      </c>
      <c r="H73" s="40">
        <f t="shared" si="8"/>
        <v>3.5610791379319703E-2</v>
      </c>
    </row>
  </sheetData>
  <mergeCells count="2">
    <mergeCell ref="J4:K4"/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B1:T75"/>
  <sheetViews>
    <sheetView topLeftCell="O8" zoomScale="85" zoomScaleNormal="85" workbookViewId="0">
      <selection activeCell="M4" sqref="M4:N4"/>
    </sheetView>
  </sheetViews>
  <sheetFormatPr defaultRowHeight="15" x14ac:dyDescent="0.25"/>
  <cols>
    <col min="1" max="1" width="4.140625" customWidth="1"/>
    <col min="4" max="4" width="14" bestFit="1" customWidth="1"/>
    <col min="5" max="5" width="15.28515625" bestFit="1" customWidth="1"/>
    <col min="6" max="6" width="14.42578125" customWidth="1"/>
    <col min="7" max="7" width="18.42578125" customWidth="1"/>
    <col min="8" max="8" width="15.28515625" bestFit="1" customWidth="1"/>
    <col min="9" max="9" width="12" bestFit="1" customWidth="1"/>
    <col min="10" max="10" width="22.140625" bestFit="1" customWidth="1"/>
    <col min="11" max="11" width="11.140625" bestFit="1" customWidth="1"/>
    <col min="14" max="14" width="23" bestFit="1" customWidth="1"/>
    <col min="19" max="19" width="14.28515625" customWidth="1"/>
    <col min="20" max="20" width="10" bestFit="1" customWidth="1"/>
  </cols>
  <sheetData>
    <row r="1" spans="2:20" ht="15.75" x14ac:dyDescent="0.25">
      <c r="B1" s="64" t="s">
        <v>22</v>
      </c>
      <c r="C1" s="64"/>
      <c r="D1" s="64"/>
      <c r="E1" s="64"/>
      <c r="F1" s="64"/>
      <c r="G1" s="64"/>
      <c r="H1" s="64"/>
      <c r="I1" s="64"/>
      <c r="J1" s="64"/>
      <c r="K1" s="64"/>
    </row>
    <row r="2" spans="2:20" x14ac:dyDescent="0.25">
      <c r="G2" s="16" t="s">
        <v>18</v>
      </c>
      <c r="H2" s="16">
        <f>INTERCEPT(D4:D74,B4:B74)</f>
        <v>12886439.420523137</v>
      </c>
      <c r="I2" s="16" t="s">
        <v>19</v>
      </c>
      <c r="J2" s="16">
        <f>SLOPE(D4:D74,B4:B74)</f>
        <v>2304748.0653923545</v>
      </c>
      <c r="Q2" s="65" t="s">
        <v>23</v>
      </c>
      <c r="R2" s="65"/>
      <c r="S2" s="65"/>
      <c r="T2" s="65"/>
    </row>
    <row r="3" spans="2:20" s="2" customFormat="1" ht="30" x14ac:dyDescent="0.25">
      <c r="B3" s="18" t="s">
        <v>13</v>
      </c>
      <c r="C3" s="19" t="s">
        <v>0</v>
      </c>
      <c r="D3" s="19" t="s">
        <v>21</v>
      </c>
      <c r="E3" s="19" t="s">
        <v>10</v>
      </c>
      <c r="F3" s="19" t="s">
        <v>14</v>
      </c>
      <c r="G3" s="19" t="s">
        <v>15</v>
      </c>
      <c r="H3" s="19" t="s">
        <v>2</v>
      </c>
      <c r="I3" s="19" t="s">
        <v>3</v>
      </c>
      <c r="J3" s="19" t="s">
        <v>12</v>
      </c>
      <c r="K3" s="20" t="s">
        <v>5</v>
      </c>
      <c r="Q3" s="6" t="s">
        <v>0</v>
      </c>
      <c r="R3" s="6" t="s">
        <v>20</v>
      </c>
      <c r="S3" s="6" t="s">
        <v>16</v>
      </c>
      <c r="T3" s="6" t="s">
        <v>17</v>
      </c>
    </row>
    <row r="4" spans="2:20" ht="15.75" x14ac:dyDescent="0.25">
      <c r="B4" s="21">
        <v>1</v>
      </c>
      <c r="C4" s="22">
        <v>1950</v>
      </c>
      <c r="D4" s="23">
        <v>37859748</v>
      </c>
      <c r="E4" s="24">
        <f>$H$2+($J$2*B4)</f>
        <v>15191187.485915491</v>
      </c>
      <c r="F4" s="25">
        <f>VLOOKUP(C4,$Q$4:$T$74,4,FALSE)</f>
        <v>0.39495917829797422</v>
      </c>
      <c r="G4" s="26">
        <f>E4*F4</f>
        <v>5999898.9268076513</v>
      </c>
      <c r="H4" s="26">
        <f>D4-G4</f>
        <v>31859849.073192351</v>
      </c>
      <c r="I4" s="27">
        <f>ABS(H4)</f>
        <v>31859849.073192351</v>
      </c>
      <c r="J4" s="27">
        <f>I4^2</f>
        <v>1015049982966595.5</v>
      </c>
      <c r="K4" s="28">
        <f>I4/D4</f>
        <v>0.84152300942923208</v>
      </c>
      <c r="M4" s="66" t="s">
        <v>24</v>
      </c>
      <c r="N4" s="66"/>
      <c r="Q4" s="5">
        <v>1950</v>
      </c>
      <c r="R4" s="5">
        <f>AVERAGEIF($C$4:$C$74,Q4,$D$4:$D$74)</f>
        <v>37859748</v>
      </c>
      <c r="S4" s="11">
        <f>AVERAGE($D$4:$D$74)</f>
        <v>95857369.774647892</v>
      </c>
      <c r="T4" s="17">
        <f>R4/S4</f>
        <v>0.39495917829797422</v>
      </c>
    </row>
    <row r="5" spans="2:20" x14ac:dyDescent="0.25">
      <c r="B5" s="21">
        <v>2</v>
      </c>
      <c r="C5" s="22">
        <v>1951</v>
      </c>
      <c r="D5" s="23">
        <v>38424141</v>
      </c>
      <c r="E5" s="24">
        <f t="shared" ref="E5:E68" si="0">$H$2+($J$2*B5)</f>
        <v>17495935.551307846</v>
      </c>
      <c r="F5" s="25">
        <f t="shared" ref="F5:F68" si="1">VLOOKUP(C5,$Q$4:$T$74,4,FALSE)</f>
        <v>0.40084701979964316</v>
      </c>
      <c r="G5" s="26">
        <f t="shared" ref="G5:G68" si="2">E5*F5</f>
        <v>7013193.6243483769</v>
      </c>
      <c r="H5" s="26">
        <f t="shared" ref="H5:H68" si="3">D5-G5</f>
        <v>31410947.375651624</v>
      </c>
      <c r="I5" s="27">
        <f t="shared" ref="I5:I68" si="4">ABS(H5)</f>
        <v>31410947.375651624</v>
      </c>
      <c r="J5" s="27">
        <f t="shared" ref="J5:J68" si="5">I5^2</f>
        <v>986647615035955.63</v>
      </c>
      <c r="K5" s="28">
        <f t="shared" ref="K5:K68" si="6">I5/D5</f>
        <v>0.8174794948741112</v>
      </c>
      <c r="M5" s="41" t="s">
        <v>6</v>
      </c>
      <c r="N5" s="56">
        <f>AVERAGE(I4:I74)</f>
        <v>43677440.10799323</v>
      </c>
      <c r="Q5" s="5">
        <v>1951</v>
      </c>
      <c r="R5" s="5">
        <f t="shared" ref="R5:R68" si="7">AVERAGEIF($C$4:$C$74,Q5,$D$4:$D$74)</f>
        <v>38424141</v>
      </c>
      <c r="S5" s="11">
        <f t="shared" ref="S5:S68" si="8">AVERAGE($D$4:$D$74)</f>
        <v>95857369.774647892</v>
      </c>
      <c r="T5" s="17">
        <f t="shared" ref="T5:T68" si="9">R5/S5</f>
        <v>0.40084701979964316</v>
      </c>
    </row>
    <row r="6" spans="2:20" x14ac:dyDescent="0.25">
      <c r="B6" s="21">
        <v>3</v>
      </c>
      <c r="C6" s="22">
        <v>1952</v>
      </c>
      <c r="D6" s="23">
        <v>39035444</v>
      </c>
      <c r="E6" s="24">
        <f t="shared" si="0"/>
        <v>19800683.616700202</v>
      </c>
      <c r="F6" s="25">
        <f t="shared" si="1"/>
        <v>0.40722423421140014</v>
      </c>
      <c r="G6" s="26">
        <f t="shared" si="2"/>
        <v>8063318.222672957</v>
      </c>
      <c r="H6" s="26">
        <f t="shared" si="3"/>
        <v>30972125.777327042</v>
      </c>
      <c r="I6" s="27">
        <f t="shared" si="4"/>
        <v>30972125.777327042</v>
      </c>
      <c r="J6" s="27">
        <f t="shared" si="5"/>
        <v>959272575166566.25</v>
      </c>
      <c r="K6" s="28">
        <f t="shared" si="6"/>
        <v>0.7934359803189901</v>
      </c>
      <c r="M6" s="41" t="s">
        <v>7</v>
      </c>
      <c r="N6" s="57">
        <f>AVERAGE(J4:J74)</f>
        <v>3776678449579531.5</v>
      </c>
      <c r="Q6" s="5">
        <v>1952</v>
      </c>
      <c r="R6" s="5">
        <f t="shared" si="7"/>
        <v>39035444</v>
      </c>
      <c r="S6" s="11">
        <f t="shared" si="8"/>
        <v>95857369.774647892</v>
      </c>
      <c r="T6" s="17">
        <f t="shared" si="9"/>
        <v>0.40722423421140014</v>
      </c>
    </row>
    <row r="7" spans="2:20" x14ac:dyDescent="0.25">
      <c r="B7" s="21">
        <v>4</v>
      </c>
      <c r="C7" s="22">
        <v>1953</v>
      </c>
      <c r="D7" s="23">
        <v>39686163</v>
      </c>
      <c r="E7" s="24">
        <f t="shared" si="0"/>
        <v>22105431.682092555</v>
      </c>
      <c r="F7" s="25">
        <f t="shared" si="1"/>
        <v>0.41401264288075734</v>
      </c>
      <c r="G7" s="26">
        <f t="shared" si="2"/>
        <v>9151928.1927231643</v>
      </c>
      <c r="H7" s="26">
        <f t="shared" si="3"/>
        <v>30534234.807276838</v>
      </c>
      <c r="I7" s="27">
        <f t="shared" si="4"/>
        <v>30534234.807276838</v>
      </c>
      <c r="J7" s="27">
        <f t="shared" si="5"/>
        <v>932339495265916.38</v>
      </c>
      <c r="K7" s="28">
        <f t="shared" si="6"/>
        <v>0.76939246576386933</v>
      </c>
      <c r="M7" s="41" t="s">
        <v>8</v>
      </c>
      <c r="N7" s="52">
        <f>AVERAGE(K4:K74)</f>
        <v>0.42668772309087832</v>
      </c>
      <c r="Q7" s="5">
        <v>1953</v>
      </c>
      <c r="R7" s="5">
        <f t="shared" si="7"/>
        <v>39686163</v>
      </c>
      <c r="S7" s="11">
        <f t="shared" si="8"/>
        <v>95857369.774647892</v>
      </c>
      <c r="T7" s="17">
        <f t="shared" si="9"/>
        <v>0.41401264288075734</v>
      </c>
    </row>
    <row r="8" spans="2:20" x14ac:dyDescent="0.25">
      <c r="B8" s="21">
        <v>5</v>
      </c>
      <c r="C8" s="22">
        <v>1954</v>
      </c>
      <c r="D8" s="23">
        <v>40370852</v>
      </c>
      <c r="E8" s="24">
        <f t="shared" si="0"/>
        <v>24410179.747484908</v>
      </c>
      <c r="F8" s="25">
        <f t="shared" si="1"/>
        <v>0.42115543223132729</v>
      </c>
      <c r="G8" s="26">
        <f t="shared" si="2"/>
        <v>10280479.802396398</v>
      </c>
      <c r="H8" s="26">
        <f t="shared" si="3"/>
        <v>30090372.197603602</v>
      </c>
      <c r="I8" s="27">
        <f t="shared" si="4"/>
        <v>30090372.197603602</v>
      </c>
      <c r="J8" s="27">
        <f t="shared" si="5"/>
        <v>905430498990315.88</v>
      </c>
      <c r="K8" s="28">
        <f t="shared" si="6"/>
        <v>0.74534895120874833</v>
      </c>
      <c r="M8" s="41"/>
      <c r="N8" s="41"/>
      <c r="Q8" s="5">
        <v>1954</v>
      </c>
      <c r="R8" s="5">
        <f t="shared" si="7"/>
        <v>40370852</v>
      </c>
      <c r="S8" s="11">
        <f t="shared" si="8"/>
        <v>95857369.774647892</v>
      </c>
      <c r="T8" s="17">
        <f t="shared" si="9"/>
        <v>0.42115543223132729</v>
      </c>
    </row>
    <row r="9" spans="2:20" x14ac:dyDescent="0.25">
      <c r="B9" s="21">
        <v>6</v>
      </c>
      <c r="C9" s="22">
        <v>1955</v>
      </c>
      <c r="D9" s="23">
        <v>41086100</v>
      </c>
      <c r="E9" s="24">
        <f t="shared" si="0"/>
        <v>26714927.812877264</v>
      </c>
      <c r="F9" s="25">
        <f t="shared" si="1"/>
        <v>0.4286170181446638</v>
      </c>
      <c r="G9" s="26">
        <f t="shared" si="2"/>
        <v>11450472.699105397</v>
      </c>
      <c r="H9" s="26">
        <f t="shared" si="3"/>
        <v>29635627.300894603</v>
      </c>
      <c r="I9" s="27">
        <f t="shared" si="4"/>
        <v>29635627.300894603</v>
      </c>
      <c r="J9" s="27">
        <f t="shared" si="5"/>
        <v>878270405517529.5</v>
      </c>
      <c r="K9" s="28">
        <f t="shared" si="6"/>
        <v>0.72130543665362745</v>
      </c>
      <c r="M9" s="41" t="s">
        <v>9</v>
      </c>
      <c r="N9" s="52">
        <f>1-N7</f>
        <v>0.57331227690912168</v>
      </c>
      <c r="Q9" s="5">
        <v>1955</v>
      </c>
      <c r="R9" s="5">
        <f t="shared" si="7"/>
        <v>41086100</v>
      </c>
      <c r="S9" s="11">
        <f t="shared" si="8"/>
        <v>95857369.774647892</v>
      </c>
      <c r="T9" s="17">
        <f t="shared" si="9"/>
        <v>0.4286170181446638</v>
      </c>
    </row>
    <row r="10" spans="2:20" x14ac:dyDescent="0.25">
      <c r="B10" s="21">
        <v>7</v>
      </c>
      <c r="C10" s="22">
        <v>1956</v>
      </c>
      <c r="D10" s="23">
        <v>41830614</v>
      </c>
      <c r="E10" s="24">
        <f t="shared" si="0"/>
        <v>29019675.87826962</v>
      </c>
      <c r="F10" s="25">
        <f t="shared" si="1"/>
        <v>0.43638391183004538</v>
      </c>
      <c r="G10" s="26">
        <f t="shared" si="2"/>
        <v>12663719.679799305</v>
      </c>
      <c r="H10" s="26">
        <f t="shared" si="3"/>
        <v>29166894.320200697</v>
      </c>
      <c r="I10" s="27">
        <f t="shared" si="4"/>
        <v>29166894.320200697</v>
      </c>
      <c r="J10" s="27">
        <f t="shared" si="5"/>
        <v>850707724285755.63</v>
      </c>
      <c r="K10" s="28">
        <f t="shared" si="6"/>
        <v>0.69726192209850657</v>
      </c>
      <c r="Q10" s="5">
        <v>1956</v>
      </c>
      <c r="R10" s="5">
        <f t="shared" si="7"/>
        <v>41830614</v>
      </c>
      <c r="S10" s="11">
        <f t="shared" si="8"/>
        <v>95857369.774647892</v>
      </c>
      <c r="T10" s="17">
        <f t="shared" si="9"/>
        <v>0.43638391183004538</v>
      </c>
    </row>
    <row r="11" spans="2:20" x14ac:dyDescent="0.25">
      <c r="B11" s="21">
        <v>8</v>
      </c>
      <c r="C11" s="22">
        <v>1957</v>
      </c>
      <c r="D11" s="23">
        <v>42605124</v>
      </c>
      <c r="E11" s="24">
        <f t="shared" si="0"/>
        <v>31324423.943661973</v>
      </c>
      <c r="F11" s="25">
        <f t="shared" si="1"/>
        <v>0.44446372876869916</v>
      </c>
      <c r="G11" s="26">
        <f t="shared" si="2"/>
        <v>13922570.267531522</v>
      </c>
      <c r="H11" s="26">
        <f t="shared" si="3"/>
        <v>28682553.732468478</v>
      </c>
      <c r="I11" s="27">
        <f t="shared" si="4"/>
        <v>28682553.732468478</v>
      </c>
      <c r="J11" s="27">
        <f t="shared" si="5"/>
        <v>822688888615941.5</v>
      </c>
      <c r="K11" s="28">
        <f t="shared" si="6"/>
        <v>0.67321840754338558</v>
      </c>
      <c r="Q11" s="5">
        <v>1957</v>
      </c>
      <c r="R11" s="5">
        <f t="shared" si="7"/>
        <v>42605124</v>
      </c>
      <c r="S11" s="11">
        <f t="shared" si="8"/>
        <v>95857369.774647892</v>
      </c>
      <c r="T11" s="17">
        <f t="shared" si="9"/>
        <v>0.44446372876869916</v>
      </c>
    </row>
    <row r="12" spans="2:20" x14ac:dyDescent="0.25">
      <c r="B12" s="21">
        <v>9</v>
      </c>
      <c r="C12" s="22">
        <v>1958</v>
      </c>
      <c r="D12" s="23">
        <v>43412097</v>
      </c>
      <c r="E12" s="24">
        <f t="shared" si="0"/>
        <v>33629172.009054326</v>
      </c>
      <c r="F12" s="25">
        <f t="shared" si="1"/>
        <v>0.45288220511430638</v>
      </c>
      <c r="G12" s="26">
        <f t="shared" si="2"/>
        <v>15230053.575628832</v>
      </c>
      <c r="H12" s="26">
        <f t="shared" si="3"/>
        <v>28182043.424371168</v>
      </c>
      <c r="I12" s="27">
        <f t="shared" si="4"/>
        <v>28182043.424371168</v>
      </c>
      <c r="J12" s="27">
        <f t="shared" si="5"/>
        <v>794227571573142.25</v>
      </c>
      <c r="K12" s="28">
        <f t="shared" si="6"/>
        <v>0.6491748929882647</v>
      </c>
      <c r="Q12" s="5">
        <v>1958</v>
      </c>
      <c r="R12" s="5">
        <f t="shared" si="7"/>
        <v>43412097</v>
      </c>
      <c r="S12" s="11">
        <f t="shared" si="8"/>
        <v>95857369.774647892</v>
      </c>
      <c r="T12" s="17">
        <f t="shared" si="9"/>
        <v>0.45288220511430638</v>
      </c>
    </row>
    <row r="13" spans="2:20" x14ac:dyDescent="0.25">
      <c r="B13" s="21">
        <v>10</v>
      </c>
      <c r="C13" s="22">
        <v>1959</v>
      </c>
      <c r="D13" s="23">
        <v>44255330</v>
      </c>
      <c r="E13" s="24">
        <f t="shared" si="0"/>
        <v>35933920.074446678</v>
      </c>
      <c r="F13" s="25">
        <f t="shared" si="1"/>
        <v>0.46167895180141416</v>
      </c>
      <c r="G13" s="26">
        <f t="shared" si="2"/>
        <v>16589934.554086337</v>
      </c>
      <c r="H13" s="26">
        <f t="shared" si="3"/>
        <v>27665395.445913665</v>
      </c>
      <c r="I13" s="27">
        <f t="shared" si="4"/>
        <v>27665395.445913665</v>
      </c>
      <c r="J13" s="27">
        <f t="shared" si="5"/>
        <v>765374105178780.5</v>
      </c>
      <c r="K13" s="28">
        <f t="shared" si="6"/>
        <v>0.62513137843314392</v>
      </c>
      <c r="Q13" s="5">
        <v>1959</v>
      </c>
      <c r="R13" s="5">
        <f t="shared" si="7"/>
        <v>44255330</v>
      </c>
      <c r="S13" s="11">
        <f t="shared" si="8"/>
        <v>95857369.774647892</v>
      </c>
      <c r="T13" s="17">
        <f t="shared" si="9"/>
        <v>0.46167895180141416</v>
      </c>
    </row>
    <row r="14" spans="2:20" x14ac:dyDescent="0.25">
      <c r="B14" s="21">
        <v>11</v>
      </c>
      <c r="C14" s="22">
        <v>1960</v>
      </c>
      <c r="D14" s="23">
        <v>45138458</v>
      </c>
      <c r="E14" s="24">
        <f t="shared" si="0"/>
        <v>38238668.139839038</v>
      </c>
      <c r="F14" s="25">
        <f t="shared" si="1"/>
        <v>0.47089188975366714</v>
      </c>
      <c r="G14" s="26">
        <f t="shared" si="2"/>
        <v>18006278.702032149</v>
      </c>
      <c r="H14" s="26">
        <f t="shared" si="3"/>
        <v>27132179.297967851</v>
      </c>
      <c r="I14" s="27">
        <f t="shared" si="4"/>
        <v>27132179.297967851</v>
      </c>
      <c r="J14" s="27">
        <f t="shared" si="5"/>
        <v>736155153457075.25</v>
      </c>
      <c r="K14" s="28">
        <f t="shared" si="6"/>
        <v>0.60108786387802282</v>
      </c>
      <c r="Q14" s="5">
        <v>1960</v>
      </c>
      <c r="R14" s="5">
        <f t="shared" si="7"/>
        <v>45138458</v>
      </c>
      <c r="S14" s="11">
        <f t="shared" si="8"/>
        <v>95857369.774647892</v>
      </c>
      <c r="T14" s="17">
        <f t="shared" si="9"/>
        <v>0.47089188975366714</v>
      </c>
    </row>
    <row r="15" spans="2:20" x14ac:dyDescent="0.25">
      <c r="B15" s="21">
        <v>12</v>
      </c>
      <c r="C15" s="22">
        <v>1961</v>
      </c>
      <c r="D15" s="23">
        <v>46063563</v>
      </c>
      <c r="E15" s="24">
        <f t="shared" si="0"/>
        <v>40543416.205231391</v>
      </c>
      <c r="F15" s="25">
        <f t="shared" si="1"/>
        <v>0.48054273874081166</v>
      </c>
      <c r="G15" s="26">
        <f t="shared" si="2"/>
        <v>19482844.261170499</v>
      </c>
      <c r="H15" s="26">
        <f t="shared" si="3"/>
        <v>26580718.738829501</v>
      </c>
      <c r="I15" s="27">
        <f t="shared" si="4"/>
        <v>26580718.738829501</v>
      </c>
      <c r="J15" s="27">
        <f t="shared" si="5"/>
        <v>706534608672761.75</v>
      </c>
      <c r="K15" s="28">
        <f t="shared" si="6"/>
        <v>0.57704434932290194</v>
      </c>
      <c r="Q15" s="5">
        <v>1961</v>
      </c>
      <c r="R15" s="5">
        <f t="shared" si="7"/>
        <v>46063563</v>
      </c>
      <c r="S15" s="11">
        <f t="shared" si="8"/>
        <v>95857369.774647892</v>
      </c>
      <c r="T15" s="17">
        <f t="shared" si="9"/>
        <v>0.48054273874081166</v>
      </c>
    </row>
    <row r="16" spans="2:20" x14ac:dyDescent="0.25">
      <c r="B16" s="21">
        <v>13</v>
      </c>
      <c r="C16" s="22">
        <v>1962</v>
      </c>
      <c r="D16" s="23">
        <v>47029822</v>
      </c>
      <c r="E16" s="24">
        <f t="shared" si="0"/>
        <v>42848164.270623744</v>
      </c>
      <c r="F16" s="25">
        <f t="shared" si="1"/>
        <v>0.49062291309017664</v>
      </c>
      <c r="G16" s="26">
        <f t="shared" si="2"/>
        <v>21022291.175019845</v>
      </c>
      <c r="H16" s="26">
        <f t="shared" si="3"/>
        <v>26007530.824980155</v>
      </c>
      <c r="I16" s="27">
        <f t="shared" si="4"/>
        <v>26007530.824980155</v>
      </c>
      <c r="J16" s="27">
        <f t="shared" si="5"/>
        <v>676391659612292.88</v>
      </c>
      <c r="K16" s="28">
        <f t="shared" si="6"/>
        <v>0.55300083476778106</v>
      </c>
      <c r="Q16" s="5">
        <v>1962</v>
      </c>
      <c r="R16" s="5">
        <f t="shared" si="7"/>
        <v>47029822</v>
      </c>
      <c r="S16" s="11">
        <f t="shared" si="8"/>
        <v>95857369.774647892</v>
      </c>
      <c r="T16" s="17">
        <f t="shared" si="9"/>
        <v>0.49062291309017664</v>
      </c>
    </row>
    <row r="17" spans="2:20" x14ac:dyDescent="0.25">
      <c r="B17" s="21">
        <v>14</v>
      </c>
      <c r="C17" s="22">
        <v>1963</v>
      </c>
      <c r="D17" s="23">
        <v>48032934</v>
      </c>
      <c r="E17" s="24">
        <f t="shared" si="0"/>
        <v>45152912.336016104</v>
      </c>
      <c r="F17" s="25">
        <f t="shared" si="1"/>
        <v>0.50108754405551847</v>
      </c>
      <c r="G17" s="26">
        <f t="shared" si="2"/>
        <v>22625561.949408434</v>
      </c>
      <c r="H17" s="26">
        <f t="shared" si="3"/>
        <v>25407372.050591566</v>
      </c>
      <c r="I17" s="27">
        <f t="shared" si="4"/>
        <v>25407372.050591566</v>
      </c>
      <c r="J17" s="27">
        <f t="shared" si="5"/>
        <v>645534554517181.5</v>
      </c>
      <c r="K17" s="28">
        <f t="shared" si="6"/>
        <v>0.52895732021266006</v>
      </c>
      <c r="Q17" s="5">
        <v>1963</v>
      </c>
      <c r="R17" s="5">
        <f t="shared" si="7"/>
        <v>48032934</v>
      </c>
      <c r="S17" s="11">
        <f t="shared" si="8"/>
        <v>95857369.774647892</v>
      </c>
      <c r="T17" s="17">
        <f t="shared" si="9"/>
        <v>0.50108754405551847</v>
      </c>
    </row>
    <row r="18" spans="2:20" x14ac:dyDescent="0.25">
      <c r="B18" s="21">
        <v>15</v>
      </c>
      <c r="C18" s="22">
        <v>1964</v>
      </c>
      <c r="D18" s="23">
        <v>49066760</v>
      </c>
      <c r="E18" s="24">
        <f t="shared" si="0"/>
        <v>47457660.401408456</v>
      </c>
      <c r="F18" s="25">
        <f t="shared" si="1"/>
        <v>0.51187258856936679</v>
      </c>
      <c r="G18" s="26">
        <f t="shared" si="2"/>
        <v>24292275.477114882</v>
      </c>
      <c r="H18" s="26">
        <f t="shared" si="3"/>
        <v>24774484.522885118</v>
      </c>
      <c r="I18" s="27">
        <f t="shared" si="4"/>
        <v>24774484.522885118</v>
      </c>
      <c r="J18" s="27">
        <f t="shared" si="5"/>
        <v>613775083374674.25</v>
      </c>
      <c r="K18" s="28">
        <f t="shared" si="6"/>
        <v>0.50491380565753918</v>
      </c>
      <c r="Q18" s="5">
        <v>1964</v>
      </c>
      <c r="R18" s="5">
        <f t="shared" si="7"/>
        <v>49066760</v>
      </c>
      <c r="S18" s="11">
        <f t="shared" si="8"/>
        <v>95857369.774647892</v>
      </c>
      <c r="T18" s="17">
        <f t="shared" si="9"/>
        <v>0.51187258856936679</v>
      </c>
    </row>
    <row r="19" spans="2:20" x14ac:dyDescent="0.25">
      <c r="B19" s="21">
        <v>16</v>
      </c>
      <c r="C19" s="22">
        <v>1965</v>
      </c>
      <c r="D19" s="23">
        <v>50127921</v>
      </c>
      <c r="E19" s="24">
        <f t="shared" si="0"/>
        <v>49762408.466800809</v>
      </c>
      <c r="F19" s="25">
        <f t="shared" si="1"/>
        <v>0.52294279634258967</v>
      </c>
      <c r="G19" s="26">
        <f t="shared" si="2"/>
        <v>26022893.036370974</v>
      </c>
      <c r="H19" s="26">
        <f t="shared" si="3"/>
        <v>24105027.963629026</v>
      </c>
      <c r="I19" s="27">
        <f t="shared" si="4"/>
        <v>24105027.963629026</v>
      </c>
      <c r="J19" s="27">
        <f t="shared" si="5"/>
        <v>581052373127337.25</v>
      </c>
      <c r="K19" s="28">
        <f t="shared" si="6"/>
        <v>0.48087029110241825</v>
      </c>
      <c r="Q19" s="5">
        <v>1965</v>
      </c>
      <c r="R19" s="5">
        <f t="shared" si="7"/>
        <v>50127921</v>
      </c>
      <c r="S19" s="11">
        <f t="shared" si="8"/>
        <v>95857369.774647892</v>
      </c>
      <c r="T19" s="17">
        <f t="shared" si="9"/>
        <v>0.52294279634258967</v>
      </c>
    </row>
    <row r="20" spans="2:20" x14ac:dyDescent="0.25">
      <c r="B20" s="21">
        <v>17</v>
      </c>
      <c r="C20" s="22">
        <v>1966</v>
      </c>
      <c r="D20" s="23">
        <v>51217973</v>
      </c>
      <c r="E20" s="24">
        <f t="shared" si="0"/>
        <v>52067156.532193162</v>
      </c>
      <c r="F20" s="25">
        <f t="shared" si="1"/>
        <v>0.53431439982558337</v>
      </c>
      <c r="G20" s="26">
        <f t="shared" si="2"/>
        <v>27820231.49312349</v>
      </c>
      <c r="H20" s="26">
        <f t="shared" si="3"/>
        <v>23397741.50687651</v>
      </c>
      <c r="I20" s="27">
        <f t="shared" si="4"/>
        <v>23397741.50687651</v>
      </c>
      <c r="J20" s="27">
        <f t="shared" si="5"/>
        <v>547454307622611.81</v>
      </c>
      <c r="K20" s="28">
        <f t="shared" si="6"/>
        <v>0.45682677654729736</v>
      </c>
      <c r="Q20" s="5">
        <v>1966</v>
      </c>
      <c r="R20" s="5">
        <f t="shared" si="7"/>
        <v>51217973</v>
      </c>
      <c r="S20" s="11">
        <f t="shared" si="8"/>
        <v>95857369.774647892</v>
      </c>
      <c r="T20" s="17">
        <f t="shared" si="9"/>
        <v>0.53431439982558337</v>
      </c>
    </row>
    <row r="21" spans="2:20" x14ac:dyDescent="0.25">
      <c r="B21" s="21">
        <v>18</v>
      </c>
      <c r="C21" s="22">
        <v>1967</v>
      </c>
      <c r="D21" s="23">
        <v>52342233</v>
      </c>
      <c r="E21" s="24">
        <f t="shared" si="0"/>
        <v>54371904.597585514</v>
      </c>
      <c r="F21" s="25">
        <f t="shared" si="1"/>
        <v>0.54604286684531311</v>
      </c>
      <c r="G21" s="26">
        <f t="shared" si="2"/>
        <v>29689390.662305456</v>
      </c>
      <c r="H21" s="26">
        <f t="shared" si="3"/>
        <v>22652842.337694544</v>
      </c>
      <c r="I21" s="27">
        <f t="shared" si="4"/>
        <v>22652842.337694544</v>
      </c>
      <c r="J21" s="27">
        <f t="shared" si="5"/>
        <v>513151265976446.44</v>
      </c>
      <c r="K21" s="28">
        <f t="shared" si="6"/>
        <v>0.43278326199217648</v>
      </c>
      <c r="Q21" s="5">
        <v>1967</v>
      </c>
      <c r="R21" s="5">
        <f t="shared" si="7"/>
        <v>52342233</v>
      </c>
      <c r="S21" s="11">
        <f t="shared" si="8"/>
        <v>95857369.774647892</v>
      </c>
      <c r="T21" s="17">
        <f t="shared" si="9"/>
        <v>0.54604286684531311</v>
      </c>
    </row>
    <row r="22" spans="2:20" x14ac:dyDescent="0.25">
      <c r="B22" s="21">
        <v>19</v>
      </c>
      <c r="C22" s="22">
        <v>1968</v>
      </c>
      <c r="D22" s="23">
        <v>53506196</v>
      </c>
      <c r="E22" s="24">
        <f t="shared" si="0"/>
        <v>56676652.662977874</v>
      </c>
      <c r="F22" s="25">
        <f t="shared" si="1"/>
        <v>0.55818552215430373</v>
      </c>
      <c r="G22" s="26">
        <f t="shared" si="2"/>
        <v>31636086.960642412</v>
      </c>
      <c r="H22" s="26">
        <f t="shared" si="3"/>
        <v>21870109.039357588</v>
      </c>
      <c r="I22" s="27">
        <f t="shared" si="4"/>
        <v>21870109.039357588</v>
      </c>
      <c r="J22" s="27">
        <f t="shared" si="5"/>
        <v>478301669393390.44</v>
      </c>
      <c r="K22" s="28">
        <f t="shared" si="6"/>
        <v>0.40873974743705549</v>
      </c>
      <c r="Q22" s="5">
        <v>1968</v>
      </c>
      <c r="R22" s="5">
        <f t="shared" si="7"/>
        <v>53506196</v>
      </c>
      <c r="S22" s="11">
        <f t="shared" si="8"/>
        <v>95857369.774647892</v>
      </c>
      <c r="T22" s="17">
        <f t="shared" si="9"/>
        <v>0.55818552215430373</v>
      </c>
    </row>
    <row r="23" spans="2:20" x14ac:dyDescent="0.25">
      <c r="B23" s="21">
        <v>20</v>
      </c>
      <c r="C23" s="22">
        <v>1969</v>
      </c>
      <c r="D23" s="23">
        <v>54717039</v>
      </c>
      <c r="E23" s="24">
        <f t="shared" si="0"/>
        <v>58981400.728370227</v>
      </c>
      <c r="F23" s="25">
        <f t="shared" si="1"/>
        <v>0.57081723740840029</v>
      </c>
      <c r="G23" s="26">
        <f t="shared" si="2"/>
        <v>33667600.222246103</v>
      </c>
      <c r="H23" s="26">
        <f t="shared" si="3"/>
        <v>21049438.777753897</v>
      </c>
      <c r="I23" s="27">
        <f t="shared" si="4"/>
        <v>21049438.777753897</v>
      </c>
      <c r="J23" s="27">
        <f t="shared" si="5"/>
        <v>443078872858409.5</v>
      </c>
      <c r="K23" s="28">
        <f t="shared" si="6"/>
        <v>0.38469623288193461</v>
      </c>
      <c r="Q23" s="5">
        <v>1969</v>
      </c>
      <c r="R23" s="5">
        <f t="shared" si="7"/>
        <v>54717039</v>
      </c>
      <c r="S23" s="11">
        <f t="shared" si="8"/>
        <v>95857369.774647892</v>
      </c>
      <c r="T23" s="17">
        <f t="shared" si="9"/>
        <v>0.57081723740840029</v>
      </c>
    </row>
    <row r="24" spans="2:20" x14ac:dyDescent="0.25">
      <c r="B24" s="21">
        <v>21</v>
      </c>
      <c r="C24" s="22">
        <v>1970</v>
      </c>
      <c r="D24" s="23">
        <v>55982144</v>
      </c>
      <c r="E24" s="24">
        <f t="shared" si="0"/>
        <v>61286148.79376258</v>
      </c>
      <c r="F24" s="25">
        <f t="shared" si="1"/>
        <v>0.58401502285749152</v>
      </c>
      <c r="G24" s="26">
        <f t="shared" si="2"/>
        <v>35792031.588636883</v>
      </c>
      <c r="H24" s="26">
        <f t="shared" si="3"/>
        <v>20190112.411363117</v>
      </c>
      <c r="I24" s="27">
        <f t="shared" si="4"/>
        <v>20190112.411363117</v>
      </c>
      <c r="J24" s="27">
        <f t="shared" si="5"/>
        <v>407640639183479</v>
      </c>
      <c r="K24" s="28">
        <f t="shared" si="6"/>
        <v>0.36065271832681361</v>
      </c>
      <c r="Q24" s="5">
        <v>1970</v>
      </c>
      <c r="R24" s="5">
        <f t="shared" si="7"/>
        <v>55982144</v>
      </c>
      <c r="S24" s="11">
        <f t="shared" si="8"/>
        <v>95857369.774647892</v>
      </c>
      <c r="T24" s="17">
        <f t="shared" si="9"/>
        <v>0.58401502285749152</v>
      </c>
    </row>
    <row r="25" spans="2:20" x14ac:dyDescent="0.25">
      <c r="B25" s="21">
        <v>22</v>
      </c>
      <c r="C25" s="22">
        <v>1971</v>
      </c>
      <c r="D25" s="23">
        <v>57296983</v>
      </c>
      <c r="E25" s="24">
        <f t="shared" si="0"/>
        <v>63590896.85915494</v>
      </c>
      <c r="F25" s="25">
        <f t="shared" si="1"/>
        <v>0.5977316416536369</v>
      </c>
      <c r="G25" s="26">
        <f t="shared" si="2"/>
        <v>38010291.173849784</v>
      </c>
      <c r="H25" s="26">
        <f t="shared" si="3"/>
        <v>19286691.826150216</v>
      </c>
      <c r="I25" s="27">
        <f t="shared" si="4"/>
        <v>19286691.826150216</v>
      </c>
      <c r="J25" s="27">
        <f t="shared" si="5"/>
        <v>371976481596889.56</v>
      </c>
      <c r="K25" s="28">
        <f t="shared" si="6"/>
        <v>0.33660920377169279</v>
      </c>
      <c r="Q25" s="5">
        <v>1971</v>
      </c>
      <c r="R25" s="5">
        <f t="shared" si="7"/>
        <v>57296983</v>
      </c>
      <c r="S25" s="11">
        <f t="shared" si="8"/>
        <v>95857369.774647892</v>
      </c>
      <c r="T25" s="17">
        <f t="shared" si="9"/>
        <v>0.5977316416536369</v>
      </c>
    </row>
    <row r="26" spans="2:20" x14ac:dyDescent="0.25">
      <c r="B26" s="21">
        <v>23</v>
      </c>
      <c r="C26" s="22">
        <v>1972</v>
      </c>
      <c r="D26" s="23">
        <v>58665808</v>
      </c>
      <c r="E26" s="24">
        <f t="shared" si="0"/>
        <v>65895644.924547292</v>
      </c>
      <c r="F26" s="25">
        <f t="shared" si="1"/>
        <v>0.61201145136694313</v>
      </c>
      <c r="G26" s="26">
        <f t="shared" si="2"/>
        <v>40328889.289032929</v>
      </c>
      <c r="H26" s="26">
        <f t="shared" si="3"/>
        <v>18336918.710967071</v>
      </c>
      <c r="I26" s="27">
        <f t="shared" si="4"/>
        <v>18336918.710967071</v>
      </c>
      <c r="J26" s="27">
        <f t="shared" si="5"/>
        <v>336242587812614.31</v>
      </c>
      <c r="K26" s="28">
        <f t="shared" si="6"/>
        <v>0.3125656892165718</v>
      </c>
      <c r="Q26" s="5">
        <v>1972</v>
      </c>
      <c r="R26" s="5">
        <f t="shared" si="7"/>
        <v>58665808</v>
      </c>
      <c r="S26" s="11">
        <f t="shared" si="8"/>
        <v>95857369.774647892</v>
      </c>
      <c r="T26" s="17">
        <f t="shared" si="9"/>
        <v>0.61201145136694313</v>
      </c>
    </row>
    <row r="27" spans="2:20" x14ac:dyDescent="0.25">
      <c r="B27" s="21">
        <v>24</v>
      </c>
      <c r="C27" s="22">
        <v>1973</v>
      </c>
      <c r="D27" s="23">
        <v>60114625</v>
      </c>
      <c r="E27" s="24">
        <f t="shared" si="0"/>
        <v>68200392.989939645</v>
      </c>
      <c r="F27" s="25">
        <f t="shared" si="1"/>
        <v>0.62712575090808464</v>
      </c>
      <c r="G27" s="26">
        <f t="shared" si="2"/>
        <v>42770222.666042373</v>
      </c>
      <c r="H27" s="26">
        <f t="shared" si="3"/>
        <v>17344402.333957627</v>
      </c>
      <c r="I27" s="27">
        <f t="shared" si="4"/>
        <v>17344402.333957627</v>
      </c>
      <c r="J27" s="27">
        <f t="shared" si="5"/>
        <v>300828292322194.81</v>
      </c>
      <c r="K27" s="28">
        <f t="shared" si="6"/>
        <v>0.28852217466145097</v>
      </c>
      <c r="Q27" s="5">
        <v>1973</v>
      </c>
      <c r="R27" s="5">
        <f t="shared" si="7"/>
        <v>60114625</v>
      </c>
      <c r="S27" s="11">
        <f t="shared" si="8"/>
        <v>95857369.774647892</v>
      </c>
      <c r="T27" s="17">
        <f t="shared" si="9"/>
        <v>0.62712575090808464</v>
      </c>
    </row>
    <row r="28" spans="2:20" x14ac:dyDescent="0.25">
      <c r="B28" s="21">
        <v>25</v>
      </c>
      <c r="C28" s="22">
        <v>1974</v>
      </c>
      <c r="D28" s="23">
        <v>61677177</v>
      </c>
      <c r="E28" s="24">
        <f t="shared" si="0"/>
        <v>70505141.055332005</v>
      </c>
      <c r="F28" s="25">
        <f t="shared" si="1"/>
        <v>0.64342655285657779</v>
      </c>
      <c r="G28" s="26">
        <f t="shared" si="2"/>
        <v>45364879.867899053</v>
      </c>
      <c r="H28" s="26">
        <f t="shared" si="3"/>
        <v>16312297.132100947</v>
      </c>
      <c r="I28" s="27">
        <f t="shared" si="4"/>
        <v>16312297.132100947</v>
      </c>
      <c r="J28" s="27">
        <f t="shared" si="5"/>
        <v>266091037725948.78</v>
      </c>
      <c r="K28" s="28">
        <f t="shared" si="6"/>
        <v>0.26447866010632987</v>
      </c>
      <c r="Q28" s="5">
        <v>1974</v>
      </c>
      <c r="R28" s="5">
        <f t="shared" si="7"/>
        <v>61677177</v>
      </c>
      <c r="S28" s="11">
        <f t="shared" si="8"/>
        <v>95857369.774647892</v>
      </c>
      <c r="T28" s="17">
        <f t="shared" si="9"/>
        <v>0.64342655285657779</v>
      </c>
    </row>
    <row r="29" spans="2:20" x14ac:dyDescent="0.25">
      <c r="B29" s="21">
        <v>26</v>
      </c>
      <c r="C29" s="22">
        <v>1975</v>
      </c>
      <c r="D29" s="23">
        <v>63374298</v>
      </c>
      <c r="E29" s="24">
        <f t="shared" si="0"/>
        <v>72809889.12072435</v>
      </c>
      <c r="F29" s="25">
        <f t="shared" si="1"/>
        <v>0.66113120096021105</v>
      </c>
      <c r="G29" s="26">
        <f t="shared" si="2"/>
        <v>48136889.436164297</v>
      </c>
      <c r="H29" s="26">
        <f t="shared" si="3"/>
        <v>15237408.563835703</v>
      </c>
      <c r="I29" s="27">
        <f t="shared" si="4"/>
        <v>15237408.563835703</v>
      </c>
      <c r="J29" s="27">
        <f t="shared" si="5"/>
        <v>232178619741253.63</v>
      </c>
      <c r="K29" s="28">
        <f t="shared" si="6"/>
        <v>0.24043514555120915</v>
      </c>
      <c r="Q29" s="5">
        <v>1975</v>
      </c>
      <c r="R29" s="5">
        <f t="shared" si="7"/>
        <v>63374298</v>
      </c>
      <c r="S29" s="11">
        <f t="shared" si="8"/>
        <v>95857369.774647892</v>
      </c>
      <c r="T29" s="17">
        <f t="shared" si="9"/>
        <v>0.66113120096021105</v>
      </c>
    </row>
    <row r="30" spans="2:20" x14ac:dyDescent="0.25">
      <c r="B30" s="21">
        <v>27</v>
      </c>
      <c r="C30" s="22">
        <v>1976</v>
      </c>
      <c r="D30" s="23">
        <v>65221378</v>
      </c>
      <c r="E30" s="24">
        <f t="shared" si="0"/>
        <v>75114637.18611671</v>
      </c>
      <c r="F30" s="25">
        <f t="shared" si="1"/>
        <v>0.68040024625471818</v>
      </c>
      <c r="G30" s="26">
        <f t="shared" si="2"/>
        <v>51108017.638767622</v>
      </c>
      <c r="H30" s="26">
        <f t="shared" si="3"/>
        <v>14113360.361232378</v>
      </c>
      <c r="I30" s="27">
        <f t="shared" si="4"/>
        <v>14113360.361232378</v>
      </c>
      <c r="J30" s="27">
        <f t="shared" si="5"/>
        <v>199186940686005.31</v>
      </c>
      <c r="K30" s="28">
        <f t="shared" si="6"/>
        <v>0.21639163099608807</v>
      </c>
      <c r="Q30" s="5">
        <v>1976</v>
      </c>
      <c r="R30" s="5">
        <f t="shared" si="7"/>
        <v>65221378</v>
      </c>
      <c r="S30" s="11">
        <f t="shared" si="8"/>
        <v>95857369.774647892</v>
      </c>
      <c r="T30" s="17">
        <f t="shared" si="9"/>
        <v>0.68040024625471818</v>
      </c>
    </row>
    <row r="31" spans="2:20" x14ac:dyDescent="0.25">
      <c r="B31" s="21">
        <v>28</v>
      </c>
      <c r="C31" s="22">
        <v>1977</v>
      </c>
      <c r="D31" s="23">
        <v>67203128</v>
      </c>
      <c r="E31" s="24">
        <f t="shared" si="0"/>
        <v>77419385.25150907</v>
      </c>
      <c r="F31" s="25">
        <f t="shared" si="1"/>
        <v>0.70107419135313798</v>
      </c>
      <c r="G31" s="26">
        <f t="shared" si="2"/>
        <v>54276732.910258777</v>
      </c>
      <c r="H31" s="26">
        <f t="shared" si="3"/>
        <v>12926395.089741223</v>
      </c>
      <c r="I31" s="27">
        <f t="shared" si="4"/>
        <v>12926395.089741223</v>
      </c>
      <c r="J31" s="27">
        <f t="shared" si="5"/>
        <v>167091690016086</v>
      </c>
      <c r="K31" s="28">
        <f t="shared" si="6"/>
        <v>0.19234811644096719</v>
      </c>
      <c r="Q31" s="5">
        <v>1977</v>
      </c>
      <c r="R31" s="5">
        <f t="shared" si="7"/>
        <v>67203128</v>
      </c>
      <c r="S31" s="11">
        <f t="shared" si="8"/>
        <v>95857369.774647892</v>
      </c>
      <c r="T31" s="17">
        <f t="shared" si="9"/>
        <v>0.70107419135313798</v>
      </c>
    </row>
    <row r="32" spans="2:20" x14ac:dyDescent="0.25">
      <c r="B32" s="21">
        <v>29</v>
      </c>
      <c r="C32" s="22">
        <v>1978</v>
      </c>
      <c r="D32" s="23">
        <v>69271917</v>
      </c>
      <c r="E32" s="24">
        <f t="shared" si="0"/>
        <v>79724133.316901416</v>
      </c>
      <c r="F32" s="25">
        <f t="shared" si="1"/>
        <v>0.72265614175365012</v>
      </c>
      <c r="G32" s="26">
        <f t="shared" si="2"/>
        <v>57613134.587445609</v>
      </c>
      <c r="H32" s="26">
        <f t="shared" si="3"/>
        <v>11658782.412554391</v>
      </c>
      <c r="I32" s="27">
        <f t="shared" si="4"/>
        <v>11658782.412554391</v>
      </c>
      <c r="J32" s="27">
        <f t="shared" si="5"/>
        <v>135927207343287.58</v>
      </c>
      <c r="K32" s="28">
        <f t="shared" si="6"/>
        <v>0.16830460188584634</v>
      </c>
      <c r="Q32" s="5">
        <v>1978</v>
      </c>
      <c r="R32" s="5">
        <f t="shared" si="7"/>
        <v>69271917</v>
      </c>
      <c r="S32" s="11">
        <f t="shared" si="8"/>
        <v>95857369.774647892</v>
      </c>
      <c r="T32" s="17">
        <f t="shared" si="9"/>
        <v>0.72265614175365012</v>
      </c>
    </row>
    <row r="33" spans="2:20" x14ac:dyDescent="0.25">
      <c r="B33" s="21">
        <v>30</v>
      </c>
      <c r="C33" s="22">
        <v>1979</v>
      </c>
      <c r="D33" s="23">
        <v>71361131</v>
      </c>
      <c r="E33" s="24">
        <f t="shared" si="0"/>
        <v>82028881.382293776</v>
      </c>
      <c r="F33" s="25">
        <f t="shared" si="1"/>
        <v>0.7444511691460306</v>
      </c>
      <c r="G33" s="26">
        <f t="shared" si="2"/>
        <v>61066496.648789667</v>
      </c>
      <c r="H33" s="26">
        <f t="shared" si="3"/>
        <v>10294634.351210333</v>
      </c>
      <c r="I33" s="27">
        <f t="shared" si="4"/>
        <v>10294634.351210333</v>
      </c>
      <c r="J33" s="27">
        <f t="shared" si="5"/>
        <v>105979496425119.8</v>
      </c>
      <c r="K33" s="28">
        <f t="shared" si="6"/>
        <v>0.14426108733072537</v>
      </c>
      <c r="Q33" s="5">
        <v>1979</v>
      </c>
      <c r="R33" s="5">
        <f t="shared" si="7"/>
        <v>71361131</v>
      </c>
      <c r="S33" s="11">
        <f t="shared" si="8"/>
        <v>95857369.774647892</v>
      </c>
      <c r="T33" s="17">
        <f t="shared" si="9"/>
        <v>0.7444511691460306</v>
      </c>
    </row>
    <row r="34" spans="2:20" x14ac:dyDescent="0.25">
      <c r="B34" s="21">
        <v>31</v>
      </c>
      <c r="C34" s="22">
        <v>1980</v>
      </c>
      <c r="D34" s="23">
        <v>73423633</v>
      </c>
      <c r="E34" s="24">
        <f t="shared" si="0"/>
        <v>84333629.447686121</v>
      </c>
      <c r="F34" s="25">
        <f t="shared" si="1"/>
        <v>0.76596753251849492</v>
      </c>
      <c r="G34" s="26">
        <f t="shared" si="2"/>
        <v>64596822.056373216</v>
      </c>
      <c r="H34" s="26">
        <f t="shared" si="3"/>
        <v>8826810.9436267838</v>
      </c>
      <c r="I34" s="27">
        <f t="shared" si="4"/>
        <v>8826810.9436267838</v>
      </c>
      <c r="J34" s="27">
        <f t="shared" si="5"/>
        <v>77912591434529.547</v>
      </c>
      <c r="K34" s="28">
        <f t="shared" si="6"/>
        <v>0.1202175727756046</v>
      </c>
      <c r="Q34" s="5">
        <v>1980</v>
      </c>
      <c r="R34" s="5">
        <f t="shared" si="7"/>
        <v>73423633</v>
      </c>
      <c r="S34" s="11">
        <f t="shared" si="8"/>
        <v>95857369.774647892</v>
      </c>
      <c r="T34" s="17">
        <f t="shared" si="9"/>
        <v>0.76596753251849492</v>
      </c>
    </row>
    <row r="35" spans="2:20" x14ac:dyDescent="0.25">
      <c r="B35" s="21">
        <v>32</v>
      </c>
      <c r="C35" s="22">
        <v>1981</v>
      </c>
      <c r="D35" s="23">
        <v>75440502</v>
      </c>
      <c r="E35" s="24">
        <f t="shared" si="0"/>
        <v>86638377.513078481</v>
      </c>
      <c r="F35" s="25">
        <f t="shared" si="1"/>
        <v>0.78700784485693565</v>
      </c>
      <c r="G35" s="26">
        <f t="shared" si="2"/>
        <v>68185082.768469498</v>
      </c>
      <c r="H35" s="26">
        <f t="shared" si="3"/>
        <v>7255419.2315305024</v>
      </c>
      <c r="I35" s="27">
        <f t="shared" si="4"/>
        <v>7255419.2315305024</v>
      </c>
      <c r="J35" s="27">
        <f t="shared" si="5"/>
        <v>52641108225262.664</v>
      </c>
      <c r="K35" s="28">
        <f t="shared" si="6"/>
        <v>9.6174058220483513E-2</v>
      </c>
      <c r="Q35" s="5">
        <v>1981</v>
      </c>
      <c r="R35" s="5">
        <f t="shared" si="7"/>
        <v>75440502</v>
      </c>
      <c r="S35" s="11">
        <f t="shared" si="8"/>
        <v>95857369.774647892</v>
      </c>
      <c r="T35" s="17">
        <f t="shared" si="9"/>
        <v>0.78700784485693565</v>
      </c>
    </row>
    <row r="36" spans="2:20" x14ac:dyDescent="0.25">
      <c r="B36" s="21">
        <v>33</v>
      </c>
      <c r="C36" s="22">
        <v>1982</v>
      </c>
      <c r="D36" s="23">
        <v>77427546</v>
      </c>
      <c r="E36" s="24">
        <f t="shared" si="0"/>
        <v>88943125.578470841</v>
      </c>
      <c r="F36" s="25">
        <f t="shared" si="1"/>
        <v>0.80773701784250118</v>
      </c>
      <c r="G36" s="26">
        <f t="shared" si="2"/>
        <v>71842655.01234512</v>
      </c>
      <c r="H36" s="26">
        <f t="shared" si="3"/>
        <v>5584890.9876548797</v>
      </c>
      <c r="I36" s="27">
        <f t="shared" si="4"/>
        <v>5584890.9876548797</v>
      </c>
      <c r="J36" s="27">
        <f t="shared" si="5"/>
        <v>31191007343988.699</v>
      </c>
      <c r="K36" s="28">
        <f t="shared" si="6"/>
        <v>7.2130543665362715E-2</v>
      </c>
      <c r="Q36" s="5">
        <v>1982</v>
      </c>
      <c r="R36" s="5">
        <f t="shared" si="7"/>
        <v>77427546</v>
      </c>
      <c r="S36" s="11">
        <f t="shared" si="8"/>
        <v>95857369.774647892</v>
      </c>
      <c r="T36" s="17">
        <f t="shared" si="9"/>
        <v>0.80773701784250118</v>
      </c>
    </row>
    <row r="37" spans="2:20" x14ac:dyDescent="0.25">
      <c r="B37" s="21">
        <v>34</v>
      </c>
      <c r="C37" s="22">
        <v>1983</v>
      </c>
      <c r="D37" s="23">
        <v>79414840</v>
      </c>
      <c r="E37" s="24">
        <f t="shared" si="0"/>
        <v>91247873.643863186</v>
      </c>
      <c r="F37" s="25">
        <f t="shared" si="1"/>
        <v>0.82846879886958291</v>
      </c>
      <c r="G37" s="26">
        <f t="shared" si="2"/>
        <v>75596016.277134806</v>
      </c>
      <c r="H37" s="26">
        <f t="shared" si="3"/>
        <v>3818823.7228651941</v>
      </c>
      <c r="I37" s="27">
        <f t="shared" si="4"/>
        <v>3818823.7228651941</v>
      </c>
      <c r="J37" s="27">
        <f t="shared" si="5"/>
        <v>14583414626317.98</v>
      </c>
      <c r="K37" s="28">
        <f t="shared" si="6"/>
        <v>4.8087029110241791E-2</v>
      </c>
      <c r="Q37" s="5">
        <v>1983</v>
      </c>
      <c r="R37" s="5">
        <f t="shared" si="7"/>
        <v>79414840</v>
      </c>
      <c r="S37" s="11">
        <f t="shared" si="8"/>
        <v>95857369.774647892</v>
      </c>
      <c r="T37" s="17">
        <f t="shared" si="9"/>
        <v>0.82846879886958291</v>
      </c>
    </row>
    <row r="38" spans="2:20" x14ac:dyDescent="0.25">
      <c r="B38" s="21">
        <v>35</v>
      </c>
      <c r="C38" s="22">
        <v>1984</v>
      </c>
      <c r="D38" s="23">
        <v>81448755</v>
      </c>
      <c r="E38" s="24">
        <f t="shared" si="0"/>
        <v>93552621.709255546</v>
      </c>
      <c r="F38" s="25">
        <f t="shared" si="1"/>
        <v>0.84968693791076</v>
      </c>
      <c r="G38" s="26">
        <f t="shared" si="2"/>
        <v>79490440.673661038</v>
      </c>
      <c r="H38" s="26">
        <f t="shared" si="3"/>
        <v>1958314.3263389617</v>
      </c>
      <c r="I38" s="27">
        <f t="shared" si="4"/>
        <v>1958314.3263389617</v>
      </c>
      <c r="J38" s="27">
        <f t="shared" si="5"/>
        <v>3834995000744.4214</v>
      </c>
      <c r="K38" s="28">
        <f t="shared" si="6"/>
        <v>2.4043514555120722E-2</v>
      </c>
      <c r="Q38" s="5">
        <v>1984</v>
      </c>
      <c r="R38" s="5">
        <f t="shared" si="7"/>
        <v>81448755</v>
      </c>
      <c r="S38" s="11">
        <f t="shared" si="8"/>
        <v>95857369.774647892</v>
      </c>
      <c r="T38" s="17">
        <f t="shared" si="9"/>
        <v>0.84968693791076</v>
      </c>
    </row>
    <row r="39" spans="2:20" x14ac:dyDescent="0.25">
      <c r="B39" s="21">
        <v>36</v>
      </c>
      <c r="C39" s="22">
        <v>1985</v>
      </c>
      <c r="D39" s="23">
        <v>83562785</v>
      </c>
      <c r="E39" s="24">
        <f t="shared" si="0"/>
        <v>95857369.774647892</v>
      </c>
      <c r="F39" s="25">
        <f t="shared" si="1"/>
        <v>0.87174084993619827</v>
      </c>
      <c r="G39" s="26">
        <f t="shared" si="2"/>
        <v>83562785</v>
      </c>
      <c r="H39" s="26">
        <f t="shared" si="3"/>
        <v>0</v>
      </c>
      <c r="I39" s="27">
        <f t="shared" si="4"/>
        <v>0</v>
      </c>
      <c r="J39" s="27">
        <f t="shared" si="5"/>
        <v>0</v>
      </c>
      <c r="K39" s="28">
        <f t="shared" si="6"/>
        <v>0</v>
      </c>
      <c r="Q39" s="5">
        <v>1985</v>
      </c>
      <c r="R39" s="5">
        <f t="shared" si="7"/>
        <v>83562785</v>
      </c>
      <c r="S39" s="11">
        <f t="shared" si="8"/>
        <v>95857369.774647892</v>
      </c>
      <c r="T39" s="17">
        <f t="shared" si="9"/>
        <v>0.87174084993619827</v>
      </c>
    </row>
    <row r="40" spans="2:20" x14ac:dyDescent="0.25">
      <c r="B40" s="21">
        <v>37</v>
      </c>
      <c r="C40" s="22">
        <v>1986</v>
      </c>
      <c r="D40" s="23">
        <v>85766399</v>
      </c>
      <c r="E40" s="24">
        <f t="shared" si="0"/>
        <v>98162117.840040252</v>
      </c>
      <c r="F40" s="25">
        <f t="shared" si="1"/>
        <v>0.89472931712636328</v>
      </c>
      <c r="G40" s="26">
        <f t="shared" si="2"/>
        <v>87828524.662696823</v>
      </c>
      <c r="H40" s="26">
        <f t="shared" si="3"/>
        <v>-2062125.6626968235</v>
      </c>
      <c r="I40" s="27">
        <f t="shared" si="4"/>
        <v>2062125.6626968235</v>
      </c>
      <c r="J40" s="27">
        <f t="shared" si="5"/>
        <v>4252362248752.8135</v>
      </c>
      <c r="K40" s="28">
        <f t="shared" si="6"/>
        <v>2.4043514555121097E-2</v>
      </c>
      <c r="Q40" s="5">
        <v>1986</v>
      </c>
      <c r="R40" s="5">
        <f t="shared" si="7"/>
        <v>85766399</v>
      </c>
      <c r="S40" s="11">
        <f t="shared" si="8"/>
        <v>95857369.774647892</v>
      </c>
      <c r="T40" s="17">
        <f t="shared" si="9"/>
        <v>0.89472931712636328</v>
      </c>
    </row>
    <row r="41" spans="2:20" x14ac:dyDescent="0.25">
      <c r="B41" s="21">
        <v>38</v>
      </c>
      <c r="C41" s="22">
        <v>1987</v>
      </c>
      <c r="D41" s="23">
        <v>88048032</v>
      </c>
      <c r="E41" s="24">
        <f t="shared" si="0"/>
        <v>100466865.90543261</v>
      </c>
      <c r="F41" s="25">
        <f t="shared" si="1"/>
        <v>0.91853169148071823</v>
      </c>
      <c r="G41" s="26">
        <f t="shared" si="2"/>
        <v>92282000.277883515</v>
      </c>
      <c r="H41" s="26">
        <f t="shared" si="3"/>
        <v>-4233968.2778835148</v>
      </c>
      <c r="I41" s="27">
        <f t="shared" si="4"/>
        <v>4233968.2778835148</v>
      </c>
      <c r="J41" s="27">
        <f t="shared" si="5"/>
        <v>17926487378123.895</v>
      </c>
      <c r="K41" s="28">
        <f t="shared" si="6"/>
        <v>4.8087029110241951E-2</v>
      </c>
      <c r="Q41" s="5">
        <v>1987</v>
      </c>
      <c r="R41" s="5">
        <f t="shared" si="7"/>
        <v>88048032</v>
      </c>
      <c r="S41" s="11">
        <f t="shared" si="8"/>
        <v>95857369.774647892</v>
      </c>
      <c r="T41" s="17">
        <f t="shared" si="9"/>
        <v>0.91853169148071823</v>
      </c>
    </row>
    <row r="42" spans="2:20" x14ac:dyDescent="0.25">
      <c r="B42" s="21">
        <v>39</v>
      </c>
      <c r="C42" s="22">
        <v>1988</v>
      </c>
      <c r="D42" s="23">
        <v>90395271</v>
      </c>
      <c r="E42" s="24">
        <f t="shared" si="0"/>
        <v>102771613.97082496</v>
      </c>
      <c r="F42" s="25">
        <f t="shared" si="1"/>
        <v>0.94301847852190401</v>
      </c>
      <c r="G42" s="26">
        <f t="shared" si="2"/>
        <v>96915531.042007804</v>
      </c>
      <c r="H42" s="26">
        <f t="shared" si="3"/>
        <v>-6520260.0420078039</v>
      </c>
      <c r="I42" s="27">
        <f t="shared" si="4"/>
        <v>6520260.0420078039</v>
      </c>
      <c r="J42" s="27">
        <f t="shared" si="5"/>
        <v>42513791015403.609</v>
      </c>
      <c r="K42" s="28">
        <f t="shared" si="6"/>
        <v>7.2130543665362798E-2</v>
      </c>
      <c r="Q42" s="5">
        <v>1988</v>
      </c>
      <c r="R42" s="5">
        <f t="shared" si="7"/>
        <v>90395271</v>
      </c>
      <c r="S42" s="11">
        <f t="shared" si="8"/>
        <v>95857369.774647892</v>
      </c>
      <c r="T42" s="17">
        <f t="shared" si="9"/>
        <v>0.94301847852190401</v>
      </c>
    </row>
    <row r="43" spans="2:20" x14ac:dyDescent="0.25">
      <c r="B43" s="21">
        <v>40</v>
      </c>
      <c r="C43" s="22">
        <v>1989</v>
      </c>
      <c r="D43" s="23">
        <v>92788027</v>
      </c>
      <c r="E43" s="24">
        <f t="shared" si="0"/>
        <v>105076362.03621732</v>
      </c>
      <c r="F43" s="25">
        <f t="shared" si="1"/>
        <v>0.96798010646584987</v>
      </c>
      <c r="G43" s="26">
        <f t="shared" si="2"/>
        <v>101711828.11086182</v>
      </c>
      <c r="H43" s="26">
        <f t="shared" si="3"/>
        <v>-8923801.110861823</v>
      </c>
      <c r="I43" s="27">
        <f t="shared" si="4"/>
        <v>8923801.110861823</v>
      </c>
      <c r="J43" s="27">
        <f t="shared" si="5"/>
        <v>79634226266218.703</v>
      </c>
      <c r="K43" s="28">
        <f t="shared" si="6"/>
        <v>9.6174058220483805E-2</v>
      </c>
      <c r="Q43" s="5">
        <v>1989</v>
      </c>
      <c r="R43" s="5">
        <f t="shared" si="7"/>
        <v>92788027</v>
      </c>
      <c r="S43" s="11">
        <f t="shared" si="8"/>
        <v>95857369.774647892</v>
      </c>
      <c r="T43" s="17">
        <f t="shared" si="9"/>
        <v>0.96798010646584987</v>
      </c>
    </row>
    <row r="44" spans="2:20" x14ac:dyDescent="0.25">
      <c r="B44" s="21">
        <v>41</v>
      </c>
      <c r="C44" s="22">
        <v>1990</v>
      </c>
      <c r="D44" s="23">
        <v>95212450</v>
      </c>
      <c r="E44" s="24">
        <f t="shared" si="0"/>
        <v>107381110.10160968</v>
      </c>
      <c r="F44" s="25">
        <f t="shared" si="1"/>
        <v>0.99327208981256176</v>
      </c>
      <c r="G44" s="26">
        <f t="shared" si="2"/>
        <v>106658659.63701864</v>
      </c>
      <c r="H44" s="26">
        <f t="shared" si="3"/>
        <v>-11446209.637018636</v>
      </c>
      <c r="I44" s="27">
        <f t="shared" si="4"/>
        <v>11446209.637018636</v>
      </c>
      <c r="J44" s="27">
        <f t="shared" si="5"/>
        <v>131015715054578.3</v>
      </c>
      <c r="K44" s="28">
        <f t="shared" si="6"/>
        <v>0.12021757277560483</v>
      </c>
      <c r="Q44" s="5">
        <v>1990</v>
      </c>
      <c r="R44" s="5">
        <f t="shared" si="7"/>
        <v>95212450</v>
      </c>
      <c r="S44" s="11">
        <f t="shared" si="8"/>
        <v>95857369.774647892</v>
      </c>
      <c r="T44" s="17">
        <f t="shared" si="9"/>
        <v>0.99327208981256176</v>
      </c>
    </row>
    <row r="45" spans="2:20" x14ac:dyDescent="0.25">
      <c r="B45" s="21">
        <v>42</v>
      </c>
      <c r="C45" s="22">
        <v>1991</v>
      </c>
      <c r="D45" s="23">
        <v>97667632</v>
      </c>
      <c r="E45" s="24">
        <f t="shared" si="0"/>
        <v>109685858.16700202</v>
      </c>
      <c r="F45" s="25">
        <f t="shared" si="1"/>
        <v>1.0188849561552531</v>
      </c>
      <c r="G45" s="26">
        <f t="shared" si="2"/>
        <v>111757270.78933716</v>
      </c>
      <c r="H45" s="26">
        <f t="shared" si="3"/>
        <v>-14089638.789337158</v>
      </c>
      <c r="I45" s="27">
        <f t="shared" si="4"/>
        <v>14089638.789337158</v>
      </c>
      <c r="J45" s="27">
        <f t="shared" si="5"/>
        <v>198517921213994.25</v>
      </c>
      <c r="K45" s="28">
        <f t="shared" si="6"/>
        <v>0.14426108733072548</v>
      </c>
      <c r="Q45" s="5">
        <v>1991</v>
      </c>
      <c r="R45" s="5">
        <f t="shared" si="7"/>
        <v>97667632</v>
      </c>
      <c r="S45" s="11">
        <f t="shared" si="8"/>
        <v>95857369.774647892</v>
      </c>
      <c r="T45" s="17">
        <f t="shared" si="9"/>
        <v>1.0188849561552531</v>
      </c>
    </row>
    <row r="46" spans="2:20" x14ac:dyDescent="0.25">
      <c r="B46" s="21">
        <v>43</v>
      </c>
      <c r="C46" s="22">
        <v>1992</v>
      </c>
      <c r="D46" s="23">
        <v>100161710</v>
      </c>
      <c r="E46" s="24">
        <f t="shared" si="0"/>
        <v>111990606.23239438</v>
      </c>
      <c r="F46" s="25">
        <f t="shared" si="1"/>
        <v>1.0449035920291911</v>
      </c>
      <c r="G46" s="26">
        <f t="shared" si="2"/>
        <v>117019386.72575562</v>
      </c>
      <c r="H46" s="26">
        <f t="shared" si="3"/>
        <v>-16857676.725755617</v>
      </c>
      <c r="I46" s="27">
        <f t="shared" si="4"/>
        <v>16857676.725755617</v>
      </c>
      <c r="J46" s="27">
        <f t="shared" si="5"/>
        <v>284181264590082.63</v>
      </c>
      <c r="K46" s="28">
        <f t="shared" si="6"/>
        <v>0.16830460188584656</v>
      </c>
      <c r="Q46" s="5">
        <v>1992</v>
      </c>
      <c r="R46" s="5">
        <f t="shared" si="7"/>
        <v>100161710</v>
      </c>
      <c r="S46" s="11">
        <f t="shared" si="8"/>
        <v>95857369.774647892</v>
      </c>
      <c r="T46" s="17">
        <f t="shared" si="9"/>
        <v>1.0449035920291911</v>
      </c>
    </row>
    <row r="47" spans="2:20" x14ac:dyDescent="0.25">
      <c r="B47" s="21">
        <v>44</v>
      </c>
      <c r="C47" s="22">
        <v>1993</v>
      </c>
      <c r="D47" s="23">
        <v>102700753</v>
      </c>
      <c r="E47" s="24">
        <f t="shared" si="0"/>
        <v>114295354.29778674</v>
      </c>
      <c r="F47" s="25">
        <f t="shared" si="1"/>
        <v>1.0713913102502217</v>
      </c>
      <c r="G47" s="26">
        <f t="shared" si="2"/>
        <v>122455049.39661905</v>
      </c>
      <c r="H47" s="26">
        <f t="shared" si="3"/>
        <v>-19754296.396619052</v>
      </c>
      <c r="I47" s="27">
        <f t="shared" si="4"/>
        <v>19754296.396619052</v>
      </c>
      <c r="J47" s="27">
        <f t="shared" si="5"/>
        <v>390232226125476.44</v>
      </c>
      <c r="K47" s="28">
        <f t="shared" si="6"/>
        <v>0.19234811644096758</v>
      </c>
      <c r="Q47" s="5">
        <v>1993</v>
      </c>
      <c r="R47" s="5">
        <f t="shared" si="7"/>
        <v>102700753</v>
      </c>
      <c r="S47" s="11">
        <f t="shared" si="8"/>
        <v>95857369.774647892</v>
      </c>
      <c r="T47" s="17">
        <f t="shared" si="9"/>
        <v>1.0713913102502217</v>
      </c>
    </row>
    <row r="48" spans="2:20" x14ac:dyDescent="0.25">
      <c r="B48" s="21">
        <v>45</v>
      </c>
      <c r="C48" s="22">
        <v>1994</v>
      </c>
      <c r="D48" s="23">
        <v>105293700</v>
      </c>
      <c r="E48" s="24">
        <f t="shared" si="0"/>
        <v>116600102.36317909</v>
      </c>
      <c r="F48" s="25">
        <f t="shared" si="1"/>
        <v>1.0984413639507957</v>
      </c>
      <c r="G48" s="26">
        <f t="shared" si="2"/>
        <v>128078375.47661284</v>
      </c>
      <c r="H48" s="26">
        <f t="shared" si="3"/>
        <v>-22784675.476612836</v>
      </c>
      <c r="I48" s="27">
        <f t="shared" si="4"/>
        <v>22784675.476612836</v>
      </c>
      <c r="J48" s="27">
        <f t="shared" si="5"/>
        <v>519141436574562.38</v>
      </c>
      <c r="K48" s="28">
        <f t="shared" si="6"/>
        <v>0.21639163099608844</v>
      </c>
      <c r="Q48" s="5">
        <v>1994</v>
      </c>
      <c r="R48" s="5">
        <f t="shared" si="7"/>
        <v>105293700</v>
      </c>
      <c r="S48" s="11">
        <f t="shared" si="8"/>
        <v>95857369.774647892</v>
      </c>
      <c r="T48" s="17">
        <f t="shared" si="9"/>
        <v>1.0984413639507957</v>
      </c>
    </row>
    <row r="49" spans="2:20" x14ac:dyDescent="0.25">
      <c r="B49" s="21">
        <v>46</v>
      </c>
      <c r="C49" s="22">
        <v>1995</v>
      </c>
      <c r="D49" s="23">
        <v>107948335</v>
      </c>
      <c r="E49" s="24">
        <f t="shared" si="0"/>
        <v>118904850.42857145</v>
      </c>
      <c r="F49" s="25">
        <f t="shared" si="1"/>
        <v>1.1261349571115595</v>
      </c>
      <c r="G49" s="26">
        <f t="shared" si="2"/>
        <v>133902908.63773571</v>
      </c>
      <c r="H49" s="26">
        <f t="shared" si="3"/>
        <v>-25954573.63773571</v>
      </c>
      <c r="I49" s="27">
        <f t="shared" si="4"/>
        <v>25954573.63773571</v>
      </c>
      <c r="J49" s="27">
        <f t="shared" si="5"/>
        <v>673639892716645.5</v>
      </c>
      <c r="K49" s="28">
        <f t="shared" si="6"/>
        <v>0.24043514555120937</v>
      </c>
      <c r="Q49" s="5">
        <v>1995</v>
      </c>
      <c r="R49" s="5">
        <f t="shared" si="7"/>
        <v>107948335</v>
      </c>
      <c r="S49" s="11">
        <f t="shared" si="8"/>
        <v>95857369.774647892</v>
      </c>
      <c r="T49" s="17">
        <f t="shared" si="9"/>
        <v>1.1261349571115595</v>
      </c>
    </row>
    <row r="50" spans="2:20" x14ac:dyDescent="0.25">
      <c r="B50" s="21">
        <v>47</v>
      </c>
      <c r="C50" s="22">
        <v>1996</v>
      </c>
      <c r="D50" s="23">
        <v>110668794</v>
      </c>
      <c r="E50" s="24">
        <f t="shared" si="0"/>
        <v>121209598.49396379</v>
      </c>
      <c r="F50" s="25">
        <f t="shared" si="1"/>
        <v>1.1545152371713563</v>
      </c>
      <c r="G50" s="26">
        <f t="shared" si="2"/>
        <v>139938328.35270348</v>
      </c>
      <c r="H50" s="26">
        <f t="shared" si="3"/>
        <v>-29269534.352703482</v>
      </c>
      <c r="I50" s="27">
        <f t="shared" si="4"/>
        <v>29269534.352703482</v>
      </c>
      <c r="J50" s="27">
        <f t="shared" si="5"/>
        <v>856705641224089.25</v>
      </c>
      <c r="K50" s="28">
        <f t="shared" si="6"/>
        <v>0.26447866010633025</v>
      </c>
      <c r="Q50" s="5">
        <v>1996</v>
      </c>
      <c r="R50" s="5">
        <f t="shared" si="7"/>
        <v>110668794</v>
      </c>
      <c r="S50" s="11">
        <f t="shared" si="8"/>
        <v>95857369.774647892</v>
      </c>
      <c r="T50" s="17">
        <f t="shared" si="9"/>
        <v>1.1545152371713563</v>
      </c>
    </row>
    <row r="51" spans="2:20" x14ac:dyDescent="0.25">
      <c r="B51" s="21">
        <v>48</v>
      </c>
      <c r="C51" s="22">
        <v>1997</v>
      </c>
      <c r="D51" s="23">
        <v>113457663</v>
      </c>
      <c r="E51" s="24">
        <f t="shared" si="0"/>
        <v>123514346.55935615</v>
      </c>
      <c r="F51" s="25">
        <f t="shared" si="1"/>
        <v>1.1836091817116288</v>
      </c>
      <c r="G51" s="26">
        <f t="shared" si="2"/>
        <v>146192714.66076607</v>
      </c>
      <c r="H51" s="26">
        <f t="shared" si="3"/>
        <v>-32735051.660766065</v>
      </c>
      <c r="I51" s="27">
        <f t="shared" si="4"/>
        <v>32735051.660766065</v>
      </c>
      <c r="J51" s="27">
        <f t="shared" si="5"/>
        <v>1071583607233023.1</v>
      </c>
      <c r="K51" s="28">
        <f t="shared" si="6"/>
        <v>0.28852217466145114</v>
      </c>
      <c r="Q51" s="5">
        <v>1997</v>
      </c>
      <c r="R51" s="5">
        <f t="shared" si="7"/>
        <v>113457663</v>
      </c>
      <c r="S51" s="11">
        <f t="shared" si="8"/>
        <v>95857369.774647892</v>
      </c>
      <c r="T51" s="17">
        <f t="shared" si="9"/>
        <v>1.1836091817116288</v>
      </c>
    </row>
    <row r="52" spans="2:20" x14ac:dyDescent="0.25">
      <c r="B52" s="21">
        <v>49</v>
      </c>
      <c r="C52" s="22">
        <v>1998</v>
      </c>
      <c r="D52" s="23">
        <v>116319759</v>
      </c>
      <c r="E52" s="24">
        <f t="shared" si="0"/>
        <v>125819094.62474851</v>
      </c>
      <c r="F52" s="25">
        <f t="shared" si="1"/>
        <v>1.2134670424763099</v>
      </c>
      <c r="G52" s="26">
        <f t="shared" si="2"/>
        <v>152677324.64134055</v>
      </c>
      <c r="H52" s="26">
        <f t="shared" si="3"/>
        <v>-36357565.641340554</v>
      </c>
      <c r="I52" s="27">
        <f t="shared" si="4"/>
        <v>36357565.641340554</v>
      </c>
      <c r="J52" s="27">
        <f t="shared" si="5"/>
        <v>1321872579364387.3</v>
      </c>
      <c r="K52" s="28">
        <f t="shared" si="6"/>
        <v>0.31256568921657202</v>
      </c>
      <c r="Q52" s="5">
        <v>1998</v>
      </c>
      <c r="R52" s="5">
        <f t="shared" si="7"/>
        <v>116319759</v>
      </c>
      <c r="S52" s="11">
        <f t="shared" si="8"/>
        <v>95857369.774647892</v>
      </c>
      <c r="T52" s="17">
        <f t="shared" si="9"/>
        <v>1.2134670424763099</v>
      </c>
    </row>
    <row r="53" spans="2:20" x14ac:dyDescent="0.25">
      <c r="B53" s="21">
        <v>50</v>
      </c>
      <c r="C53" s="22">
        <v>1999</v>
      </c>
      <c r="D53" s="23">
        <v>119260063</v>
      </c>
      <c r="E53" s="24">
        <f t="shared" si="0"/>
        <v>128123842.69014086</v>
      </c>
      <c r="F53" s="25">
        <f t="shared" si="1"/>
        <v>1.2441407820845674</v>
      </c>
      <c r="G53" s="26">
        <f t="shared" si="2"/>
        <v>159404097.84819192</v>
      </c>
      <c r="H53" s="26">
        <f t="shared" si="3"/>
        <v>-40144034.848191917</v>
      </c>
      <c r="I53" s="27">
        <f t="shared" si="4"/>
        <v>40144034.848191917</v>
      </c>
      <c r="J53" s="27">
        <f t="shared" si="5"/>
        <v>1611543533892847</v>
      </c>
      <c r="K53" s="28">
        <f t="shared" si="6"/>
        <v>0.33660920377169279</v>
      </c>
      <c r="Q53" s="5">
        <v>1999</v>
      </c>
      <c r="R53" s="5">
        <f t="shared" si="7"/>
        <v>119260063</v>
      </c>
      <c r="S53" s="11">
        <f t="shared" si="8"/>
        <v>95857369.774647892</v>
      </c>
      <c r="T53" s="17">
        <f t="shared" si="9"/>
        <v>1.2441407820845674</v>
      </c>
    </row>
    <row r="54" spans="2:20" x14ac:dyDescent="0.25">
      <c r="B54" s="21">
        <v>51</v>
      </c>
      <c r="C54" s="22">
        <v>2000</v>
      </c>
      <c r="D54" s="23">
        <v>122283850</v>
      </c>
      <c r="E54" s="24">
        <f t="shared" si="0"/>
        <v>130428590.75553322</v>
      </c>
      <c r="F54" s="25">
        <f t="shared" si="1"/>
        <v>1.2756854302123917</v>
      </c>
      <c r="G54" s="26">
        <f t="shared" si="2"/>
        <v>166385852.90996838</v>
      </c>
      <c r="H54" s="26">
        <f t="shared" si="3"/>
        <v>-44102002.909968376</v>
      </c>
      <c r="I54" s="27">
        <f t="shared" si="4"/>
        <v>44102002.909968376</v>
      </c>
      <c r="J54" s="27">
        <f t="shared" si="5"/>
        <v>1944986660670859</v>
      </c>
      <c r="K54" s="28">
        <f t="shared" si="6"/>
        <v>0.360652718326814</v>
      </c>
      <c r="Q54" s="5">
        <v>2000</v>
      </c>
      <c r="R54" s="5">
        <f t="shared" si="7"/>
        <v>122283850</v>
      </c>
      <c r="S54" s="11">
        <f t="shared" si="8"/>
        <v>95857369.774647892</v>
      </c>
      <c r="T54" s="17">
        <f t="shared" si="9"/>
        <v>1.2756854302123917</v>
      </c>
    </row>
    <row r="55" spans="2:20" x14ac:dyDescent="0.25">
      <c r="B55" s="21">
        <v>52</v>
      </c>
      <c r="C55" s="22">
        <v>2001</v>
      </c>
      <c r="D55" s="23">
        <v>125394046</v>
      </c>
      <c r="E55" s="24">
        <f t="shared" si="0"/>
        <v>132733338.82092556</v>
      </c>
      <c r="F55" s="25">
        <f t="shared" si="1"/>
        <v>1.3081315113776875</v>
      </c>
      <c r="G55" s="26">
        <f t="shared" si="2"/>
        <v>173632663.12202403</v>
      </c>
      <c r="H55" s="26">
        <f t="shared" si="3"/>
        <v>-48238617.122024029</v>
      </c>
      <c r="I55" s="27">
        <f t="shared" si="4"/>
        <v>48238617.122024029</v>
      </c>
      <c r="J55" s="27">
        <f t="shared" si="5"/>
        <v>2326964181845230</v>
      </c>
      <c r="K55" s="28">
        <f t="shared" si="6"/>
        <v>0.38469623288193466</v>
      </c>
      <c r="Q55" s="5">
        <v>2001</v>
      </c>
      <c r="R55" s="5">
        <f t="shared" si="7"/>
        <v>125394046</v>
      </c>
      <c r="S55" s="11">
        <f t="shared" si="8"/>
        <v>95857369.774647892</v>
      </c>
      <c r="T55" s="17">
        <f t="shared" si="9"/>
        <v>1.3081315113776875</v>
      </c>
    </row>
    <row r="56" spans="2:20" x14ac:dyDescent="0.25">
      <c r="B56" s="21">
        <v>53</v>
      </c>
      <c r="C56" s="22">
        <v>2002</v>
      </c>
      <c r="D56" s="23">
        <v>128596076</v>
      </c>
      <c r="E56" s="24">
        <f t="shared" si="0"/>
        <v>135038086.88631791</v>
      </c>
      <c r="F56" s="25">
        <f t="shared" si="1"/>
        <v>1.3415356200813551</v>
      </c>
      <c r="G56" s="26">
        <f t="shared" si="2"/>
        <v>181158403.6256364</v>
      </c>
      <c r="H56" s="26">
        <f t="shared" si="3"/>
        <v>-52562327.625636399</v>
      </c>
      <c r="I56" s="27">
        <f t="shared" si="4"/>
        <v>52562327.625636399</v>
      </c>
      <c r="J56" s="27">
        <f t="shared" si="5"/>
        <v>2762798285424739.5</v>
      </c>
      <c r="K56" s="28">
        <f t="shared" si="6"/>
        <v>0.40873974743705555</v>
      </c>
      <c r="Q56" s="5">
        <v>2002</v>
      </c>
      <c r="R56" s="5">
        <f t="shared" si="7"/>
        <v>128596076</v>
      </c>
      <c r="S56" s="11">
        <f t="shared" si="8"/>
        <v>95857369.774647892</v>
      </c>
      <c r="T56" s="17">
        <f t="shared" si="9"/>
        <v>1.3415356200813551</v>
      </c>
    </row>
    <row r="57" spans="2:20" x14ac:dyDescent="0.25">
      <c r="B57" s="21">
        <v>54</v>
      </c>
      <c r="C57" s="22">
        <v>2003</v>
      </c>
      <c r="D57" s="23">
        <v>131900631</v>
      </c>
      <c r="E57" s="24">
        <f t="shared" si="0"/>
        <v>137342834.95171028</v>
      </c>
      <c r="F57" s="25">
        <f t="shared" si="1"/>
        <v>1.3760092866107905</v>
      </c>
      <c r="G57" s="26">
        <f t="shared" si="2"/>
        <v>188985016.3430064</v>
      </c>
      <c r="H57" s="26">
        <f t="shared" si="3"/>
        <v>-57084385.343006402</v>
      </c>
      <c r="I57" s="27">
        <f t="shared" si="4"/>
        <v>57084385.343006402</v>
      </c>
      <c r="J57" s="27">
        <f t="shared" si="5"/>
        <v>3258627049988844</v>
      </c>
      <c r="K57" s="28">
        <f t="shared" si="6"/>
        <v>0.43278326199217654</v>
      </c>
      <c r="Q57" s="5">
        <v>2003</v>
      </c>
      <c r="R57" s="5">
        <f t="shared" si="7"/>
        <v>131900631</v>
      </c>
      <c r="S57" s="11">
        <f t="shared" si="8"/>
        <v>95857369.774647892</v>
      </c>
      <c r="T57" s="17">
        <f t="shared" si="9"/>
        <v>1.3760092866107905</v>
      </c>
    </row>
    <row r="58" spans="2:20" x14ac:dyDescent="0.25">
      <c r="B58" s="21">
        <v>55</v>
      </c>
      <c r="C58" s="22">
        <v>2004</v>
      </c>
      <c r="D58" s="23">
        <v>135320422</v>
      </c>
      <c r="E58" s="24">
        <f t="shared" si="0"/>
        <v>139647583.01710263</v>
      </c>
      <c r="F58" s="25">
        <f t="shared" si="1"/>
        <v>1.4116851142288405</v>
      </c>
      <c r="G58" s="26">
        <f t="shared" si="2"/>
        <v>197138414.18328002</v>
      </c>
      <c r="H58" s="26">
        <f t="shared" si="3"/>
        <v>-61817992.183280021</v>
      </c>
      <c r="I58" s="27">
        <f t="shared" si="4"/>
        <v>61817992.183280021</v>
      </c>
      <c r="J58" s="27">
        <f t="shared" si="5"/>
        <v>3821464157572070</v>
      </c>
      <c r="K58" s="28">
        <f t="shared" si="6"/>
        <v>0.45682677654729764</v>
      </c>
      <c r="Q58" s="5">
        <v>2004</v>
      </c>
      <c r="R58" s="5">
        <f t="shared" si="7"/>
        <v>135320422</v>
      </c>
      <c r="S58" s="11">
        <f t="shared" si="8"/>
        <v>95857369.774647892</v>
      </c>
      <c r="T58" s="17">
        <f t="shared" si="9"/>
        <v>1.4116851142288405</v>
      </c>
    </row>
    <row r="59" spans="2:20" x14ac:dyDescent="0.25">
      <c r="B59" s="21">
        <v>56</v>
      </c>
      <c r="C59" s="22">
        <v>2005</v>
      </c>
      <c r="D59" s="23">
        <v>138865016</v>
      </c>
      <c r="E59" s="24">
        <f t="shared" si="0"/>
        <v>141952331.08249497</v>
      </c>
      <c r="F59" s="25">
        <f t="shared" si="1"/>
        <v>1.4486629074682442</v>
      </c>
      <c r="G59" s="26">
        <f t="shared" si="2"/>
        <v>205641076.667862</v>
      </c>
      <c r="H59" s="26">
        <f t="shared" si="3"/>
        <v>-66776060.667861998</v>
      </c>
      <c r="I59" s="27">
        <f t="shared" si="4"/>
        <v>66776060.667861998</v>
      </c>
      <c r="J59" s="27">
        <f t="shared" si="5"/>
        <v>4459042278317986</v>
      </c>
      <c r="K59" s="28">
        <f t="shared" si="6"/>
        <v>0.48087029110241847</v>
      </c>
      <c r="Q59" s="5">
        <v>2005</v>
      </c>
      <c r="R59" s="5">
        <f t="shared" si="7"/>
        <v>138865016</v>
      </c>
      <c r="S59" s="11">
        <f t="shared" si="8"/>
        <v>95857369.774647892</v>
      </c>
      <c r="T59" s="17">
        <f t="shared" si="9"/>
        <v>1.4486629074682442</v>
      </c>
    </row>
    <row r="60" spans="2:20" x14ac:dyDescent="0.25">
      <c r="B60" s="21">
        <v>57</v>
      </c>
      <c r="C60" s="22">
        <v>2006</v>
      </c>
      <c r="D60" s="23">
        <v>142538308</v>
      </c>
      <c r="E60" s="24">
        <f t="shared" si="0"/>
        <v>144257079.14788735</v>
      </c>
      <c r="F60" s="25">
        <f t="shared" si="1"/>
        <v>1.4869832996158232</v>
      </c>
      <c r="G60" s="26">
        <f t="shared" si="2"/>
        <v>214507867.54426649</v>
      </c>
      <c r="H60" s="26">
        <f t="shared" si="3"/>
        <v>-71969559.544266492</v>
      </c>
      <c r="I60" s="27">
        <f t="shared" si="4"/>
        <v>71969559.544266492</v>
      </c>
      <c r="J60" s="27">
        <f t="shared" si="5"/>
        <v>5179617500995720</v>
      </c>
      <c r="K60" s="28">
        <f t="shared" si="6"/>
        <v>0.50491380565753941</v>
      </c>
      <c r="Q60" s="5">
        <v>2006</v>
      </c>
      <c r="R60" s="5">
        <f t="shared" si="7"/>
        <v>142538308</v>
      </c>
      <c r="S60" s="11">
        <f t="shared" si="8"/>
        <v>95857369.774647892</v>
      </c>
      <c r="T60" s="17">
        <f t="shared" si="9"/>
        <v>1.4869832996158232</v>
      </c>
    </row>
    <row r="61" spans="2:20" x14ac:dyDescent="0.25">
      <c r="B61" s="21">
        <v>58</v>
      </c>
      <c r="C61" s="22">
        <v>2007</v>
      </c>
      <c r="D61" s="23">
        <v>146339977</v>
      </c>
      <c r="E61" s="24">
        <f t="shared" si="0"/>
        <v>146561827.21327969</v>
      </c>
      <c r="F61" s="25">
        <f t="shared" si="1"/>
        <v>1.5266429419462708</v>
      </c>
      <c r="G61" s="26">
        <f t="shared" si="2"/>
        <v>223747579.07390234</v>
      </c>
      <c r="H61" s="26">
        <f t="shared" si="3"/>
        <v>-77407602.073902339</v>
      </c>
      <c r="I61" s="27">
        <f t="shared" si="4"/>
        <v>77407602.073902339</v>
      </c>
      <c r="J61" s="27">
        <f t="shared" si="5"/>
        <v>5991936858831610</v>
      </c>
      <c r="K61" s="28">
        <f t="shared" si="6"/>
        <v>0.52895732021266029</v>
      </c>
      <c r="Q61" s="5">
        <v>2007</v>
      </c>
      <c r="R61" s="5">
        <f t="shared" si="7"/>
        <v>146339977</v>
      </c>
      <c r="S61" s="11">
        <f t="shared" si="8"/>
        <v>95857369.774647892</v>
      </c>
      <c r="T61" s="17">
        <f t="shared" si="9"/>
        <v>1.5266429419462708</v>
      </c>
    </row>
    <row r="62" spans="2:20" x14ac:dyDescent="0.25">
      <c r="B62" s="21">
        <v>59</v>
      </c>
      <c r="C62" s="22">
        <v>2008</v>
      </c>
      <c r="D62" s="23">
        <v>150269623</v>
      </c>
      <c r="E62" s="24">
        <f t="shared" si="0"/>
        <v>148866575.27867204</v>
      </c>
      <c r="F62" s="25">
        <f t="shared" si="1"/>
        <v>1.5676376615931613</v>
      </c>
      <c r="G62" s="26">
        <f t="shared" si="2"/>
        <v>233368849.95923975</v>
      </c>
      <c r="H62" s="26">
        <f t="shared" si="3"/>
        <v>-83099226.959239751</v>
      </c>
      <c r="I62" s="27">
        <f t="shared" si="4"/>
        <v>83099226.959239751</v>
      </c>
      <c r="J62" s="27">
        <f t="shared" si="5"/>
        <v>6905481521223239</v>
      </c>
      <c r="K62" s="28">
        <f t="shared" si="6"/>
        <v>0.55300083476778106</v>
      </c>
      <c r="Q62" s="5">
        <v>2008</v>
      </c>
      <c r="R62" s="5">
        <f t="shared" si="7"/>
        <v>150269623</v>
      </c>
      <c r="S62" s="11">
        <f t="shared" si="8"/>
        <v>95857369.774647892</v>
      </c>
      <c r="T62" s="17">
        <f t="shared" si="9"/>
        <v>1.5676376615931613</v>
      </c>
    </row>
    <row r="63" spans="2:20" x14ac:dyDescent="0.25">
      <c r="B63" s="21">
        <v>60</v>
      </c>
      <c r="C63" s="22">
        <v>2009</v>
      </c>
      <c r="D63" s="23">
        <v>154324933</v>
      </c>
      <c r="E63" s="24">
        <f t="shared" si="0"/>
        <v>151171323.34406441</v>
      </c>
      <c r="F63" s="25">
        <f t="shared" si="1"/>
        <v>1.6099433289563871</v>
      </c>
      <c r="G63" s="26">
        <f t="shared" si="2"/>
        <v>243377263.54728547</v>
      </c>
      <c r="H63" s="26">
        <f t="shared" si="3"/>
        <v>-89052330.547285467</v>
      </c>
      <c r="I63" s="27">
        <f t="shared" si="4"/>
        <v>89052330.547285467</v>
      </c>
      <c r="J63" s="27">
        <f t="shared" si="5"/>
        <v>7930317575902992</v>
      </c>
      <c r="K63" s="28">
        <f t="shared" si="6"/>
        <v>0.57704434932290216</v>
      </c>
      <c r="Q63" s="5">
        <v>2009</v>
      </c>
      <c r="R63" s="5">
        <f t="shared" si="7"/>
        <v>154324933</v>
      </c>
      <c r="S63" s="11">
        <f t="shared" si="8"/>
        <v>95857369.774647892</v>
      </c>
      <c r="T63" s="17">
        <f t="shared" si="9"/>
        <v>1.6099433289563871</v>
      </c>
    </row>
    <row r="64" spans="2:20" x14ac:dyDescent="0.25">
      <c r="B64" s="21">
        <v>61</v>
      </c>
      <c r="C64" s="22">
        <v>2010</v>
      </c>
      <c r="D64" s="23">
        <v>158503197</v>
      </c>
      <c r="E64" s="24">
        <f t="shared" si="0"/>
        <v>153476071.40945676</v>
      </c>
      <c r="F64" s="25">
        <f t="shared" si="1"/>
        <v>1.6535316728659137</v>
      </c>
      <c r="G64" s="26">
        <f t="shared" si="2"/>
        <v>253777545.10256746</v>
      </c>
      <c r="H64" s="26">
        <f t="shared" si="3"/>
        <v>-95274348.102567464</v>
      </c>
      <c r="I64" s="27">
        <f t="shared" si="4"/>
        <v>95274348.102567464</v>
      </c>
      <c r="J64" s="27">
        <f t="shared" si="5"/>
        <v>9077201406369200</v>
      </c>
      <c r="K64" s="28">
        <f t="shared" si="6"/>
        <v>0.60108786387802304</v>
      </c>
      <c r="Q64" s="5">
        <v>2010</v>
      </c>
      <c r="R64" s="5">
        <f t="shared" si="7"/>
        <v>158503197</v>
      </c>
      <c r="S64" s="11">
        <f t="shared" si="8"/>
        <v>95857369.774647892</v>
      </c>
      <c r="T64" s="17">
        <f t="shared" si="9"/>
        <v>1.6535316728659137</v>
      </c>
    </row>
    <row r="65" spans="2:20" x14ac:dyDescent="0.25">
      <c r="B65" s="21">
        <v>62</v>
      </c>
      <c r="C65" s="22">
        <v>2011</v>
      </c>
      <c r="D65" s="23">
        <v>162805077</v>
      </c>
      <c r="E65" s="24">
        <f t="shared" si="0"/>
        <v>155780819.4748491</v>
      </c>
      <c r="F65" s="25">
        <f t="shared" si="1"/>
        <v>1.6984095994156754</v>
      </c>
      <c r="G65" s="26">
        <f t="shared" si="2"/>
        <v>264579639.2009241</v>
      </c>
      <c r="H65" s="26">
        <f t="shared" si="3"/>
        <v>-101774562.2009241</v>
      </c>
      <c r="I65" s="27">
        <f t="shared" si="4"/>
        <v>101774562.2009241</v>
      </c>
      <c r="J65" s="27">
        <f t="shared" si="5"/>
        <v>1.0358061511189768E+16</v>
      </c>
      <c r="K65" s="28">
        <f t="shared" si="6"/>
        <v>0.6251313784331437</v>
      </c>
      <c r="Q65" s="5">
        <v>2011</v>
      </c>
      <c r="R65" s="5">
        <f t="shared" si="7"/>
        <v>162805077</v>
      </c>
      <c r="S65" s="11">
        <f t="shared" si="8"/>
        <v>95857369.774647892</v>
      </c>
      <c r="T65" s="17">
        <f t="shared" si="9"/>
        <v>1.6984095994156754</v>
      </c>
    </row>
    <row r="66" spans="2:20" x14ac:dyDescent="0.25">
      <c r="B66" s="21">
        <v>63</v>
      </c>
      <c r="C66" s="22">
        <v>2012</v>
      </c>
      <c r="D66" s="23">
        <v>167228794</v>
      </c>
      <c r="E66" s="24">
        <f t="shared" si="0"/>
        <v>158085567.54024148</v>
      </c>
      <c r="F66" s="25">
        <f t="shared" si="1"/>
        <v>1.7445585497822436</v>
      </c>
      <c r="G66" s="26">
        <f t="shared" si="2"/>
        <v>275789528.44950658</v>
      </c>
      <c r="H66" s="26">
        <f t="shared" si="3"/>
        <v>-108560734.44950658</v>
      </c>
      <c r="I66" s="27">
        <f t="shared" si="4"/>
        <v>108560734.44950658</v>
      </c>
      <c r="J66" s="27">
        <f t="shared" si="5"/>
        <v>1.1785433064216284E+16</v>
      </c>
      <c r="K66" s="28">
        <f t="shared" si="6"/>
        <v>0.64917489298826481</v>
      </c>
      <c r="Q66" s="5">
        <v>2012</v>
      </c>
      <c r="R66" s="5">
        <f t="shared" si="7"/>
        <v>167228794</v>
      </c>
      <c r="S66" s="11">
        <f t="shared" si="8"/>
        <v>95857369.774647892</v>
      </c>
      <c r="T66" s="17">
        <f t="shared" si="9"/>
        <v>1.7445585497822436</v>
      </c>
    </row>
    <row r="67" spans="2:20" x14ac:dyDescent="0.25">
      <c r="B67" s="21">
        <v>64</v>
      </c>
      <c r="C67" s="22">
        <v>2013</v>
      </c>
      <c r="D67" s="23">
        <v>171765816</v>
      </c>
      <c r="E67" s="24">
        <f t="shared" si="0"/>
        <v>160390315.60563383</v>
      </c>
      <c r="F67" s="25">
        <f t="shared" si="1"/>
        <v>1.7918895167247555</v>
      </c>
      <c r="G67" s="26">
        <f t="shared" si="2"/>
        <v>287401725.11791021</v>
      </c>
      <c r="H67" s="26">
        <f t="shared" si="3"/>
        <v>-115635909.11791021</v>
      </c>
      <c r="I67" s="27">
        <f t="shared" si="4"/>
        <v>115635909.11791021</v>
      </c>
      <c r="J67" s="27">
        <f t="shared" si="5"/>
        <v>1.3371663477525588E+16</v>
      </c>
      <c r="K67" s="28">
        <f t="shared" si="6"/>
        <v>0.67321840754338569</v>
      </c>
      <c r="Q67" s="5">
        <v>2013</v>
      </c>
      <c r="R67" s="5">
        <f t="shared" si="7"/>
        <v>171765816</v>
      </c>
      <c r="S67" s="11">
        <f t="shared" si="8"/>
        <v>95857369.774647892</v>
      </c>
      <c r="T67" s="17">
        <f t="shared" si="9"/>
        <v>1.7918895167247555</v>
      </c>
    </row>
    <row r="68" spans="2:20" x14ac:dyDescent="0.25">
      <c r="B68" s="21">
        <v>65</v>
      </c>
      <c r="C68" s="22">
        <v>2014</v>
      </c>
      <c r="D68" s="23">
        <v>176404934</v>
      </c>
      <c r="E68" s="24">
        <f t="shared" si="0"/>
        <v>162695063.67102617</v>
      </c>
      <c r="F68" s="25">
        <f t="shared" si="1"/>
        <v>1.8402855660937936</v>
      </c>
      <c r="G68" s="26">
        <f t="shared" si="2"/>
        <v>299405377.34850019</v>
      </c>
      <c r="H68" s="26">
        <f t="shared" si="3"/>
        <v>-123000443.34850019</v>
      </c>
      <c r="I68" s="27">
        <f t="shared" si="4"/>
        <v>123000443.34850019</v>
      </c>
      <c r="J68" s="27">
        <f t="shared" si="5"/>
        <v>1.5129109063927606E+16</v>
      </c>
      <c r="K68" s="28">
        <f t="shared" si="6"/>
        <v>0.69726192209850657</v>
      </c>
      <c r="Q68" s="5">
        <v>2014</v>
      </c>
      <c r="R68" s="5">
        <f t="shared" si="7"/>
        <v>176404934</v>
      </c>
      <c r="S68" s="11">
        <f t="shared" si="8"/>
        <v>95857369.774647892</v>
      </c>
      <c r="T68" s="17">
        <f t="shared" si="9"/>
        <v>1.8402855660937936</v>
      </c>
    </row>
    <row r="69" spans="2:20" x14ac:dyDescent="0.25">
      <c r="B69" s="21">
        <v>66</v>
      </c>
      <c r="C69" s="22">
        <v>2015</v>
      </c>
      <c r="D69" s="23">
        <v>181137448</v>
      </c>
      <c r="E69" s="24">
        <f t="shared" ref="E69:E74" si="10">$H$2+($J$2*B69)</f>
        <v>164999811.73641855</v>
      </c>
      <c r="F69" s="25">
        <f t="shared" ref="F69:F74" si="11">VLOOKUP(C69,$Q$4:$T$74,4,FALSE)</f>
        <v>1.8896559380445963</v>
      </c>
      <c r="G69" s="26">
        <f t="shared" ref="G69:G74" si="12">E69*F69</f>
        <v>311792874.02396375</v>
      </c>
      <c r="H69" s="26">
        <f t="shared" ref="H69:H74" si="13">D69-G69</f>
        <v>-130655426.02396375</v>
      </c>
      <c r="I69" s="27">
        <f t="shared" ref="I69:I74" si="14">ABS(H69)</f>
        <v>130655426.02396375</v>
      </c>
      <c r="J69" s="27">
        <f t="shared" ref="J69:J74" si="15">I69^2</f>
        <v>1.7070840349503464E+16</v>
      </c>
      <c r="K69" s="28">
        <f t="shared" ref="K69:K74" si="16">I69/D69</f>
        <v>0.72130543665362756</v>
      </c>
      <c r="Q69" s="5">
        <v>2015</v>
      </c>
      <c r="R69" s="5">
        <f t="shared" ref="R69:R74" si="17">AVERAGEIF($C$4:$C$74,Q69,$D$4:$D$74)</f>
        <v>181137448</v>
      </c>
      <c r="S69" s="11">
        <f t="shared" ref="S69:S74" si="18">AVERAGE($D$4:$D$74)</f>
        <v>95857369.774647892</v>
      </c>
      <c r="T69" s="17">
        <f t="shared" ref="T69:T74" si="19">R69/S69</f>
        <v>1.8896559380445963</v>
      </c>
    </row>
    <row r="70" spans="2:20" x14ac:dyDescent="0.25">
      <c r="B70" s="21">
        <v>67</v>
      </c>
      <c r="C70" s="22">
        <v>2016</v>
      </c>
      <c r="D70" s="23">
        <v>185960241</v>
      </c>
      <c r="E70" s="24">
        <f t="shared" si="10"/>
        <v>167304559.80181089</v>
      </c>
      <c r="F70" s="25">
        <f t="shared" si="11"/>
        <v>1.9399681155155404</v>
      </c>
      <c r="G70" s="26">
        <f t="shared" si="12"/>
        <v>324565511.5958761</v>
      </c>
      <c r="H70" s="26">
        <f t="shared" si="13"/>
        <v>-138605270.5958761</v>
      </c>
      <c r="I70" s="27">
        <f t="shared" si="14"/>
        <v>138605270.5958761</v>
      </c>
      <c r="J70" s="27">
        <f t="shared" si="15"/>
        <v>1.9211421036956036E+16</v>
      </c>
      <c r="K70" s="28">
        <f t="shared" si="16"/>
        <v>0.74534895120874844</v>
      </c>
      <c r="Q70" s="5">
        <v>2016</v>
      </c>
      <c r="R70" s="5">
        <f t="shared" si="17"/>
        <v>185960241</v>
      </c>
      <c r="S70" s="11">
        <f t="shared" si="18"/>
        <v>95857369.774647892</v>
      </c>
      <c r="T70" s="17">
        <f t="shared" si="19"/>
        <v>1.9399681155155404</v>
      </c>
    </row>
    <row r="71" spans="2:20" x14ac:dyDescent="0.25">
      <c r="B71" s="21">
        <v>68</v>
      </c>
      <c r="C71" s="22">
        <v>2017</v>
      </c>
      <c r="D71" s="23">
        <v>190873244</v>
      </c>
      <c r="E71" s="24">
        <f t="shared" si="10"/>
        <v>169609307.86720324</v>
      </c>
      <c r="F71" s="25">
        <f t="shared" si="11"/>
        <v>1.9912213786871675</v>
      </c>
      <c r="G71" s="26">
        <f t="shared" si="12"/>
        <v>337729679.8495087</v>
      </c>
      <c r="H71" s="26">
        <f t="shared" si="13"/>
        <v>-146856435.8495087</v>
      </c>
      <c r="I71" s="27">
        <f t="shared" si="14"/>
        <v>146856435.8495087</v>
      </c>
      <c r="J71" s="27">
        <f t="shared" si="15"/>
        <v>2.1566812750420864E+16</v>
      </c>
      <c r="K71" s="28">
        <f t="shared" si="16"/>
        <v>0.76939246576386944</v>
      </c>
      <c r="Q71" s="5">
        <v>2017</v>
      </c>
      <c r="R71" s="5">
        <f t="shared" si="17"/>
        <v>190873244</v>
      </c>
      <c r="S71" s="11">
        <f t="shared" si="18"/>
        <v>95857369.774647892</v>
      </c>
      <c r="T71" s="17">
        <f t="shared" si="19"/>
        <v>1.9912213786871675</v>
      </c>
    </row>
    <row r="72" spans="2:20" x14ac:dyDescent="0.25">
      <c r="B72" s="21">
        <v>69</v>
      </c>
      <c r="C72" s="22">
        <v>2018</v>
      </c>
      <c r="D72" s="23">
        <v>195874683</v>
      </c>
      <c r="E72" s="24">
        <f t="shared" si="10"/>
        <v>171914055.93259561</v>
      </c>
      <c r="F72" s="25">
        <f t="shared" si="11"/>
        <v>2.0433972208968791</v>
      </c>
      <c r="G72" s="26">
        <f t="shared" si="12"/>
        <v>351288704.12577653</v>
      </c>
      <c r="H72" s="26">
        <f t="shared" si="13"/>
        <v>-155414021.12577653</v>
      </c>
      <c r="I72" s="27">
        <f t="shared" si="14"/>
        <v>155414021.12577653</v>
      </c>
      <c r="J72" s="27">
        <f t="shared" si="15"/>
        <v>2.4153517962483312E+16</v>
      </c>
      <c r="K72" s="28">
        <f t="shared" si="16"/>
        <v>0.79343598031899065</v>
      </c>
      <c r="Q72" s="5">
        <v>2018</v>
      </c>
      <c r="R72" s="5">
        <f t="shared" si="17"/>
        <v>195874683</v>
      </c>
      <c r="S72" s="11">
        <f t="shared" si="18"/>
        <v>95857369.774647892</v>
      </c>
      <c r="T72" s="17">
        <f t="shared" si="19"/>
        <v>2.0433972208968791</v>
      </c>
    </row>
    <row r="73" spans="2:20" x14ac:dyDescent="0.25">
      <c r="B73" s="21">
        <v>70</v>
      </c>
      <c r="C73" s="22">
        <v>2019</v>
      </c>
      <c r="D73" s="23">
        <v>200963599</v>
      </c>
      <c r="E73" s="24">
        <f t="shared" si="10"/>
        <v>174218803.99798796</v>
      </c>
      <c r="F73" s="25">
        <f t="shared" si="11"/>
        <v>2.0964856376974192</v>
      </c>
      <c r="G73" s="26">
        <f t="shared" si="12"/>
        <v>365247220.3986035</v>
      </c>
      <c r="H73" s="26">
        <f t="shared" si="13"/>
        <v>-164283621.3986035</v>
      </c>
      <c r="I73" s="27">
        <f t="shared" si="14"/>
        <v>164283621.3986035</v>
      </c>
      <c r="J73" s="27">
        <f t="shared" si="15"/>
        <v>2.6989108259839692E+16</v>
      </c>
      <c r="K73" s="28">
        <f t="shared" si="16"/>
        <v>0.81747949487411153</v>
      </c>
      <c r="Q73" s="5">
        <v>2019</v>
      </c>
      <c r="R73" s="5">
        <f t="shared" si="17"/>
        <v>200963599</v>
      </c>
      <c r="S73" s="11">
        <f t="shared" si="18"/>
        <v>95857369.774647892</v>
      </c>
      <c r="T73" s="17">
        <f t="shared" si="19"/>
        <v>2.0964856376974192</v>
      </c>
    </row>
    <row r="74" spans="2:20" x14ac:dyDescent="0.25">
      <c r="B74" s="29">
        <v>71</v>
      </c>
      <c r="C74" s="30">
        <v>2020</v>
      </c>
      <c r="D74" s="31">
        <v>206139589</v>
      </c>
      <c r="E74" s="32">
        <f t="shared" si="10"/>
        <v>176523552.0633803</v>
      </c>
      <c r="F74" s="33">
        <f t="shared" si="11"/>
        <v>2.1504824249258636</v>
      </c>
      <c r="G74" s="34">
        <f t="shared" si="12"/>
        <v>379610796.29778498</v>
      </c>
      <c r="H74" s="34">
        <f t="shared" si="13"/>
        <v>-173471207.29778498</v>
      </c>
      <c r="I74" s="35">
        <f t="shared" si="14"/>
        <v>173471207.29778498</v>
      </c>
      <c r="J74" s="35">
        <f t="shared" si="15"/>
        <v>3.0092259761351092E+16</v>
      </c>
      <c r="K74" s="36">
        <f t="shared" si="16"/>
        <v>0.84152300942923186</v>
      </c>
      <c r="Q74" s="5">
        <v>2020</v>
      </c>
      <c r="R74" s="5">
        <f t="shared" si="17"/>
        <v>206139589</v>
      </c>
      <c r="S74" s="11">
        <f t="shared" si="18"/>
        <v>95857369.774647892</v>
      </c>
      <c r="T74" s="17">
        <f t="shared" si="19"/>
        <v>2.1504824249258636</v>
      </c>
    </row>
    <row r="75" spans="2:20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</row>
  </sheetData>
  <mergeCells count="3">
    <mergeCell ref="B1:K1"/>
    <mergeCell ref="Q2:T2"/>
    <mergeCell ref="M4:N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C73"/>
  <sheetViews>
    <sheetView workbookViewId="0">
      <selection activeCell="D77" sqref="D77"/>
    </sheetView>
  </sheetViews>
  <sheetFormatPr defaultRowHeight="15" x14ac:dyDescent="0.25"/>
  <cols>
    <col min="1" max="1" width="6" customWidth="1"/>
    <col min="3" max="3" width="19.7109375" customWidth="1"/>
  </cols>
  <sheetData>
    <row r="1" spans="2:3" x14ac:dyDescent="0.25">
      <c r="B1" s="67" t="s">
        <v>40</v>
      </c>
      <c r="C1" s="67"/>
    </row>
    <row r="2" spans="2:3" x14ac:dyDescent="0.25">
      <c r="B2" t="s">
        <v>0</v>
      </c>
      <c r="C2" t="s">
        <v>1</v>
      </c>
    </row>
    <row r="3" spans="2:3" x14ac:dyDescent="0.25">
      <c r="B3">
        <v>1950</v>
      </c>
      <c r="C3" s="1">
        <v>37859748</v>
      </c>
    </row>
    <row r="4" spans="2:3" x14ac:dyDescent="0.25">
      <c r="B4">
        <v>1951</v>
      </c>
      <c r="C4" s="1">
        <v>38424141</v>
      </c>
    </row>
    <row r="5" spans="2:3" x14ac:dyDescent="0.25">
      <c r="B5">
        <v>1952</v>
      </c>
      <c r="C5" s="1">
        <v>39035444</v>
      </c>
    </row>
    <row r="6" spans="2:3" x14ac:dyDescent="0.25">
      <c r="B6">
        <v>1953</v>
      </c>
      <c r="C6" s="1">
        <v>39686163</v>
      </c>
    </row>
    <row r="7" spans="2:3" x14ac:dyDescent="0.25">
      <c r="B7">
        <v>1954</v>
      </c>
      <c r="C7" s="1">
        <v>40370852</v>
      </c>
    </row>
    <row r="8" spans="2:3" x14ac:dyDescent="0.25">
      <c r="B8">
        <v>1955</v>
      </c>
      <c r="C8" s="1">
        <v>41086100</v>
      </c>
    </row>
    <row r="9" spans="2:3" x14ac:dyDescent="0.25">
      <c r="B9">
        <v>1956</v>
      </c>
      <c r="C9" s="1">
        <v>41830614</v>
      </c>
    </row>
    <row r="10" spans="2:3" x14ac:dyDescent="0.25">
      <c r="B10">
        <v>1957</v>
      </c>
      <c r="C10" s="1">
        <v>42605124</v>
      </c>
    </row>
    <row r="11" spans="2:3" x14ac:dyDescent="0.25">
      <c r="B11">
        <v>1958</v>
      </c>
      <c r="C11" s="1">
        <v>43412097</v>
      </c>
    </row>
    <row r="12" spans="2:3" x14ac:dyDescent="0.25">
      <c r="B12">
        <v>1959</v>
      </c>
      <c r="C12" s="1">
        <v>44255330</v>
      </c>
    </row>
    <row r="13" spans="2:3" x14ac:dyDescent="0.25">
      <c r="B13">
        <v>1960</v>
      </c>
      <c r="C13" s="1">
        <v>45138458</v>
      </c>
    </row>
    <row r="14" spans="2:3" x14ac:dyDescent="0.25">
      <c r="B14">
        <v>1961</v>
      </c>
      <c r="C14" s="1">
        <v>46063563</v>
      </c>
    </row>
    <row r="15" spans="2:3" x14ac:dyDescent="0.25">
      <c r="B15">
        <v>1962</v>
      </c>
      <c r="C15" s="1">
        <v>47029822</v>
      </c>
    </row>
    <row r="16" spans="2:3" x14ac:dyDescent="0.25">
      <c r="B16">
        <v>1963</v>
      </c>
      <c r="C16" s="1">
        <v>48032934</v>
      </c>
    </row>
    <row r="17" spans="2:3" x14ac:dyDescent="0.25">
      <c r="B17">
        <v>1964</v>
      </c>
      <c r="C17" s="1">
        <v>49066760</v>
      </c>
    </row>
    <row r="18" spans="2:3" x14ac:dyDescent="0.25">
      <c r="B18">
        <v>1965</v>
      </c>
      <c r="C18" s="1">
        <v>50127921</v>
      </c>
    </row>
    <row r="19" spans="2:3" x14ac:dyDescent="0.25">
      <c r="B19">
        <v>1966</v>
      </c>
      <c r="C19" s="1">
        <v>51217973</v>
      </c>
    </row>
    <row r="20" spans="2:3" x14ac:dyDescent="0.25">
      <c r="B20">
        <v>1967</v>
      </c>
      <c r="C20" s="1">
        <v>52342233</v>
      </c>
    </row>
    <row r="21" spans="2:3" x14ac:dyDescent="0.25">
      <c r="B21">
        <v>1968</v>
      </c>
      <c r="C21" s="1">
        <v>53506196</v>
      </c>
    </row>
    <row r="22" spans="2:3" x14ac:dyDescent="0.25">
      <c r="B22">
        <v>1969</v>
      </c>
      <c r="C22" s="1">
        <v>54717039</v>
      </c>
    </row>
    <row r="23" spans="2:3" x14ac:dyDescent="0.25">
      <c r="B23">
        <v>1970</v>
      </c>
      <c r="C23" s="1">
        <v>55982144</v>
      </c>
    </row>
    <row r="24" spans="2:3" x14ac:dyDescent="0.25">
      <c r="B24">
        <v>1971</v>
      </c>
      <c r="C24" s="1">
        <v>57296983</v>
      </c>
    </row>
    <row r="25" spans="2:3" x14ac:dyDescent="0.25">
      <c r="B25">
        <v>1972</v>
      </c>
      <c r="C25" s="1">
        <v>58665808</v>
      </c>
    </row>
    <row r="26" spans="2:3" x14ac:dyDescent="0.25">
      <c r="B26">
        <v>1973</v>
      </c>
      <c r="C26" s="1">
        <v>60114625</v>
      </c>
    </row>
    <row r="27" spans="2:3" x14ac:dyDescent="0.25">
      <c r="B27">
        <v>1974</v>
      </c>
      <c r="C27" s="1">
        <v>61677177</v>
      </c>
    </row>
    <row r="28" spans="2:3" x14ac:dyDescent="0.25">
      <c r="B28">
        <v>1975</v>
      </c>
      <c r="C28" s="1">
        <v>63374298</v>
      </c>
    </row>
    <row r="29" spans="2:3" x14ac:dyDescent="0.25">
      <c r="B29">
        <v>1976</v>
      </c>
      <c r="C29" s="1">
        <v>65221378</v>
      </c>
    </row>
    <row r="30" spans="2:3" x14ac:dyDescent="0.25">
      <c r="B30">
        <v>1977</v>
      </c>
      <c r="C30" s="1">
        <v>67203128</v>
      </c>
    </row>
    <row r="31" spans="2:3" x14ac:dyDescent="0.25">
      <c r="B31">
        <v>1978</v>
      </c>
      <c r="C31" s="1">
        <v>69271917</v>
      </c>
    </row>
    <row r="32" spans="2:3" x14ac:dyDescent="0.25">
      <c r="B32">
        <v>1979</v>
      </c>
      <c r="C32" s="1">
        <v>71361131</v>
      </c>
    </row>
    <row r="33" spans="2:3" x14ac:dyDescent="0.25">
      <c r="B33">
        <v>1980</v>
      </c>
      <c r="C33" s="1">
        <v>73423633</v>
      </c>
    </row>
    <row r="34" spans="2:3" x14ac:dyDescent="0.25">
      <c r="B34">
        <v>1981</v>
      </c>
      <c r="C34" s="1">
        <v>75440502</v>
      </c>
    </row>
    <row r="35" spans="2:3" x14ac:dyDescent="0.25">
      <c r="B35">
        <v>1982</v>
      </c>
      <c r="C35" s="1">
        <v>77427546</v>
      </c>
    </row>
    <row r="36" spans="2:3" x14ac:dyDescent="0.25">
      <c r="B36">
        <v>1983</v>
      </c>
      <c r="C36" s="1">
        <v>79414840</v>
      </c>
    </row>
    <row r="37" spans="2:3" x14ac:dyDescent="0.25">
      <c r="B37">
        <v>1984</v>
      </c>
      <c r="C37" s="1">
        <v>81448755</v>
      </c>
    </row>
    <row r="38" spans="2:3" x14ac:dyDescent="0.25">
      <c r="B38">
        <v>1985</v>
      </c>
      <c r="C38" s="1">
        <v>83562785</v>
      </c>
    </row>
    <row r="39" spans="2:3" x14ac:dyDescent="0.25">
      <c r="B39">
        <v>1986</v>
      </c>
      <c r="C39" s="1">
        <v>85766399</v>
      </c>
    </row>
    <row r="40" spans="2:3" x14ac:dyDescent="0.25">
      <c r="B40">
        <v>1987</v>
      </c>
      <c r="C40" s="1">
        <v>88048032</v>
      </c>
    </row>
    <row r="41" spans="2:3" x14ac:dyDescent="0.25">
      <c r="B41">
        <v>1988</v>
      </c>
      <c r="C41" s="1">
        <v>90395271</v>
      </c>
    </row>
    <row r="42" spans="2:3" x14ac:dyDescent="0.25">
      <c r="B42">
        <v>1989</v>
      </c>
      <c r="C42" s="1">
        <v>92788027</v>
      </c>
    </row>
    <row r="43" spans="2:3" x14ac:dyDescent="0.25">
      <c r="B43">
        <v>1990</v>
      </c>
      <c r="C43" s="1">
        <v>95212450</v>
      </c>
    </row>
    <row r="44" spans="2:3" x14ac:dyDescent="0.25">
      <c r="B44">
        <v>1991</v>
      </c>
      <c r="C44" s="1">
        <v>97667632</v>
      </c>
    </row>
    <row r="45" spans="2:3" x14ac:dyDescent="0.25">
      <c r="B45">
        <v>1992</v>
      </c>
      <c r="C45" s="1">
        <v>100161710</v>
      </c>
    </row>
    <row r="46" spans="2:3" x14ac:dyDescent="0.25">
      <c r="B46">
        <v>1993</v>
      </c>
      <c r="C46" s="1">
        <v>102700753</v>
      </c>
    </row>
    <row r="47" spans="2:3" x14ac:dyDescent="0.25">
      <c r="B47">
        <v>1994</v>
      </c>
      <c r="C47" s="1">
        <v>105293700</v>
      </c>
    </row>
    <row r="48" spans="2:3" x14ac:dyDescent="0.25">
      <c r="B48">
        <v>1995</v>
      </c>
      <c r="C48" s="1">
        <v>107948335</v>
      </c>
    </row>
    <row r="49" spans="2:3" x14ac:dyDescent="0.25">
      <c r="B49">
        <v>1996</v>
      </c>
      <c r="C49" s="1">
        <v>110668794</v>
      </c>
    </row>
    <row r="50" spans="2:3" x14ac:dyDescent="0.25">
      <c r="B50">
        <v>1997</v>
      </c>
      <c r="C50" s="1">
        <v>113457663</v>
      </c>
    </row>
    <row r="51" spans="2:3" x14ac:dyDescent="0.25">
      <c r="B51">
        <v>1998</v>
      </c>
      <c r="C51" s="1">
        <v>116319759</v>
      </c>
    </row>
    <row r="52" spans="2:3" x14ac:dyDescent="0.25">
      <c r="B52">
        <v>1999</v>
      </c>
      <c r="C52" s="1">
        <v>119260063</v>
      </c>
    </row>
    <row r="53" spans="2:3" x14ac:dyDescent="0.25">
      <c r="B53">
        <v>2000</v>
      </c>
      <c r="C53" s="1">
        <v>122283850</v>
      </c>
    </row>
    <row r="54" spans="2:3" x14ac:dyDescent="0.25">
      <c r="B54">
        <v>2001</v>
      </c>
      <c r="C54" s="1">
        <v>125394046</v>
      </c>
    </row>
    <row r="55" spans="2:3" x14ac:dyDescent="0.25">
      <c r="B55">
        <v>2002</v>
      </c>
      <c r="C55" s="1">
        <v>128596076</v>
      </c>
    </row>
    <row r="56" spans="2:3" x14ac:dyDescent="0.25">
      <c r="B56">
        <v>2003</v>
      </c>
      <c r="C56" s="1">
        <v>131900631</v>
      </c>
    </row>
    <row r="57" spans="2:3" x14ac:dyDescent="0.25">
      <c r="B57">
        <v>2004</v>
      </c>
      <c r="C57" s="1">
        <v>135320422</v>
      </c>
    </row>
    <row r="58" spans="2:3" x14ac:dyDescent="0.25">
      <c r="B58">
        <v>2005</v>
      </c>
      <c r="C58" s="1">
        <v>138865016</v>
      </c>
    </row>
    <row r="59" spans="2:3" x14ac:dyDescent="0.25">
      <c r="B59">
        <v>2006</v>
      </c>
      <c r="C59" s="1">
        <v>142538308</v>
      </c>
    </row>
    <row r="60" spans="2:3" x14ac:dyDescent="0.25">
      <c r="B60">
        <v>2007</v>
      </c>
      <c r="C60" s="1">
        <v>146339977</v>
      </c>
    </row>
    <row r="61" spans="2:3" x14ac:dyDescent="0.25">
      <c r="B61">
        <v>2008</v>
      </c>
      <c r="C61" s="1">
        <v>150269623</v>
      </c>
    </row>
    <row r="62" spans="2:3" x14ac:dyDescent="0.25">
      <c r="B62">
        <v>2009</v>
      </c>
      <c r="C62" s="1">
        <v>154324933</v>
      </c>
    </row>
    <row r="63" spans="2:3" x14ac:dyDescent="0.25">
      <c r="B63">
        <v>2010</v>
      </c>
      <c r="C63" s="1">
        <v>158503197</v>
      </c>
    </row>
    <row r="64" spans="2:3" x14ac:dyDescent="0.25">
      <c r="B64">
        <v>2011</v>
      </c>
      <c r="C64" s="1">
        <v>162805077</v>
      </c>
    </row>
    <row r="65" spans="2:3" x14ac:dyDescent="0.25">
      <c r="B65">
        <v>2012</v>
      </c>
      <c r="C65" s="1">
        <v>167228794</v>
      </c>
    </row>
    <row r="66" spans="2:3" x14ac:dyDescent="0.25">
      <c r="B66">
        <v>2013</v>
      </c>
      <c r="C66" s="1">
        <v>171765816</v>
      </c>
    </row>
    <row r="67" spans="2:3" x14ac:dyDescent="0.25">
      <c r="B67">
        <v>2014</v>
      </c>
      <c r="C67" s="1">
        <v>176404934</v>
      </c>
    </row>
    <row r="68" spans="2:3" x14ac:dyDescent="0.25">
      <c r="B68">
        <v>2015</v>
      </c>
      <c r="C68" s="1">
        <v>181137448</v>
      </c>
    </row>
    <row r="69" spans="2:3" x14ac:dyDescent="0.25">
      <c r="B69">
        <v>2016</v>
      </c>
      <c r="C69" s="1">
        <v>185960241</v>
      </c>
    </row>
    <row r="70" spans="2:3" x14ac:dyDescent="0.25">
      <c r="B70">
        <v>2017</v>
      </c>
      <c r="C70" s="1">
        <v>190873244</v>
      </c>
    </row>
    <row r="71" spans="2:3" x14ac:dyDescent="0.25">
      <c r="B71">
        <v>2018</v>
      </c>
      <c r="C71" s="1">
        <v>195874683</v>
      </c>
    </row>
    <row r="72" spans="2:3" x14ac:dyDescent="0.25">
      <c r="B72">
        <v>2019</v>
      </c>
      <c r="C72" s="1">
        <v>200963599</v>
      </c>
    </row>
    <row r="73" spans="2:3" x14ac:dyDescent="0.25">
      <c r="B73">
        <v>2020</v>
      </c>
      <c r="C73" s="1">
        <v>206139589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90"/>
  <sheetViews>
    <sheetView tabSelected="1" topLeftCell="E32" zoomScale="85" zoomScaleNormal="85" workbookViewId="0">
      <selection activeCell="J7" sqref="J7"/>
    </sheetView>
  </sheetViews>
  <sheetFormatPr defaultRowHeight="15" x14ac:dyDescent="0.25"/>
  <cols>
    <col min="1" max="1" width="9.28515625" bestFit="1" customWidth="1"/>
    <col min="2" max="2" width="19.7109375" customWidth="1"/>
    <col min="3" max="3" width="28.5703125" customWidth="1"/>
    <col min="4" max="4" width="43.28515625" customWidth="1"/>
    <col min="5" max="5" width="43.42578125" customWidth="1"/>
    <col min="7" max="7" width="10.140625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26</v>
      </c>
      <c r="D1" t="s">
        <v>27</v>
      </c>
      <c r="E1" t="s">
        <v>28</v>
      </c>
      <c r="G1" t="s">
        <v>29</v>
      </c>
      <c r="H1" t="s">
        <v>30</v>
      </c>
    </row>
    <row r="2" spans="1:8" x14ac:dyDescent="0.25">
      <c r="A2" s="45">
        <v>1950</v>
      </c>
      <c r="B2" s="46">
        <v>37859748</v>
      </c>
      <c r="G2" t="s">
        <v>31</v>
      </c>
      <c r="H2" s="47">
        <f>_xlfn.FORECAST.ETS.STAT($B$2:$B$72,$A$2:$A$72,1,1,1)</f>
        <v>0.9</v>
      </c>
    </row>
    <row r="3" spans="1:8" x14ac:dyDescent="0.25">
      <c r="A3" s="45">
        <v>1951</v>
      </c>
      <c r="B3" s="46">
        <v>38424141</v>
      </c>
      <c r="G3" t="s">
        <v>32</v>
      </c>
      <c r="H3" s="47">
        <f>_xlfn.FORECAST.ETS.STAT($B$2:$B$72,$A$2:$A$72,2,1,1)</f>
        <v>0.89900000000000002</v>
      </c>
    </row>
    <row r="4" spans="1:8" x14ac:dyDescent="0.25">
      <c r="A4" s="45">
        <v>1952</v>
      </c>
      <c r="B4" s="46">
        <v>39035444</v>
      </c>
      <c r="G4" t="s">
        <v>33</v>
      </c>
      <c r="H4" s="47">
        <f>_xlfn.FORECAST.ETS.STAT($B$2:$B$72,$A$2:$A$72,3,1,1)</f>
        <v>2.2204460492503131E-16</v>
      </c>
    </row>
    <row r="5" spans="1:8" x14ac:dyDescent="0.25">
      <c r="A5" s="45">
        <v>1953</v>
      </c>
      <c r="B5" s="46">
        <v>39686163</v>
      </c>
      <c r="G5" t="s">
        <v>34</v>
      </c>
      <c r="H5" s="47">
        <f>_xlfn.FORECAST.ETS.STAT($B$2:$B$72,$A$2:$A$72,4,1,1)</f>
        <v>6.5925533517802226E-2</v>
      </c>
    </row>
    <row r="6" spans="1:8" x14ac:dyDescent="0.25">
      <c r="A6" s="45">
        <v>1954</v>
      </c>
      <c r="B6" s="46">
        <v>40370852</v>
      </c>
      <c r="G6" t="s">
        <v>35</v>
      </c>
      <c r="H6" s="47">
        <f>_xlfn.FORECAST.ETS.STAT($B$2:$B$72,$A$2:$A$72,5,1,1)</f>
        <v>7.225628115295655E-4</v>
      </c>
    </row>
    <row r="7" spans="1:8" x14ac:dyDescent="0.25">
      <c r="A7" s="45">
        <v>1955</v>
      </c>
      <c r="B7" s="46">
        <v>41086100</v>
      </c>
      <c r="G7" t="s">
        <v>36</v>
      </c>
      <c r="H7" s="47">
        <f>_xlfn.FORECAST.ETS.STAT($B$2:$B$72,$A$2:$A$72,6,1,1)</f>
        <v>121069.56692742904</v>
      </c>
    </row>
    <row r="8" spans="1:8" x14ac:dyDescent="0.25">
      <c r="A8" s="45">
        <v>1956</v>
      </c>
      <c r="B8" s="46">
        <v>41830614</v>
      </c>
      <c r="G8" t="s">
        <v>37</v>
      </c>
      <c r="H8" s="47">
        <f>_xlfn.FORECAST.ETS.STAT($B$2:$B$72,$A$2:$A$72,7,1,1)</f>
        <v>122576.33077272784</v>
      </c>
    </row>
    <row r="9" spans="1:8" x14ac:dyDescent="0.25">
      <c r="A9" s="45">
        <v>1957</v>
      </c>
      <c r="B9" s="46">
        <v>42605124</v>
      </c>
    </row>
    <row r="10" spans="1:8" x14ac:dyDescent="0.25">
      <c r="A10" s="45">
        <v>1958</v>
      </c>
      <c r="B10" s="46">
        <v>43412097</v>
      </c>
    </row>
    <row r="11" spans="1:8" x14ac:dyDescent="0.25">
      <c r="A11" s="45">
        <v>1959</v>
      </c>
      <c r="B11" s="46">
        <v>44255330</v>
      </c>
    </row>
    <row r="12" spans="1:8" x14ac:dyDescent="0.25">
      <c r="A12" s="45">
        <v>1960</v>
      </c>
      <c r="B12" s="46">
        <v>45138458</v>
      </c>
    </row>
    <row r="13" spans="1:8" x14ac:dyDescent="0.25">
      <c r="A13" s="45">
        <v>1961</v>
      </c>
      <c r="B13" s="46">
        <v>46063563</v>
      </c>
    </row>
    <row r="14" spans="1:8" x14ac:dyDescent="0.25">
      <c r="A14" s="45">
        <v>1962</v>
      </c>
      <c r="B14" s="46">
        <v>47029822</v>
      </c>
    </row>
    <row r="15" spans="1:8" x14ac:dyDescent="0.25">
      <c r="A15" s="45">
        <v>1963</v>
      </c>
      <c r="B15" s="46">
        <v>48032934</v>
      </c>
    </row>
    <row r="16" spans="1:8" x14ac:dyDescent="0.25">
      <c r="A16" s="45">
        <v>1964</v>
      </c>
      <c r="B16" s="46">
        <v>49066760</v>
      </c>
    </row>
    <row r="17" spans="1:2" x14ac:dyDescent="0.25">
      <c r="A17" s="45">
        <v>1965</v>
      </c>
      <c r="B17" s="46">
        <v>50127921</v>
      </c>
    </row>
    <row r="18" spans="1:2" x14ac:dyDescent="0.25">
      <c r="A18" s="45">
        <v>1966</v>
      </c>
      <c r="B18" s="46">
        <v>51217973</v>
      </c>
    </row>
    <row r="19" spans="1:2" x14ac:dyDescent="0.25">
      <c r="A19" s="45">
        <v>1967</v>
      </c>
      <c r="B19" s="46">
        <v>52342233</v>
      </c>
    </row>
    <row r="20" spans="1:2" x14ac:dyDescent="0.25">
      <c r="A20" s="45">
        <v>1968</v>
      </c>
      <c r="B20" s="46">
        <v>53506196</v>
      </c>
    </row>
    <row r="21" spans="1:2" x14ac:dyDescent="0.25">
      <c r="A21" s="45">
        <v>1969</v>
      </c>
      <c r="B21" s="46">
        <v>54717039</v>
      </c>
    </row>
    <row r="22" spans="1:2" x14ac:dyDescent="0.25">
      <c r="A22" s="45">
        <v>1970</v>
      </c>
      <c r="B22" s="46">
        <v>55982144</v>
      </c>
    </row>
    <row r="23" spans="1:2" x14ac:dyDescent="0.25">
      <c r="A23" s="45">
        <v>1971</v>
      </c>
      <c r="B23" s="46">
        <v>57296983</v>
      </c>
    </row>
    <row r="24" spans="1:2" x14ac:dyDescent="0.25">
      <c r="A24" s="45">
        <v>1972</v>
      </c>
      <c r="B24" s="46">
        <v>58665808</v>
      </c>
    </row>
    <row r="25" spans="1:2" x14ac:dyDescent="0.25">
      <c r="A25" s="45">
        <v>1973</v>
      </c>
      <c r="B25" s="46">
        <v>60114625</v>
      </c>
    </row>
    <row r="26" spans="1:2" x14ac:dyDescent="0.25">
      <c r="A26" s="45">
        <v>1974</v>
      </c>
      <c r="B26" s="46">
        <v>61677177</v>
      </c>
    </row>
    <row r="27" spans="1:2" x14ac:dyDescent="0.25">
      <c r="A27" s="45">
        <v>1975</v>
      </c>
      <c r="B27" s="46">
        <v>63374298</v>
      </c>
    </row>
    <row r="28" spans="1:2" x14ac:dyDescent="0.25">
      <c r="A28" s="45">
        <v>1976</v>
      </c>
      <c r="B28" s="46">
        <v>65221378</v>
      </c>
    </row>
    <row r="29" spans="1:2" x14ac:dyDescent="0.25">
      <c r="A29" s="45">
        <v>1977</v>
      </c>
      <c r="B29" s="46">
        <v>67203128</v>
      </c>
    </row>
    <row r="30" spans="1:2" x14ac:dyDescent="0.25">
      <c r="A30" s="45">
        <v>1978</v>
      </c>
      <c r="B30" s="46">
        <v>69271917</v>
      </c>
    </row>
    <row r="31" spans="1:2" x14ac:dyDescent="0.25">
      <c r="A31" s="45">
        <v>1979</v>
      </c>
      <c r="B31" s="46">
        <v>71361131</v>
      </c>
    </row>
    <row r="32" spans="1:2" x14ac:dyDescent="0.25">
      <c r="A32" s="45">
        <v>1980</v>
      </c>
      <c r="B32" s="46">
        <v>73423633</v>
      </c>
    </row>
    <row r="33" spans="1:2" x14ac:dyDescent="0.25">
      <c r="A33" s="45">
        <v>1981</v>
      </c>
      <c r="B33" s="46">
        <v>75440502</v>
      </c>
    </row>
    <row r="34" spans="1:2" x14ac:dyDescent="0.25">
      <c r="A34" s="45">
        <v>1982</v>
      </c>
      <c r="B34" s="46">
        <v>77427546</v>
      </c>
    </row>
    <row r="35" spans="1:2" x14ac:dyDescent="0.25">
      <c r="A35" s="45">
        <v>1983</v>
      </c>
      <c r="B35" s="46">
        <v>79414840</v>
      </c>
    </row>
    <row r="36" spans="1:2" x14ac:dyDescent="0.25">
      <c r="A36" s="45">
        <v>1984</v>
      </c>
      <c r="B36" s="46">
        <v>81448755</v>
      </c>
    </row>
    <row r="37" spans="1:2" x14ac:dyDescent="0.25">
      <c r="A37" s="45">
        <v>1985</v>
      </c>
      <c r="B37" s="46">
        <v>83562785</v>
      </c>
    </row>
    <row r="38" spans="1:2" x14ac:dyDescent="0.25">
      <c r="A38" s="45">
        <v>1986</v>
      </c>
      <c r="B38" s="46">
        <v>85766399</v>
      </c>
    </row>
    <row r="39" spans="1:2" x14ac:dyDescent="0.25">
      <c r="A39" s="45">
        <v>1987</v>
      </c>
      <c r="B39" s="46">
        <v>88048032</v>
      </c>
    </row>
    <row r="40" spans="1:2" x14ac:dyDescent="0.25">
      <c r="A40" s="45">
        <v>1988</v>
      </c>
      <c r="B40" s="46">
        <v>90395271</v>
      </c>
    </row>
    <row r="41" spans="1:2" x14ac:dyDescent="0.25">
      <c r="A41" s="45">
        <v>1989</v>
      </c>
      <c r="B41" s="46">
        <v>92788027</v>
      </c>
    </row>
    <row r="42" spans="1:2" x14ac:dyDescent="0.25">
      <c r="A42" s="45">
        <v>1990</v>
      </c>
      <c r="B42" s="46">
        <v>95212450</v>
      </c>
    </row>
    <row r="43" spans="1:2" x14ac:dyDescent="0.25">
      <c r="A43" s="45">
        <v>1991</v>
      </c>
      <c r="B43" s="46">
        <v>97667632</v>
      </c>
    </row>
    <row r="44" spans="1:2" x14ac:dyDescent="0.25">
      <c r="A44" s="45">
        <v>1992</v>
      </c>
      <c r="B44" s="46">
        <v>100161710</v>
      </c>
    </row>
    <row r="45" spans="1:2" x14ac:dyDescent="0.25">
      <c r="A45" s="45">
        <v>1993</v>
      </c>
      <c r="B45" s="46">
        <v>102700753</v>
      </c>
    </row>
    <row r="46" spans="1:2" x14ac:dyDescent="0.25">
      <c r="A46" s="45">
        <v>1994</v>
      </c>
      <c r="B46" s="46">
        <v>105293700</v>
      </c>
    </row>
    <row r="47" spans="1:2" x14ac:dyDescent="0.25">
      <c r="A47" s="45">
        <v>1995</v>
      </c>
      <c r="B47" s="46">
        <v>107948335</v>
      </c>
    </row>
    <row r="48" spans="1:2" x14ac:dyDescent="0.25">
      <c r="A48" s="45">
        <v>1996</v>
      </c>
      <c r="B48" s="46">
        <v>110668794</v>
      </c>
    </row>
    <row r="49" spans="1:2" x14ac:dyDescent="0.25">
      <c r="A49" s="45">
        <v>1997</v>
      </c>
      <c r="B49" s="46">
        <v>113457663</v>
      </c>
    </row>
    <row r="50" spans="1:2" x14ac:dyDescent="0.25">
      <c r="A50" s="45">
        <v>1998</v>
      </c>
      <c r="B50" s="46">
        <v>116319759</v>
      </c>
    </row>
    <row r="51" spans="1:2" x14ac:dyDescent="0.25">
      <c r="A51" s="45">
        <v>1999</v>
      </c>
      <c r="B51" s="46">
        <v>119260063</v>
      </c>
    </row>
    <row r="52" spans="1:2" x14ac:dyDescent="0.25">
      <c r="A52" s="45">
        <v>2000</v>
      </c>
      <c r="B52" s="46">
        <v>122283850</v>
      </c>
    </row>
    <row r="53" spans="1:2" x14ac:dyDescent="0.25">
      <c r="A53" s="45">
        <v>2001</v>
      </c>
      <c r="B53" s="46">
        <v>125394046</v>
      </c>
    </row>
    <row r="54" spans="1:2" x14ac:dyDescent="0.25">
      <c r="A54" s="45">
        <v>2002</v>
      </c>
      <c r="B54" s="46">
        <v>128596076</v>
      </c>
    </row>
    <row r="55" spans="1:2" x14ac:dyDescent="0.25">
      <c r="A55" s="45">
        <v>2003</v>
      </c>
      <c r="B55" s="46">
        <v>131900631</v>
      </c>
    </row>
    <row r="56" spans="1:2" x14ac:dyDescent="0.25">
      <c r="A56" s="45">
        <v>2004</v>
      </c>
      <c r="B56" s="46">
        <v>135320422</v>
      </c>
    </row>
    <row r="57" spans="1:2" x14ac:dyDescent="0.25">
      <c r="A57" s="45">
        <v>2005</v>
      </c>
      <c r="B57" s="46">
        <v>138865016</v>
      </c>
    </row>
    <row r="58" spans="1:2" x14ac:dyDescent="0.25">
      <c r="A58" s="45">
        <v>2006</v>
      </c>
      <c r="B58" s="46">
        <v>142538308</v>
      </c>
    </row>
    <row r="59" spans="1:2" x14ac:dyDescent="0.25">
      <c r="A59" s="45">
        <v>2007</v>
      </c>
      <c r="B59" s="46">
        <v>146339977</v>
      </c>
    </row>
    <row r="60" spans="1:2" x14ac:dyDescent="0.25">
      <c r="A60" s="45">
        <v>2008</v>
      </c>
      <c r="B60" s="46">
        <v>150269623</v>
      </c>
    </row>
    <row r="61" spans="1:2" x14ac:dyDescent="0.25">
      <c r="A61" s="45">
        <v>2009</v>
      </c>
      <c r="B61" s="46">
        <v>154324933</v>
      </c>
    </row>
    <row r="62" spans="1:2" x14ac:dyDescent="0.25">
      <c r="A62" s="45">
        <v>2010</v>
      </c>
      <c r="B62" s="46">
        <v>158503197</v>
      </c>
    </row>
    <row r="63" spans="1:2" x14ac:dyDescent="0.25">
      <c r="A63" s="45">
        <v>2011</v>
      </c>
      <c r="B63" s="46">
        <v>162805077</v>
      </c>
    </row>
    <row r="64" spans="1:2" x14ac:dyDescent="0.25">
      <c r="A64" s="45">
        <v>2012</v>
      </c>
      <c r="B64" s="46">
        <v>167228794</v>
      </c>
    </row>
    <row r="65" spans="1:5" x14ac:dyDescent="0.25">
      <c r="A65" s="45">
        <v>2013</v>
      </c>
      <c r="B65" s="46">
        <v>171765816</v>
      </c>
    </row>
    <row r="66" spans="1:5" x14ac:dyDescent="0.25">
      <c r="A66" s="45">
        <v>2014</v>
      </c>
      <c r="B66" s="46">
        <v>176404934</v>
      </c>
    </row>
    <row r="67" spans="1:5" x14ac:dyDescent="0.25">
      <c r="A67" s="45">
        <v>2015</v>
      </c>
      <c r="B67" s="46">
        <v>181137448</v>
      </c>
    </row>
    <row r="68" spans="1:5" x14ac:dyDescent="0.25">
      <c r="A68" s="45">
        <v>2016</v>
      </c>
      <c r="B68" s="46">
        <v>185960241</v>
      </c>
    </row>
    <row r="69" spans="1:5" x14ac:dyDescent="0.25">
      <c r="A69" s="45">
        <v>2017</v>
      </c>
      <c r="B69" s="46">
        <v>190873244</v>
      </c>
    </row>
    <row r="70" spans="1:5" x14ac:dyDescent="0.25">
      <c r="A70" s="45">
        <v>2018</v>
      </c>
      <c r="B70" s="46">
        <v>195874683</v>
      </c>
    </row>
    <row r="71" spans="1:5" x14ac:dyDescent="0.25">
      <c r="A71" s="45">
        <v>2019</v>
      </c>
      <c r="B71" s="46">
        <v>200963599</v>
      </c>
    </row>
    <row r="72" spans="1:5" x14ac:dyDescent="0.25">
      <c r="A72" s="45">
        <v>2020</v>
      </c>
      <c r="B72" s="46">
        <v>206139589</v>
      </c>
      <c r="C72" s="46">
        <v>206139589</v>
      </c>
      <c r="D72" s="46">
        <v>206139589</v>
      </c>
      <c r="E72" s="46">
        <v>206139589</v>
      </c>
    </row>
    <row r="73" spans="1:5" x14ac:dyDescent="0.25">
      <c r="A73" s="45">
        <v>2021</v>
      </c>
      <c r="C73" s="46">
        <f t="shared" ref="C73:C90" si="0">_xlfn.FORECAST.ETS(A73,$B$2:$B$72,$A$2:$A$72,1,1)</f>
        <v>211305856.54291022</v>
      </c>
      <c r="D73" s="46">
        <f t="shared" ref="D73:D90" si="1">C73-_xlfn.FORECAST.ETS.CONFINT(A73,$B$2:$B$72,$A$2:$A$72,0.95,1,1)</f>
        <v>210859653.76145974</v>
      </c>
      <c r="E73" s="46">
        <f t="shared" ref="E73:E90" si="2">C73+_xlfn.FORECAST.ETS.CONFINT(A73,$B$2:$B$72,$A$2:$A$72,0.95,1,1)</f>
        <v>211752059.3243607</v>
      </c>
    </row>
    <row r="74" spans="1:5" x14ac:dyDescent="0.25">
      <c r="A74" s="45">
        <v>2022</v>
      </c>
      <c r="C74" s="46">
        <f t="shared" si="0"/>
        <v>216481801.69256827</v>
      </c>
      <c r="D74" s="46">
        <f t="shared" si="1"/>
        <v>215563403.95727301</v>
      </c>
      <c r="E74" s="46">
        <f t="shared" si="2"/>
        <v>217400199.42786354</v>
      </c>
    </row>
    <row r="75" spans="1:5" x14ac:dyDescent="0.25">
      <c r="A75" s="45">
        <v>2023</v>
      </c>
      <c r="C75" s="46">
        <f t="shared" si="0"/>
        <v>221657746.84222633</v>
      </c>
      <c r="D75" s="46">
        <f t="shared" si="1"/>
        <v>220143573.30115741</v>
      </c>
      <c r="E75" s="46">
        <f t="shared" si="2"/>
        <v>223171920.38329524</v>
      </c>
    </row>
    <row r="76" spans="1:5" x14ac:dyDescent="0.25">
      <c r="A76" s="45">
        <v>2024</v>
      </c>
      <c r="C76" s="46">
        <f t="shared" si="0"/>
        <v>226833691.99188441</v>
      </c>
      <c r="D76" s="46">
        <f t="shared" si="1"/>
        <v>224627174.61778483</v>
      </c>
      <c r="E76" s="46">
        <f t="shared" si="2"/>
        <v>229040209.36598399</v>
      </c>
    </row>
    <row r="77" spans="1:5" x14ac:dyDescent="0.25">
      <c r="A77" s="45">
        <v>2025</v>
      </c>
      <c r="C77" s="46">
        <f t="shared" si="0"/>
        <v>232009637.14154246</v>
      </c>
      <c r="D77" s="46">
        <f t="shared" si="1"/>
        <v>229027478.98131987</v>
      </c>
      <c r="E77" s="46">
        <f t="shared" si="2"/>
        <v>234991795.30176505</v>
      </c>
    </row>
    <row r="78" spans="1:5" x14ac:dyDescent="0.25">
      <c r="A78" s="45">
        <v>2026</v>
      </c>
      <c r="C78" s="46">
        <f t="shared" si="0"/>
        <v>237185582.29120052</v>
      </c>
      <c r="D78" s="46">
        <f t="shared" si="1"/>
        <v>233353065.19576496</v>
      </c>
      <c r="E78" s="46">
        <f t="shared" si="2"/>
        <v>241018099.38663608</v>
      </c>
    </row>
    <row r="79" spans="1:5" x14ac:dyDescent="0.25">
      <c r="A79" s="45">
        <v>2027</v>
      </c>
      <c r="C79" s="46">
        <f t="shared" si="0"/>
        <v>242361527.44085857</v>
      </c>
      <c r="D79" s="46">
        <f t="shared" si="1"/>
        <v>237610180.30893165</v>
      </c>
      <c r="E79" s="46">
        <f t="shared" si="2"/>
        <v>247112874.5727855</v>
      </c>
    </row>
    <row r="80" spans="1:5" x14ac:dyDescent="0.25">
      <c r="A80" s="45">
        <v>2028</v>
      </c>
      <c r="C80" s="46">
        <f t="shared" si="0"/>
        <v>247537472.59051663</v>
      </c>
      <c r="D80" s="46">
        <f t="shared" si="1"/>
        <v>241803675.87284589</v>
      </c>
      <c r="E80" s="46">
        <f t="shared" si="2"/>
        <v>253271269.30818737</v>
      </c>
    </row>
    <row r="81" spans="1:5" x14ac:dyDescent="0.25">
      <c r="A81" s="45">
        <v>2029</v>
      </c>
      <c r="C81" s="46">
        <f t="shared" si="0"/>
        <v>252713417.74017468</v>
      </c>
      <c r="D81" s="46">
        <f t="shared" si="1"/>
        <v>245937476.20821717</v>
      </c>
      <c r="E81" s="46">
        <f t="shared" si="2"/>
        <v>259489359.27213219</v>
      </c>
    </row>
    <row r="82" spans="1:5" x14ac:dyDescent="0.25">
      <c r="A82" s="45">
        <v>2030</v>
      </c>
      <c r="C82" s="46">
        <f t="shared" si="0"/>
        <v>257889362.88983274</v>
      </c>
      <c r="D82" s="46">
        <f t="shared" si="1"/>
        <v>250014847.23704046</v>
      </c>
      <c r="E82" s="46">
        <f t="shared" si="2"/>
        <v>265763878.54262501</v>
      </c>
    </row>
    <row r="83" spans="1:5" x14ac:dyDescent="0.25">
      <c r="A83" s="45">
        <v>2031</v>
      </c>
      <c r="C83" s="46">
        <f t="shared" si="0"/>
        <v>263065308.03949082</v>
      </c>
      <c r="D83" s="46">
        <f t="shared" si="1"/>
        <v>254038565.28102806</v>
      </c>
      <c r="E83" s="46">
        <f t="shared" si="2"/>
        <v>272092050.79795355</v>
      </c>
    </row>
    <row r="84" spans="1:5" x14ac:dyDescent="0.25">
      <c r="A84" s="45">
        <v>2032</v>
      </c>
      <c r="C84" s="46">
        <f t="shared" si="0"/>
        <v>268241253.18914884</v>
      </c>
      <c r="D84" s="46">
        <f t="shared" si="1"/>
        <v>258011029.9026379</v>
      </c>
      <c r="E84" s="46">
        <f t="shared" si="2"/>
        <v>278471476.47565979</v>
      </c>
    </row>
    <row r="85" spans="1:5" x14ac:dyDescent="0.25">
      <c r="A85" s="45">
        <v>2033</v>
      </c>
      <c r="C85" s="46">
        <f t="shared" si="0"/>
        <v>273417198.33880693</v>
      </c>
      <c r="D85" s="46">
        <f t="shared" si="1"/>
        <v>261934342.92638886</v>
      </c>
      <c r="E85" s="46">
        <f t="shared" si="2"/>
        <v>284900053.75122499</v>
      </c>
    </row>
    <row r="86" spans="1:5" x14ac:dyDescent="0.25">
      <c r="A86" s="45">
        <v>2034</v>
      </c>
      <c r="C86" s="46">
        <f t="shared" si="0"/>
        <v>278593143.48846495</v>
      </c>
      <c r="D86" s="46">
        <f t="shared" si="1"/>
        <v>265810365.80587417</v>
      </c>
      <c r="E86" s="46">
        <f t="shared" si="2"/>
        <v>291375921.17105573</v>
      </c>
    </row>
    <row r="87" spans="1:5" x14ac:dyDescent="0.25">
      <c r="A87" s="45">
        <v>2035</v>
      </c>
      <c r="C87" s="46">
        <f t="shared" si="0"/>
        <v>283769088.63812304</v>
      </c>
      <c r="D87" s="46">
        <f t="shared" si="1"/>
        <v>269640762.49044394</v>
      </c>
      <c r="E87" s="46">
        <f t="shared" si="2"/>
        <v>297897414.78580213</v>
      </c>
    </row>
    <row r="88" spans="1:5" x14ac:dyDescent="0.25">
      <c r="A88" s="45">
        <v>2036</v>
      </c>
      <c r="C88" s="46">
        <f t="shared" si="0"/>
        <v>288945033.78778112</v>
      </c>
      <c r="D88" s="46">
        <f t="shared" si="1"/>
        <v>273427032.22689539</v>
      </c>
      <c r="E88" s="46">
        <f t="shared" si="2"/>
        <v>304463035.34866685</v>
      </c>
    </row>
    <row r="89" spans="1:5" x14ac:dyDescent="0.25">
      <c r="A89" s="45">
        <v>2037</v>
      </c>
      <c r="C89" s="46">
        <f t="shared" si="0"/>
        <v>294120978.93743914</v>
      </c>
      <c r="D89" s="46">
        <f t="shared" si="1"/>
        <v>277170535.16533947</v>
      </c>
      <c r="E89" s="46">
        <f t="shared" si="2"/>
        <v>311071422.70953882</v>
      </c>
    </row>
    <row r="90" spans="1:5" x14ac:dyDescent="0.25">
      <c r="A90" s="45">
        <v>2038</v>
      </c>
      <c r="C90" s="46">
        <f t="shared" si="0"/>
        <v>299296924.08709717</v>
      </c>
      <c r="D90" s="46">
        <f t="shared" si="1"/>
        <v>280872512.69132197</v>
      </c>
      <c r="E90" s="46">
        <f t="shared" si="2"/>
        <v>317721335.48287237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Naive Approach</vt:lpstr>
      <vt:lpstr>3-YEAR MOVING AVERAGE</vt:lpstr>
      <vt:lpstr>Exponential Smoothing</vt:lpstr>
      <vt:lpstr>SLR</vt:lpstr>
      <vt:lpstr>Forecast Sheet</vt:lpstr>
      <vt:lpstr>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Mumin</dc:creator>
  <cp:lastModifiedBy>HP</cp:lastModifiedBy>
  <dcterms:created xsi:type="dcterms:W3CDTF">2022-03-15T17:47:20Z</dcterms:created>
  <dcterms:modified xsi:type="dcterms:W3CDTF">2022-03-16T15:43:39Z</dcterms:modified>
</cp:coreProperties>
</file>