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ifa\OneDrive\Desktop\BoothCamp\Excel\Module 1 Challenge\"/>
    </mc:Choice>
  </mc:AlternateContent>
  <xr:revisionPtr revIDLastSave="0" documentId="13_ncr:1_{AB9D3138-5F9E-44A7-9692-9B59CE36482A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rowdfunding" sheetId="1" r:id="rId1"/>
    <sheet name="Parent_Category" sheetId="2" r:id="rId2"/>
    <sheet name="Sub_Category" sheetId="5" r:id="rId3"/>
    <sheet name="Date_Created_Conv" sheetId="7" r:id="rId4"/>
    <sheet name="Goal_Analysis" sheetId="8" r:id="rId5"/>
    <sheet name="Stat_Analysis" sheetId="9" r:id="rId6"/>
  </sheets>
  <definedNames>
    <definedName name="_xlnm._FilterDatabase" localSheetId="0" hidden="1">Crowdfunding!$A$1:$T$1001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J7" i="9" l="1"/>
  <c r="J6" i="9"/>
  <c r="J5" i="9"/>
  <c r="J4" i="9"/>
  <c r="J3" i="9"/>
  <c r="J2" i="9"/>
  <c r="I7" i="9"/>
  <c r="I6" i="9"/>
  <c r="I5" i="9"/>
  <c r="I4" i="9"/>
  <c r="I3" i="9"/>
  <c r="I2" i="9"/>
  <c r="D13" i="8" l="1"/>
  <c r="D12" i="8"/>
  <c r="D11" i="8"/>
  <c r="D10" i="8"/>
  <c r="D9" i="8"/>
  <c r="D8" i="8"/>
  <c r="D7" i="8"/>
  <c r="D6" i="8"/>
  <c r="D5" i="8"/>
  <c r="D4" i="8"/>
  <c r="D3" i="8"/>
  <c r="D2" i="8"/>
  <c r="B13" i="8"/>
  <c r="B12" i="8"/>
  <c r="B11" i="8"/>
  <c r="B10" i="8"/>
  <c r="B9" i="8"/>
  <c r="B8" i="8"/>
  <c r="B7" i="8"/>
  <c r="B6" i="8"/>
  <c r="B5" i="8"/>
  <c r="B4" i="8"/>
  <c r="B3" i="8"/>
  <c r="B2" i="8"/>
  <c r="C13" i="8"/>
  <c r="C12" i="8"/>
  <c r="C11" i="8"/>
  <c r="C10" i="8"/>
  <c r="C9" i="8"/>
  <c r="C8" i="8"/>
  <c r="C7" i="8"/>
  <c r="C6" i="8"/>
  <c r="C5" i="8"/>
  <c r="C4" i="8"/>
  <c r="C3" i="8"/>
  <c r="C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8" l="1"/>
  <c r="G10" i="8" s="1"/>
  <c r="E11" i="8"/>
  <c r="F11" i="8" s="1"/>
  <c r="E7" i="8"/>
  <c r="H7" i="8" s="1"/>
  <c r="E8" i="8"/>
  <c r="H8" i="8" s="1"/>
  <c r="E9" i="8"/>
  <c r="G9" i="8" s="1"/>
  <c r="E2" i="8"/>
  <c r="G2" i="8" s="1"/>
  <c r="E6" i="8"/>
  <c r="G6" i="8" s="1"/>
  <c r="E13" i="8"/>
  <c r="F13" i="8" s="1"/>
  <c r="E5" i="8"/>
  <c r="G5" i="8" s="1"/>
  <c r="E12" i="8"/>
  <c r="G12" i="8" s="1"/>
  <c r="E4" i="8"/>
  <c r="G4" i="8" s="1"/>
  <c r="E3" i="8"/>
  <c r="G3" i="8" s="1"/>
  <c r="F7" i="8" l="1"/>
  <c r="F9" i="8"/>
  <c r="G11" i="8"/>
  <c r="F12" i="8"/>
  <c r="H11" i="8"/>
  <c r="H10" i="8"/>
  <c r="G8" i="8"/>
  <c r="F10" i="8"/>
  <c r="H9" i="8"/>
  <c r="F5" i="8"/>
  <c r="G7" i="8"/>
  <c r="H12" i="8"/>
  <c r="F8" i="8"/>
  <c r="H4" i="8"/>
  <c r="H2" i="8"/>
  <c r="F2" i="8"/>
  <c r="H3" i="8"/>
  <c r="F6" i="8"/>
  <c r="H13" i="8"/>
  <c r="H5" i="8"/>
  <c r="H6" i="8"/>
  <c r="F4" i="8"/>
  <c r="G13" i="8"/>
  <c r="F3" i="8"/>
</calcChain>
</file>

<file path=xl/sharedStrings.xml><?xml version="1.0" encoding="utf-8"?>
<sst xmlns="http://schemas.openxmlformats.org/spreadsheetml/2006/main" count="7120" uniqueCount="2115">
  <si>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</si>
  <si>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</si>
  <si>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</si>
  <si>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</si>
  <si>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</si>
  <si>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</si>
  <si>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</si>
  <si>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</si>
  <si>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</si>
  <si>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</si>
  <si>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</si>
  <si>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</si>
  <si>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</si>
  <si>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</si>
  <si>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</si>
  <si>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</si>
  <si>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</si>
  <si>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</si>
  <si>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</si>
  <si>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</si>
  <si>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</si>
  <si>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</si>
  <si>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</si>
  <si>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</si>
  <si>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</si>
  <si>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</si>
  <si>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</si>
  <si>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</si>
  <si>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</si>
  <si>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</si>
  <si>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</si>
  <si>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</si>
  <si>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</si>
  <si>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</si>
  <si>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</si>
  <si>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</si>
  <si>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</si>
  <si>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</si>
  <si>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</si>
  <si>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</si>
  <si>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</si>
  <si>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</si>
  <si>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</si>
  <si>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</si>
  <si>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</si>
  <si>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</si>
  <si>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</si>
  <si>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</si>
  <si>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</si>
  <si>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</si>
  <si>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</si>
  <si>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</si>
  <si>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</si>
  <si>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</si>
  <si>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</si>
  <si>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</si>
  <si>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</si>
  <si>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</si>
  <si>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</si>
  <si>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</si>
  <si>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</si>
  <si>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</si>
  <si>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</si>
  <si>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</si>
  <si>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</si>
  <si>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</si>
  <si>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</si>
  <si>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</si>
  <si>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</si>
  <si>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</si>
  <si>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</si>
  <si>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</si>
  <si>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</si>
  <si>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</si>
  <si>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</si>
  <si>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</si>
  <si>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</si>
  <si>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</si>
  <si>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</si>
  <si>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</si>
  <si>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</si>
  <si>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</si>
  <si>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</si>
  <si>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</si>
  <si>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</si>
  <si>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</si>
  <si>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</si>
  <si>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</si>
  <si>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</si>
  <si>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</si>
  <si>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</si>
  <si>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</si>
  <si>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</si>
  <si>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</si>
  <si>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</si>
  <si>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</si>
  <si>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</si>
  <si>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</si>
  <si>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</si>
  <si>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</si>
  <si>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</si>
  <si>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</si>
  <si>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</si>
  <si>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</si>
  <si>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</si>
  <si>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</si>
  <si>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</si>
  <si>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</si>
  <si>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</si>
  <si>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</si>
  <si>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</si>
  <si>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</si>
  <si>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</si>
  <si>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</si>
  <si>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</si>
  <si>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</si>
  <si>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</si>
  <si>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</si>
  <si>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</si>
  <si>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</si>
  <si>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</si>
  <si>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</si>
  <si>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</si>
  <si>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</si>
  <si>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</si>
  <si>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</si>
  <si>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</si>
  <si>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</si>
  <si>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</si>
  <si>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</si>
  <si>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</si>
  <si>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</si>
  <si>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</si>
  <si>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</si>
  <si>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</si>
  <si>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</si>
  <si>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</si>
  <si>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</si>
  <si>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</si>
  <si>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</si>
  <si>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</si>
  <si>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</si>
  <si>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</si>
  <si>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</si>
  <si>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</si>
  <si>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</si>
  <si>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</si>
  <si>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</si>
  <si>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</si>
  <si>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</si>
  <si>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</si>
  <si>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</si>
  <si>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</si>
  <si>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</si>
  <si>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</si>
  <si>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</si>
  <si>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</si>
  <si>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</si>
  <si>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</si>
  <si>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</si>
  <si>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</si>
  <si>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</si>
  <si>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</si>
  <si>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</si>
  <si>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</si>
  <si>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</si>
  <si>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</si>
  <si>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</si>
  <si>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</si>
  <si>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</si>
  <si>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</si>
  <si>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</si>
  <si>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</si>
  <si>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</si>
  <si>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</si>
  <si>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</si>
  <si>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</si>
  <si>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</si>
  <si>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</si>
  <si>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</si>
  <si>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</si>
  <si>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</si>
  <si>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</si>
  <si>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</si>
  <si>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</si>
  <si>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</si>
  <si>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</si>
  <si>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</si>
  <si>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</si>
  <si>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</si>
  <si>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</si>
  <si>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</si>
  <si>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</si>
  <si>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</si>
  <si>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</si>
  <si>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</si>
  <si>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</si>
  <si>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</si>
  <si>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</si>
  <si>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</si>
  <si>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</si>
  <si>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</si>
  <si>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</si>
  <si>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</si>
  <si>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</si>
  <si>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</si>
  <si>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</si>
  <si>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</si>
  <si>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</si>
  <si>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</si>
  <si>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</si>
  <si>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</si>
  <si>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</si>
  <si>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</si>
  <si>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</si>
  <si>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</si>
  <si>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</si>
  <si>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</si>
  <si>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</si>
  <si>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</si>
  <si>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</si>
  <si>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</si>
  <si>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</si>
  <si>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</si>
  <si>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</si>
  <si>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</si>
  <si>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</si>
  <si>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</si>
  <si>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</si>
  <si>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</si>
  <si>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</si>
  <si>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</si>
  <si>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</si>
  <si>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</si>
  <si>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</si>
  <si>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</si>
  <si>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</si>
  <si>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</si>
  <si>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</si>
  <si>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</si>
  <si>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</si>
  <si>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</si>
  <si>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</si>
  <si>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</si>
  <si>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</si>
  <si>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</si>
  <si>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</si>
  <si>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</si>
  <si>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</si>
  <si>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</si>
  <si>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</si>
  <si>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</si>
  <si>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</si>
  <si>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</si>
  <si>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</si>
  <si>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</si>
  <si>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</si>
  <si>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</si>
  <si>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</si>
  <si>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</si>
  <si>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</si>
  <si>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</si>
  <si>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</si>
  <si>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</si>
  <si>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</si>
  <si>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</si>
  <si>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</si>
  <si>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</si>
  <si>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</si>
  <si>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</si>
  <si>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</si>
  <si>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</si>
  <si>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</si>
  <si>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</si>
  <si>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</si>
  <si>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</si>
  <si>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</si>
  <si>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</si>
  <si>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</si>
  <si>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</si>
  <si>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</si>
  <si>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</si>
  <si>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</si>
  <si>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</si>
  <si>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</si>
  <si>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</si>
  <si>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</si>
  <si>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</si>
  <si>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</si>
  <si>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</si>
  <si>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</si>
  <si>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</si>
  <si>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</si>
  <si>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</si>
  <si>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</si>
  <si>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</si>
  <si>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</si>
  <si>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</si>
  <si>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</si>
  <si>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</si>
  <si>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</si>
  <si>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</si>
  <si>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</si>
  <si>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</si>
  <si>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</si>
  <si>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</si>
  <si>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</si>
  <si>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</si>
  <si>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</si>
  <si>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</si>
  <si>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</si>
  <si>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</si>
  <si>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</si>
  <si>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</si>
  <si>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</si>
  <si>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</si>
  <si>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</si>
  <si>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</si>
  <si>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</si>
  <si>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</si>
  <si>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</si>
  <si>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</si>
  <si>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</si>
  <si>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</si>
  <si>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</si>
  <si>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</si>
  <si>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</si>
  <si>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</si>
  <si>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</si>
  <si>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</si>
  <si>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</si>
  <si>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</si>
  <si>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</si>
  <si>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</si>
  <si>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</si>
  <si>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</si>
  <si>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</si>
  <si>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</si>
  <si>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</si>
  <si>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</si>
  <si>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</si>
  <si>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</si>
  <si>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</si>
  <si>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</si>
  <si>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</si>
  <si>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</si>
  <si>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</si>
  <si>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</si>
  <si>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</si>
  <si>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</si>
  <si>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</si>
  <si>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</si>
  <si>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</si>
  <si>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</si>
  <si>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</si>
  <si>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</si>
  <si>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</si>
  <si>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</si>
  <si>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</si>
  <si>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</si>
  <si>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</si>
  <si>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</si>
  <si>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</si>
  <si>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</si>
  <si>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</si>
  <si>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</si>
  <si>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</si>
  <si>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</si>
  <si>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</si>
  <si>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</si>
  <si>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</si>
  <si>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</si>
  <si>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</si>
  <si>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</si>
  <si>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</si>
  <si>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</si>
  <si>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</si>
  <si>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</si>
  <si>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</si>
  <si>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</si>
  <si>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</si>
  <si>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</si>
  <si>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</si>
  <si>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</si>
  <si>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</si>
  <si>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</si>
  <si>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</si>
  <si>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</si>
  <si>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</si>
  <si>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</si>
  <si>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</si>
  <si>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</si>
  <si>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</si>
  <si>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</si>
  <si>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</si>
  <si>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</si>
  <si>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</si>
  <si>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</si>
  <si>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</si>
  <si>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</si>
  <si>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</si>
  <si>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</si>
  <si>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</si>
  <si>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</si>
  <si>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</si>
  <si>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</si>
  <si>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</si>
  <si>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</si>
  <si>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</si>
  <si>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</si>
  <si>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</si>
  <si>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</si>
  <si>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</si>
  <si>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</si>
  <si>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</si>
  <si>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</si>
  <si>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</si>
  <si>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</si>
  <si>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</si>
  <si>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</si>
  <si>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</si>
  <si>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</si>
  <si>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</si>
  <si>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</si>
  <si>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</si>
  <si>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</si>
  <si>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</si>
  <si>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</si>
  <si>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</si>
  <si>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</si>
  <si>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</si>
  <si>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</si>
  <si>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</si>
  <si>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</si>
  <si>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</si>
  <si>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</si>
  <si>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</si>
  <si>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</si>
  <si>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</si>
  <si>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</si>
  <si>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</si>
  <si>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</si>
  <si>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</si>
  <si>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</si>
  <si>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</si>
  <si>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</si>
  <si>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</si>
  <si>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</si>
  <si>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</si>
  <si>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</si>
  <si>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</si>
  <si>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</si>
  <si>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</si>
  <si>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</si>
  <si>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</si>
  <si>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</si>
  <si>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</si>
  <si>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</si>
  <si>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</si>
  <si>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</si>
  <si>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</si>
  <si>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</si>
  <si>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</si>
  <si>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</si>
  <si>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</si>
  <si>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</si>
  <si>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</si>
  <si>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</si>
  <si>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</si>
  <si>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</si>
  <si>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</si>
  <si>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</si>
  <si>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</si>
  <si>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</si>
  <si>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</si>
  <si>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</si>
  <si>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</si>
  <si>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</si>
  <si>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</si>
  <si>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</si>
  <si>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</si>
  <si>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</si>
  <si>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</si>
  <si>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</si>
  <si>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</si>
  <si>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</si>
  <si>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</si>
  <si>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</si>
  <si>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</si>
  <si>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</si>
  <si>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</si>
  <si>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</si>
  <si>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</si>
  <si>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</si>
  <si>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</si>
  <si>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</si>
  <si>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</si>
  <si>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</si>
  <si>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</si>
  <si>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</si>
  <si>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</si>
  <si>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</si>
  <si>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</si>
  <si>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</si>
  <si>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</si>
  <si>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</si>
  <si>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</si>
  <si>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</si>
  <si>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</si>
  <si>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</si>
  <si>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</si>
  <si>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</si>
  <si>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</si>
  <si>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</si>
  <si>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</si>
  <si>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</si>
  <si>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</si>
  <si>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</si>
  <si>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</si>
  <si>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</si>
  <si>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</si>
  <si>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</si>
  <si>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</si>
  <si>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</si>
  <si>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</si>
  <si>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</si>
  <si>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</si>
  <si>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</si>
  <si>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</si>
  <si>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</si>
  <si>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</si>
  <si>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</si>
  <si>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</si>
  <si>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</si>
  <si>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</si>
  <si>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</si>
  <si>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</si>
  <si>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</si>
  <si>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</si>
  <si>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</si>
  <si>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</si>
  <si>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</si>
  <si>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</si>
  <si>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</si>
  <si>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</si>
  <si>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</si>
  <si>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</si>
  <si>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</si>
  <si>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</si>
  <si>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</si>
  <si>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</si>
  <si>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</si>
  <si>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</si>
  <si>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</si>
  <si>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</si>
  <si>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</si>
  <si>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</si>
  <si>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</si>
  <si>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</si>
  <si>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</si>
  <si>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</si>
  <si>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</si>
  <si>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</si>
  <si>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</si>
  <si>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</si>
  <si>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</si>
  <si>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</si>
  <si>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</si>
  <si>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</si>
  <si>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</si>
  <si>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</si>
  <si>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</si>
  <si>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</si>
  <si>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</si>
  <si>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</si>
  <si>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</si>
  <si>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</si>
  <si>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</si>
  <si>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</si>
  <si>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</si>
  <si>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</si>
  <si>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</si>
  <si>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</si>
  <si>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</si>
  <si>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</si>
  <si>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</si>
  <si>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</si>
  <si>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</si>
  <si>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</si>
  <si>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</si>
  <si>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</si>
  <si>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</si>
  <si>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</si>
  <si>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</si>
  <si>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</si>
  <si>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</si>
  <si>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</si>
  <si>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</si>
  <si>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</si>
  <si>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</si>
  <si>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</si>
  <si>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</si>
  <si>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</si>
  <si>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</si>
  <si>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</si>
  <si>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</si>
  <si>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</si>
  <si>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</si>
  <si>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</si>
  <si>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</si>
  <si>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</si>
  <si>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</si>
  <si>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</si>
  <si>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</si>
  <si>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</si>
  <si>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</si>
  <si>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</si>
  <si>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</si>
  <si>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</si>
  <si>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</si>
  <si>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</si>
  <si>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</si>
  <si>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</si>
  <si>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</si>
  <si>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</si>
  <si>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</si>
  <si>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</si>
  <si>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</si>
  <si>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</si>
  <si>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</si>
  <si>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</si>
  <si>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</si>
  <si>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</si>
  <si>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</si>
  <si>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</si>
  <si>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</si>
  <si>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</si>
  <si>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</si>
  <si>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</si>
  <si>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</si>
  <si>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</si>
  <si>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</si>
  <si>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</si>
  <si>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</si>
  <si>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</si>
  <si>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</si>
  <si>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</si>
  <si>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</si>
  <si>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</si>
  <si>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</si>
  <si>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</si>
  <si>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</si>
  <si>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</si>
  <si>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</si>
  <si>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</si>
  <si>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</si>
  <si>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</si>
  <si>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</si>
  <si>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</si>
  <si>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</si>
  <si>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</si>
  <si>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</si>
  <si>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</si>
  <si>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</si>
  <si>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</si>
  <si>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</si>
  <si>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</si>
  <si>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</si>
  <si>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</si>
  <si>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</si>
  <si>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</si>
  <si>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</si>
  <si>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</si>
  <si>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</si>
  <si>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</si>
  <si>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</si>
  <si>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</si>
  <si>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</si>
  <si>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</si>
  <si>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</si>
  <si>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</si>
  <si>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</si>
  <si>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</si>
  <si>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</si>
  <si>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</si>
  <si>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</si>
  <si>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</si>
  <si>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</si>
  <si>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</si>
  <si>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</si>
  <si>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</si>
  <si>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</si>
  <si>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</si>
  <si>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</si>
  <si>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</si>
  <si>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</si>
  <si>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</si>
  <si>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</si>
  <si>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</si>
  <si>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</si>
  <si>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</si>
  <si>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</si>
  <si>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</si>
  <si>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</si>
  <si>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</si>
  <si>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</si>
  <si>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</si>
  <si>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</si>
  <si>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</si>
  <si>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</si>
  <si>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</si>
  <si>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</si>
  <si>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</si>
  <si>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</si>
  <si>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</si>
  <si>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</si>
  <si>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</si>
  <si>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</si>
  <si>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</si>
  <si>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</si>
  <si>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</si>
  <si>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</si>
  <si>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</si>
  <si>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</si>
  <si>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</si>
  <si>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</si>
  <si>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</si>
  <si>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</si>
  <si>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</si>
  <si>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</si>
  <si>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</si>
  <si>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</si>
  <si>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</si>
  <si>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</si>
  <si>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</si>
  <si>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</si>
  <si>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</si>
  <si>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</si>
  <si>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</si>
  <si>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</si>
  <si>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</si>
  <si>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</si>
  <si>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</si>
  <si>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</si>
  <si>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</si>
  <si>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</si>
  <si>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</si>
  <si>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</si>
  <si>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</si>
  <si>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</si>
  <si>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</si>
  <si>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</si>
  <si>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</si>
  <si>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</si>
  <si>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</si>
  <si>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</si>
  <si>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</si>
  <si>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</si>
  <si>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</si>
  <si>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</si>
  <si>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</si>
  <si>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</si>
  <si>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</si>
  <si>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</si>
  <si>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</si>
  <si>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</si>
  <si>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</si>
  <si>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</si>
  <si>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</si>
  <si>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</si>
  <si>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</si>
  <si>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</si>
  <si>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</si>
  <si>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</si>
  <si>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</si>
  <si>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</si>
  <si>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</si>
  <si>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</si>
  <si>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</si>
  <si>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</si>
  <si>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</si>
  <si>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</si>
  <si>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</si>
  <si>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</si>
  <si>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</si>
  <si>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</si>
  <si>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</si>
  <si>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</si>
  <si>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</si>
  <si>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</si>
  <si>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</si>
  <si>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</si>
  <si>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</si>
  <si>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</si>
  <si>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</si>
  <si>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</si>
  <si>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</si>
  <si>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</si>
  <si>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</si>
  <si>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</si>
  <si>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</si>
  <si>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</si>
  <si>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</si>
  <si>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</si>
  <si>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</si>
  <si>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</si>
  <si>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</si>
  <si>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</si>
  <si>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</si>
  <si>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</si>
  <si>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</si>
  <si>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</si>
  <si>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</si>
  <si>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</si>
  <si>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</si>
  <si>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</si>
  <si>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</si>
  <si>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</si>
  <si>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</si>
  <si>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</si>
  <si>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</si>
  <si>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</si>
  <si>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</si>
  <si>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</si>
  <si>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</si>
  <si>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</si>
  <si>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</si>
  <si>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</si>
  <si>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</si>
  <si>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</si>
  <si>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</si>
  <si>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</si>
  <si>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</si>
  <si>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</si>
  <si>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</si>
  <si>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</si>
  <si>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</si>
  <si>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</si>
  <si>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</si>
  <si>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</si>
  <si>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</si>
  <si>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</si>
  <si>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</si>
  <si>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</si>
  <si>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</si>
  <si>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</si>
  <si>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</si>
  <si>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</si>
  <si>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</si>
  <si>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</si>
  <si>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</si>
  <si>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</si>
  <si>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</si>
  <si>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</si>
  <si>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</si>
  <si>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</si>
  <si>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</si>
  <si>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</si>
  <si>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</si>
  <si>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</si>
  <si>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</si>
  <si>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</si>
  <si>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</si>
  <si>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</si>
  <si>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</si>
  <si>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</si>
  <si>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</si>
  <si>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</si>
  <si>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</si>
  <si>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</si>
  <si>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</si>
  <si>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</si>
  <si>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</si>
  <si>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</si>
  <si>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</si>
  <si>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</si>
  <si>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</si>
  <si>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</si>
  <si>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</si>
  <si>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</si>
  <si>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</si>
  <si>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</si>
  <si>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</si>
  <si>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</si>
  <si>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</si>
  <si>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</si>
  <si>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</si>
  <si>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</si>
  <si>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</si>
  <si>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</si>
  <si>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</si>
  <si>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</si>
  <si>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</si>
  <si>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</si>
  <si>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</si>
  <si>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</si>
  <si>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</si>
  <si>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</si>
  <si>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</si>
  <si>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</si>
  <si>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</si>
  <si>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</si>
  <si>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</si>
  <si>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</si>
  <si>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</si>
  <si>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</si>
  <si>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</si>
  <si>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</si>
  <si>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</si>
  <si>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</si>
  <si>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</si>
  <si>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</si>
  <si>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</si>
  <si>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</si>
  <si>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</si>
  <si>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</si>
  <si>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</si>
  <si>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</si>
  <si>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</si>
  <si>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</si>
  <si>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</si>
  <si>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</si>
  <si>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</si>
  <si>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</si>
  <si>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</si>
  <si>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</si>
  <si>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</si>
  <si>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</si>
  <si>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</si>
  <si>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</si>
  <si>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</si>
  <si>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</si>
  <si>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</si>
  <si>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</si>
  <si>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</si>
  <si>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</si>
  <si>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</si>
  <si>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</si>
  <si>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</si>
  <si>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</si>
  <si>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</si>
  <si>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</si>
  <si>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</si>
  <si>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</si>
  <si>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</si>
  <si>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</si>
  <si>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</si>
  <si>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</si>
  <si>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</si>
  <si>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</si>
  <si>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</si>
  <si>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</si>
  <si>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</si>
  <si>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</si>
  <si>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</si>
  <si>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</si>
  <si>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</si>
  <si>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</si>
  <si>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</si>
  <si>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</si>
  <si>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</si>
  <si>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</si>
  <si>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</si>
  <si>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</si>
  <si>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</si>
  <si>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</si>
  <si>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</si>
  <si>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</si>
  <si>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</si>
  <si>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</si>
  <si>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</si>
  <si>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</si>
  <si>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</si>
  <si>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</si>
  <si>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</si>
  <si>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</si>
  <si>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</si>
  <si>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</si>
  <si>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</si>
  <si>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</si>
  <si>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</si>
  <si>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</si>
  <si>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</si>
  <si>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</si>
  <si>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</si>
  <si>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</si>
  <si>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</si>
  <si>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</si>
  <si>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</si>
  <si>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</si>
  <si>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</si>
  <si>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</si>
  <si>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</si>
  <si>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</si>
  <si>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</si>
  <si>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</si>
  <si>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</si>
  <si>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</si>
  <si>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</si>
  <si>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</si>
  <si>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</si>
  <si>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</si>
  <si>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</si>
  <si>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</si>
  <si>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</si>
  <si>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</si>
  <si>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</si>
  <si>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</si>
  <si>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</si>
  <si>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</si>
  <si>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</si>
  <si>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</si>
  <si>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</si>
  <si>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</si>
  <si>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</si>
  <si>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</si>
  <si>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</si>
  <si>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</si>
  <si>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</si>
  <si>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</si>
  <si>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</si>
  <si>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</si>
  <si>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</si>
  <si>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</si>
  <si>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</si>
  <si>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</si>
  <si>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</si>
  <si>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</si>
  <si>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</si>
  <si>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</si>
  <si>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</si>
  <si>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</si>
  <si>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</si>
  <si>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</si>
  <si>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</si>
  <si>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</si>
  <si>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</si>
  <si>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</si>
  <si>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</si>
  <si>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</si>
  <si>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</si>
  <si>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</si>
  <si>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</si>
  <si>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</si>
  <si>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</si>
  <si>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</si>
  <si>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</si>
  <si>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</si>
  <si>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</si>
  <si>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</si>
  <si>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</si>
  <si>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</si>
  <si>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</si>
  <si>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</si>
  <si>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</si>
  <si>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</si>
  <si>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</si>
  <si>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</si>
  <si>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</si>
  <si>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</si>
  <si>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</si>
  <si>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</si>
  <si>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</si>
  <si>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</si>
  <si>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</si>
  <si>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</si>
  <si>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</si>
  <si>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</si>
  <si>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</si>
  <si>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</si>
  <si>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</si>
  <si>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</si>
  <si>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</si>
  <si>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</si>
  <si>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</si>
  <si>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</si>
  <si>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</si>
  <si>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</si>
  <si>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</si>
  <si>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</si>
  <si>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</si>
  <si>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</si>
  <si>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</si>
  <si>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</si>
  <si>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</si>
  <si>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</si>
  <si>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</si>
  <si>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</si>
  <si>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</si>
  <si>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</si>
  <si>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</si>
  <si>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</si>
  <si>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</si>
  <si>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</si>
  <si>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</si>
  <si>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</si>
  <si>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</si>
  <si>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</si>
  <si>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</si>
  <si>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</si>
  <si>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</si>
  <si>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</si>
  <si>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</si>
  <si>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</si>
  <si>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</si>
  <si>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</si>
  <si>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</si>
  <si>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</si>
  <si>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</si>
  <si>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</si>
  <si>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</si>
  <si>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</si>
  <si>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</si>
  <si>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</si>
  <si>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</si>
  <si>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</si>
  <si>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</si>
  <si>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</si>
  <si>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</si>
  <si>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</si>
  <si>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</si>
  <si>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</si>
  <si>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</si>
  <si>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</si>
  <si>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</si>
  <si>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</si>
  <si>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</si>
  <si>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</si>
  <si>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</si>
  <si>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</si>
  <si>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</si>
  <si>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</si>
  <si>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</si>
  <si>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</si>
  <si>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</si>
  <si>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</si>
  <si>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</si>
  <si>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</si>
  <si>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</si>
  <si>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</si>
  <si>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</si>
  <si>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</si>
  <si>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</si>
  <si>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</si>
  <si>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</si>
  <si>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</si>
  <si>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</si>
  <si>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</si>
  <si>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</si>
  <si>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</si>
  <si>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</si>
  <si>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</si>
  <si>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</si>
  <si>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</si>
  <si>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</si>
  <si>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</si>
  <si>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</si>
  <si>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</si>
  <si>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</si>
  <si>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</si>
  <si>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</si>
  <si>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</si>
  <si>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</si>
  <si>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</si>
  <si>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</si>
  <si>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</si>
  <si>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</si>
  <si>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</si>
  <si>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</si>
  <si>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</si>
  <si>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</si>
  <si>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</si>
  <si>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</si>
  <si>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</si>
  <si>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</si>
  <si>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</si>
  <si>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</si>
  <si>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</si>
  <si>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</si>
  <si>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</si>
  <si>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</si>
  <si>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</si>
  <si>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</si>
  <si>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</si>
  <si>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</si>
  <si>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</si>
  <si>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</si>
  <si>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</si>
  <si>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</si>
  <si>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</si>
  <si>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</si>
  <si>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</si>
  <si>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</si>
  <si>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</si>
  <si>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</si>
  <si>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</si>
  <si>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</si>
  <si>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</si>
  <si>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</si>
  <si>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</si>
  <si>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</si>
  <si>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</si>
  <si>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</si>
  <si>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</si>
  <si>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</si>
  <si>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</si>
  <si>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</si>
  <si>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</si>
  <si>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</si>
  <si>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</si>
  <si>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</si>
  <si>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</si>
  <si>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</si>
  <si>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</si>
  <si>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</si>
  <si>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</si>
  <si>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</si>
  <si>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</si>
  <si>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</si>
  <si>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</si>
  <si>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</si>
  <si>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</si>
  <si>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</si>
  <si>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</si>
  <si>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</si>
  <si>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</si>
  <si>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</si>
  <si>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</si>
  <si>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</si>
  <si>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</si>
  <si>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</si>
  <si>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</si>
  <si>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</si>
  <si>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</si>
  <si>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</si>
  <si>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</si>
  <si>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</si>
  <si>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</si>
  <si>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</si>
  <si>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</si>
  <si>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</si>
  <si>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</si>
  <si>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</si>
  <si>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</si>
  <si>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</si>
  <si>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</si>
  <si>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</si>
  <si>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</si>
  <si>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</si>
  <si>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</si>
  <si>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</si>
  <si>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</si>
  <si>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</si>
  <si>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</si>
  <si>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</si>
  <si>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</si>
  <si>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</si>
  <si>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</si>
  <si>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</si>
  <si>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</si>
  <si>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</si>
  <si>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</si>
  <si>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</si>
  <si>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</si>
  <si>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</si>
  <si>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</si>
  <si>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</si>
  <si>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</si>
  <si>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</si>
  <si>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</si>
  <si>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</si>
  <si>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</si>
  <si>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</si>
  <si>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</si>
  <si>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</si>
  <si>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</si>
  <si>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</si>
  <si>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</si>
  <si>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</si>
  <si>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</si>
  <si>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</si>
  <si>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</si>
  <si>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</si>
  <si>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</si>
  <si>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</si>
  <si>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</si>
  <si>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</si>
  <si>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</si>
  <si>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</si>
  <si>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</si>
  <si>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</si>
  <si>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</si>
  <si>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</si>
  <si>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</si>
  <si>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</si>
  <si>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</si>
  <si>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</si>
  <si>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</si>
  <si>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</si>
  <si>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</si>
  <si>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</si>
  <si>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</si>
  <si>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</si>
  <si>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</si>
  <si>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</si>
  <si>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</si>
  <si>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</si>
  <si>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</si>
  <si>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</si>
  <si>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</si>
  <si>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</si>
  <si>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</si>
  <si>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</si>
  <si>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</si>
  <si>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</si>
  <si>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</si>
  <si>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</si>
  <si>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</si>
  <si>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</si>
  <si>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</si>
  <si>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</si>
  <si>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</si>
  <si>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</si>
  <si>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</si>
  <si>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</si>
  <si>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</si>
  <si>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</si>
  <si>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</si>
  <si>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</si>
  <si>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</si>
  <si>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</si>
  <si>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</si>
  <si>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</si>
  <si>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</si>
  <si>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</si>
  <si>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</si>
  <si>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</si>
  <si>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</si>
  <si>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</si>
  <si>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</si>
  <si>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</si>
  <si>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</si>
  <si>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</si>
  <si>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</si>
  <si>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</si>
  <si>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</si>
  <si>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</si>
  <si>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</si>
  <si>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</si>
  <si>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</si>
  <si>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</si>
  <si>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</si>
  <si>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</si>
  <si>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</si>
  <si>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</si>
  <si>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</si>
  <si>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</si>
  <si>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</si>
  <si>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</si>
  <si>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</si>
  <si>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</si>
  <si>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</si>
  <si>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</si>
  <si>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</si>
  <si>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</si>
  <si>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</si>
  <si>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</si>
  <si>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</si>
  <si>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</si>
  <si>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</si>
  <si>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</si>
  <si>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</si>
  <si>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</si>
  <si>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</si>
  <si>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</si>
  <si>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</si>
  <si>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</si>
  <si>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</si>
  <si>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</si>
  <si>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</si>
  <si>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</si>
  <si>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</si>
  <si>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</si>
  <si>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</si>
  <si>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</si>
  <si>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</si>
  <si>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</si>
  <si>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</si>
  <si>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</si>
  <si>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</si>
  <si>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</si>
  <si>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</si>
  <si>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</si>
  <si>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</si>
  <si>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</si>
  <si>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</si>
  <si>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</si>
  <si>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</si>
  <si>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</si>
  <si>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</si>
  <si>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</si>
  <si>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</si>
  <si>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</si>
  <si>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</si>
  <si>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</si>
  <si>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</si>
  <si>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</si>
  <si>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</si>
  <si>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</si>
  <si>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</si>
  <si>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</si>
  <si>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</si>
  <si>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</si>
  <si>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</si>
  <si>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</si>
  <si>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</si>
  <si>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</si>
  <si>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</si>
  <si>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</si>
  <si>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</si>
  <si>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</si>
  <si>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</si>
  <si>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</si>
  <si>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</si>
  <si>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</si>
  <si>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</si>
  <si>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</si>
  <si>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</si>
  <si>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</si>
  <si>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</si>
  <si>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</si>
  <si>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</si>
  <si>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</si>
  <si>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</si>
  <si>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</si>
  <si>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</si>
  <si>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</si>
  <si>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</si>
  <si>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</si>
  <si>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</si>
  <si>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</si>
  <si>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</si>
  <si>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</si>
  <si>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</si>
  <si>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</si>
  <si>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</si>
  <si>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</si>
  <si>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</si>
  <si>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</si>
  <si>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</si>
  <si>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</si>
  <si>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</si>
  <si>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</si>
  <si>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</si>
  <si>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</si>
  <si>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</si>
  <si>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</si>
  <si>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</si>
  <si>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</si>
  <si>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</si>
  <si>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</si>
  <si>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</si>
  <si>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</si>
  <si>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</si>
  <si>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</si>
  <si>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</si>
  <si>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</si>
  <si>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</si>
  <si>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</si>
  <si>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</si>
  <si>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</si>
  <si>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</si>
  <si>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</si>
  <si>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</si>
  <si>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</si>
  <si>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</si>
  <si>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</si>
  <si>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</si>
  <si>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</si>
  <si>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</si>
  <si>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</si>
  <si>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</si>
  <si>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</si>
  <si>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</si>
  <si>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</si>
  <si>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</si>
  <si>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</si>
  <si>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</si>
  <si>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</si>
  <si>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</si>
  <si>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</si>
  <si>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</si>
  <si>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</si>
  <si>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</si>
  <si>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</si>
  <si>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</si>
  <si>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</si>
  <si>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</si>
  <si>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</si>
  <si>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</si>
  <si>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</si>
  <si>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</si>
  <si>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</si>
  <si>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</si>
  <si>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</si>
  <si>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</si>
  <si>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</si>
  <si>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</si>
  <si>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</si>
  <si>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</si>
  <si>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</si>
  <si>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</si>
  <si>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</si>
  <si>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</si>
  <si>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</si>
  <si>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</si>
  <si>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</si>
  <si>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</si>
  <si>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</si>
  <si>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</si>
  <si>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</si>
  <si>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</si>
  <si>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</si>
  <si>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</si>
  <si>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</si>
  <si>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</si>
  <si>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</si>
  <si>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</si>
  <si>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</si>
  <si>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</si>
  <si>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</si>
  <si>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</si>
  <si>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</si>
  <si>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</si>
  <si>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</si>
  <si>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</si>
  <si>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</si>
  <si>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</si>
  <si>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</si>
  <si>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</si>
  <si>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</si>
  <si>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</si>
  <si>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</si>
  <si>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</si>
  <si>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</si>
  <si>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</si>
  <si>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</si>
  <si>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</si>
  <si>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</si>
  <si>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</si>
  <si>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</si>
  <si>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</si>
  <si>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</si>
  <si>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</si>
  <si>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</si>
  <si>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</si>
  <si>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</si>
  <si>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</si>
  <si>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</si>
  <si>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</si>
  <si>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</si>
  <si>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</si>
  <si>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</si>
  <si>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</si>
  <si>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</si>
  <si>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</si>
  <si>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</si>
  <si>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</si>
  <si>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</si>
  <si>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</si>
  <si>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</si>
  <si>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</si>
  <si>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</si>
  <si>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</si>
  <si>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</si>
  <si>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</si>
  <si>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</si>
  <si>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</si>
  <si>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</si>
  <si>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</si>
  <si>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</si>
  <si>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</si>
  <si>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</si>
  <si>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</si>
  <si>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</si>
  <si>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</si>
  <si>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</si>
  <si>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</si>
  <si>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</si>
  <si>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</si>
  <si>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</si>
  <si>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</si>
  <si>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</si>
  <si>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</si>
  <si>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</si>
  <si>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</si>
  <si>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</si>
  <si>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</si>
  <si>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</si>
  <si>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</si>
  <si>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</si>
  <si>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</si>
  <si>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</si>
  <si>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</si>
  <si>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</si>
  <si>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</si>
  <si>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</si>
  <si>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</si>
  <si>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</si>
  <si>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</si>
  <si>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</si>
  <si>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</si>
  <si>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</si>
  <si>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</si>
  <si>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</si>
  <si>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</si>
  <si>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</si>
  <si>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</si>
  <si>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</si>
  <si>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</si>
  <si>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</si>
  <si>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</si>
  <si>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</si>
  <si>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</si>
  <si>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</si>
  <si>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</si>
  <si>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</si>
  <si>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</si>
  <si>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</si>
  <si>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</si>
  <si>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</si>
  <si>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</si>
  <si>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</si>
  <si>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</si>
  <si>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</si>
  <si>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</si>
  <si>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</si>
  <si>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</si>
  <si>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</si>
  <si>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</si>
  <si>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</si>
  <si>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</si>
  <si>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</si>
  <si>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</si>
  <si>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</si>
  <si>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</si>
  <si>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</si>
  <si>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</si>
  <si>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</si>
  <si>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</si>
  <si>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</si>
  <si>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</si>
  <si>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</si>
  <si>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</si>
  <si>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</si>
  <si>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</si>
  <si>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</si>
  <si>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</si>
  <si>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</si>
  <si>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</si>
  <si>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</si>
  <si>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</si>
  <si>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</si>
  <si>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</si>
  <si>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</si>
  <si>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</si>
  <si>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</si>
  <si>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</si>
  <si>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</si>
  <si>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</si>
  <si>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</si>
  <si>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</si>
  <si>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</si>
  <si>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</si>
  <si>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</si>
  <si>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</si>
  <si>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</si>
  <si>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</si>
  <si>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</si>
  <si>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</si>
  <si>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</si>
  <si>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</si>
  <si>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</si>
  <si>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</si>
  <si>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</si>
  <si>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</si>
  <si>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</si>
  <si>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</si>
  <si>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</si>
  <si>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</si>
  <si>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</si>
  <si>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</si>
  <si>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</si>
  <si>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</si>
  <si>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</si>
  <si>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</si>
  <si>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</si>
  <si>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</si>
  <si>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</si>
  <si>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</si>
  <si>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</si>
  <si>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</si>
  <si>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</si>
  <si>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</si>
  <si>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</si>
  <si>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</si>
  <si>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</si>
  <si>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</si>
  <si>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</si>
  <si>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</si>
  <si>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</si>
  <si>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</si>
  <si>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</si>
  <si>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</si>
  <si>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</si>
  <si>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</si>
  <si>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</si>
  <si>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</si>
  <si>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</si>
  <si>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</si>
  <si>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</si>
  <si>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</si>
  <si>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</si>
  <si>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</si>
  <si>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</si>
  <si>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</si>
  <si>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</si>
  <si>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</si>
  <si>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</si>
  <si>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</si>
  <si>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</si>
  <si>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</si>
  <si>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</si>
  <si>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</si>
  <si>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</si>
  <si>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</si>
  <si>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</si>
  <si>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</si>
  <si>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</si>
  <si>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</si>
  <si>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</si>
  <si>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</si>
  <si>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</si>
  <si>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</si>
  <si>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</si>
  <si>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</si>
  <si>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</si>
  <si>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</si>
  <si>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</si>
  <si>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</si>
  <si>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</si>
  <si>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</si>
  <si>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</si>
  <si>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</si>
  <si>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</si>
  <si>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</si>
  <si>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</si>
  <si>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</si>
  <si>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</si>
  <si>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</si>
  <si>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</si>
  <si>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</si>
  <si>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</si>
  <si>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</si>
  <si>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</si>
  <si>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</si>
  <si>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</si>
  <si>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</si>
  <si>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</si>
  <si>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</si>
  <si>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</si>
  <si>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</si>
  <si>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</si>
  <si>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</si>
  <si>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</si>
  <si>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</si>
  <si>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</si>
  <si>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</si>
  <si>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</si>
  <si>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</si>
  <si>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</si>
  <si>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</si>
  <si>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</si>
  <si>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</si>
  <si>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</si>
  <si>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</si>
  <si>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</si>
  <si>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</si>
  <si>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</si>
  <si>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</si>
  <si>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</si>
  <si>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</si>
  <si>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</si>
  <si>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</si>
  <si>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</si>
  <si>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</si>
  <si>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</si>
  <si>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</si>
  <si>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</si>
  <si>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</si>
  <si>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</si>
  <si>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</si>
  <si>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</si>
  <si>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</si>
  <si>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</si>
  <si>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</si>
  <si>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</si>
  <si>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</si>
  <si>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</si>
  <si>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</si>
  <si>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</si>
  <si>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</si>
  <si>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</si>
  <si>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</si>
  <si>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</si>
  <si>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</si>
  <si>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</si>
  <si>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</si>
  <si>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</si>
  <si>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</si>
  <si>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</si>
  <si>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</si>
  <si>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</si>
  <si>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</si>
  <si>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</si>
  <si>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</si>
  <si>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</si>
  <si>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</si>
  <si>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</si>
  <si>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</si>
  <si>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</si>
  <si>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</si>
  <si>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</si>
  <si>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</si>
  <si>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</si>
  <si>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</si>
  <si>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</si>
  <si>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</si>
  <si>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</si>
  <si>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</si>
  <si>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</si>
  <si>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</si>
  <si>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</si>
  <si>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</si>
  <si>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</si>
  <si>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</si>
  <si>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</si>
  <si>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</si>
  <si>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</si>
  <si>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</si>
  <si>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</si>
  <si>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</si>
  <si>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</si>
  <si>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</si>
  <si>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</si>
  <si>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</si>
  <si>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</si>
  <si>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</si>
  <si>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</si>
  <si>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</si>
  <si>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</si>
  <si>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</si>
  <si>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</si>
  <si>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</si>
  <si>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</si>
  <si>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</si>
  <si>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</si>
  <si>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</si>
  <si>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</si>
  <si>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</si>
  <si>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</si>
  <si>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</si>
  <si>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</si>
  <si>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</si>
  <si>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</si>
  <si>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</si>
  <si>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</si>
  <si>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</si>
  <si>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</si>
  <si>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</si>
  <si>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</si>
  <si>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</si>
  <si>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</si>
  <si>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</si>
  <si>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</si>
  <si>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</si>
  <si>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</si>
  <si>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</si>
  <si>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</si>
  <si>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</si>
  <si>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</si>
  <si>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</si>
  <si>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</si>
  <si>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</si>
  <si>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</si>
  <si>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</si>
  <si>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</si>
  <si>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</si>
  <si>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</si>
  <si>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</si>
  <si>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</si>
  <si>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</si>
  <si>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</si>
  <si>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</si>
  <si>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</si>
  <si>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</si>
  <si>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</si>
  <si>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</si>
  <si>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</si>
  <si>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</si>
  <si>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</si>
  <si>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</si>
  <si>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</si>
  <si>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</si>
  <si>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</si>
  <si>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</si>
  <si>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</si>
  <si>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</si>
  <si>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</si>
  <si>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</si>
  <si>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</si>
  <si>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</si>
  <si>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</si>
  <si>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</si>
  <si>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</si>
  <si>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</si>
  <si>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</si>
  <si>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</si>
  <si>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</si>
  <si>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</si>
  <si>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</si>
  <si>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</si>
  <si>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</si>
  <si>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</si>
  <si>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</si>
  <si>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</si>
  <si>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</si>
  <si>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</si>
  <si>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</si>
  <si>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</si>
  <si>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</si>
  <si>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</si>
  <si>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</si>
  <si>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</si>
  <si>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</si>
  <si>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</si>
  <si>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</si>
  <si>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</si>
  <si>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</si>
  <si>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</si>
  <si>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</si>
  <si>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</si>
  <si>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</si>
  <si>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</si>
  <si>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</si>
  <si>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</si>
  <si>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</si>
  <si>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</si>
  <si>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</si>
  <si>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</si>
  <si>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</si>
  <si>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</si>
  <si>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</si>
  <si>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</si>
  <si>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</si>
  <si>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</si>
  <si>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</si>
  <si>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</si>
  <si>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</si>
  <si>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</si>
  <si>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</si>
  <si>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</si>
  <si>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</si>
  <si>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</si>
  <si>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</si>
  <si>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</si>
  <si>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</si>
  <si>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</si>
  <si>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</si>
  <si>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</si>
  <si>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</si>
  <si>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</si>
  <si>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</si>
  <si>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</si>
  <si>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</si>
  <si>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</si>
  <si>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</si>
  <si>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</si>
  <si>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</si>
  <si>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</si>
  <si>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</si>
  <si>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</si>
  <si>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</si>
  <si>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</si>
  <si>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</si>
  <si>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</si>
  <si>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</si>
  <si>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</si>
  <si>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</si>
  <si>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</si>
  <si>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</si>
  <si>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</si>
  <si>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</si>
  <si>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</si>
  <si>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</si>
  <si>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</si>
  <si>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</si>
  <si>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</si>
  <si>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</si>
  <si>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</si>
  <si>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</si>
  <si>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</si>
  <si>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</si>
  <si>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</si>
  <si>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</si>
  <si>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</si>
  <si>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</si>
  <si>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</si>
  <si>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</si>
  <si>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</si>
  <si>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</si>
  <si>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</si>
  <si>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</si>
  <si>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</si>
  <si>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</si>
  <si>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</si>
  <si>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</si>
  <si>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</si>
  <si>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</si>
  <si>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</si>
  <si>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Average_Donation</t>
  </si>
  <si>
    <t>Sub-Category</t>
  </si>
  <si>
    <t>Column Labels</t>
  </si>
  <si>
    <t>Grand Total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</si>
  <si>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</si>
  <si>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</si>
  <si>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</si>
  <si>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</si>
  <si>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</si>
  <si>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</si>
  <si>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</si>
  <si>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</si>
  <si>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</si>
  <si>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</si>
  <si>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</si>
  <si>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</si>
  <si>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Parent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</si>
  <si>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</si>
  <si>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</si>
  <si>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</si>
  <si>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</si>
  <si>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</si>
  <si>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</si>
  <si>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</si>
  <si>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</si>
  <si>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</si>
  <si>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</si>
  <si>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</si>
  <si>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</si>
  <si>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</si>
  <si>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</si>
  <si>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</si>
  <si>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</si>
  <si>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</si>
  <si>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</si>
  <si>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</si>
  <si>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</si>
  <si>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</si>
  <si>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</si>
  <si>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</si>
  <si>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</si>
  <si>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</si>
  <si>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Conversation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</si>
  <si>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</si>
  <si>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</si>
  <si>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</si>
  <si>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</si>
  <si>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</si>
  <si>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</si>
  <si>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</si>
  <si>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</si>
  <si>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</si>
  <si>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</si>
  <si>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</si>
  <si>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</si>
  <si>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</si>
  <si>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</si>
  <si>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</si>
  <si>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</si>
  <si>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</si>
  <si>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</si>
  <si>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</si>
  <si>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</si>
  <si>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</si>
  <si>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</si>
  <si>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</si>
  <si>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</si>
  <si>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</si>
  <si>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</si>
  <si>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</si>
  <si>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</si>
  <si>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</si>
  <si>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</si>
  <si>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</si>
  <si>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</si>
  <si>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</si>
  <si>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Statistical Measures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</si>
  <si>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</si>
  <si>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</si>
  <si>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</si>
  <si>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</si>
  <si>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</si>
  <si>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</si>
  <si>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Successful</t>
  </si>
  <si>
    <t xml:space="preserve">Failed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</si>
</sst>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3" borderId="0" xfId="0" applyFill="1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0" fontId="0" fillId="33" borderId="10" xfId="0" applyFill="1" applyBorder="1"/>
    <xf numFmtId="9" fontId="0" fillId="33" borderId="10" xfId="0" applyNumberFormat="1" applyFill="1" applyBorder="1"/>
    <xf numFmtId="0" fontId="16" fillId="0" borderId="0" xfId="0" applyFont="1"/>
    <xf numFmtId="0" fontId="0" fillId="0" borderId="10" xfId="0" applyBorder="1"/>
    <xf numFmtId="0" fontId="16" fillId="0" borderId="10" xfId="0" applyFont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>
          <bgColor rgb="FFFA817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A817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A817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00"/>
        </patternFill>
      </fill>
    </dxf>
    <dxf>
      <fill>
        <patternFill>
          <bgColor rgb="FFFA5E44"/>
        </patternFill>
      </fill>
    </dxf>
    <dxf>
      <fill>
        <patternFill>
          <bgColor rgb="FFCC9900"/>
        </patternFill>
      </fill>
    </dxf>
    <dxf>
      <fill>
        <patternFill>
          <bgColor rgb="FFCCCC00"/>
        </patternFill>
      </fill>
    </dxf>
    <dxf>
      <fill>
        <patternFill>
          <bgColor rgb="FF669900"/>
        </patternFill>
      </fill>
    </dxf>
    <dxf>
      <fill>
        <patternFill>
          <bgColor rgb="FF0099CC"/>
        </patternFill>
      </fill>
    </dxf>
    <dxf>
      <fill>
        <patternFill>
          <bgColor rgb="FFFA817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66FF"/>
        </patternFill>
      </fill>
    </dxf>
    <dxf>
      <fill>
        <patternFill>
          <bgColor rgb="FFCC0000"/>
        </patternFill>
      </fill>
    </dxf>
    <dxf>
      <fill>
        <patternFill>
          <bgColor rgb="FFFA5E44"/>
        </patternFill>
      </fill>
    </dxf>
    <dxf>
      <fill>
        <patternFill>
          <bgColor rgb="FFCC9900"/>
        </patternFill>
      </fill>
    </dxf>
    <dxf>
      <fill>
        <patternFill>
          <bgColor rgb="FFCCCC00"/>
        </patternFill>
      </fill>
    </dxf>
    <dxf>
      <fill>
        <patternFill>
          <bgColor rgb="FF669900"/>
        </patternFill>
      </fill>
    </dxf>
    <dxf>
      <fill>
        <patternFill>
          <bgColor rgb="FF0099CC"/>
        </patternFill>
      </fill>
    </dxf>
  </dxfs>
  <tableStyles count="0" defaultTableStyle="TableStyleMedium2" defaultPivotStyle="PivotStyleLight16"/>
  <colors>
    <mruColors>
      <color rgb="FFCC3300"/>
      <color rgb="FF669900"/>
      <color rgb="FF0099CC"/>
      <color rgb="FFFA5E44"/>
      <color rgb="FFFA4F32"/>
      <color rgb="FFFF6600"/>
      <color rgb="FFCC0000"/>
      <color rgb="FF0066FF"/>
      <color rgb="FF33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[Celebi_Elif_CrowdfundingBook.xlsx]Parent_Category!InitialChart</c:name>
    <c:fmtId val="4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9-4B28-8EB2-A313683DFFB3}"/>
            </c:ext>
          </c:extLst>
        </c:ser>
        <c:ser>
          <c:idx val="1"/>
          <c:order val="1"/>
          <c:tx>
            <c:strRef>
              <c:f>Parent_Category!$C$3:$C$4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C3300"/>
            </a:solidFill>
            <a:ln>
              <a:noFill/>
            </a:ln>
            <a:effectLst/>
          </c:spPr>
          <c:invertIfNegative val="0"/>
          <c:cat>
            <c:strRef>
              <c:f>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9-4B28-8EB2-A313683DFFB3}"/>
            </c:ext>
          </c:extLst>
        </c:ser>
        <c:ser>
          <c:idx val="2"/>
          <c:order val="2"/>
          <c:tx>
            <c:strRef>
              <c:f>Parent_Category!$D$3:$D$4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9-4B28-8EB2-A313683DFFB3}"/>
            </c:ext>
          </c:extLst>
        </c:ser>
        <c:ser>
          <c:idx val="3"/>
          <c:order val="3"/>
          <c:tx>
            <c:strRef>
              <c:f>Parent_Category!$E$3:$E$4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669900"/>
            </a:solidFill>
            <a:ln>
              <a:noFill/>
            </a:ln>
            <a:effectLst/>
          </c:spPr>
          <c:invertIfNegative val="0"/>
          <c:cat>
            <c:strRef>
              <c:f>Parent_Category!$A$5:$A$14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9-4B28-8EB2-A313683D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4614784"/>
        <c:axId val="2050233824"/>
      </c:barChart>
      <c:catAx>
        <c:axId val="9346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33824"/>
        <c:crosses val="autoZero"/>
        <c:auto val="1"/>
        <c:lblAlgn val="ctr"/>
        <c:lblOffset val="100"/>
        <c:noMultiLvlLbl val="0"/>
      </c:catAx>
      <c:valAx>
        <c:axId val="20502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[Celebi_Elif_CrowdfundingBook.xlsx]Parent_Category!PivotTable4</c:name>
    <c:fmtId val="13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Parent_Category!$B$33:$B$34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Parent_Category!$A$35:$A$59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Parent_Category!$B$35:$B$59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F-4D31-9B81-57EE35455DB0}"/>
            </c:ext>
          </c:extLst>
        </c:ser>
        <c:ser>
          <c:idx val="1"/>
          <c:order val="1"/>
          <c:tx>
            <c:strRef>
              <c:f>Parent_Category!$C$33:$C$34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C3300"/>
            </a:solidFill>
            <a:ln>
              <a:noFill/>
            </a:ln>
            <a:effectLst/>
          </c:spPr>
          <c:invertIfNegative val="0"/>
          <c:cat>
            <c:strRef>
              <c:f>Parent_Category!$A$35:$A$59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Parent_Category!$C$35:$C$59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8-4041-98D3-42C2D5D4135E}"/>
            </c:ext>
          </c:extLst>
        </c:ser>
        <c:ser>
          <c:idx val="2"/>
          <c:order val="2"/>
          <c:tx>
            <c:strRef>
              <c:f>Parent_Category!$D$33:$D$34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Parent_Category!$A$35:$A$59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Parent_Category!$D$35:$D$59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8-4041-98D3-42C2D5D4135E}"/>
            </c:ext>
          </c:extLst>
        </c:ser>
        <c:ser>
          <c:idx val="3"/>
          <c:order val="3"/>
          <c:tx>
            <c:strRef>
              <c:f>Parent_Category!$E$33:$E$34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669900"/>
            </a:solidFill>
            <a:ln>
              <a:noFill/>
            </a:ln>
            <a:effectLst/>
          </c:spPr>
          <c:invertIfNegative val="0"/>
          <c:cat>
            <c:strRef>
              <c:f>Parent_Category!$A$35:$A$59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Parent_Category!$E$35:$E$59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8-4041-98D3-42C2D5D41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0231424"/>
        <c:axId val="2050241984"/>
      </c:barChart>
      <c:catAx>
        <c:axId val="205023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41984"/>
        <c:crosses val="autoZero"/>
        <c:auto val="1"/>
        <c:lblAlgn val="ctr"/>
        <c:lblOffset val="100"/>
        <c:noMultiLvlLbl val="0"/>
      </c:catAx>
      <c:valAx>
        <c:axId val="20502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3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[Celebi_Elif_CrowdfundingBook.xlsx]Sub_Category!PivotTable5</c:name>
    <c:fmtId val="4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Sub_Category!$A$5:$A$29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4-4178-8617-FFDBF6358122}"/>
            </c:ext>
          </c:extLst>
        </c:ser>
        <c:ser>
          <c:idx val="1"/>
          <c:order val="1"/>
          <c:tx>
            <c:strRef>
              <c:f>Sub_Category!$C$3:$C$4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C3300"/>
            </a:solidFill>
            <a:ln>
              <a:noFill/>
            </a:ln>
            <a:effectLst/>
          </c:spPr>
          <c:invertIfNegative val="0"/>
          <c:cat>
            <c:strRef>
              <c:f>Sub_Category!$A$5:$A$29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4-4178-8617-FFDBF6358122}"/>
            </c:ext>
          </c:extLst>
        </c:ser>
        <c:ser>
          <c:idx val="2"/>
          <c:order val="2"/>
          <c:tx>
            <c:strRef>
              <c:f>Sub_Category!$D$3:$D$4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Sub_Category!$A$5:$A$29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4-4178-8617-FFDBF6358122}"/>
            </c:ext>
          </c:extLst>
        </c:ser>
        <c:ser>
          <c:idx val="3"/>
          <c:order val="3"/>
          <c:tx>
            <c:strRef>
              <c:f>Sub_Category!$E$3:$E$4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669900"/>
            </a:solidFill>
            <a:ln>
              <a:noFill/>
            </a:ln>
            <a:effectLst/>
          </c:spPr>
          <c:invertIfNegative val="0"/>
          <c:cat>
            <c:strRef>
              <c:f>Sub_Category!$A$5:$A$29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4-4178-8617-FFDBF6358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783536"/>
        <c:axId val="935784016"/>
      </c:barChart>
      <c:catAx>
        <c:axId val="93578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84016"/>
        <c:crosses val="autoZero"/>
        <c:auto val="1"/>
        <c:lblAlgn val="ctr"/>
        <c:lblOffset val="100"/>
        <c:noMultiLvlLbl val="0"/>
      </c:catAx>
      <c:valAx>
        <c:axId val="9357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[Celebi_Elif_CrowdfundingBook.xlsx]Sub_Category!PivotTable6</c:name>
    <c:fmtId val="7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Sub_Category!$B$39:$B$40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Sub_Category!$A$41:$A$50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Sub_Category!$B$41:$B$50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4-4435-8F0A-1C306929783F}"/>
            </c:ext>
          </c:extLst>
        </c:ser>
        <c:ser>
          <c:idx val="1"/>
          <c:order val="1"/>
          <c:tx>
            <c:strRef>
              <c:f>Sub_Category!$C$39:$C$40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C3300"/>
            </a:solidFill>
            <a:ln>
              <a:noFill/>
            </a:ln>
            <a:effectLst/>
          </c:spPr>
          <c:invertIfNegative val="0"/>
          <c:cat>
            <c:strRef>
              <c:f>Sub_Category!$A$41:$A$50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Sub_Category!$C$41:$C$50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4-4435-8F0A-1C306929783F}"/>
            </c:ext>
          </c:extLst>
        </c:ser>
        <c:ser>
          <c:idx val="2"/>
          <c:order val="2"/>
          <c:tx>
            <c:strRef>
              <c:f>Sub_Category!$D$39:$D$40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Sub_Category!$A$41:$A$50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Sub_Category!$D$41:$D$50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4-4435-8F0A-1C306929783F}"/>
            </c:ext>
          </c:extLst>
        </c:ser>
        <c:ser>
          <c:idx val="3"/>
          <c:order val="3"/>
          <c:tx>
            <c:strRef>
              <c:f>Sub_Category!$E$39:$E$40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669900"/>
            </a:solidFill>
            <a:ln>
              <a:noFill/>
            </a:ln>
            <a:effectLst/>
          </c:spPr>
          <c:invertIfNegative val="0"/>
          <c:cat>
            <c:strRef>
              <c:f>Sub_Category!$A$41:$A$50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Sub_Category!$E$41:$E$50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D4-4435-8F0A-1C306929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2758224"/>
        <c:axId val="2062735664"/>
      </c:barChart>
      <c:catAx>
        <c:axId val="20627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35664"/>
        <c:crosses val="autoZero"/>
        <c:auto val="1"/>
        <c:lblAlgn val="ctr"/>
        <c:lblOffset val="100"/>
        <c:noMultiLvlLbl val="0"/>
      </c:catAx>
      <c:valAx>
        <c:axId val="20627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[Celebi_Elif_CrowdfundingBook.xlsx]Date_Created_Conv!PivotTable8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669900"/>
            </a:solidFill>
            <a:round/>
          </a:ln>
          <a:effectLst/>
        </c:spPr>
        <c:marker>
          <c:symbol val="circle"/>
          <c:size val="5"/>
          <c:spPr>
            <a:solidFill>
              <a:srgbClr val="669900"/>
            </a:solidFill>
            <a:ln w="9525">
              <a:solidFill>
                <a:srgbClr val="6699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669900"/>
            </a:solidFill>
            <a:round/>
          </a:ln>
          <a:effectLst/>
        </c:spPr>
        <c:marker>
          <c:symbol val="circle"/>
          <c:size val="5"/>
          <c:spPr>
            <a:solidFill>
              <a:srgbClr val="669900"/>
            </a:solidFill>
            <a:ln w="9525">
              <a:solidFill>
                <a:srgbClr val="6699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Date_Created_Conv!$B$4:$B$5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Date_Created_Conv!$A$6:$A$18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Date_Created_Conv!$B$6:$B$18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F-4811-9F80-4A5C0FC8D09C}"/>
            </c:ext>
          </c:extLst>
        </c:ser>
        <c:ser>
          <c:idx val="1"/>
          <c:order val="1"/>
          <c:tx>
            <c:strRef>
              <c:f>Date_Created_Conv!$C$4:$C$5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Date_Created_Conv!$A$6:$A$18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Date_Created_Conv!$C$6:$C$18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F-4811-9F80-4A5C0FC8D09C}"/>
            </c:ext>
          </c:extLst>
        </c:ser>
        <c:ser>
          <c:idx val="2"/>
          <c:order val="2"/>
          <c:tx>
            <c:strRef>
              <c:f>Date_Created_Conv!$D$4:$D$5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669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9900"/>
              </a:solidFill>
              <a:ln w="9525">
                <a:solidFill>
                  <a:srgbClr val="669900"/>
                </a:solidFill>
              </a:ln>
              <a:effectLst/>
            </c:spPr>
          </c:marker>
          <c:cat>
            <c:strRef>
              <c:f>Date_Created_Conv!$A$6:$A$18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Date_Created_Conv!$D$6:$D$18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F-4811-9F80-4A5C0FC8D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732304"/>
        <c:axId val="2062732784"/>
      </c:lineChart>
      <c:catAx>
        <c:axId val="206273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32784"/>
        <c:crosses val="autoZero"/>
        <c:auto val="1"/>
        <c:lblAlgn val="ctr"/>
        <c:lblOffset val="100"/>
        <c:noMultiLvlLbl val="0"/>
      </c:catAx>
      <c:valAx>
        <c:axId val="20627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3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38256804397207683"/>
          <c:y val="2.0133880232588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669900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3-4E58-9AE8-12518BDAAE55}"/>
            </c:ext>
          </c:extLst>
        </c:ser>
        <c:ser>
          <c:idx val="1"/>
          <c:order val="1"/>
          <c:tx>
            <c:strRef>
              <c:f>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C3300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3-4E58-9AE8-12518BDAAE55}"/>
            </c:ext>
          </c:extLst>
        </c:ser>
        <c:ser>
          <c:idx val="2"/>
          <c:order val="2"/>
          <c:tx>
            <c:strRef>
              <c:f>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3-4E58-9AE8-12518BDAA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95727"/>
        <c:axId val="125177487"/>
      </c:lineChart>
      <c:catAx>
        <c:axId val="12519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7487"/>
        <c:crosses val="autoZero"/>
        <c:auto val="1"/>
        <c:lblAlgn val="ctr"/>
        <c:lblOffset val="100"/>
        <c:noMultiLvlLbl val="0"/>
      </c:catAx>
      <c:valAx>
        <c:axId val="12517748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572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2</xdr:row>
      <xdr:rowOff>7143</xdr:rowOff>
    </xdr:from>
    <xdr:to>
      <xdr:col>22</xdr:col>
      <xdr:colOff>440530</xdr:colOff>
      <xdr:row>26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9CBF4-9C96-37DA-A3FE-F0F6BCE3A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118264</xdr:colOff>
      <xdr:row>31</xdr:row>
      <xdr:rowOff>23813</xdr:rowOff>
    </xdr:from>
    <xdr:to>
      <xdr:col>29</xdr:col>
      <xdr:colOff>186531</xdr:colOff>
      <xdr:row>68</xdr:row>
      <xdr:rowOff>173303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095E4B-D0F0-44F2-CB38-B9C6723EB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2</xdr:row>
      <xdr:rowOff>152399</xdr:rowOff>
    </xdr:from>
    <xdr:to>
      <xdr:col>21</xdr:col>
      <xdr:colOff>638175</xdr:colOff>
      <xdr:row>26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BD3F5-45CE-4EC2-D984-A6163CB2D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123824</xdr:colOff>
      <xdr:row>35</xdr:row>
      <xdr:rowOff>38099</xdr:rowOff>
    </xdr:from>
    <xdr:to>
      <xdr:col>18</xdr:col>
      <xdr:colOff>514349</xdr:colOff>
      <xdr:row>53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3D7348-24DB-6EB2-BBEA-B280F4DFF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271461</xdr:colOff>
      <xdr:row>2</xdr:row>
      <xdr:rowOff>152399</xdr:rowOff>
    </xdr:from>
    <xdr:to>
      <xdr:col>15</xdr:col>
      <xdr:colOff>466724</xdr:colOff>
      <xdr:row>21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44A5AF-D460-7429-BF48-4354F1245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1747834</xdr:colOff>
      <xdr:row>15</xdr:row>
      <xdr:rowOff>66674</xdr:rowOff>
    </xdr:from>
    <xdr:to>
      <xdr:col>7</xdr:col>
      <xdr:colOff>771524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A0DEE-DA2F-CFBF-2734-DE64DC18A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f Celebi" refreshedDate="45466.914890046297" createdVersion="8" refreshedVersion="8" minRefreshableVersion="3" recordCount="1000" xr:uid="{78314E4E-3A38-49DF-AC76-9764847F2E8F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at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1461503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DEFED-A9FD-4504-8920-80F520D85348}" name="InitialChar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52298-040C-40F3-B73E-FFCB91565B4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3:F5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24180-7AC9-4128-9050-1C168B6F8DE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9:F5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Page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chartFormats count="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D61FC-0E2E-48CB-A5B0-899F1F2F18F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2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33BB1-0151-404E-B65D-4948B647CAA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zoomScale="80" zoomScaleNormal="80" workbookViewId="0">
      <selection activeCell="D1" sqref="D1"/>
    </sheetView>
  </sheetViews>
  <sheetFormatPr defaultColWidth="10.75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875" customWidth="1"/>
    <col min="8" max="8" width="15" customWidth="1"/>
    <col min="9" max="9" width="17.125" bestFit="1" customWidth="1"/>
    <col min="12" max="13" width="12" bestFit="1" customWidth="1"/>
    <col min="14" max="14" width="22.75" bestFit="1" customWidth="1"/>
    <col min="15" max="15" width="23" bestFit="1" customWidth="1"/>
    <col min="18" max="18" width="28" bestFit="1" customWidth="1"/>
    <col min="19" max="19" width="14.875" bestFit="1" customWidth="1"/>
    <col min="20" max="20" width="16.375" bestFit="1" customWidth="1"/>
    <col min="21" max="23" width="7.125" customWidth="1"/>
    <col min="24" max="24" width="6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2046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ROUND(IFERROR(E2/H2,0),2)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>ROUND(IFERROR(E3/H3,0),2)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1">(((L3/60)/60)/24)+DATE(1970,1,1)</f>
        <v>41870.208333333336</v>
      </c>
      <c r="O3" s="7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LEFT(R3,FIND("/",R3)-1)</f>
        <v>music</v>
      </c>
      <c r="T3" t="str">
        <f t="shared" ref="T3:T66" si="3">RIGHT(R3,LEN(R3)-FIND("/",R3))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4">ROUND(IFERROR(E4/H4,0),2)</f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1"/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tr">
        <f t="shared" ref="S4:S67" si="5">LEFT(R4,FIND("/",R4)-1)</f>
        <v>technology</v>
      </c>
      <c r="T4" t="str">
        <f t="shared" si="3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4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1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5"/>
        <v>music</v>
      </c>
      <c r="T5" t="str">
        <f t="shared" si="3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4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1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3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4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1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3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4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1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3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4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1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3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4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1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3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4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1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3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1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3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4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1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3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4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1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3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4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1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5"/>
        <v>music</v>
      </c>
      <c r="T15" t="str">
        <f t="shared" si="3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4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1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3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4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1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3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1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3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4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1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3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4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1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3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4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1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3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4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1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3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4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1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3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4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1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3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4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1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3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4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1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3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4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1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3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4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1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3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1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3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4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1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3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4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1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3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4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1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3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4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1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3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4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1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3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4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1"/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3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1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3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4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1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3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4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1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3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4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1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3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4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1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3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4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1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3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4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1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3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4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1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3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4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1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3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4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1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3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4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1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3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4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1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3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4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1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3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4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1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3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4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1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3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4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1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3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1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3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4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1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3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4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1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3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4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1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3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4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1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3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4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1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3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4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1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3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4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1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3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4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1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3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4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1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3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4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1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3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4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1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3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4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1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3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1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3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4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1"/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5"/>
        <v>technology</v>
      </c>
      <c r="T66" t="str">
        <f t="shared" si="3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si="4"/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7">(((L67/60)/60)/24)+DATE(1970,1,1)</f>
        <v>40570.25</v>
      </c>
      <c r="O67" s="7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si="5"/>
        <v>theater</v>
      </c>
      <c r="T67" t="str">
        <f t="shared" ref="T67:T130" si="9">RIGHT(R67,LEN(R67)-FIND("/",R67))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ref="I68:I131" si="10">ROUND(IFERROR(E68/H68,0),2)</f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7"/>
        <v>42102.208333333328</v>
      </c>
      <c r="O68" s="7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ref="S68:S131" si="11">LEFT(R68,FIND("/",R68)-1)</f>
        <v>theater</v>
      </c>
      <c r="T68" t="str">
        <f t="shared" si="9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10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7"/>
        <v>40203.25</v>
      </c>
      <c r="O69" s="7">
        <f t="shared" si="8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9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10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7"/>
        <v>42943.208333333328</v>
      </c>
      <c r="O70" s="7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9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10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7"/>
        <v>40531.25</v>
      </c>
      <c r="O71" s="7">
        <f t="shared" si="8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9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10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7"/>
        <v>40484.208333333336</v>
      </c>
      <c r="O72" s="7">
        <f t="shared" si="8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9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10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7"/>
        <v>43799.25</v>
      </c>
      <c r="O73" s="7">
        <f t="shared" si="8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9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10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7"/>
        <v>42186.208333333328</v>
      </c>
      <c r="O74" s="7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9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10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7"/>
        <v>42701.25</v>
      </c>
      <c r="O75" s="7">
        <f t="shared" si="8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9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10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7"/>
        <v>42456.208333333328</v>
      </c>
      <c r="O76" s="7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9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10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7"/>
        <v>43296.208333333328</v>
      </c>
      <c r="O77" s="7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9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10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7"/>
        <v>42027.25</v>
      </c>
      <c r="O78" s="7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9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10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7"/>
        <v>40448.208333333336</v>
      </c>
      <c r="O79" s="7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9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10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7"/>
        <v>43206.208333333328</v>
      </c>
      <c r="O80" s="7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9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10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7"/>
        <v>43267.208333333328</v>
      </c>
      <c r="O81" s="7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9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10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7"/>
        <v>42976.208333333328</v>
      </c>
      <c r="O82" s="7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9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10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7"/>
        <v>43062.25</v>
      </c>
      <c r="O83" s="7">
        <f t="shared" si="8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9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10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7"/>
        <v>43482.25</v>
      </c>
      <c r="O84" s="7">
        <f t="shared" si="8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9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10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7"/>
        <v>42579.208333333328</v>
      </c>
      <c r="O85" s="7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9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10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7"/>
        <v>41118.208333333336</v>
      </c>
      <c r="O86" s="7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9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10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7"/>
        <v>40797.208333333336</v>
      </c>
      <c r="O87" s="7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9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10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7"/>
        <v>42128.208333333328</v>
      </c>
      <c r="O88" s="7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9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10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7"/>
        <v>40610.25</v>
      </c>
      <c r="O89" s="7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9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10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7"/>
        <v>42110.208333333328</v>
      </c>
      <c r="O90" s="7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9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10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7"/>
        <v>40283.208333333336</v>
      </c>
      <c r="O91" s="7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9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10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7"/>
        <v>42425.25</v>
      </c>
      <c r="O92" s="7">
        <f t="shared" si="8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9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10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7"/>
        <v>42588.208333333328</v>
      </c>
      <c r="O93" s="7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9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10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7"/>
        <v>40352.208333333336</v>
      </c>
      <c r="O94" s="7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9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10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7"/>
        <v>41202.208333333336</v>
      </c>
      <c r="O95" s="7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9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10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7"/>
        <v>43562.208333333328</v>
      </c>
      <c r="O96" s="7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9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10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7"/>
        <v>43752.208333333328</v>
      </c>
      <c r="O97" s="7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9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10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7"/>
        <v>40612.25</v>
      </c>
      <c r="O98" s="7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9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10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7"/>
        <v>42180.208333333328</v>
      </c>
      <c r="O99" s="7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9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10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7"/>
        <v>42212.208333333328</v>
      </c>
      <c r="O100" s="7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9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10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7"/>
        <v>41968.25</v>
      </c>
      <c r="O101" s="7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9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10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7"/>
        <v>40835.208333333336</v>
      </c>
      <c r="O102" s="7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9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10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7"/>
        <v>42056.25</v>
      </c>
      <c r="O103" s="7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9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10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7"/>
        <v>43234.208333333328</v>
      </c>
      <c r="O104" s="7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9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10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7"/>
        <v>40475.208333333336</v>
      </c>
      <c r="O105" s="7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9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10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7"/>
        <v>42878.208333333328</v>
      </c>
      <c r="O106" s="7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9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10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7"/>
        <v>41366.208333333336</v>
      </c>
      <c r="O107" s="7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9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10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7"/>
        <v>43716.208333333328</v>
      </c>
      <c r="O108" s="7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9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10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7"/>
        <v>43213.208333333328</v>
      </c>
      <c r="O109" s="7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9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10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7"/>
        <v>41005.208333333336</v>
      </c>
      <c r="O110" s="7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9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10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7"/>
        <v>41651.25</v>
      </c>
      <c r="O111" s="7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9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10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7"/>
        <v>43354.208333333328</v>
      </c>
      <c r="O112" s="7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9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10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7"/>
        <v>41174.208333333336</v>
      </c>
      <c r="O113" s="7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9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10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7"/>
        <v>41875.208333333336</v>
      </c>
      <c r="O114" s="7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9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10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7"/>
        <v>42990.208333333328</v>
      </c>
      <c r="O115" s="7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9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10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7"/>
        <v>43564.208333333328</v>
      </c>
      <c r="O116" s="7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9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10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7"/>
        <v>43056.25</v>
      </c>
      <c r="O117" s="7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9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10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7"/>
        <v>42265.208333333328</v>
      </c>
      <c r="O118" s="7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9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10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7"/>
        <v>40808.208333333336</v>
      </c>
      <c r="O119" s="7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9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10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7"/>
        <v>41665.25</v>
      </c>
      <c r="O120" s="7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9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10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7"/>
        <v>41806.208333333336</v>
      </c>
      <c r="O121" s="7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9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10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7"/>
        <v>42111.208333333328</v>
      </c>
      <c r="O122" s="7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9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10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7"/>
        <v>41917.208333333336</v>
      </c>
      <c r="O123" s="7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9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10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7"/>
        <v>41970.25</v>
      </c>
      <c r="O124" s="7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9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10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7"/>
        <v>42332.25</v>
      </c>
      <c r="O125" s="7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9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10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7"/>
        <v>43598.208333333328</v>
      </c>
      <c r="O126" s="7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9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10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7"/>
        <v>43362.208333333328</v>
      </c>
      <c r="O127" s="7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9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10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7"/>
        <v>42596.208333333328</v>
      </c>
      <c r="O128" s="7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9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10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7"/>
        <v>40310.208333333336</v>
      </c>
      <c r="O129" s="7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9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10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7"/>
        <v>40417.208333333336</v>
      </c>
      <c r="O130" s="7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9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si="10"/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3">(((L131/60)/60)/24)+DATE(1970,1,1)</f>
        <v>42038.25</v>
      </c>
      <c r="O131" s="7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11"/>
        <v>food</v>
      </c>
      <c r="T131" t="str">
        <f t="shared" ref="T131:T194" si="15">RIGHT(R131,LEN(R131)-FIND("/",R131))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ref="I132:I195" si="16">ROUND(IFERROR(E132/H132,0),2)</f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3"/>
        <v>40842.208333333336</v>
      </c>
      <c r="O132" s="7">
        <f t="shared" si="14"/>
        <v>40858.25</v>
      </c>
      <c r="P132" t="b">
        <v>0</v>
      </c>
      <c r="Q132" t="b">
        <v>0</v>
      </c>
      <c r="R132" t="s">
        <v>53</v>
      </c>
      <c r="S132" t="str">
        <f t="shared" ref="S132:S195" si="17">LEFT(R132,FIND("/",R132)-1)</f>
        <v>film &amp; video</v>
      </c>
      <c r="T132" t="str">
        <f t="shared" si="15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6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3"/>
        <v>41607.25</v>
      </c>
      <c r="O133" s="7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7"/>
        <v>technology</v>
      </c>
      <c r="T133" t="str">
        <f t="shared" si="15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6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3"/>
        <v>43112.25</v>
      </c>
      <c r="O134" s="7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7"/>
        <v>theater</v>
      </c>
      <c r="T134" t="str">
        <f t="shared" si="15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6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3"/>
        <v>40767.208333333336</v>
      </c>
      <c r="O135" s="7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7"/>
        <v>music</v>
      </c>
      <c r="T135" t="str">
        <f t="shared" si="15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6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3"/>
        <v>40713.208333333336</v>
      </c>
      <c r="O136" s="7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7"/>
        <v>film &amp; video</v>
      </c>
      <c r="T136" t="str">
        <f t="shared" si="15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6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3"/>
        <v>41340.25</v>
      </c>
      <c r="O137" s="7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7"/>
        <v>theater</v>
      </c>
      <c r="T137" t="str">
        <f t="shared" si="15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6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3"/>
        <v>41797.208333333336</v>
      </c>
      <c r="O138" s="7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7"/>
        <v>film &amp; video</v>
      </c>
      <c r="T138" t="str">
        <f t="shared" si="15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6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3"/>
        <v>40457.208333333336</v>
      </c>
      <c r="O139" s="7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7"/>
        <v>publishing</v>
      </c>
      <c r="T139" t="str">
        <f t="shared" si="15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6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3"/>
        <v>41180.208333333336</v>
      </c>
      <c r="O140" s="7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7"/>
        <v>games</v>
      </c>
      <c r="T140" t="str">
        <f t="shared" si="15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6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3"/>
        <v>42115.208333333328</v>
      </c>
      <c r="O141" s="7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7"/>
        <v>technology</v>
      </c>
      <c r="T141" t="str">
        <f t="shared" si="15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6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3"/>
        <v>43156.25</v>
      </c>
      <c r="O142" s="7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7"/>
        <v>film &amp; video</v>
      </c>
      <c r="T142" t="str">
        <f t="shared" si="15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6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3"/>
        <v>42167.208333333328</v>
      </c>
      <c r="O143" s="7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7"/>
        <v>technology</v>
      </c>
      <c r="T143" t="str">
        <f t="shared" si="15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6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3"/>
        <v>41005.208333333336</v>
      </c>
      <c r="O144" s="7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7"/>
        <v>technology</v>
      </c>
      <c r="T144" t="str">
        <f t="shared" si="15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6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3"/>
        <v>40357.208333333336</v>
      </c>
      <c r="O145" s="7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7"/>
        <v>music</v>
      </c>
      <c r="T145" t="str">
        <f t="shared" si="15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6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3"/>
        <v>43633.208333333328</v>
      </c>
      <c r="O146" s="7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7"/>
        <v>theater</v>
      </c>
      <c r="T146" t="str">
        <f t="shared" si="15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6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3"/>
        <v>41889.208333333336</v>
      </c>
      <c r="O147" s="7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7"/>
        <v>technology</v>
      </c>
      <c r="T147" t="str">
        <f t="shared" si="15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6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3"/>
        <v>40855.25</v>
      </c>
      <c r="O148" s="7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5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6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3"/>
        <v>42534.208333333328</v>
      </c>
      <c r="O149" s="7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7"/>
        <v>theater</v>
      </c>
      <c r="T149" t="str">
        <f t="shared" si="15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6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3"/>
        <v>42941.208333333328</v>
      </c>
      <c r="O150" s="7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7"/>
        <v>technology</v>
      </c>
      <c r="T150" t="str">
        <f t="shared" si="15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6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3"/>
        <v>41275.25</v>
      </c>
      <c r="O151" s="7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7"/>
        <v>music</v>
      </c>
      <c r="T151" t="str">
        <f t="shared" si="15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6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3"/>
        <v>43450.25</v>
      </c>
      <c r="O152" s="7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7"/>
        <v>music</v>
      </c>
      <c r="T152" t="str">
        <f t="shared" si="15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6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3"/>
        <v>41799.208333333336</v>
      </c>
      <c r="O153" s="7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7"/>
        <v>music</v>
      </c>
      <c r="T153" t="str">
        <f t="shared" si="15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6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3"/>
        <v>42783.25</v>
      </c>
      <c r="O154" s="7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7"/>
        <v>music</v>
      </c>
      <c r="T154" t="str">
        <f t="shared" si="15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6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3"/>
        <v>41201.208333333336</v>
      </c>
      <c r="O155" s="7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7"/>
        <v>theater</v>
      </c>
      <c r="T155" t="str">
        <f t="shared" si="15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6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3"/>
        <v>42502.208333333328</v>
      </c>
      <c r="O156" s="7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7"/>
        <v>music</v>
      </c>
      <c r="T156" t="str">
        <f t="shared" si="15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6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3"/>
        <v>40262.208333333336</v>
      </c>
      <c r="O157" s="7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5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6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3"/>
        <v>43743.208333333328</v>
      </c>
      <c r="O158" s="7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7"/>
        <v>music</v>
      </c>
      <c r="T158" t="str">
        <f t="shared" si="15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6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3"/>
        <v>41638.25</v>
      </c>
      <c r="O159" s="7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7"/>
        <v>photography</v>
      </c>
      <c r="T159" t="str">
        <f t="shared" si="15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6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3"/>
        <v>42346.25</v>
      </c>
      <c r="O160" s="7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7"/>
        <v>music</v>
      </c>
      <c r="T160" t="str">
        <f t="shared" si="15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6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3"/>
        <v>43551.208333333328</v>
      </c>
      <c r="O161" s="7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7"/>
        <v>theater</v>
      </c>
      <c r="T161" t="str">
        <f t="shared" si="15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6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3"/>
        <v>43582.208333333328</v>
      </c>
      <c r="O162" s="7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7"/>
        <v>technology</v>
      </c>
      <c r="T162" t="str">
        <f t="shared" si="15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6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3"/>
        <v>42270.208333333328</v>
      </c>
      <c r="O163" s="7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7"/>
        <v>technology</v>
      </c>
      <c r="T163" t="str">
        <f t="shared" si="15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6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3"/>
        <v>43442.25</v>
      </c>
      <c r="O164" s="7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7"/>
        <v>music</v>
      </c>
      <c r="T164" t="str">
        <f t="shared" si="15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6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3"/>
        <v>43028.208333333328</v>
      </c>
      <c r="O165" s="7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7"/>
        <v>photography</v>
      </c>
      <c r="T165" t="str">
        <f t="shared" si="15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6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3"/>
        <v>43016.208333333328</v>
      </c>
      <c r="O166" s="7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5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6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3"/>
        <v>42948.208333333328</v>
      </c>
      <c r="O167" s="7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7"/>
        <v>technology</v>
      </c>
      <c r="T167" t="str">
        <f t="shared" si="15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6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3"/>
        <v>40534.25</v>
      </c>
      <c r="O168" s="7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7"/>
        <v>photography</v>
      </c>
      <c r="T168" t="str">
        <f t="shared" si="15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6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3"/>
        <v>41435.208333333336</v>
      </c>
      <c r="O169" s="7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7"/>
        <v>theater</v>
      </c>
      <c r="T169" t="str">
        <f t="shared" si="15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6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3"/>
        <v>43518.25</v>
      </c>
      <c r="O170" s="7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7"/>
        <v>music</v>
      </c>
      <c r="T170" t="str">
        <f t="shared" si="15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6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3"/>
        <v>41077.208333333336</v>
      </c>
      <c r="O171" s="7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7"/>
        <v>film &amp; video</v>
      </c>
      <c r="T171" t="str">
        <f t="shared" si="15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6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3"/>
        <v>42950.208333333328</v>
      </c>
      <c r="O172" s="7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7"/>
        <v>music</v>
      </c>
      <c r="T172" t="str">
        <f t="shared" si="15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6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3"/>
        <v>41718.208333333336</v>
      </c>
      <c r="O173" s="7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7"/>
        <v>publishing</v>
      </c>
      <c r="T173" t="str">
        <f t="shared" si="15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6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3"/>
        <v>41839.208333333336</v>
      </c>
      <c r="O174" s="7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7"/>
        <v>film &amp; video</v>
      </c>
      <c r="T174" t="str">
        <f t="shared" si="15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6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3"/>
        <v>41412.208333333336</v>
      </c>
      <c r="O175" s="7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7"/>
        <v>theater</v>
      </c>
      <c r="T175" t="str">
        <f t="shared" si="15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6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3"/>
        <v>42282.208333333328</v>
      </c>
      <c r="O176" s="7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7"/>
        <v>technology</v>
      </c>
      <c r="T176" t="str">
        <f t="shared" si="15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6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3"/>
        <v>42613.208333333328</v>
      </c>
      <c r="O177" s="7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7"/>
        <v>theater</v>
      </c>
      <c r="T177" t="str">
        <f t="shared" si="15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6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3"/>
        <v>42616.208333333328</v>
      </c>
      <c r="O178" s="7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7"/>
        <v>theater</v>
      </c>
      <c r="T178" t="str">
        <f t="shared" si="15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6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3"/>
        <v>40497.25</v>
      </c>
      <c r="O179" s="7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5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6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3"/>
        <v>42999.208333333328</v>
      </c>
      <c r="O180" s="7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7"/>
        <v>food</v>
      </c>
      <c r="T180" t="str">
        <f t="shared" si="15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6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3"/>
        <v>41350.208333333336</v>
      </c>
      <c r="O181" s="7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7"/>
        <v>theater</v>
      </c>
      <c r="T181" t="str">
        <f t="shared" si="15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6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3"/>
        <v>40259.208333333336</v>
      </c>
      <c r="O182" s="7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7"/>
        <v>technology</v>
      </c>
      <c r="T182" t="str">
        <f t="shared" si="15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6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3"/>
        <v>43012.208333333328</v>
      </c>
      <c r="O183" s="7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7"/>
        <v>technology</v>
      </c>
      <c r="T183" t="str">
        <f t="shared" si="15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6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3"/>
        <v>43631.208333333328</v>
      </c>
      <c r="O184" s="7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7"/>
        <v>theater</v>
      </c>
      <c r="T184" t="str">
        <f t="shared" si="15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6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3"/>
        <v>40430.208333333336</v>
      </c>
      <c r="O185" s="7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7"/>
        <v>music</v>
      </c>
      <c r="T185" t="str">
        <f t="shared" si="15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6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3"/>
        <v>43588.208333333328</v>
      </c>
      <c r="O186" s="7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7"/>
        <v>theater</v>
      </c>
      <c r="T186" t="str">
        <f t="shared" si="15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6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3"/>
        <v>43233.208333333328</v>
      </c>
      <c r="O187" s="7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7"/>
        <v>film &amp; video</v>
      </c>
      <c r="T187" t="str">
        <f t="shared" si="15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6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3"/>
        <v>41782.208333333336</v>
      </c>
      <c r="O188" s="7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5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6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3"/>
        <v>41328.25</v>
      </c>
      <c r="O189" s="7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7"/>
        <v>film &amp; video</v>
      </c>
      <c r="T189" t="str">
        <f t="shared" si="15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6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3"/>
        <v>41975.25</v>
      </c>
      <c r="O190" s="7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7"/>
        <v>theater</v>
      </c>
      <c r="T190" t="str">
        <f t="shared" si="15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6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3"/>
        <v>42433.25</v>
      </c>
      <c r="O191" s="7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5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6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3"/>
        <v>41429.208333333336</v>
      </c>
      <c r="O192" s="7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7"/>
        <v>theater</v>
      </c>
      <c r="T192" t="str">
        <f t="shared" si="15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6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3"/>
        <v>43536.208333333328</v>
      </c>
      <c r="O193" s="7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7"/>
        <v>theater</v>
      </c>
      <c r="T193" t="str">
        <f t="shared" si="15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6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3"/>
        <v>41817.208333333336</v>
      </c>
      <c r="O194" s="7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7"/>
        <v>music</v>
      </c>
      <c r="T194" t="str">
        <f t="shared" si="15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si="16"/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9">(((L195/60)/60)/24)+DATE(1970,1,1)</f>
        <v>43198.208333333328</v>
      </c>
      <c r="O195" s="7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7"/>
        <v>music</v>
      </c>
      <c r="T195" t="str">
        <f t="shared" ref="T195:T258" si="21">RIGHT(R195,LEN(R195)-FIND("/",R195))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ref="I196:I259" si="22">ROUND(IFERROR(E196/H196,0),2)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9"/>
        <v>42261.208333333328</v>
      </c>
      <c r="O196" s="7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ref="S196:S259" si="23">LEFT(R196,FIND("/",R196)-1)</f>
        <v>music</v>
      </c>
      <c r="T196" t="str">
        <f t="shared" si="21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9"/>
        <v>43310.208333333328</v>
      </c>
      <c r="O197" s="7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3"/>
        <v>music</v>
      </c>
      <c r="T197" t="str">
        <f t="shared" si="21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9"/>
        <v>42616.208333333328</v>
      </c>
      <c r="O198" s="7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3"/>
        <v>technology</v>
      </c>
      <c r="T198" t="str">
        <f t="shared" si="21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9"/>
        <v>42909.208333333328</v>
      </c>
      <c r="O199" s="7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3"/>
        <v>film &amp; video</v>
      </c>
      <c r="T199" t="str">
        <f t="shared" si="21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9"/>
        <v>40396.208333333336</v>
      </c>
      <c r="O200" s="7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3"/>
        <v>music</v>
      </c>
      <c r="T200" t="str">
        <f t="shared" si="21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9"/>
        <v>42192.208333333328</v>
      </c>
      <c r="O201" s="7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3"/>
        <v>music</v>
      </c>
      <c r="T201" t="str">
        <f t="shared" si="21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9"/>
        <v>40262.208333333336</v>
      </c>
      <c r="O202" s="7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3"/>
        <v>theater</v>
      </c>
      <c r="T202" t="str">
        <f t="shared" si="21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9"/>
        <v>41845.208333333336</v>
      </c>
      <c r="O203" s="7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3"/>
        <v>technology</v>
      </c>
      <c r="T203" t="str">
        <f t="shared" si="21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9"/>
        <v>40818.208333333336</v>
      </c>
      <c r="O204" s="7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3"/>
        <v>food</v>
      </c>
      <c r="T204" t="str">
        <f t="shared" si="21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9"/>
        <v>42752.25</v>
      </c>
      <c r="O205" s="7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3"/>
        <v>theater</v>
      </c>
      <c r="T205" t="str">
        <f t="shared" si="21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9"/>
        <v>40636.208333333336</v>
      </c>
      <c r="O206" s="7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3"/>
        <v>music</v>
      </c>
      <c r="T206" t="str">
        <f t="shared" si="21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9"/>
        <v>43390.208333333328</v>
      </c>
      <c r="O207" s="7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3"/>
        <v>theater</v>
      </c>
      <c r="T207" t="str">
        <f t="shared" si="21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9"/>
        <v>40236.25</v>
      </c>
      <c r="O208" s="7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3"/>
        <v>publishing</v>
      </c>
      <c r="T208" t="str">
        <f t="shared" si="21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9"/>
        <v>43340.208333333328</v>
      </c>
      <c r="O209" s="7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3"/>
        <v>music</v>
      </c>
      <c r="T209" t="str">
        <f t="shared" si="21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9"/>
        <v>43048.25</v>
      </c>
      <c r="O210" s="7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3"/>
        <v>film &amp; video</v>
      </c>
      <c r="T210" t="str">
        <f t="shared" si="21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9"/>
        <v>42496.208333333328</v>
      </c>
      <c r="O211" s="7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3"/>
        <v>film &amp; video</v>
      </c>
      <c r="T211" t="str">
        <f t="shared" si="21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9"/>
        <v>42797.25</v>
      </c>
      <c r="O212" s="7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3"/>
        <v>film &amp; video</v>
      </c>
      <c r="T212" t="str">
        <f t="shared" si="21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9"/>
        <v>41513.208333333336</v>
      </c>
      <c r="O213" s="7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3"/>
        <v>theater</v>
      </c>
      <c r="T213" t="str">
        <f t="shared" si="21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9"/>
        <v>43814.25</v>
      </c>
      <c r="O214" s="7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3"/>
        <v>theater</v>
      </c>
      <c r="T214" t="str">
        <f t="shared" si="21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9"/>
        <v>40488.208333333336</v>
      </c>
      <c r="O215" s="7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3"/>
        <v>music</v>
      </c>
      <c r="T215" t="str">
        <f t="shared" si="21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9"/>
        <v>40409.208333333336</v>
      </c>
      <c r="O216" s="7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3"/>
        <v>music</v>
      </c>
      <c r="T216" t="str">
        <f t="shared" si="21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9"/>
        <v>43509.25</v>
      </c>
      <c r="O217" s="7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3"/>
        <v>theater</v>
      </c>
      <c r="T217" t="str">
        <f t="shared" si="21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9"/>
        <v>40869.25</v>
      </c>
      <c r="O218" s="7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3"/>
        <v>theater</v>
      </c>
      <c r="T218" t="str">
        <f t="shared" si="21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9"/>
        <v>43583.208333333328</v>
      </c>
      <c r="O219" s="7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3"/>
        <v>film &amp; video</v>
      </c>
      <c r="T219" t="str">
        <f t="shared" si="21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9"/>
        <v>40858.25</v>
      </c>
      <c r="O220" s="7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3"/>
        <v>film &amp; video</v>
      </c>
      <c r="T220" t="str">
        <f t="shared" si="21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9"/>
        <v>41137.208333333336</v>
      </c>
      <c r="O221" s="7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3"/>
        <v>film &amp; video</v>
      </c>
      <c r="T221" t="str">
        <f t="shared" si="21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9"/>
        <v>40725.208333333336</v>
      </c>
      <c r="O222" s="7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3"/>
        <v>theater</v>
      </c>
      <c r="T222" t="str">
        <f t="shared" si="21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9"/>
        <v>41081.208333333336</v>
      </c>
      <c r="O223" s="7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3"/>
        <v>food</v>
      </c>
      <c r="T223" t="str">
        <f t="shared" si="21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9"/>
        <v>41914.208333333336</v>
      </c>
      <c r="O224" s="7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3"/>
        <v>photography</v>
      </c>
      <c r="T224" t="str">
        <f t="shared" si="21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9"/>
        <v>42445.208333333328</v>
      </c>
      <c r="O225" s="7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3"/>
        <v>theater</v>
      </c>
      <c r="T225" t="str">
        <f t="shared" si="21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9"/>
        <v>41906.208333333336</v>
      </c>
      <c r="O226" s="7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3"/>
        <v>film &amp; video</v>
      </c>
      <c r="T226" t="str">
        <f t="shared" si="21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9"/>
        <v>41762.208333333336</v>
      </c>
      <c r="O227" s="7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3"/>
        <v>music</v>
      </c>
      <c r="T227" t="str">
        <f t="shared" si="21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9"/>
        <v>40276.208333333336</v>
      </c>
      <c r="O228" s="7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3"/>
        <v>photography</v>
      </c>
      <c r="T228" t="str">
        <f t="shared" si="21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9"/>
        <v>42139.208333333328</v>
      </c>
      <c r="O229" s="7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3"/>
        <v>games</v>
      </c>
      <c r="T229" t="str">
        <f t="shared" si="21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9"/>
        <v>42613.208333333328</v>
      </c>
      <c r="O230" s="7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3"/>
        <v>film &amp; video</v>
      </c>
      <c r="T230" t="str">
        <f t="shared" si="21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9"/>
        <v>42887.208333333328</v>
      </c>
      <c r="O231" s="7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3"/>
        <v>games</v>
      </c>
      <c r="T231" t="str">
        <f t="shared" si="21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9"/>
        <v>43805.25</v>
      </c>
      <c r="O232" s="7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3"/>
        <v>games</v>
      </c>
      <c r="T232" t="str">
        <f t="shared" si="21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9"/>
        <v>41415.208333333336</v>
      </c>
      <c r="O233" s="7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3"/>
        <v>theater</v>
      </c>
      <c r="T233" t="str">
        <f t="shared" si="21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9"/>
        <v>42576.208333333328</v>
      </c>
      <c r="O234" s="7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3"/>
        <v>theater</v>
      </c>
      <c r="T234" t="str">
        <f t="shared" si="21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9"/>
        <v>40706.208333333336</v>
      </c>
      <c r="O235" s="7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3"/>
        <v>film &amp; video</v>
      </c>
      <c r="T235" t="str">
        <f t="shared" si="21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9"/>
        <v>42969.208333333328</v>
      </c>
      <c r="O236" s="7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3"/>
        <v>games</v>
      </c>
      <c r="T236" t="str">
        <f t="shared" si="21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9"/>
        <v>42779.25</v>
      </c>
      <c r="O237" s="7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3"/>
        <v>film &amp; video</v>
      </c>
      <c r="T237" t="str">
        <f t="shared" si="21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9"/>
        <v>43641.208333333328</v>
      </c>
      <c r="O238" s="7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3"/>
        <v>music</v>
      </c>
      <c r="T238" t="str">
        <f t="shared" si="21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9"/>
        <v>41754.208333333336</v>
      </c>
      <c r="O239" s="7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3"/>
        <v>film &amp; video</v>
      </c>
      <c r="T239" t="str">
        <f t="shared" si="21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9"/>
        <v>43083.25</v>
      </c>
      <c r="O240" s="7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3"/>
        <v>theater</v>
      </c>
      <c r="T240" t="str">
        <f t="shared" si="21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9"/>
        <v>42245.208333333328</v>
      </c>
      <c r="O241" s="7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3"/>
        <v>technology</v>
      </c>
      <c r="T241" t="str">
        <f t="shared" si="21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9"/>
        <v>40396.208333333336</v>
      </c>
      <c r="O242" s="7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3"/>
        <v>theater</v>
      </c>
      <c r="T242" t="str">
        <f t="shared" si="21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9"/>
        <v>41742.208333333336</v>
      </c>
      <c r="O243" s="7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3"/>
        <v>publishing</v>
      </c>
      <c r="T243" t="str">
        <f t="shared" si="21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9"/>
        <v>42865.208333333328</v>
      </c>
      <c r="O244" s="7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3"/>
        <v>music</v>
      </c>
      <c r="T244" t="str">
        <f t="shared" si="21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9"/>
        <v>43163.25</v>
      </c>
      <c r="O245" s="7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3"/>
        <v>theater</v>
      </c>
      <c r="T245" t="str">
        <f t="shared" si="21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9"/>
        <v>41834.208333333336</v>
      </c>
      <c r="O246" s="7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3"/>
        <v>theater</v>
      </c>
      <c r="T246" t="str">
        <f t="shared" si="21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9"/>
        <v>41736.208333333336</v>
      </c>
      <c r="O247" s="7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3"/>
        <v>theater</v>
      </c>
      <c r="T247" t="str">
        <f t="shared" si="21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9"/>
        <v>41491.208333333336</v>
      </c>
      <c r="O248" s="7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3"/>
        <v>technology</v>
      </c>
      <c r="T248" t="str">
        <f t="shared" si="21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9"/>
        <v>42726.25</v>
      </c>
      <c r="O249" s="7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3"/>
        <v>publishing</v>
      </c>
      <c r="T249" t="str">
        <f t="shared" si="21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9"/>
        <v>42004.25</v>
      </c>
      <c r="O250" s="7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3"/>
        <v>games</v>
      </c>
      <c r="T250" t="str">
        <f t="shared" si="21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9"/>
        <v>42006.25</v>
      </c>
      <c r="O251" s="7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3"/>
        <v>publishing</v>
      </c>
      <c r="T251" t="str">
        <f t="shared" si="21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9"/>
        <v>40203.25</v>
      </c>
      <c r="O252" s="7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3"/>
        <v>music</v>
      </c>
      <c r="T252" t="str">
        <f t="shared" si="21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9"/>
        <v>41252.25</v>
      </c>
      <c r="O253" s="7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3"/>
        <v>theater</v>
      </c>
      <c r="T253" t="str">
        <f t="shared" si="21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9"/>
        <v>41572.208333333336</v>
      </c>
      <c r="O254" s="7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3"/>
        <v>theater</v>
      </c>
      <c r="T254" t="str">
        <f t="shared" si="21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9"/>
        <v>40641.208333333336</v>
      </c>
      <c r="O255" s="7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3"/>
        <v>film &amp; video</v>
      </c>
      <c r="T255" t="str">
        <f t="shared" si="21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9"/>
        <v>42787.25</v>
      </c>
      <c r="O256" s="7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3"/>
        <v>publishing</v>
      </c>
      <c r="T256" t="str">
        <f t="shared" si="21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9"/>
        <v>40590.25</v>
      </c>
      <c r="O257" s="7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3"/>
        <v>music</v>
      </c>
      <c r="T257" t="str">
        <f t="shared" si="21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9"/>
        <v>42393.25</v>
      </c>
      <c r="O258" s="7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3"/>
        <v>music</v>
      </c>
      <c r="T258" t="str">
        <f t="shared" si="21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si="22"/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5">(((L259/60)/60)/24)+DATE(1970,1,1)</f>
        <v>41338.25</v>
      </c>
      <c r="O259" s="7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23"/>
        <v>theater</v>
      </c>
      <c r="T259" t="str">
        <f t="shared" ref="T259:T322" si="27">RIGHT(R259,LEN(R259)-FIND("/",R259))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ref="I260:I323" si="28">ROUND(IFERROR(E260/H260,0),2)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5"/>
        <v>42712.25</v>
      </c>
      <c r="O260" s="7">
        <f t="shared" si="26"/>
        <v>42732.25</v>
      </c>
      <c r="P260" t="b">
        <v>0</v>
      </c>
      <c r="Q260" t="b">
        <v>1</v>
      </c>
      <c r="R260" t="s">
        <v>33</v>
      </c>
      <c r="S260" t="str">
        <f t="shared" ref="S260:S323" si="29">LEFT(R260,FIND("/",R260)-1)</f>
        <v>theater</v>
      </c>
      <c r="T260" t="str">
        <f t="shared" si="27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8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5"/>
        <v>41251.25</v>
      </c>
      <c r="O261" s="7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9"/>
        <v>photography</v>
      </c>
      <c r="T261" t="str">
        <f t="shared" si="27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8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5"/>
        <v>41180.208333333336</v>
      </c>
      <c r="O262" s="7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9"/>
        <v>music</v>
      </c>
      <c r="T262" t="str">
        <f t="shared" si="27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8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5"/>
        <v>40415.208333333336</v>
      </c>
      <c r="O263" s="7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9"/>
        <v>music</v>
      </c>
      <c r="T263" t="str">
        <f t="shared" si="27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8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5"/>
        <v>40638.208333333336</v>
      </c>
      <c r="O264" s="7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9"/>
        <v>music</v>
      </c>
      <c r="T264" t="str">
        <f t="shared" si="27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8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5"/>
        <v>40187.25</v>
      </c>
      <c r="O265" s="7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9"/>
        <v>photography</v>
      </c>
      <c r="T265" t="str">
        <f t="shared" si="27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8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5"/>
        <v>41317.25</v>
      </c>
      <c r="O266" s="7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27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8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5"/>
        <v>42372.25</v>
      </c>
      <c r="O267" s="7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9"/>
        <v>theater</v>
      </c>
      <c r="T267" t="str">
        <f t="shared" si="27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8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5"/>
        <v>41950.25</v>
      </c>
      <c r="O268" s="7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9"/>
        <v>music</v>
      </c>
      <c r="T268" t="str">
        <f t="shared" si="27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8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5"/>
        <v>41206.208333333336</v>
      </c>
      <c r="O269" s="7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9"/>
        <v>theater</v>
      </c>
      <c r="T269" t="str">
        <f t="shared" si="27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8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5"/>
        <v>41186.208333333336</v>
      </c>
      <c r="O270" s="7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9"/>
        <v>film &amp; video</v>
      </c>
      <c r="T270" t="str">
        <f t="shared" si="27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8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5"/>
        <v>43496.25</v>
      </c>
      <c r="O271" s="7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9"/>
        <v>film &amp; video</v>
      </c>
      <c r="T271" t="str">
        <f t="shared" si="27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8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5"/>
        <v>40514.25</v>
      </c>
      <c r="O272" s="7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9"/>
        <v>games</v>
      </c>
      <c r="T272" t="str">
        <f t="shared" si="27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8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5"/>
        <v>42345.25</v>
      </c>
      <c r="O273" s="7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9"/>
        <v>photography</v>
      </c>
      <c r="T273" t="str">
        <f t="shared" si="27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8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5"/>
        <v>43656.208333333328</v>
      </c>
      <c r="O274" s="7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27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8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5"/>
        <v>42995.208333333328</v>
      </c>
      <c r="O275" s="7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27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8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5"/>
        <v>43045.25</v>
      </c>
      <c r="O276" s="7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9"/>
        <v>theater</v>
      </c>
      <c r="T276" t="str">
        <f t="shared" si="27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8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5"/>
        <v>43561.208333333328</v>
      </c>
      <c r="O277" s="7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9"/>
        <v>publishing</v>
      </c>
      <c r="T277" t="str">
        <f t="shared" si="27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8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5"/>
        <v>41018.208333333336</v>
      </c>
      <c r="O278" s="7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si="27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8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5"/>
        <v>40378.208333333336</v>
      </c>
      <c r="O279" s="7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9"/>
        <v>theater</v>
      </c>
      <c r="T279" t="str">
        <f t="shared" si="27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8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5"/>
        <v>41239.25</v>
      </c>
      <c r="O280" s="7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9"/>
        <v>technology</v>
      </c>
      <c r="T280" t="str">
        <f t="shared" si="27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8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5"/>
        <v>43346.208333333328</v>
      </c>
      <c r="O281" s="7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9"/>
        <v>theater</v>
      </c>
      <c r="T281" t="str">
        <f t="shared" si="27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8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5"/>
        <v>43060.25</v>
      </c>
      <c r="O282" s="7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9"/>
        <v>film &amp; video</v>
      </c>
      <c r="T282" t="str">
        <f t="shared" si="27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8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5"/>
        <v>40979.25</v>
      </c>
      <c r="O283" s="7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9"/>
        <v>theater</v>
      </c>
      <c r="T283" t="str">
        <f t="shared" si="27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8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5"/>
        <v>42701.25</v>
      </c>
      <c r="O284" s="7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9"/>
        <v>film &amp; video</v>
      </c>
      <c r="T284" t="str">
        <f t="shared" si="27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8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5"/>
        <v>42520.208333333328</v>
      </c>
      <c r="O285" s="7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9"/>
        <v>music</v>
      </c>
      <c r="T285" t="str">
        <f t="shared" si="27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8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5"/>
        <v>41030.208333333336</v>
      </c>
      <c r="O286" s="7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9"/>
        <v>technology</v>
      </c>
      <c r="T286" t="str">
        <f t="shared" si="27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8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5"/>
        <v>42623.208333333328</v>
      </c>
      <c r="O287" s="7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9"/>
        <v>theater</v>
      </c>
      <c r="T287" t="str">
        <f t="shared" si="27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8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5"/>
        <v>42697.25</v>
      </c>
      <c r="O288" s="7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9"/>
        <v>theater</v>
      </c>
      <c r="T288" t="str">
        <f t="shared" si="27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8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5"/>
        <v>42122.208333333328</v>
      </c>
      <c r="O289" s="7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9"/>
        <v>music</v>
      </c>
      <c r="T289" t="str">
        <f t="shared" si="27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8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5"/>
        <v>40982.208333333336</v>
      </c>
      <c r="O290" s="7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9"/>
        <v>music</v>
      </c>
      <c r="T290" t="str">
        <f t="shared" si="27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8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5"/>
        <v>42219.208333333328</v>
      </c>
      <c r="O291" s="7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27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8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5"/>
        <v>41404.208333333336</v>
      </c>
      <c r="O292" s="7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9"/>
        <v>film &amp; video</v>
      </c>
      <c r="T292" t="str">
        <f t="shared" si="27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8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5"/>
        <v>40831.208333333336</v>
      </c>
      <c r="O293" s="7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9"/>
        <v>technology</v>
      </c>
      <c r="T293" t="str">
        <f t="shared" si="27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8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5"/>
        <v>40984.208333333336</v>
      </c>
      <c r="O294" s="7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9"/>
        <v>food</v>
      </c>
      <c r="T294" t="str">
        <f t="shared" si="27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8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5"/>
        <v>40456.208333333336</v>
      </c>
      <c r="O295" s="7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27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8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5"/>
        <v>43399.208333333328</v>
      </c>
      <c r="O296" s="7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9"/>
        <v>theater</v>
      </c>
      <c r="T296" t="str">
        <f t="shared" si="27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8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5"/>
        <v>41562.208333333336</v>
      </c>
      <c r="O297" s="7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27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8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5"/>
        <v>43493.25</v>
      </c>
      <c r="O298" s="7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27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8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5"/>
        <v>41653.25</v>
      </c>
      <c r="O299" s="7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9"/>
        <v>theater</v>
      </c>
      <c r="T299" t="str">
        <f t="shared" si="27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8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5"/>
        <v>42426.25</v>
      </c>
      <c r="O300" s="7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9"/>
        <v>music</v>
      </c>
      <c r="T300" t="str">
        <f t="shared" si="27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8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5"/>
        <v>42432.25</v>
      </c>
      <c r="O301" s="7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9"/>
        <v>food</v>
      </c>
      <c r="T301" t="str">
        <f t="shared" si="27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8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5"/>
        <v>42977.208333333328</v>
      </c>
      <c r="O302" s="7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9"/>
        <v>publishing</v>
      </c>
      <c r="T302" t="str">
        <f t="shared" si="27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8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5"/>
        <v>42061.25</v>
      </c>
      <c r="O303" s="7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9"/>
        <v>film &amp; video</v>
      </c>
      <c r="T303" t="str">
        <f t="shared" si="27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8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5"/>
        <v>43345.208333333328</v>
      </c>
      <c r="O304" s="7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9"/>
        <v>theater</v>
      </c>
      <c r="T304" t="str">
        <f t="shared" si="27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8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5"/>
        <v>42376.25</v>
      </c>
      <c r="O305" s="7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9"/>
        <v>music</v>
      </c>
      <c r="T305" t="str">
        <f t="shared" si="27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8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5"/>
        <v>42589.208333333328</v>
      </c>
      <c r="O306" s="7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9"/>
        <v>film &amp; video</v>
      </c>
      <c r="T306" t="str">
        <f t="shared" si="27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8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5"/>
        <v>42448.208333333328</v>
      </c>
      <c r="O307" s="7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9"/>
        <v>theater</v>
      </c>
      <c r="T307" t="str">
        <f t="shared" si="27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8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5"/>
        <v>42930.208333333328</v>
      </c>
      <c r="O308" s="7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9"/>
        <v>theater</v>
      </c>
      <c r="T308" t="str">
        <f t="shared" si="27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8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5"/>
        <v>41066.208333333336</v>
      </c>
      <c r="O309" s="7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9"/>
        <v>publishing</v>
      </c>
      <c r="T309" t="str">
        <f t="shared" si="27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8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5"/>
        <v>40651.208333333336</v>
      </c>
      <c r="O310" s="7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27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8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5"/>
        <v>40807.208333333336</v>
      </c>
      <c r="O311" s="7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9"/>
        <v>music</v>
      </c>
      <c r="T311" t="str">
        <f t="shared" si="27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8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5"/>
        <v>40277.208333333336</v>
      </c>
      <c r="O312" s="7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9"/>
        <v>games</v>
      </c>
      <c r="T312" t="str">
        <f t="shared" si="27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8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5"/>
        <v>40590.25</v>
      </c>
      <c r="O313" s="7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27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8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5"/>
        <v>41572.208333333336</v>
      </c>
      <c r="O314" s="7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27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8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5"/>
        <v>40966.25</v>
      </c>
      <c r="O315" s="7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9"/>
        <v>music</v>
      </c>
      <c r="T315" t="str">
        <f t="shared" si="27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8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5"/>
        <v>43536.208333333328</v>
      </c>
      <c r="O316" s="7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9"/>
        <v>film &amp; video</v>
      </c>
      <c r="T316" t="str">
        <f t="shared" si="27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8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5"/>
        <v>41783.208333333336</v>
      </c>
      <c r="O317" s="7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9"/>
        <v>theater</v>
      </c>
      <c r="T317" t="str">
        <f t="shared" si="27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8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5"/>
        <v>43788.25</v>
      </c>
      <c r="O318" s="7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9"/>
        <v>food</v>
      </c>
      <c r="T318" t="str">
        <f t="shared" si="27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8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5"/>
        <v>42869.208333333328</v>
      </c>
      <c r="O319" s="7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27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8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5"/>
        <v>41684.25</v>
      </c>
      <c r="O320" s="7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27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8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5"/>
        <v>40402.208333333336</v>
      </c>
      <c r="O321" s="7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9"/>
        <v>technology</v>
      </c>
      <c r="T321" t="str">
        <f t="shared" si="27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8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5"/>
        <v>40673.208333333336</v>
      </c>
      <c r="O322" s="7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9"/>
        <v>publishing</v>
      </c>
      <c r="T322" t="str">
        <f t="shared" si="27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si="28"/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1">(((L323/60)/60)/24)+DATE(1970,1,1)</f>
        <v>40634.208333333336</v>
      </c>
      <c r="O323" s="7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29"/>
        <v>film &amp; video</v>
      </c>
      <c r="T323" t="str">
        <f t="shared" ref="T323:T386" si="33">RIGHT(R323,LEN(R323)-FIND("/",R323))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ref="I324:I387" si="34">ROUND(IFERROR(E324/H324,0),2)</f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1"/>
        <v>40507.25</v>
      </c>
      <c r="O324" s="7">
        <f t="shared" si="32"/>
        <v>40520.25</v>
      </c>
      <c r="P324" t="b">
        <v>0</v>
      </c>
      <c r="Q324" t="b">
        <v>0</v>
      </c>
      <c r="R324" t="s">
        <v>33</v>
      </c>
      <c r="S324" t="str">
        <f t="shared" ref="S324:S387" si="35">LEFT(R324,FIND("/",R324)-1)</f>
        <v>theater</v>
      </c>
      <c r="T324" t="str">
        <f t="shared" si="33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4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1"/>
        <v>41725.208333333336</v>
      </c>
      <c r="O325" s="7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5"/>
        <v>film &amp; video</v>
      </c>
      <c r="T325" t="str">
        <f t="shared" si="33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4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1"/>
        <v>42176.208333333328</v>
      </c>
      <c r="O326" s="7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5"/>
        <v>theater</v>
      </c>
      <c r="T326" t="str">
        <f t="shared" si="33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4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1"/>
        <v>43267.208333333328</v>
      </c>
      <c r="O327" s="7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5"/>
        <v>theater</v>
      </c>
      <c r="T327" t="str">
        <f t="shared" si="33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4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1"/>
        <v>42364.25</v>
      </c>
      <c r="O328" s="7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5"/>
        <v>film &amp; video</v>
      </c>
      <c r="T328" t="str">
        <f t="shared" si="33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4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1"/>
        <v>43705.208333333328</v>
      </c>
      <c r="O329" s="7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5"/>
        <v>theater</v>
      </c>
      <c r="T329" t="str">
        <f t="shared" si="33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4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1"/>
        <v>43434.25</v>
      </c>
      <c r="O330" s="7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5"/>
        <v>music</v>
      </c>
      <c r="T330" t="str">
        <f t="shared" si="33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4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1"/>
        <v>42716.25</v>
      </c>
      <c r="O331" s="7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5"/>
        <v>games</v>
      </c>
      <c r="T331" t="str">
        <f t="shared" si="33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4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1"/>
        <v>43077.25</v>
      </c>
      <c r="O332" s="7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5"/>
        <v>film &amp; video</v>
      </c>
      <c r="T332" t="str">
        <f t="shared" si="33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4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1"/>
        <v>40896.25</v>
      </c>
      <c r="O333" s="7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5"/>
        <v>food</v>
      </c>
      <c r="T333" t="str">
        <f t="shared" si="33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4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1"/>
        <v>41361.208333333336</v>
      </c>
      <c r="O334" s="7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5"/>
        <v>technology</v>
      </c>
      <c r="T334" t="str">
        <f t="shared" si="33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4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1"/>
        <v>43424.25</v>
      </c>
      <c r="O335" s="7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3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4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1"/>
        <v>43110.25</v>
      </c>
      <c r="O336" s="7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5"/>
        <v>music</v>
      </c>
      <c r="T336" t="str">
        <f t="shared" si="33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4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1"/>
        <v>43784.25</v>
      </c>
      <c r="O337" s="7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5"/>
        <v>music</v>
      </c>
      <c r="T337" t="str">
        <f t="shared" si="33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4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1"/>
        <v>40527.25</v>
      </c>
      <c r="O338" s="7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5"/>
        <v>music</v>
      </c>
      <c r="T338" t="str">
        <f t="shared" si="33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4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1"/>
        <v>43780.25</v>
      </c>
      <c r="O339" s="7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5"/>
        <v>theater</v>
      </c>
      <c r="T339" t="str">
        <f t="shared" si="33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4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1"/>
        <v>40821.208333333336</v>
      </c>
      <c r="O340" s="7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5"/>
        <v>theater</v>
      </c>
      <c r="T340" t="str">
        <f t="shared" si="33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4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1"/>
        <v>42949.208333333328</v>
      </c>
      <c r="O341" s="7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5"/>
        <v>theater</v>
      </c>
      <c r="T341" t="str">
        <f t="shared" si="33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4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1"/>
        <v>40889.25</v>
      </c>
      <c r="O342" s="7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5"/>
        <v>photography</v>
      </c>
      <c r="T342" t="str">
        <f t="shared" si="33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4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1"/>
        <v>42244.208333333328</v>
      </c>
      <c r="O343" s="7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5"/>
        <v>music</v>
      </c>
      <c r="T343" t="str">
        <f t="shared" si="33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4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1"/>
        <v>41475.208333333336</v>
      </c>
      <c r="O344" s="7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5"/>
        <v>theater</v>
      </c>
      <c r="T344" t="str">
        <f t="shared" si="33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4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1"/>
        <v>41597.25</v>
      </c>
      <c r="O345" s="7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3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4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1"/>
        <v>43122.25</v>
      </c>
      <c r="O346" s="7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5"/>
        <v>games</v>
      </c>
      <c r="T346" t="str">
        <f t="shared" si="33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4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1"/>
        <v>42194.208333333328</v>
      </c>
      <c r="O347" s="7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5"/>
        <v>film &amp; video</v>
      </c>
      <c r="T347" t="str">
        <f t="shared" si="33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4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1"/>
        <v>42971.208333333328</v>
      </c>
      <c r="O348" s="7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5"/>
        <v>music</v>
      </c>
      <c r="T348" t="str">
        <f t="shared" si="33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4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1"/>
        <v>42046.25</v>
      </c>
      <c r="O349" s="7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5"/>
        <v>technology</v>
      </c>
      <c r="T349" t="str">
        <f t="shared" si="33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4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1"/>
        <v>42782.25</v>
      </c>
      <c r="O350" s="7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3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4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1"/>
        <v>42930.208333333328</v>
      </c>
      <c r="O351" s="7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5"/>
        <v>theater</v>
      </c>
      <c r="T351" t="str">
        <f t="shared" si="33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4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1"/>
        <v>42144.208333333328</v>
      </c>
      <c r="O352" s="7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5"/>
        <v>music</v>
      </c>
      <c r="T352" t="str">
        <f t="shared" si="33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4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1"/>
        <v>42240.208333333328</v>
      </c>
      <c r="O353" s="7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5"/>
        <v>music</v>
      </c>
      <c r="T353" t="str">
        <f t="shared" si="33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4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1"/>
        <v>42315.25</v>
      </c>
      <c r="O354" s="7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3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4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1"/>
        <v>43651.208333333328</v>
      </c>
      <c r="O355" s="7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5"/>
        <v>theater</v>
      </c>
      <c r="T355" t="str">
        <f t="shared" si="33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4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1"/>
        <v>41520.208333333336</v>
      </c>
      <c r="O356" s="7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3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4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1"/>
        <v>42757.25</v>
      </c>
      <c r="O357" s="7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5"/>
        <v>technology</v>
      </c>
      <c r="T357" t="str">
        <f t="shared" si="33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4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1"/>
        <v>40922.25</v>
      </c>
      <c r="O358" s="7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5"/>
        <v>theater</v>
      </c>
      <c r="T358" t="str">
        <f t="shared" si="33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4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1"/>
        <v>42250.208333333328</v>
      </c>
      <c r="O359" s="7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5"/>
        <v>games</v>
      </c>
      <c r="T359" t="str">
        <f t="shared" si="33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4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1"/>
        <v>43322.208333333328</v>
      </c>
      <c r="O360" s="7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5"/>
        <v>photography</v>
      </c>
      <c r="T360" t="str">
        <f t="shared" si="33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4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1"/>
        <v>40782.208333333336</v>
      </c>
      <c r="O361" s="7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5"/>
        <v>film &amp; video</v>
      </c>
      <c r="T361" t="str">
        <f t="shared" si="33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4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1"/>
        <v>40544.25</v>
      </c>
      <c r="O362" s="7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5"/>
        <v>theater</v>
      </c>
      <c r="T362" t="str">
        <f t="shared" si="33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4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1"/>
        <v>43015.208333333328</v>
      </c>
      <c r="O363" s="7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3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4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1"/>
        <v>40570.25</v>
      </c>
      <c r="O364" s="7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5"/>
        <v>music</v>
      </c>
      <c r="T364" t="str">
        <f t="shared" si="33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4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1"/>
        <v>40904.25</v>
      </c>
      <c r="O365" s="7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5"/>
        <v>music</v>
      </c>
      <c r="T365" t="str">
        <f t="shared" si="33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4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1"/>
        <v>43164.25</v>
      </c>
      <c r="O366" s="7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3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4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1"/>
        <v>42733.25</v>
      </c>
      <c r="O367" s="7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5"/>
        <v>theater</v>
      </c>
      <c r="T367" t="str">
        <f t="shared" si="33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4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1"/>
        <v>40546.25</v>
      </c>
      <c r="O368" s="7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5"/>
        <v>theater</v>
      </c>
      <c r="T368" t="str">
        <f t="shared" si="33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4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1"/>
        <v>41930.208333333336</v>
      </c>
      <c r="O369" s="7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5"/>
        <v>theater</v>
      </c>
      <c r="T369" t="str">
        <f t="shared" si="33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4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1"/>
        <v>40464.208333333336</v>
      </c>
      <c r="O370" s="7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5"/>
        <v>film &amp; video</v>
      </c>
      <c r="T370" t="str">
        <f t="shared" si="33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4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1"/>
        <v>41308.25</v>
      </c>
      <c r="O371" s="7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5"/>
        <v>film &amp; video</v>
      </c>
      <c r="T371" t="str">
        <f t="shared" si="33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4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1"/>
        <v>43570.208333333328</v>
      </c>
      <c r="O372" s="7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5"/>
        <v>theater</v>
      </c>
      <c r="T372" t="str">
        <f t="shared" si="33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4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1"/>
        <v>42043.25</v>
      </c>
      <c r="O373" s="7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3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4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1"/>
        <v>42012.25</v>
      </c>
      <c r="O374" s="7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5"/>
        <v>film &amp; video</v>
      </c>
      <c r="T374" t="str">
        <f t="shared" si="33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4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1"/>
        <v>42964.208333333328</v>
      </c>
      <c r="O375" s="7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5"/>
        <v>theater</v>
      </c>
      <c r="T375" t="str">
        <f t="shared" si="33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4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1"/>
        <v>43476.25</v>
      </c>
      <c r="O376" s="7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5"/>
        <v>film &amp; video</v>
      </c>
      <c r="T376" t="str">
        <f t="shared" si="33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4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1"/>
        <v>42293.208333333328</v>
      </c>
      <c r="O377" s="7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5"/>
        <v>music</v>
      </c>
      <c r="T377" t="str">
        <f t="shared" si="33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4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1"/>
        <v>41826.208333333336</v>
      </c>
      <c r="O378" s="7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5"/>
        <v>music</v>
      </c>
      <c r="T378" t="str">
        <f t="shared" si="33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4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1"/>
        <v>43760.208333333328</v>
      </c>
      <c r="O379" s="7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5"/>
        <v>theater</v>
      </c>
      <c r="T379" t="str">
        <f t="shared" si="33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4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1"/>
        <v>43241.208333333328</v>
      </c>
      <c r="O380" s="7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5"/>
        <v>film &amp; video</v>
      </c>
      <c r="T380" t="str">
        <f t="shared" si="33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4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1"/>
        <v>40843.208333333336</v>
      </c>
      <c r="O381" s="7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5"/>
        <v>theater</v>
      </c>
      <c r="T381" t="str">
        <f t="shared" si="33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4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1"/>
        <v>41448.208333333336</v>
      </c>
      <c r="O382" s="7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3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4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1"/>
        <v>42163.208333333328</v>
      </c>
      <c r="O383" s="7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3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4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1"/>
        <v>43024.208333333328</v>
      </c>
      <c r="O384" s="7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5"/>
        <v>photography</v>
      </c>
      <c r="T384" t="str">
        <f t="shared" si="33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4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1"/>
        <v>43509.25</v>
      </c>
      <c r="O385" s="7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5"/>
        <v>food</v>
      </c>
      <c r="T385" t="str">
        <f t="shared" si="33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4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1"/>
        <v>42776.25</v>
      </c>
      <c r="O386" s="7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5"/>
        <v>film &amp; video</v>
      </c>
      <c r="T386" t="str">
        <f t="shared" si="33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si="34"/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7">(((L387/60)/60)/24)+DATE(1970,1,1)</f>
        <v>43553.208333333328</v>
      </c>
      <c r="O387" s="7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35"/>
        <v>publishing</v>
      </c>
      <c r="T387" t="str">
        <f t="shared" ref="T387:T450" si="39">RIGHT(R387,LEN(R387)-FIND("/",R387))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ref="I388:I451" si="40">ROUND(IFERROR(E388/H388,0),2)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7"/>
        <v>40355.208333333336</v>
      </c>
      <c r="O388" s="7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ref="S388:S451" si="41">LEFT(R388,FIND("/",R388)-1)</f>
        <v>theater</v>
      </c>
      <c r="T388" t="str">
        <f t="shared" si="39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40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7"/>
        <v>41072.208333333336</v>
      </c>
      <c r="O389" s="7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41"/>
        <v>technology</v>
      </c>
      <c r="T389" t="str">
        <f t="shared" si="39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40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7"/>
        <v>40912.25</v>
      </c>
      <c r="O390" s="7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41"/>
        <v>music</v>
      </c>
      <c r="T390" t="str">
        <f t="shared" si="39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40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7"/>
        <v>40479.208333333336</v>
      </c>
      <c r="O391" s="7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41"/>
        <v>theater</v>
      </c>
      <c r="T391" t="str">
        <f t="shared" si="39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40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7"/>
        <v>41530.208333333336</v>
      </c>
      <c r="O392" s="7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41"/>
        <v>photography</v>
      </c>
      <c r="T392" t="str">
        <f t="shared" si="39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40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7"/>
        <v>41653.25</v>
      </c>
      <c r="O393" s="7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41"/>
        <v>publishing</v>
      </c>
      <c r="T393" t="str">
        <f t="shared" si="39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40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7"/>
        <v>40549.25</v>
      </c>
      <c r="O394" s="7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41"/>
        <v>technology</v>
      </c>
      <c r="T394" t="str">
        <f t="shared" si="39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40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7"/>
        <v>42933.208333333328</v>
      </c>
      <c r="O395" s="7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41"/>
        <v>music</v>
      </c>
      <c r="T395" t="str">
        <f t="shared" si="39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40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7"/>
        <v>41484.208333333336</v>
      </c>
      <c r="O396" s="7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41"/>
        <v>film &amp; video</v>
      </c>
      <c r="T396" t="str">
        <f t="shared" si="39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40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7"/>
        <v>40885.25</v>
      </c>
      <c r="O397" s="7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41"/>
        <v>theater</v>
      </c>
      <c r="T397" t="str">
        <f t="shared" si="39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40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7"/>
        <v>43378.208333333328</v>
      </c>
      <c r="O398" s="7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41"/>
        <v>film &amp; video</v>
      </c>
      <c r="T398" t="str">
        <f t="shared" si="39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40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7"/>
        <v>41417.208333333336</v>
      </c>
      <c r="O399" s="7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41"/>
        <v>music</v>
      </c>
      <c r="T399" t="str">
        <f t="shared" si="39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40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7"/>
        <v>43228.208333333328</v>
      </c>
      <c r="O400" s="7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41"/>
        <v>film &amp; video</v>
      </c>
      <c r="T400" t="str">
        <f t="shared" si="39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40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7"/>
        <v>40576.25</v>
      </c>
      <c r="O401" s="7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41"/>
        <v>music</v>
      </c>
      <c r="T401" t="str">
        <f t="shared" si="39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40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7"/>
        <v>41502.208333333336</v>
      </c>
      <c r="O402" s="7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41"/>
        <v>photography</v>
      </c>
      <c r="T402" t="str">
        <f t="shared" si="39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40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7"/>
        <v>43765.208333333328</v>
      </c>
      <c r="O403" s="7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39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4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7"/>
        <v>40914.25</v>
      </c>
      <c r="O404" s="7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41"/>
        <v>film &amp; video</v>
      </c>
      <c r="T404" t="str">
        <f t="shared" si="39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40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7"/>
        <v>40310.208333333336</v>
      </c>
      <c r="O405" s="7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41"/>
        <v>theater</v>
      </c>
      <c r="T405" t="str">
        <f t="shared" si="39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40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7"/>
        <v>43053.25</v>
      </c>
      <c r="O406" s="7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41"/>
        <v>theater</v>
      </c>
      <c r="T406" t="str">
        <f t="shared" si="39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40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7"/>
        <v>43255.208333333328</v>
      </c>
      <c r="O407" s="7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41"/>
        <v>theater</v>
      </c>
      <c r="T407" t="str">
        <f t="shared" si="39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40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7"/>
        <v>41304.25</v>
      </c>
      <c r="O408" s="7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41"/>
        <v>film &amp; video</v>
      </c>
      <c r="T408" t="str">
        <f t="shared" si="39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40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7"/>
        <v>43751.208333333328</v>
      </c>
      <c r="O409" s="7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41"/>
        <v>theater</v>
      </c>
      <c r="T409" t="str">
        <f t="shared" si="39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40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7"/>
        <v>42541.208333333328</v>
      </c>
      <c r="O410" s="7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41"/>
        <v>film &amp; video</v>
      </c>
      <c r="T410" t="str">
        <f t="shared" si="39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40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7"/>
        <v>42843.208333333328</v>
      </c>
      <c r="O411" s="7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41"/>
        <v>music</v>
      </c>
      <c r="T411" t="str">
        <f t="shared" si="39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40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7"/>
        <v>42122.208333333328</v>
      </c>
      <c r="O412" s="7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41"/>
        <v>games</v>
      </c>
      <c r="T412" t="str">
        <f t="shared" si="39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40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7"/>
        <v>42884.208333333328</v>
      </c>
      <c r="O413" s="7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41"/>
        <v>theater</v>
      </c>
      <c r="T413" t="str">
        <f t="shared" si="39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40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7"/>
        <v>41642.25</v>
      </c>
      <c r="O414" s="7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41"/>
        <v>publishing</v>
      </c>
      <c r="T414" t="str">
        <f t="shared" si="39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40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7"/>
        <v>43431.25</v>
      </c>
      <c r="O415" s="7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41"/>
        <v>film &amp; video</v>
      </c>
      <c r="T415" t="str">
        <f t="shared" si="39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40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7"/>
        <v>40288.208333333336</v>
      </c>
      <c r="O416" s="7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41"/>
        <v>food</v>
      </c>
      <c r="T416" t="str">
        <f t="shared" si="39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40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7"/>
        <v>40921.25</v>
      </c>
      <c r="O417" s="7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41"/>
        <v>theater</v>
      </c>
      <c r="T417" t="str">
        <f t="shared" si="39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40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7"/>
        <v>40560.25</v>
      </c>
      <c r="O418" s="7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41"/>
        <v>film &amp; video</v>
      </c>
      <c r="T418" t="str">
        <f t="shared" si="39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40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7"/>
        <v>43407.208333333328</v>
      </c>
      <c r="O419" s="7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41"/>
        <v>theater</v>
      </c>
      <c r="T419" t="str">
        <f t="shared" si="39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40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7"/>
        <v>41035.208333333336</v>
      </c>
      <c r="O420" s="7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41"/>
        <v>film &amp; video</v>
      </c>
      <c r="T420" t="str">
        <f t="shared" si="39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40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7"/>
        <v>40899.25</v>
      </c>
      <c r="O421" s="7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41"/>
        <v>technology</v>
      </c>
      <c r="T421" t="str">
        <f t="shared" si="39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40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7"/>
        <v>42911.208333333328</v>
      </c>
      <c r="O422" s="7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41"/>
        <v>theater</v>
      </c>
      <c r="T422" t="str">
        <f t="shared" si="39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40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7"/>
        <v>42915.208333333328</v>
      </c>
      <c r="O423" s="7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41"/>
        <v>technology</v>
      </c>
      <c r="T423" t="str">
        <f t="shared" si="39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40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7"/>
        <v>40285.208333333336</v>
      </c>
      <c r="O424" s="7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41"/>
        <v>theater</v>
      </c>
      <c r="T424" t="str">
        <f t="shared" si="39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40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7"/>
        <v>40808.208333333336</v>
      </c>
      <c r="O425" s="7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41"/>
        <v>food</v>
      </c>
      <c r="T425" t="str">
        <f t="shared" si="39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40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7"/>
        <v>43208.208333333328</v>
      </c>
      <c r="O426" s="7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41"/>
        <v>music</v>
      </c>
      <c r="T426" t="str">
        <f t="shared" si="39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40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7"/>
        <v>42213.208333333328</v>
      </c>
      <c r="O427" s="7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41"/>
        <v>photography</v>
      </c>
      <c r="T427" t="str">
        <f t="shared" si="39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40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7"/>
        <v>41332.25</v>
      </c>
      <c r="O428" s="7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41"/>
        <v>theater</v>
      </c>
      <c r="T428" t="str">
        <f t="shared" si="39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40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7"/>
        <v>41895.208333333336</v>
      </c>
      <c r="O429" s="7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41"/>
        <v>theater</v>
      </c>
      <c r="T429" t="str">
        <f t="shared" si="39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40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7"/>
        <v>40585.25</v>
      </c>
      <c r="O430" s="7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41"/>
        <v>film &amp; video</v>
      </c>
      <c r="T430" t="str">
        <f t="shared" si="39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40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7"/>
        <v>41680.25</v>
      </c>
      <c r="O431" s="7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41"/>
        <v>photography</v>
      </c>
      <c r="T431" t="str">
        <f t="shared" si="39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40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7"/>
        <v>43737.208333333328</v>
      </c>
      <c r="O432" s="7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41"/>
        <v>theater</v>
      </c>
      <c r="T432" t="str">
        <f t="shared" si="39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40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7"/>
        <v>43273.208333333328</v>
      </c>
      <c r="O433" s="7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41"/>
        <v>theater</v>
      </c>
      <c r="T433" t="str">
        <f t="shared" si="39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40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7"/>
        <v>41761.208333333336</v>
      </c>
      <c r="O434" s="7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41"/>
        <v>theater</v>
      </c>
      <c r="T434" t="str">
        <f t="shared" si="39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40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7"/>
        <v>41603.25</v>
      </c>
      <c r="O435" s="7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41"/>
        <v>film &amp; video</v>
      </c>
      <c r="T435" t="str">
        <f t="shared" si="39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40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7"/>
        <v>42705.25</v>
      </c>
      <c r="O436" s="7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41"/>
        <v>theater</v>
      </c>
      <c r="T436" t="str">
        <f t="shared" si="39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40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7"/>
        <v>41988.25</v>
      </c>
      <c r="O437" s="7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41"/>
        <v>theater</v>
      </c>
      <c r="T437" t="str">
        <f t="shared" si="39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40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7"/>
        <v>43575.208333333328</v>
      </c>
      <c r="O438" s="7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41"/>
        <v>music</v>
      </c>
      <c r="T438" t="str">
        <f t="shared" si="39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40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7"/>
        <v>42260.208333333328</v>
      </c>
      <c r="O439" s="7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41"/>
        <v>film &amp; video</v>
      </c>
      <c r="T439" t="str">
        <f t="shared" si="39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40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7"/>
        <v>41337.25</v>
      </c>
      <c r="O440" s="7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39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40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7"/>
        <v>42680.208333333328</v>
      </c>
      <c r="O441" s="7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41"/>
        <v>film &amp; video</v>
      </c>
      <c r="T441" t="str">
        <f t="shared" si="39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40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7"/>
        <v>42916.208333333328</v>
      </c>
      <c r="O442" s="7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41"/>
        <v>film &amp; video</v>
      </c>
      <c r="T442" t="str">
        <f t="shared" si="39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40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7"/>
        <v>41025.208333333336</v>
      </c>
      <c r="O443" s="7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41"/>
        <v>technology</v>
      </c>
      <c r="T443" t="str">
        <f t="shared" si="39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40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7"/>
        <v>42980.208333333328</v>
      </c>
      <c r="O444" s="7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41"/>
        <v>theater</v>
      </c>
      <c r="T444" t="str">
        <f t="shared" si="39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40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7"/>
        <v>40451.208333333336</v>
      </c>
      <c r="O445" s="7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41"/>
        <v>theater</v>
      </c>
      <c r="T445" t="str">
        <f t="shared" si="39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40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7"/>
        <v>40748.208333333336</v>
      </c>
      <c r="O446" s="7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41"/>
        <v>music</v>
      </c>
      <c r="T446" t="str">
        <f t="shared" si="39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40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7"/>
        <v>40515.25</v>
      </c>
      <c r="O447" s="7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41"/>
        <v>theater</v>
      </c>
      <c r="T447" t="str">
        <f t="shared" si="39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40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7"/>
        <v>41261.25</v>
      </c>
      <c r="O448" s="7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39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40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7"/>
        <v>43088.25</v>
      </c>
      <c r="O449" s="7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41"/>
        <v>film &amp; video</v>
      </c>
      <c r="T449" t="str">
        <f t="shared" si="39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40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7"/>
        <v>41378.208333333336</v>
      </c>
      <c r="O450" s="7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41"/>
        <v>games</v>
      </c>
      <c r="T450" t="str">
        <f t="shared" si="39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si="40"/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3">(((L451/60)/60)/24)+DATE(1970,1,1)</f>
        <v>43530.25</v>
      </c>
      <c r="O451" s="7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41"/>
        <v>games</v>
      </c>
      <c r="T451" t="str">
        <f t="shared" ref="T451:T514" si="45">RIGHT(R451,LEN(R451)-FIND("/",R451))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ref="I452:I515" si="46">ROUND(IFERROR(E452/H452,0),2)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3"/>
        <v>43394.208333333328</v>
      </c>
      <c r="O452" s="7">
        <f t="shared" si="44"/>
        <v>43417.25</v>
      </c>
      <c r="P452" t="b">
        <v>0</v>
      </c>
      <c r="Q452" t="b">
        <v>0</v>
      </c>
      <c r="R452" t="s">
        <v>71</v>
      </c>
      <c r="S452" t="str">
        <f t="shared" ref="S452:S515" si="47">LEFT(R452,FIND("/",R452)-1)</f>
        <v>film &amp; video</v>
      </c>
      <c r="T452" t="str">
        <f t="shared" si="45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6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3"/>
        <v>42935.208333333328</v>
      </c>
      <c r="O453" s="7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7"/>
        <v>music</v>
      </c>
      <c r="T453" t="str">
        <f t="shared" si="45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6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3"/>
        <v>40365.208333333336</v>
      </c>
      <c r="O454" s="7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7"/>
        <v>film &amp; video</v>
      </c>
      <c r="T454" t="str">
        <f t="shared" si="45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6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3"/>
        <v>42705.25</v>
      </c>
      <c r="O455" s="7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7"/>
        <v>film &amp; video</v>
      </c>
      <c r="T455" t="str">
        <f t="shared" si="45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6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3"/>
        <v>41568.208333333336</v>
      </c>
      <c r="O456" s="7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5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6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3"/>
        <v>40809.208333333336</v>
      </c>
      <c r="O457" s="7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5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6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3"/>
        <v>43141.25</v>
      </c>
      <c r="O458" s="7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7"/>
        <v>music</v>
      </c>
      <c r="T458" t="str">
        <f t="shared" si="45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6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3"/>
        <v>42657.208333333328</v>
      </c>
      <c r="O459" s="7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7"/>
        <v>theater</v>
      </c>
      <c r="T459" t="str">
        <f t="shared" si="45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6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3"/>
        <v>40265.208333333336</v>
      </c>
      <c r="O460" s="7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7"/>
        <v>theater</v>
      </c>
      <c r="T460" t="str">
        <f t="shared" si="45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6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3"/>
        <v>42001.25</v>
      </c>
      <c r="O461" s="7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7"/>
        <v>film &amp; video</v>
      </c>
      <c r="T461" t="str">
        <f t="shared" si="45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6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3"/>
        <v>40399.208333333336</v>
      </c>
      <c r="O462" s="7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7"/>
        <v>theater</v>
      </c>
      <c r="T462" t="str">
        <f t="shared" si="45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6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3"/>
        <v>41757.208333333336</v>
      </c>
      <c r="O463" s="7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7"/>
        <v>film &amp; video</v>
      </c>
      <c r="T463" t="str">
        <f t="shared" si="45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6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3"/>
        <v>41304.25</v>
      </c>
      <c r="O464" s="7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7"/>
        <v>games</v>
      </c>
      <c r="T464" t="str">
        <f t="shared" si="45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6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3"/>
        <v>41639.25</v>
      </c>
      <c r="O465" s="7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7"/>
        <v>film &amp; video</v>
      </c>
      <c r="T465" t="str">
        <f t="shared" si="45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6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3"/>
        <v>43142.25</v>
      </c>
      <c r="O466" s="7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5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6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3"/>
        <v>43127.25</v>
      </c>
      <c r="O467" s="7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7"/>
        <v>publishing</v>
      </c>
      <c r="T467" t="str">
        <f t="shared" si="45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6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3"/>
        <v>41409.208333333336</v>
      </c>
      <c r="O468" s="7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7"/>
        <v>technology</v>
      </c>
      <c r="T468" t="str">
        <f t="shared" si="45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6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3"/>
        <v>42331.25</v>
      </c>
      <c r="O469" s="7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7"/>
        <v>technology</v>
      </c>
      <c r="T469" t="str">
        <f t="shared" si="45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6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3"/>
        <v>43569.208333333328</v>
      </c>
      <c r="O470" s="7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7"/>
        <v>theater</v>
      </c>
      <c r="T470" t="str">
        <f t="shared" si="45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6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3"/>
        <v>42142.208333333328</v>
      </c>
      <c r="O471" s="7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7"/>
        <v>film &amp; video</v>
      </c>
      <c r="T471" t="str">
        <f t="shared" si="45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6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3"/>
        <v>42716.25</v>
      </c>
      <c r="O472" s="7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7"/>
        <v>technology</v>
      </c>
      <c r="T472" t="str">
        <f t="shared" si="45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6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3"/>
        <v>41031.208333333336</v>
      </c>
      <c r="O473" s="7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7"/>
        <v>food</v>
      </c>
      <c r="T473" t="str">
        <f t="shared" si="45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6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3"/>
        <v>43535.208333333328</v>
      </c>
      <c r="O474" s="7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7"/>
        <v>music</v>
      </c>
      <c r="T474" t="str">
        <f t="shared" si="45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6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3"/>
        <v>43277.208333333328</v>
      </c>
      <c r="O475" s="7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7"/>
        <v>music</v>
      </c>
      <c r="T475" t="str">
        <f t="shared" si="45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6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3"/>
        <v>41989.25</v>
      </c>
      <c r="O476" s="7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7"/>
        <v>film &amp; video</v>
      </c>
      <c r="T476" t="str">
        <f t="shared" si="45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6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3"/>
        <v>41450.208333333336</v>
      </c>
      <c r="O477" s="7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7"/>
        <v>publishing</v>
      </c>
      <c r="T477" t="str">
        <f t="shared" si="45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6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3"/>
        <v>43322.208333333328</v>
      </c>
      <c r="O478" s="7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7"/>
        <v>publishing</v>
      </c>
      <c r="T478" t="str">
        <f t="shared" si="45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6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3"/>
        <v>40720.208333333336</v>
      </c>
      <c r="O479" s="7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7"/>
        <v>film &amp; video</v>
      </c>
      <c r="T479" t="str">
        <f t="shared" si="45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6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3"/>
        <v>42072.208333333328</v>
      </c>
      <c r="O480" s="7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7"/>
        <v>technology</v>
      </c>
      <c r="T480" t="str">
        <f t="shared" si="45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6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3"/>
        <v>42945.208333333328</v>
      </c>
      <c r="O481" s="7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7"/>
        <v>food</v>
      </c>
      <c r="T481" t="str">
        <f t="shared" si="45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6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3"/>
        <v>40248.25</v>
      </c>
      <c r="O482" s="7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7"/>
        <v>photography</v>
      </c>
      <c r="T482" t="str">
        <f t="shared" si="45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6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3"/>
        <v>41913.208333333336</v>
      </c>
      <c r="O483" s="7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7"/>
        <v>theater</v>
      </c>
      <c r="T483" t="str">
        <f t="shared" si="45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6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3"/>
        <v>40963.25</v>
      </c>
      <c r="O484" s="7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7"/>
        <v>publishing</v>
      </c>
      <c r="T484" t="str">
        <f t="shared" si="45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6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3"/>
        <v>43811.25</v>
      </c>
      <c r="O485" s="7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7"/>
        <v>theater</v>
      </c>
      <c r="T485" t="str">
        <f t="shared" si="45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6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3"/>
        <v>41855.208333333336</v>
      </c>
      <c r="O486" s="7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7"/>
        <v>food</v>
      </c>
      <c r="T486" t="str">
        <f t="shared" si="45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6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3"/>
        <v>43626.208333333328</v>
      </c>
      <c r="O487" s="7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7"/>
        <v>theater</v>
      </c>
      <c r="T487" t="str">
        <f t="shared" si="45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6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3"/>
        <v>43168.25</v>
      </c>
      <c r="O488" s="7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7"/>
        <v>publishing</v>
      </c>
      <c r="T488" t="str">
        <f t="shared" si="45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6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3"/>
        <v>42845.208333333328</v>
      </c>
      <c r="O489" s="7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7"/>
        <v>theater</v>
      </c>
      <c r="T489" t="str">
        <f t="shared" si="45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6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3"/>
        <v>42403.25</v>
      </c>
      <c r="O490" s="7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7"/>
        <v>theater</v>
      </c>
      <c r="T490" t="str">
        <f t="shared" si="45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6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3"/>
        <v>40406.208333333336</v>
      </c>
      <c r="O491" s="7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7"/>
        <v>technology</v>
      </c>
      <c r="T491" t="str">
        <f t="shared" si="45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6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3"/>
        <v>43786.25</v>
      </c>
      <c r="O492" s="7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7"/>
        <v>journalism</v>
      </c>
      <c r="T492" t="str">
        <f t="shared" si="45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6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3"/>
        <v>41456.208333333336</v>
      </c>
      <c r="O493" s="7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7"/>
        <v>food</v>
      </c>
      <c r="T493" t="str">
        <f t="shared" si="45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6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3"/>
        <v>40336.208333333336</v>
      </c>
      <c r="O494" s="7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7"/>
        <v>film &amp; video</v>
      </c>
      <c r="T494" t="str">
        <f t="shared" si="45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6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3"/>
        <v>43645.208333333328</v>
      </c>
      <c r="O495" s="7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7"/>
        <v>photography</v>
      </c>
      <c r="T495" t="str">
        <f t="shared" si="45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6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3"/>
        <v>40990.208333333336</v>
      </c>
      <c r="O496" s="7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7"/>
        <v>technology</v>
      </c>
      <c r="T496" t="str">
        <f t="shared" si="45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6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3"/>
        <v>41800.208333333336</v>
      </c>
      <c r="O497" s="7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7"/>
        <v>theater</v>
      </c>
      <c r="T497" t="str">
        <f t="shared" si="45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6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3"/>
        <v>42876.208333333328</v>
      </c>
      <c r="O498" s="7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7"/>
        <v>film &amp; video</v>
      </c>
      <c r="T498" t="str">
        <f t="shared" si="45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6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3"/>
        <v>42724.25</v>
      </c>
      <c r="O499" s="7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7"/>
        <v>technology</v>
      </c>
      <c r="T499" t="str">
        <f t="shared" si="45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6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3"/>
        <v>42005.25</v>
      </c>
      <c r="O500" s="7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7"/>
        <v>technology</v>
      </c>
      <c r="T500" t="str">
        <f t="shared" si="45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6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3"/>
        <v>42444.208333333328</v>
      </c>
      <c r="O501" s="7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7"/>
        <v>film &amp; video</v>
      </c>
      <c r="T501" t="str">
        <f t="shared" si="45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6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3"/>
        <v>41395.208333333336</v>
      </c>
      <c r="O502" s="7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7"/>
        <v>theater</v>
      </c>
      <c r="T502" t="str">
        <f t="shared" si="45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6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3"/>
        <v>41345.208333333336</v>
      </c>
      <c r="O503" s="7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7"/>
        <v>film &amp; video</v>
      </c>
      <c r="T503" t="str">
        <f t="shared" si="45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6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3"/>
        <v>41117.208333333336</v>
      </c>
      <c r="O504" s="7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7"/>
        <v>games</v>
      </c>
      <c r="T504" t="str">
        <f t="shared" si="45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6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3"/>
        <v>42186.208333333328</v>
      </c>
      <c r="O505" s="7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7"/>
        <v>film &amp; video</v>
      </c>
      <c r="T505" t="str">
        <f t="shared" si="45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6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3"/>
        <v>42142.208333333328</v>
      </c>
      <c r="O506" s="7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7"/>
        <v>music</v>
      </c>
      <c r="T506" t="str">
        <f t="shared" si="45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6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3"/>
        <v>41341.25</v>
      </c>
      <c r="O507" s="7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7"/>
        <v>publishing</v>
      </c>
      <c r="T507" t="str">
        <f t="shared" si="45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6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3"/>
        <v>43062.25</v>
      </c>
      <c r="O508" s="7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7"/>
        <v>theater</v>
      </c>
      <c r="T508" t="str">
        <f t="shared" si="45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6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3"/>
        <v>41373.208333333336</v>
      </c>
      <c r="O509" s="7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7"/>
        <v>technology</v>
      </c>
      <c r="T509" t="str">
        <f t="shared" si="45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6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3"/>
        <v>43310.208333333328</v>
      </c>
      <c r="O510" s="7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7"/>
        <v>theater</v>
      </c>
      <c r="T510" t="str">
        <f t="shared" si="45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6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3"/>
        <v>41034.208333333336</v>
      </c>
      <c r="O511" s="7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7"/>
        <v>theater</v>
      </c>
      <c r="T511" t="str">
        <f t="shared" si="45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6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3"/>
        <v>43251.208333333328</v>
      </c>
      <c r="O512" s="7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7"/>
        <v>film &amp; video</v>
      </c>
      <c r="T512" t="str">
        <f t="shared" si="45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6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3"/>
        <v>43671.208333333328</v>
      </c>
      <c r="O513" s="7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7"/>
        <v>theater</v>
      </c>
      <c r="T513" t="str">
        <f t="shared" si="45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6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3"/>
        <v>41825.208333333336</v>
      </c>
      <c r="O514" s="7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7"/>
        <v>games</v>
      </c>
      <c r="T514" t="str">
        <f t="shared" si="45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si="46"/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49">(((L515/60)/60)/24)+DATE(1970,1,1)</f>
        <v>40430.208333333336</v>
      </c>
      <c r="O515" s="7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7"/>
        <v>film &amp; video</v>
      </c>
      <c r="T515" t="str">
        <f t="shared" ref="T515:T578" si="51">RIGHT(R515,LEN(R515)-FIND("/",R515))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ref="I516:I579" si="52">ROUND(IFERROR(E516/H516,0),2)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49"/>
        <v>41614.25</v>
      </c>
      <c r="O516" s="7">
        <f t="shared" si="50"/>
        <v>41619.25</v>
      </c>
      <c r="P516" t="b">
        <v>0</v>
      </c>
      <c r="Q516" t="b">
        <v>1</v>
      </c>
      <c r="R516" t="s">
        <v>23</v>
      </c>
      <c r="S516" t="str">
        <f t="shared" ref="S516:S579" si="53">LEFT(R516,FIND("/",R516)-1)</f>
        <v>music</v>
      </c>
      <c r="T516" t="str">
        <f t="shared" si="51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52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49"/>
        <v>40900.25</v>
      </c>
      <c r="O517" s="7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3"/>
        <v>theater</v>
      </c>
      <c r="T517" t="str">
        <f t="shared" si="51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52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49"/>
        <v>40396.208333333336</v>
      </c>
      <c r="O518" s="7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3"/>
        <v>publishing</v>
      </c>
      <c r="T518" t="str">
        <f t="shared" si="51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52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49"/>
        <v>42860.208333333328</v>
      </c>
      <c r="O519" s="7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3"/>
        <v>food</v>
      </c>
      <c r="T519" t="str">
        <f t="shared" si="51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52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49"/>
        <v>43154.25</v>
      </c>
      <c r="O520" s="7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3"/>
        <v>film &amp; video</v>
      </c>
      <c r="T520" t="str">
        <f t="shared" si="51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52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49"/>
        <v>42012.25</v>
      </c>
      <c r="O521" s="7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3"/>
        <v>music</v>
      </c>
      <c r="T521" t="str">
        <f t="shared" si="51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52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49"/>
        <v>43574.208333333328</v>
      </c>
      <c r="O522" s="7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3"/>
        <v>theater</v>
      </c>
      <c r="T522" t="str">
        <f t="shared" si="51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52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49"/>
        <v>42605.208333333328</v>
      </c>
      <c r="O523" s="7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3"/>
        <v>film &amp; video</v>
      </c>
      <c r="T523" t="str">
        <f t="shared" si="51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52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49"/>
        <v>41093.208333333336</v>
      </c>
      <c r="O524" s="7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3"/>
        <v>film &amp; video</v>
      </c>
      <c r="T524" t="str">
        <f t="shared" si="51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52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49"/>
        <v>40241.25</v>
      </c>
      <c r="O525" s="7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3"/>
        <v>film &amp; video</v>
      </c>
      <c r="T525" t="str">
        <f t="shared" si="51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52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49"/>
        <v>40294.208333333336</v>
      </c>
      <c r="O526" s="7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3"/>
        <v>theater</v>
      </c>
      <c r="T526" t="str">
        <f t="shared" si="51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52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49"/>
        <v>40505.25</v>
      </c>
      <c r="O527" s="7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3"/>
        <v>technology</v>
      </c>
      <c r="T527" t="str">
        <f t="shared" si="51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52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49"/>
        <v>42364.25</v>
      </c>
      <c r="O528" s="7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3"/>
        <v>theater</v>
      </c>
      <c r="T528" t="str">
        <f t="shared" si="51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52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49"/>
        <v>42405.25</v>
      </c>
      <c r="O529" s="7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3"/>
        <v>film &amp; video</v>
      </c>
      <c r="T529" t="str">
        <f t="shared" si="51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52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49"/>
        <v>41601.25</v>
      </c>
      <c r="O530" s="7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3"/>
        <v>music</v>
      </c>
      <c r="T530" t="str">
        <f t="shared" si="51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52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49"/>
        <v>41769.208333333336</v>
      </c>
      <c r="O531" s="7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3"/>
        <v>games</v>
      </c>
      <c r="T531" t="str">
        <f t="shared" si="51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52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49"/>
        <v>40421.208333333336</v>
      </c>
      <c r="O532" s="7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3"/>
        <v>publishing</v>
      </c>
      <c r="T532" t="str">
        <f t="shared" si="51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52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49"/>
        <v>41589.25</v>
      </c>
      <c r="O533" s="7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3"/>
        <v>games</v>
      </c>
      <c r="T533" t="str">
        <f t="shared" si="51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52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49"/>
        <v>43125.25</v>
      </c>
      <c r="O534" s="7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3"/>
        <v>theater</v>
      </c>
      <c r="T534" t="str">
        <f t="shared" si="51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52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49"/>
        <v>41479.208333333336</v>
      </c>
      <c r="O535" s="7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3"/>
        <v>music</v>
      </c>
      <c r="T535" t="str">
        <f t="shared" si="51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52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49"/>
        <v>43329.208333333328</v>
      </c>
      <c r="O536" s="7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3"/>
        <v>film &amp; video</v>
      </c>
      <c r="T536" t="str">
        <f t="shared" si="51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52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49"/>
        <v>43259.208333333328</v>
      </c>
      <c r="O537" s="7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3"/>
        <v>theater</v>
      </c>
      <c r="T537" t="str">
        <f t="shared" si="51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52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49"/>
        <v>40414.208333333336</v>
      </c>
      <c r="O538" s="7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3"/>
        <v>publishing</v>
      </c>
      <c r="T538" t="str">
        <f t="shared" si="51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52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49"/>
        <v>43342.208333333328</v>
      </c>
      <c r="O539" s="7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3"/>
        <v>film &amp; video</v>
      </c>
      <c r="T539" t="str">
        <f t="shared" si="51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52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49"/>
        <v>41539.208333333336</v>
      </c>
      <c r="O540" s="7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3"/>
        <v>games</v>
      </c>
      <c r="T540" t="str">
        <f t="shared" si="51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52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49"/>
        <v>43647.208333333328</v>
      </c>
      <c r="O541" s="7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3"/>
        <v>food</v>
      </c>
      <c r="T541" t="str">
        <f t="shared" si="51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52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49"/>
        <v>43225.208333333328</v>
      </c>
      <c r="O542" s="7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3"/>
        <v>photography</v>
      </c>
      <c r="T542" t="str">
        <f t="shared" si="51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52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49"/>
        <v>42165.208333333328</v>
      </c>
      <c r="O543" s="7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3"/>
        <v>games</v>
      </c>
      <c r="T543" t="str">
        <f t="shared" si="51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52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49"/>
        <v>42391.25</v>
      </c>
      <c r="O544" s="7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3"/>
        <v>music</v>
      </c>
      <c r="T544" t="str">
        <f t="shared" si="51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52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49"/>
        <v>41528.208333333336</v>
      </c>
      <c r="O545" s="7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3"/>
        <v>games</v>
      </c>
      <c r="T545" t="str">
        <f t="shared" si="51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52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49"/>
        <v>42377.25</v>
      </c>
      <c r="O546" s="7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3"/>
        <v>music</v>
      </c>
      <c r="T546" t="str">
        <f t="shared" si="51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52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49"/>
        <v>43824.25</v>
      </c>
      <c r="O547" s="7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3"/>
        <v>theater</v>
      </c>
      <c r="T547" t="str">
        <f t="shared" si="51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52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49"/>
        <v>43360.208333333328</v>
      </c>
      <c r="O548" s="7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3"/>
        <v>theater</v>
      </c>
      <c r="T548" t="str">
        <f t="shared" si="51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52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49"/>
        <v>42029.25</v>
      </c>
      <c r="O549" s="7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3"/>
        <v>film &amp; video</v>
      </c>
      <c r="T549" t="str">
        <f t="shared" si="51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52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49"/>
        <v>42461.208333333328</v>
      </c>
      <c r="O550" s="7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1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52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49"/>
        <v>41422.208333333336</v>
      </c>
      <c r="O551" s="7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3"/>
        <v>technology</v>
      </c>
      <c r="T551" t="str">
        <f t="shared" si="51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52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49"/>
        <v>40968.25</v>
      </c>
      <c r="O552" s="7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3"/>
        <v>music</v>
      </c>
      <c r="T552" t="str">
        <f t="shared" si="51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52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49"/>
        <v>41993.25</v>
      </c>
      <c r="O553" s="7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3"/>
        <v>technology</v>
      </c>
      <c r="T553" t="str">
        <f t="shared" si="51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52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49"/>
        <v>42700.25</v>
      </c>
      <c r="O554" s="7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3"/>
        <v>theater</v>
      </c>
      <c r="T554" t="str">
        <f t="shared" si="51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52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49"/>
        <v>40545.25</v>
      </c>
      <c r="O555" s="7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3"/>
        <v>music</v>
      </c>
      <c r="T555" t="str">
        <f t="shared" si="51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52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49"/>
        <v>42723.25</v>
      </c>
      <c r="O556" s="7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3"/>
        <v>music</v>
      </c>
      <c r="T556" t="str">
        <f t="shared" si="51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52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49"/>
        <v>41731.208333333336</v>
      </c>
      <c r="O557" s="7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3"/>
        <v>music</v>
      </c>
      <c r="T557" t="str">
        <f t="shared" si="51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52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49"/>
        <v>40792.208333333336</v>
      </c>
      <c r="O558" s="7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3"/>
        <v>publishing</v>
      </c>
      <c r="T558" t="str">
        <f t="shared" si="51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52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49"/>
        <v>42279.208333333328</v>
      </c>
      <c r="O559" s="7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3"/>
        <v>film &amp; video</v>
      </c>
      <c r="T559" t="str">
        <f t="shared" si="51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52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49"/>
        <v>42424.25</v>
      </c>
      <c r="O560" s="7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1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52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49"/>
        <v>42584.208333333328</v>
      </c>
      <c r="O561" s="7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3"/>
        <v>theater</v>
      </c>
      <c r="T561" t="str">
        <f t="shared" si="51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52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49"/>
        <v>40865.25</v>
      </c>
      <c r="O562" s="7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3"/>
        <v>film &amp; video</v>
      </c>
      <c r="T562" t="str">
        <f t="shared" si="51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52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49"/>
        <v>40833.208333333336</v>
      </c>
      <c r="O563" s="7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1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52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49"/>
        <v>43536.208333333328</v>
      </c>
      <c r="O564" s="7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3"/>
        <v>music</v>
      </c>
      <c r="T564" t="str">
        <f t="shared" si="51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52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49"/>
        <v>43417.25</v>
      </c>
      <c r="O565" s="7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3"/>
        <v>film &amp; video</v>
      </c>
      <c r="T565" t="str">
        <f t="shared" si="51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52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49"/>
        <v>42078.208333333328</v>
      </c>
      <c r="O566" s="7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3"/>
        <v>theater</v>
      </c>
      <c r="T566" t="str">
        <f t="shared" si="51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52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49"/>
        <v>40862.25</v>
      </c>
      <c r="O567" s="7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3"/>
        <v>theater</v>
      </c>
      <c r="T567" t="str">
        <f t="shared" si="51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52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49"/>
        <v>42424.25</v>
      </c>
      <c r="O568" s="7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3"/>
        <v>music</v>
      </c>
      <c r="T568" t="str">
        <f t="shared" si="51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52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49"/>
        <v>41830.208333333336</v>
      </c>
      <c r="O569" s="7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3"/>
        <v>music</v>
      </c>
      <c r="T569" t="str">
        <f t="shared" si="51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52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49"/>
        <v>40374.208333333336</v>
      </c>
      <c r="O570" s="7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3"/>
        <v>theater</v>
      </c>
      <c r="T570" t="str">
        <f t="shared" si="51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52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49"/>
        <v>40554.25</v>
      </c>
      <c r="O571" s="7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1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52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49"/>
        <v>41993.25</v>
      </c>
      <c r="O572" s="7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3"/>
        <v>music</v>
      </c>
      <c r="T572" t="str">
        <f t="shared" si="51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52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49"/>
        <v>42174.208333333328</v>
      </c>
      <c r="O573" s="7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3"/>
        <v>film &amp; video</v>
      </c>
      <c r="T573" t="str">
        <f t="shared" si="51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52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49"/>
        <v>42275.208333333328</v>
      </c>
      <c r="O574" s="7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3"/>
        <v>music</v>
      </c>
      <c r="T574" t="str">
        <f t="shared" si="51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52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49"/>
        <v>41761.208333333336</v>
      </c>
      <c r="O575" s="7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3"/>
        <v>journalism</v>
      </c>
      <c r="T575" t="str">
        <f t="shared" si="51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52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49"/>
        <v>43806.25</v>
      </c>
      <c r="O576" s="7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3"/>
        <v>food</v>
      </c>
      <c r="T576" t="str">
        <f t="shared" si="51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52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49"/>
        <v>41779.208333333336</v>
      </c>
      <c r="O577" s="7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3"/>
        <v>theater</v>
      </c>
      <c r="T577" t="str">
        <f t="shared" si="51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52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49"/>
        <v>43040.208333333328</v>
      </c>
      <c r="O578" s="7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3"/>
        <v>theater</v>
      </c>
      <c r="T578" t="str">
        <f t="shared" si="51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si="52"/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5">(((L579/60)/60)/24)+DATE(1970,1,1)</f>
        <v>40613.25</v>
      </c>
      <c r="O579" s="7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3"/>
        <v>music</v>
      </c>
      <c r="T579" t="str">
        <f t="shared" ref="T579:T642" si="57">RIGHT(R579,LEN(R579)-FIND("/",R579))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ref="I580:I643" si="58">ROUND(IFERROR(E580/H580,0),2)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5"/>
        <v>40878.25</v>
      </c>
      <c r="O580" s="7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ref="S580:S643" si="59">LEFT(R580,FIND("/",R580)-1)</f>
        <v>film &amp; video</v>
      </c>
      <c r="T580" t="str">
        <f t="shared" si="57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8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5"/>
        <v>40762.208333333336</v>
      </c>
      <c r="O581" s="7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9"/>
        <v>music</v>
      </c>
      <c r="T581" t="str">
        <f t="shared" si="57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8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5"/>
        <v>41696.25</v>
      </c>
      <c r="O582" s="7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57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8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5"/>
        <v>40662.208333333336</v>
      </c>
      <c r="O583" s="7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9"/>
        <v>technology</v>
      </c>
      <c r="T583" t="str">
        <f t="shared" si="57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8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5"/>
        <v>42165.208333333328</v>
      </c>
      <c r="O584" s="7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9"/>
        <v>games</v>
      </c>
      <c r="T584" t="str">
        <f t="shared" si="57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8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5"/>
        <v>40959.25</v>
      </c>
      <c r="O585" s="7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9"/>
        <v>film &amp; video</v>
      </c>
      <c r="T585" t="str">
        <f t="shared" si="57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8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5"/>
        <v>41024.208333333336</v>
      </c>
      <c r="O586" s="7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9"/>
        <v>technology</v>
      </c>
      <c r="T586" t="str">
        <f t="shared" si="57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8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5"/>
        <v>40255.208333333336</v>
      </c>
      <c r="O587" s="7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9"/>
        <v>publishing</v>
      </c>
      <c r="T587" t="str">
        <f t="shared" si="57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8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5"/>
        <v>40499.25</v>
      </c>
      <c r="O588" s="7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9"/>
        <v>music</v>
      </c>
      <c r="T588" t="str">
        <f t="shared" si="57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8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5"/>
        <v>43484.25</v>
      </c>
      <c r="O589" s="7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9"/>
        <v>food</v>
      </c>
      <c r="T589" t="str">
        <f t="shared" si="57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8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5"/>
        <v>40262.208333333336</v>
      </c>
      <c r="O590" s="7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9"/>
        <v>theater</v>
      </c>
      <c r="T590" t="str">
        <f t="shared" si="57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8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5"/>
        <v>42190.208333333328</v>
      </c>
      <c r="O591" s="7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9"/>
        <v>film &amp; video</v>
      </c>
      <c r="T591" t="str">
        <f t="shared" si="57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8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5"/>
        <v>41994.25</v>
      </c>
      <c r="O592" s="7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9"/>
        <v>publishing</v>
      </c>
      <c r="T592" t="str">
        <f t="shared" si="57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8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5"/>
        <v>40373.208333333336</v>
      </c>
      <c r="O593" s="7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9"/>
        <v>games</v>
      </c>
      <c r="T593" t="str">
        <f t="shared" si="57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8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5"/>
        <v>41789.208333333336</v>
      </c>
      <c r="O594" s="7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9"/>
        <v>theater</v>
      </c>
      <c r="T594" t="str">
        <f t="shared" si="57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8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5"/>
        <v>41724.208333333336</v>
      </c>
      <c r="O595" s="7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9"/>
        <v>film &amp; video</v>
      </c>
      <c r="T595" t="str">
        <f t="shared" si="57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8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5"/>
        <v>42548.208333333328</v>
      </c>
      <c r="O596" s="7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9"/>
        <v>theater</v>
      </c>
      <c r="T596" t="str">
        <f t="shared" si="57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8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5"/>
        <v>40253.208333333336</v>
      </c>
      <c r="O597" s="7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9"/>
        <v>theater</v>
      </c>
      <c r="T597" t="str">
        <f t="shared" si="57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8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5"/>
        <v>42434.25</v>
      </c>
      <c r="O598" s="7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9"/>
        <v>film &amp; video</v>
      </c>
      <c r="T598" t="str">
        <f t="shared" si="57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8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5"/>
        <v>43786.25</v>
      </c>
      <c r="O599" s="7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57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8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5"/>
        <v>40344.208333333336</v>
      </c>
      <c r="O600" s="7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9"/>
        <v>music</v>
      </c>
      <c r="T600" t="str">
        <f t="shared" si="57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8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5"/>
        <v>42047.25</v>
      </c>
      <c r="O601" s="7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57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8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5"/>
        <v>41485.208333333336</v>
      </c>
      <c r="O602" s="7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9"/>
        <v>food</v>
      </c>
      <c r="T602" t="str">
        <f t="shared" si="57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8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5"/>
        <v>41789.208333333336</v>
      </c>
      <c r="O603" s="7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9"/>
        <v>technology</v>
      </c>
      <c r="T603" t="str">
        <f t="shared" si="57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8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5"/>
        <v>42160.208333333328</v>
      </c>
      <c r="O604" s="7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57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8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5"/>
        <v>43573.208333333328</v>
      </c>
      <c r="O605" s="7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9"/>
        <v>theater</v>
      </c>
      <c r="T605" t="str">
        <f t="shared" si="57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8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5"/>
        <v>40565.25</v>
      </c>
      <c r="O606" s="7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57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8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5"/>
        <v>42280.208333333328</v>
      </c>
      <c r="O607" s="7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9"/>
        <v>publishing</v>
      </c>
      <c r="T607" t="str">
        <f t="shared" si="57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8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5"/>
        <v>42436.25</v>
      </c>
      <c r="O608" s="7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9"/>
        <v>music</v>
      </c>
      <c r="T608" t="str">
        <f t="shared" si="57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8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5"/>
        <v>41721.208333333336</v>
      </c>
      <c r="O609" s="7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9"/>
        <v>food</v>
      </c>
      <c r="T609" t="str">
        <f t="shared" si="57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8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5"/>
        <v>43530.25</v>
      </c>
      <c r="O610" s="7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9"/>
        <v>music</v>
      </c>
      <c r="T610" t="str">
        <f t="shared" si="57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8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5"/>
        <v>43481.25</v>
      </c>
      <c r="O611" s="7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9"/>
        <v>film &amp; video</v>
      </c>
      <c r="T611" t="str">
        <f t="shared" si="57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8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5"/>
        <v>41259.25</v>
      </c>
      <c r="O612" s="7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9"/>
        <v>theater</v>
      </c>
      <c r="T612" t="str">
        <f t="shared" si="57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8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5"/>
        <v>41480.208333333336</v>
      </c>
      <c r="O613" s="7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57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8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5"/>
        <v>40474.208333333336</v>
      </c>
      <c r="O614" s="7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9"/>
        <v>music</v>
      </c>
      <c r="T614" t="str">
        <f t="shared" si="57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8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5"/>
        <v>42973.208333333328</v>
      </c>
      <c r="O615" s="7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57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8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5"/>
        <v>42746.25</v>
      </c>
      <c r="O616" s="7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9"/>
        <v>theater</v>
      </c>
      <c r="T616" t="str">
        <f t="shared" si="57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8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5"/>
        <v>42489.208333333328</v>
      </c>
      <c r="O617" s="7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9"/>
        <v>theater</v>
      </c>
      <c r="T617" t="str">
        <f t="shared" si="57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8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5"/>
        <v>41537.208333333336</v>
      </c>
      <c r="O618" s="7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9"/>
        <v>music</v>
      </c>
      <c r="T618" t="str">
        <f t="shared" si="57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8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5"/>
        <v>41794.208333333336</v>
      </c>
      <c r="O619" s="7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57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8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5"/>
        <v>41396.208333333336</v>
      </c>
      <c r="O620" s="7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9"/>
        <v>publishing</v>
      </c>
      <c r="T620" t="str">
        <f t="shared" si="57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8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5"/>
        <v>40669.208333333336</v>
      </c>
      <c r="O621" s="7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9"/>
        <v>theater</v>
      </c>
      <c r="T621" t="str">
        <f t="shared" si="57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8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5"/>
        <v>42559.208333333328</v>
      </c>
      <c r="O622" s="7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9"/>
        <v>photography</v>
      </c>
      <c r="T622" t="str">
        <f t="shared" si="57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8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5"/>
        <v>42626.208333333328</v>
      </c>
      <c r="O623" s="7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9"/>
        <v>theater</v>
      </c>
      <c r="T623" t="str">
        <f t="shared" si="57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8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5"/>
        <v>43205.208333333328</v>
      </c>
      <c r="O624" s="7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9"/>
        <v>music</v>
      </c>
      <c r="T624" t="str">
        <f t="shared" si="57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8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5"/>
        <v>42201.208333333328</v>
      </c>
      <c r="O625" s="7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57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8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5"/>
        <v>42029.25</v>
      </c>
      <c r="O626" s="7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9"/>
        <v>photography</v>
      </c>
      <c r="T626" t="str">
        <f t="shared" si="57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8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5"/>
        <v>43857.25</v>
      </c>
      <c r="O627" s="7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9"/>
        <v>theater</v>
      </c>
      <c r="T627" t="str">
        <f t="shared" si="57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8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5"/>
        <v>40449.208333333336</v>
      </c>
      <c r="O628" s="7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9"/>
        <v>theater</v>
      </c>
      <c r="T628" t="str">
        <f t="shared" si="57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8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5"/>
        <v>40345.208333333336</v>
      </c>
      <c r="O629" s="7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9"/>
        <v>food</v>
      </c>
      <c r="T629" t="str">
        <f t="shared" si="57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8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5"/>
        <v>40455.208333333336</v>
      </c>
      <c r="O630" s="7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9"/>
        <v>music</v>
      </c>
      <c r="T630" t="str">
        <f t="shared" si="57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8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5"/>
        <v>42557.208333333328</v>
      </c>
      <c r="O631" s="7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9"/>
        <v>theater</v>
      </c>
      <c r="T631" t="str">
        <f t="shared" si="57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8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5"/>
        <v>43586.208333333328</v>
      </c>
      <c r="O632" s="7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9"/>
        <v>theater</v>
      </c>
      <c r="T632" t="str">
        <f t="shared" si="57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8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5"/>
        <v>43550.208333333328</v>
      </c>
      <c r="O633" s="7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9"/>
        <v>theater</v>
      </c>
      <c r="T633" t="str">
        <f t="shared" si="57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8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5"/>
        <v>41945.208333333336</v>
      </c>
      <c r="O634" s="7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57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8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5"/>
        <v>42315.25</v>
      </c>
      <c r="O635" s="7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9"/>
        <v>film &amp; video</v>
      </c>
      <c r="T635" t="str">
        <f t="shared" si="57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8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5"/>
        <v>42819.208333333328</v>
      </c>
      <c r="O636" s="7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9"/>
        <v>film &amp; video</v>
      </c>
      <c r="T636" t="str">
        <f t="shared" si="57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8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5"/>
        <v>41314.25</v>
      </c>
      <c r="O637" s="7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9"/>
        <v>film &amp; video</v>
      </c>
      <c r="T637" t="str">
        <f t="shared" si="57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8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5"/>
        <v>40926.25</v>
      </c>
      <c r="O638" s="7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9"/>
        <v>film &amp; video</v>
      </c>
      <c r="T638" t="str">
        <f t="shared" si="57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8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5"/>
        <v>42688.25</v>
      </c>
      <c r="O639" s="7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9"/>
        <v>theater</v>
      </c>
      <c r="T639" t="str">
        <f t="shared" si="57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8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5"/>
        <v>40386.208333333336</v>
      </c>
      <c r="O640" s="7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9"/>
        <v>theater</v>
      </c>
      <c r="T640" t="str">
        <f t="shared" si="57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8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5"/>
        <v>43309.208333333328</v>
      </c>
      <c r="O641" s="7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9"/>
        <v>film &amp; video</v>
      </c>
      <c r="T641" t="str">
        <f t="shared" si="57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8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5"/>
        <v>42387.25</v>
      </c>
      <c r="O642" s="7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9"/>
        <v>theater</v>
      </c>
      <c r="T642" t="str">
        <f t="shared" si="57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si="58"/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1">(((L643/60)/60)/24)+DATE(1970,1,1)</f>
        <v>42786.25</v>
      </c>
      <c r="O643" s="7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59"/>
        <v>theater</v>
      </c>
      <c r="T643" t="str">
        <f t="shared" ref="T643:T706" si="63">RIGHT(R643,LEN(R643)-FIND("/",R643))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ref="I644:I707" si="64">ROUND(IFERROR(E644/H644,0),2)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1"/>
        <v>43451.25</v>
      </c>
      <c r="O644" s="7">
        <f t="shared" si="62"/>
        <v>43460.25</v>
      </c>
      <c r="P644" t="b">
        <v>0</v>
      </c>
      <c r="Q644" t="b">
        <v>0</v>
      </c>
      <c r="R644" t="s">
        <v>65</v>
      </c>
      <c r="S644" t="str">
        <f t="shared" ref="S644:S707" si="65">LEFT(R644,FIND("/",R644)-1)</f>
        <v>technology</v>
      </c>
      <c r="T644" t="str">
        <f t="shared" si="63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4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1"/>
        <v>42795.25</v>
      </c>
      <c r="O645" s="7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5"/>
        <v>theater</v>
      </c>
      <c r="T645" t="str">
        <f t="shared" si="63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4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1"/>
        <v>43452.25</v>
      </c>
      <c r="O646" s="7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5"/>
        <v>theater</v>
      </c>
      <c r="T646" t="str">
        <f t="shared" si="63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4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1"/>
        <v>43369.208333333328</v>
      </c>
      <c r="O647" s="7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5"/>
        <v>music</v>
      </c>
      <c r="T647" t="str">
        <f t="shared" si="63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4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1"/>
        <v>41346.208333333336</v>
      </c>
      <c r="O648" s="7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5"/>
        <v>games</v>
      </c>
      <c r="T648" t="str">
        <f t="shared" si="63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4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1"/>
        <v>43199.208333333328</v>
      </c>
      <c r="O649" s="7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5"/>
        <v>publishing</v>
      </c>
      <c r="T649" t="str">
        <f t="shared" si="63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4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1"/>
        <v>42922.208333333328</v>
      </c>
      <c r="O650" s="7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5"/>
        <v>food</v>
      </c>
      <c r="T650" t="str">
        <f t="shared" si="63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4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1"/>
        <v>40471.208333333336</v>
      </c>
      <c r="O651" s="7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5"/>
        <v>theater</v>
      </c>
      <c r="T651" t="str">
        <f t="shared" si="63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4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1"/>
        <v>41828.208333333336</v>
      </c>
      <c r="O652" s="7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5"/>
        <v>music</v>
      </c>
      <c r="T652" t="str">
        <f t="shared" si="63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4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1"/>
        <v>41692.25</v>
      </c>
      <c r="O653" s="7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5"/>
        <v>film &amp; video</v>
      </c>
      <c r="T653" t="str">
        <f t="shared" si="63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4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1"/>
        <v>42587.208333333328</v>
      </c>
      <c r="O654" s="7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5"/>
        <v>technology</v>
      </c>
      <c r="T654" t="str">
        <f t="shared" si="63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4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1"/>
        <v>42468.208333333328</v>
      </c>
      <c r="O655" s="7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5"/>
        <v>technology</v>
      </c>
      <c r="T655" t="str">
        <f t="shared" si="63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4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1"/>
        <v>42240.208333333328</v>
      </c>
      <c r="O656" s="7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5"/>
        <v>music</v>
      </c>
      <c r="T656" t="str">
        <f t="shared" si="63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4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1"/>
        <v>42796.25</v>
      </c>
      <c r="O657" s="7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5"/>
        <v>photography</v>
      </c>
      <c r="T657" t="str">
        <f t="shared" si="63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4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1"/>
        <v>43097.25</v>
      </c>
      <c r="O658" s="7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5"/>
        <v>food</v>
      </c>
      <c r="T658" t="str">
        <f t="shared" si="63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4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1"/>
        <v>43096.25</v>
      </c>
      <c r="O659" s="7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5"/>
        <v>film &amp; video</v>
      </c>
      <c r="T659" t="str">
        <f t="shared" si="63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4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1"/>
        <v>42246.208333333328</v>
      </c>
      <c r="O660" s="7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5"/>
        <v>music</v>
      </c>
      <c r="T660" t="str">
        <f t="shared" si="63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4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1"/>
        <v>40570.25</v>
      </c>
      <c r="O661" s="7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5"/>
        <v>film &amp; video</v>
      </c>
      <c r="T661" t="str">
        <f t="shared" si="63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4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1"/>
        <v>42237.208333333328</v>
      </c>
      <c r="O662" s="7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5"/>
        <v>theater</v>
      </c>
      <c r="T662" t="str">
        <f t="shared" si="63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4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1"/>
        <v>40996.208333333336</v>
      </c>
      <c r="O663" s="7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5"/>
        <v>music</v>
      </c>
      <c r="T663" t="str">
        <f t="shared" si="63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4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1"/>
        <v>43443.25</v>
      </c>
      <c r="O664" s="7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5"/>
        <v>theater</v>
      </c>
      <c r="T664" t="str">
        <f t="shared" si="63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4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1"/>
        <v>40458.208333333336</v>
      </c>
      <c r="O665" s="7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5"/>
        <v>theater</v>
      </c>
      <c r="T665" t="str">
        <f t="shared" si="63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4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1"/>
        <v>40959.25</v>
      </c>
      <c r="O666" s="7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5"/>
        <v>music</v>
      </c>
      <c r="T666" t="str">
        <f t="shared" si="63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4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1"/>
        <v>40733.208333333336</v>
      </c>
      <c r="O667" s="7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5"/>
        <v>film &amp; video</v>
      </c>
      <c r="T667" t="str">
        <f t="shared" si="63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4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1"/>
        <v>41516.208333333336</v>
      </c>
      <c r="O668" s="7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5"/>
        <v>theater</v>
      </c>
      <c r="T668" t="str">
        <f t="shared" si="63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4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1"/>
        <v>41892.208333333336</v>
      </c>
      <c r="O669" s="7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5"/>
        <v>journalism</v>
      </c>
      <c r="T669" t="str">
        <f t="shared" si="63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4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1"/>
        <v>41122.208333333336</v>
      </c>
      <c r="O670" s="7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5"/>
        <v>theater</v>
      </c>
      <c r="T670" t="str">
        <f t="shared" si="63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4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1"/>
        <v>42912.208333333328</v>
      </c>
      <c r="O671" s="7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3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4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1"/>
        <v>42425.25</v>
      </c>
      <c r="O672" s="7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5"/>
        <v>music</v>
      </c>
      <c r="T672" t="str">
        <f t="shared" si="63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4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1"/>
        <v>40390.208333333336</v>
      </c>
      <c r="O673" s="7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5"/>
        <v>theater</v>
      </c>
      <c r="T673" t="str">
        <f t="shared" si="63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4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1"/>
        <v>43180.208333333328</v>
      </c>
      <c r="O674" s="7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5"/>
        <v>theater</v>
      </c>
      <c r="T674" t="str">
        <f t="shared" si="63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4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1"/>
        <v>42475.208333333328</v>
      </c>
      <c r="O675" s="7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5"/>
        <v>music</v>
      </c>
      <c r="T675" t="str">
        <f t="shared" si="63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4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1"/>
        <v>40774.208333333336</v>
      </c>
      <c r="O676" s="7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5"/>
        <v>photography</v>
      </c>
      <c r="T676" t="str">
        <f t="shared" si="63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4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1"/>
        <v>43719.208333333328</v>
      </c>
      <c r="O677" s="7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5"/>
        <v>journalism</v>
      </c>
      <c r="T677" t="str">
        <f t="shared" si="63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4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1"/>
        <v>41178.208333333336</v>
      </c>
      <c r="O678" s="7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3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4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1"/>
        <v>42561.208333333328</v>
      </c>
      <c r="O679" s="7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5"/>
        <v>publishing</v>
      </c>
      <c r="T679" t="str">
        <f t="shared" si="63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4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1"/>
        <v>43484.25</v>
      </c>
      <c r="O680" s="7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5"/>
        <v>film &amp; video</v>
      </c>
      <c r="T680" t="str">
        <f t="shared" si="63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4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1"/>
        <v>43756.208333333328</v>
      </c>
      <c r="O681" s="7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5"/>
        <v>food</v>
      </c>
      <c r="T681" t="str">
        <f t="shared" si="63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4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1"/>
        <v>43813.25</v>
      </c>
      <c r="O682" s="7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5"/>
        <v>games</v>
      </c>
      <c r="T682" t="str">
        <f t="shared" si="63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4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1"/>
        <v>40898.25</v>
      </c>
      <c r="O683" s="7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5"/>
        <v>theater</v>
      </c>
      <c r="T683" t="str">
        <f t="shared" si="63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4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1"/>
        <v>41619.25</v>
      </c>
      <c r="O684" s="7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5"/>
        <v>theater</v>
      </c>
      <c r="T684" t="str">
        <f t="shared" si="63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4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1"/>
        <v>43359.208333333328</v>
      </c>
      <c r="O685" s="7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3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4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1"/>
        <v>40358.208333333336</v>
      </c>
      <c r="O686" s="7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5"/>
        <v>publishing</v>
      </c>
      <c r="T686" t="str">
        <f t="shared" si="63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4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1"/>
        <v>42239.208333333328</v>
      </c>
      <c r="O687" s="7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5"/>
        <v>theater</v>
      </c>
      <c r="T687" t="str">
        <f t="shared" si="63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4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1"/>
        <v>43186.208333333328</v>
      </c>
      <c r="O688" s="7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5"/>
        <v>technology</v>
      </c>
      <c r="T688" t="str">
        <f t="shared" si="63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4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1"/>
        <v>42806.25</v>
      </c>
      <c r="O689" s="7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5"/>
        <v>theater</v>
      </c>
      <c r="T689" t="str">
        <f t="shared" si="63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4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1"/>
        <v>43475.25</v>
      </c>
      <c r="O690" s="7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5"/>
        <v>film &amp; video</v>
      </c>
      <c r="T690" t="str">
        <f t="shared" si="63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4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1"/>
        <v>41576.208333333336</v>
      </c>
      <c r="O691" s="7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5"/>
        <v>technology</v>
      </c>
      <c r="T691" t="str">
        <f t="shared" si="63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4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1"/>
        <v>40874.25</v>
      </c>
      <c r="O692" s="7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5"/>
        <v>film &amp; video</v>
      </c>
      <c r="T692" t="str">
        <f t="shared" si="63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4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1"/>
        <v>41185.208333333336</v>
      </c>
      <c r="O693" s="7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5"/>
        <v>film &amp; video</v>
      </c>
      <c r="T693" t="str">
        <f t="shared" si="63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4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1"/>
        <v>43655.208333333328</v>
      </c>
      <c r="O694" s="7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5"/>
        <v>music</v>
      </c>
      <c r="T694" t="str">
        <f t="shared" si="63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4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1"/>
        <v>43025.208333333328</v>
      </c>
      <c r="O695" s="7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3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4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1"/>
        <v>43066.25</v>
      </c>
      <c r="O696" s="7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3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4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1"/>
        <v>42322.25</v>
      </c>
      <c r="O697" s="7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5"/>
        <v>music</v>
      </c>
      <c r="T697" t="str">
        <f t="shared" si="63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4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1"/>
        <v>42114.208333333328</v>
      </c>
      <c r="O698" s="7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5"/>
        <v>theater</v>
      </c>
      <c r="T698" t="str">
        <f t="shared" si="63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4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1"/>
        <v>43190.208333333328</v>
      </c>
      <c r="O699" s="7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5"/>
        <v>music</v>
      </c>
      <c r="T699" t="str">
        <f t="shared" si="63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4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1"/>
        <v>40871.25</v>
      </c>
      <c r="O700" s="7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5"/>
        <v>technology</v>
      </c>
      <c r="T700" t="str">
        <f t="shared" si="63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4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1"/>
        <v>43641.208333333328</v>
      </c>
      <c r="O701" s="7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5"/>
        <v>film &amp; video</v>
      </c>
      <c r="T701" t="str">
        <f t="shared" si="63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4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1"/>
        <v>40203.25</v>
      </c>
      <c r="O702" s="7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5"/>
        <v>technology</v>
      </c>
      <c r="T702" t="str">
        <f t="shared" si="63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4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1"/>
        <v>40629.208333333336</v>
      </c>
      <c r="O703" s="7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5"/>
        <v>theater</v>
      </c>
      <c r="T703" t="str">
        <f t="shared" si="63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4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1"/>
        <v>41477.208333333336</v>
      </c>
      <c r="O704" s="7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3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4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1"/>
        <v>41020.208333333336</v>
      </c>
      <c r="O705" s="7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5"/>
        <v>publishing</v>
      </c>
      <c r="T705" t="str">
        <f t="shared" si="63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4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1"/>
        <v>42555.208333333328</v>
      </c>
      <c r="O706" s="7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5"/>
        <v>film &amp; video</v>
      </c>
      <c r="T706" t="str">
        <f t="shared" si="63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si="64"/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7">(((L707/60)/60)/24)+DATE(1970,1,1)</f>
        <v>41619.25</v>
      </c>
      <c r="O707" s="7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65"/>
        <v>publishing</v>
      </c>
      <c r="T707" t="str">
        <f t="shared" ref="T707:T770" si="69">RIGHT(R707,LEN(R707)-FIND("/",R707))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ref="I708:I771" si="70">ROUND(IFERROR(E708/H708,0),2)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7"/>
        <v>43471.25</v>
      </c>
      <c r="O708" s="7">
        <f t="shared" si="68"/>
        <v>43479.25</v>
      </c>
      <c r="P708" t="b">
        <v>0</v>
      </c>
      <c r="Q708" t="b">
        <v>1</v>
      </c>
      <c r="R708" t="s">
        <v>28</v>
      </c>
      <c r="S708" t="str">
        <f t="shared" ref="S708:S771" si="71">LEFT(R708,FIND("/",R708)-1)</f>
        <v>technology</v>
      </c>
      <c r="T708" t="str">
        <f t="shared" si="69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70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7"/>
        <v>43442.25</v>
      </c>
      <c r="O709" s="7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71"/>
        <v>film &amp; video</v>
      </c>
      <c r="T709" t="str">
        <f t="shared" si="69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70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7"/>
        <v>42877.208333333328</v>
      </c>
      <c r="O710" s="7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71"/>
        <v>theater</v>
      </c>
      <c r="T710" t="str">
        <f t="shared" si="69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70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7"/>
        <v>41018.208333333336</v>
      </c>
      <c r="O711" s="7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71"/>
        <v>theater</v>
      </c>
      <c r="T711" t="str">
        <f t="shared" si="69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70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7"/>
        <v>43295.208333333328</v>
      </c>
      <c r="O712" s="7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71"/>
        <v>theater</v>
      </c>
      <c r="T712" t="str">
        <f t="shared" si="69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70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7"/>
        <v>42393.25</v>
      </c>
      <c r="O713" s="7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71"/>
        <v>theater</v>
      </c>
      <c r="T713" t="str">
        <f t="shared" si="69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70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7"/>
        <v>42559.208333333328</v>
      </c>
      <c r="O714" s="7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69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70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7"/>
        <v>42604.208333333328</v>
      </c>
      <c r="O715" s="7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71"/>
        <v>publishing</v>
      </c>
      <c r="T715" t="str">
        <f t="shared" si="69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70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7"/>
        <v>41870.208333333336</v>
      </c>
      <c r="O716" s="7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71"/>
        <v>music</v>
      </c>
      <c r="T716" t="str">
        <f t="shared" si="69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70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7"/>
        <v>40397.208333333336</v>
      </c>
      <c r="O717" s="7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71"/>
        <v>games</v>
      </c>
      <c r="T717" t="str">
        <f t="shared" si="69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70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7"/>
        <v>41465.208333333336</v>
      </c>
      <c r="O718" s="7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71"/>
        <v>theater</v>
      </c>
      <c r="T718" t="str">
        <f t="shared" si="69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70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7"/>
        <v>40777.208333333336</v>
      </c>
      <c r="O719" s="7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71"/>
        <v>film &amp; video</v>
      </c>
      <c r="T719" t="str">
        <f t="shared" si="69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70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7"/>
        <v>41442.208333333336</v>
      </c>
      <c r="O720" s="7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71"/>
        <v>technology</v>
      </c>
      <c r="T720" t="str">
        <f t="shared" si="69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70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7"/>
        <v>41058.208333333336</v>
      </c>
      <c r="O721" s="7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71"/>
        <v>publishing</v>
      </c>
      <c r="T721" t="str">
        <f t="shared" si="69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70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7"/>
        <v>43152.25</v>
      </c>
      <c r="O722" s="7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71"/>
        <v>theater</v>
      </c>
      <c r="T722" t="str">
        <f t="shared" si="69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70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7"/>
        <v>43194.208333333328</v>
      </c>
      <c r="O723" s="7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71"/>
        <v>music</v>
      </c>
      <c r="T723" t="str">
        <f t="shared" si="69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70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7"/>
        <v>43045.25</v>
      </c>
      <c r="O724" s="7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71"/>
        <v>film &amp; video</v>
      </c>
      <c r="T724" t="str">
        <f t="shared" si="69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70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7"/>
        <v>42431.25</v>
      </c>
      <c r="O725" s="7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71"/>
        <v>theater</v>
      </c>
      <c r="T725" t="str">
        <f t="shared" si="69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70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7"/>
        <v>41934.208333333336</v>
      </c>
      <c r="O726" s="7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71"/>
        <v>theater</v>
      </c>
      <c r="T726" t="str">
        <f t="shared" si="69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70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7"/>
        <v>41958.25</v>
      </c>
      <c r="O727" s="7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71"/>
        <v>games</v>
      </c>
      <c r="T727" t="str">
        <f t="shared" si="69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70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7"/>
        <v>40476.208333333336</v>
      </c>
      <c r="O728" s="7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71"/>
        <v>theater</v>
      </c>
      <c r="T728" t="str">
        <f t="shared" si="69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70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7"/>
        <v>43485.25</v>
      </c>
      <c r="O729" s="7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71"/>
        <v>technology</v>
      </c>
      <c r="T729" t="str">
        <f t="shared" si="69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70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7"/>
        <v>42515.208333333328</v>
      </c>
      <c r="O730" s="7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71"/>
        <v>theater</v>
      </c>
      <c r="T730" t="str">
        <f t="shared" si="69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70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7"/>
        <v>41309.25</v>
      </c>
      <c r="O731" s="7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71"/>
        <v>film &amp; video</v>
      </c>
      <c r="T731" t="str">
        <f t="shared" si="69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70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7"/>
        <v>42147.208333333328</v>
      </c>
      <c r="O732" s="7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71"/>
        <v>technology</v>
      </c>
      <c r="T732" t="str">
        <f t="shared" si="69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70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7"/>
        <v>42939.208333333328</v>
      </c>
      <c r="O733" s="7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71"/>
        <v>technology</v>
      </c>
      <c r="T733" t="str">
        <f t="shared" si="69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70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7"/>
        <v>42816.208333333328</v>
      </c>
      <c r="O734" s="7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71"/>
        <v>music</v>
      </c>
      <c r="T734" t="str">
        <f t="shared" si="69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70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7"/>
        <v>41844.208333333336</v>
      </c>
      <c r="O735" s="7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71"/>
        <v>music</v>
      </c>
      <c r="T735" t="str">
        <f t="shared" si="69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70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7"/>
        <v>42763.25</v>
      </c>
      <c r="O736" s="7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71"/>
        <v>theater</v>
      </c>
      <c r="T736" t="str">
        <f t="shared" si="69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70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7"/>
        <v>42459.208333333328</v>
      </c>
      <c r="O737" s="7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71"/>
        <v>photography</v>
      </c>
      <c r="T737" t="str">
        <f t="shared" si="69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70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7"/>
        <v>42055.25</v>
      </c>
      <c r="O738" s="7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71"/>
        <v>publishing</v>
      </c>
      <c r="T738" t="str">
        <f t="shared" si="69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70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7"/>
        <v>42685.25</v>
      </c>
      <c r="O739" s="7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71"/>
        <v>music</v>
      </c>
      <c r="T739" t="str">
        <f t="shared" si="69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70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7"/>
        <v>41959.25</v>
      </c>
      <c r="O740" s="7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69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70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7"/>
        <v>41089.208333333336</v>
      </c>
      <c r="O741" s="7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71"/>
        <v>music</v>
      </c>
      <c r="T741" t="str">
        <f t="shared" si="69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70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7"/>
        <v>42769.25</v>
      </c>
      <c r="O742" s="7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69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70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7"/>
        <v>40321.208333333336</v>
      </c>
      <c r="O743" s="7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71"/>
        <v>theater</v>
      </c>
      <c r="T743" t="str">
        <f t="shared" si="69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70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7"/>
        <v>40197.25</v>
      </c>
      <c r="O744" s="7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71"/>
        <v>music</v>
      </c>
      <c r="T744" t="str">
        <f t="shared" si="69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70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7"/>
        <v>42298.208333333328</v>
      </c>
      <c r="O745" s="7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71"/>
        <v>theater</v>
      </c>
      <c r="T745" t="str">
        <f t="shared" si="69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70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7"/>
        <v>43322.208333333328</v>
      </c>
      <c r="O746" s="7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71"/>
        <v>theater</v>
      </c>
      <c r="T746" t="str">
        <f t="shared" si="69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70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7"/>
        <v>40328.208333333336</v>
      </c>
      <c r="O747" s="7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71"/>
        <v>technology</v>
      </c>
      <c r="T747" t="str">
        <f t="shared" si="69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70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7"/>
        <v>40825.208333333336</v>
      </c>
      <c r="O748" s="7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71"/>
        <v>technology</v>
      </c>
      <c r="T748" t="str">
        <f t="shared" si="69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70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7"/>
        <v>40423.208333333336</v>
      </c>
      <c r="O749" s="7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69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70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7"/>
        <v>40238.25</v>
      </c>
      <c r="O750" s="7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71"/>
        <v>film &amp; video</v>
      </c>
      <c r="T750" t="str">
        <f t="shared" si="69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70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7"/>
        <v>41920.208333333336</v>
      </c>
      <c r="O751" s="7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71"/>
        <v>technology</v>
      </c>
      <c r="T751" t="str">
        <f t="shared" si="69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70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7"/>
        <v>40360.208333333336</v>
      </c>
      <c r="O752" s="7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71"/>
        <v>music</v>
      </c>
      <c r="T752" t="str">
        <f t="shared" si="69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70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7"/>
        <v>42446.208333333328</v>
      </c>
      <c r="O753" s="7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71"/>
        <v>publishing</v>
      </c>
      <c r="T753" t="str">
        <f t="shared" si="69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70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7"/>
        <v>40395.208333333336</v>
      </c>
      <c r="O754" s="7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71"/>
        <v>theater</v>
      </c>
      <c r="T754" t="str">
        <f t="shared" si="69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70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7"/>
        <v>40321.208333333336</v>
      </c>
      <c r="O755" s="7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71"/>
        <v>photography</v>
      </c>
      <c r="T755" t="str">
        <f t="shared" si="69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70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7"/>
        <v>41210.208333333336</v>
      </c>
      <c r="O756" s="7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71"/>
        <v>theater</v>
      </c>
      <c r="T756" t="str">
        <f t="shared" si="69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70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7"/>
        <v>43096.25</v>
      </c>
      <c r="O757" s="7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71"/>
        <v>theater</v>
      </c>
      <c r="T757" t="str">
        <f t="shared" si="69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70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7"/>
        <v>42024.25</v>
      </c>
      <c r="O758" s="7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71"/>
        <v>theater</v>
      </c>
      <c r="T758" t="str">
        <f t="shared" si="69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70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7"/>
        <v>40675.208333333336</v>
      </c>
      <c r="O759" s="7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71"/>
        <v>film &amp; video</v>
      </c>
      <c r="T759" t="str">
        <f t="shared" si="69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70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7"/>
        <v>41936.208333333336</v>
      </c>
      <c r="O760" s="7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71"/>
        <v>music</v>
      </c>
      <c r="T760" t="str">
        <f t="shared" si="69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70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7"/>
        <v>43136.25</v>
      </c>
      <c r="O761" s="7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71"/>
        <v>music</v>
      </c>
      <c r="T761" t="str">
        <f t="shared" si="69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70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7"/>
        <v>43678.208333333328</v>
      </c>
      <c r="O762" s="7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71"/>
        <v>games</v>
      </c>
      <c r="T762" t="str">
        <f t="shared" si="69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70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7"/>
        <v>42938.208333333328</v>
      </c>
      <c r="O763" s="7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71"/>
        <v>music</v>
      </c>
      <c r="T763" t="str">
        <f t="shared" si="69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70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7"/>
        <v>41241.25</v>
      </c>
      <c r="O764" s="7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71"/>
        <v>music</v>
      </c>
      <c r="T764" t="str">
        <f t="shared" si="69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70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7"/>
        <v>41037.208333333336</v>
      </c>
      <c r="O765" s="7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71"/>
        <v>theater</v>
      </c>
      <c r="T765" t="str">
        <f t="shared" si="69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70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7"/>
        <v>40676.208333333336</v>
      </c>
      <c r="O766" s="7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71"/>
        <v>music</v>
      </c>
      <c r="T766" t="str">
        <f t="shared" si="69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70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7"/>
        <v>42840.208333333328</v>
      </c>
      <c r="O767" s="7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71"/>
        <v>music</v>
      </c>
      <c r="T767" t="str">
        <f t="shared" si="69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70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7"/>
        <v>43362.208333333328</v>
      </c>
      <c r="O768" s="7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71"/>
        <v>film &amp; video</v>
      </c>
      <c r="T768" t="str">
        <f t="shared" si="69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70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7"/>
        <v>42283.208333333328</v>
      </c>
      <c r="O769" s="7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71"/>
        <v>publishing</v>
      </c>
      <c r="T769" t="str">
        <f t="shared" si="69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70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7"/>
        <v>41619.25</v>
      </c>
      <c r="O770" s="7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71"/>
        <v>theater</v>
      </c>
      <c r="T770" t="str">
        <f t="shared" si="69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si="70"/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3">(((L771/60)/60)/24)+DATE(1970,1,1)</f>
        <v>41501.208333333336</v>
      </c>
      <c r="O771" s="7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71"/>
        <v>games</v>
      </c>
      <c r="T771" t="str">
        <f t="shared" ref="T771:T834" si="75">RIGHT(R771,LEN(R771)-FIND("/",R771))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ref="I772:I835" si="76">ROUND(IFERROR(E772/H772,0),2)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3"/>
        <v>41743.208333333336</v>
      </c>
      <c r="O772" s="7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ref="S772:S835" si="77">LEFT(R772,FIND("/",R772)-1)</f>
        <v>theater</v>
      </c>
      <c r="T772" t="str">
        <f t="shared" si="75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6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3"/>
        <v>43491.25</v>
      </c>
      <c r="O773" s="7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7"/>
        <v>theater</v>
      </c>
      <c r="T773" t="str">
        <f t="shared" si="75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6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3"/>
        <v>43505.25</v>
      </c>
      <c r="O774" s="7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7"/>
        <v>music</v>
      </c>
      <c r="T774" t="str">
        <f t="shared" si="75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6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3"/>
        <v>42838.208333333328</v>
      </c>
      <c r="O775" s="7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7"/>
        <v>theater</v>
      </c>
      <c r="T775" t="str">
        <f t="shared" si="75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6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3"/>
        <v>42513.208333333328</v>
      </c>
      <c r="O776" s="7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7"/>
        <v>technology</v>
      </c>
      <c r="T776" t="str">
        <f t="shared" si="75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6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3"/>
        <v>41949.25</v>
      </c>
      <c r="O777" s="7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7"/>
        <v>music</v>
      </c>
      <c r="T777" t="str">
        <f t="shared" si="75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6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3"/>
        <v>43650.208333333328</v>
      </c>
      <c r="O778" s="7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7"/>
        <v>theater</v>
      </c>
      <c r="T778" t="str">
        <f t="shared" si="75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6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3"/>
        <v>40809.208333333336</v>
      </c>
      <c r="O779" s="7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7"/>
        <v>theater</v>
      </c>
      <c r="T779" t="str">
        <f t="shared" si="75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6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3"/>
        <v>40768.208333333336</v>
      </c>
      <c r="O780" s="7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7"/>
        <v>film &amp; video</v>
      </c>
      <c r="T780" t="str">
        <f t="shared" si="75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6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3"/>
        <v>42230.208333333328</v>
      </c>
      <c r="O781" s="7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7"/>
        <v>theater</v>
      </c>
      <c r="T781" t="str">
        <f t="shared" si="75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6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3"/>
        <v>42573.208333333328</v>
      </c>
      <c r="O782" s="7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7"/>
        <v>film &amp; video</v>
      </c>
      <c r="T782" t="str">
        <f t="shared" si="75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6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3"/>
        <v>40482.208333333336</v>
      </c>
      <c r="O783" s="7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5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6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3"/>
        <v>40603.25</v>
      </c>
      <c r="O784" s="7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7"/>
        <v>film &amp; video</v>
      </c>
      <c r="T784" t="str">
        <f t="shared" si="75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6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3"/>
        <v>41625.25</v>
      </c>
      <c r="O785" s="7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7"/>
        <v>music</v>
      </c>
      <c r="T785" t="str">
        <f t="shared" si="75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6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3"/>
        <v>42435.25</v>
      </c>
      <c r="O786" s="7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7"/>
        <v>technology</v>
      </c>
      <c r="T786" t="str">
        <f t="shared" si="75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6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3"/>
        <v>43582.208333333328</v>
      </c>
      <c r="O787" s="7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7"/>
        <v>film &amp; video</v>
      </c>
      <c r="T787" t="str">
        <f t="shared" si="75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6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3"/>
        <v>43186.208333333328</v>
      </c>
      <c r="O788" s="7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7"/>
        <v>music</v>
      </c>
      <c r="T788" t="str">
        <f t="shared" si="75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6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3"/>
        <v>40684.208333333336</v>
      </c>
      <c r="O789" s="7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7"/>
        <v>music</v>
      </c>
      <c r="T789" t="str">
        <f t="shared" si="75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6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3"/>
        <v>41202.208333333336</v>
      </c>
      <c r="O790" s="7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7"/>
        <v>film &amp; video</v>
      </c>
      <c r="T790" t="str">
        <f t="shared" si="75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6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3"/>
        <v>41786.208333333336</v>
      </c>
      <c r="O791" s="7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7"/>
        <v>theater</v>
      </c>
      <c r="T791" t="str">
        <f t="shared" si="75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6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3"/>
        <v>40223.25</v>
      </c>
      <c r="O792" s="7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7"/>
        <v>theater</v>
      </c>
      <c r="T792" t="str">
        <f t="shared" si="75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6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3"/>
        <v>42715.25</v>
      </c>
      <c r="O793" s="7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7"/>
        <v>food</v>
      </c>
      <c r="T793" t="str">
        <f t="shared" si="75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6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3"/>
        <v>41451.208333333336</v>
      </c>
      <c r="O794" s="7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7"/>
        <v>theater</v>
      </c>
      <c r="T794" t="str">
        <f t="shared" si="75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6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3"/>
        <v>41450.208333333336</v>
      </c>
      <c r="O795" s="7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7"/>
        <v>publishing</v>
      </c>
      <c r="T795" t="str">
        <f t="shared" si="75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6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3"/>
        <v>43091.25</v>
      </c>
      <c r="O796" s="7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7"/>
        <v>music</v>
      </c>
      <c r="T796" t="str">
        <f t="shared" si="75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6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3"/>
        <v>42675.208333333328</v>
      </c>
      <c r="O797" s="7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7"/>
        <v>film &amp; video</v>
      </c>
      <c r="T797" t="str">
        <f t="shared" si="75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6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3"/>
        <v>41859.208333333336</v>
      </c>
      <c r="O798" s="7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7"/>
        <v>games</v>
      </c>
      <c r="T798" t="str">
        <f t="shared" si="75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6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3"/>
        <v>43464.25</v>
      </c>
      <c r="O799" s="7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5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6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3"/>
        <v>41060.208333333336</v>
      </c>
      <c r="O800" s="7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7"/>
        <v>theater</v>
      </c>
      <c r="T800" t="str">
        <f t="shared" si="75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6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3"/>
        <v>42399.25</v>
      </c>
      <c r="O801" s="7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7"/>
        <v>theater</v>
      </c>
      <c r="T801" t="str">
        <f t="shared" si="75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6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3"/>
        <v>42167.208333333328</v>
      </c>
      <c r="O802" s="7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7"/>
        <v>music</v>
      </c>
      <c r="T802" t="str">
        <f t="shared" si="75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6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3"/>
        <v>43830.25</v>
      </c>
      <c r="O803" s="7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7"/>
        <v>photography</v>
      </c>
      <c r="T803" t="str">
        <f t="shared" si="75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6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3"/>
        <v>43650.208333333328</v>
      </c>
      <c r="O804" s="7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7"/>
        <v>photography</v>
      </c>
      <c r="T804" t="str">
        <f t="shared" si="75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6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3"/>
        <v>43492.25</v>
      </c>
      <c r="O805" s="7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5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6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3"/>
        <v>43102.25</v>
      </c>
      <c r="O806" s="7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7"/>
        <v>music</v>
      </c>
      <c r="T806" t="str">
        <f t="shared" si="75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6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3"/>
        <v>41958.25</v>
      </c>
      <c r="O807" s="7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7"/>
        <v>film &amp; video</v>
      </c>
      <c r="T807" t="str">
        <f t="shared" si="75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6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3"/>
        <v>40973.25</v>
      </c>
      <c r="O808" s="7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7"/>
        <v>film &amp; video</v>
      </c>
      <c r="T808" t="str">
        <f t="shared" si="75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6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3"/>
        <v>43753.208333333328</v>
      </c>
      <c r="O809" s="7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7"/>
        <v>theater</v>
      </c>
      <c r="T809" t="str">
        <f t="shared" si="75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6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3"/>
        <v>42507.208333333328</v>
      </c>
      <c r="O810" s="7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7"/>
        <v>food</v>
      </c>
      <c r="T810" t="str">
        <f t="shared" si="75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6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3"/>
        <v>41135.208333333336</v>
      </c>
      <c r="O811" s="7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7"/>
        <v>film &amp; video</v>
      </c>
      <c r="T811" t="str">
        <f t="shared" si="75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6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3"/>
        <v>43067.25</v>
      </c>
      <c r="O812" s="7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7"/>
        <v>theater</v>
      </c>
      <c r="T812" t="str">
        <f t="shared" si="75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6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3"/>
        <v>42378.25</v>
      </c>
      <c r="O813" s="7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7"/>
        <v>games</v>
      </c>
      <c r="T813" t="str">
        <f t="shared" si="75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6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3"/>
        <v>43206.208333333328</v>
      </c>
      <c r="O814" s="7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7"/>
        <v>publishing</v>
      </c>
      <c r="T814" t="str">
        <f t="shared" si="75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6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3"/>
        <v>41148.208333333336</v>
      </c>
      <c r="O815" s="7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7"/>
        <v>games</v>
      </c>
      <c r="T815" t="str">
        <f t="shared" si="75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6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3"/>
        <v>42517.208333333328</v>
      </c>
      <c r="O816" s="7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7"/>
        <v>music</v>
      </c>
      <c r="T816" t="str">
        <f t="shared" si="75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6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3"/>
        <v>43068.25</v>
      </c>
      <c r="O817" s="7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7"/>
        <v>music</v>
      </c>
      <c r="T817" t="str">
        <f t="shared" si="75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6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3"/>
        <v>41680.25</v>
      </c>
      <c r="O818" s="7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7"/>
        <v>theater</v>
      </c>
      <c r="T818" t="str">
        <f t="shared" si="75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6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3"/>
        <v>43589.208333333328</v>
      </c>
      <c r="O819" s="7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7"/>
        <v>publishing</v>
      </c>
      <c r="T819" t="str">
        <f t="shared" si="75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6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3"/>
        <v>43486.25</v>
      </c>
      <c r="O820" s="7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7"/>
        <v>theater</v>
      </c>
      <c r="T820" t="str">
        <f t="shared" si="75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6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3"/>
        <v>41237.25</v>
      </c>
      <c r="O821" s="7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7"/>
        <v>games</v>
      </c>
      <c r="T821" t="str">
        <f t="shared" si="75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6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3"/>
        <v>43310.208333333328</v>
      </c>
      <c r="O822" s="7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7"/>
        <v>music</v>
      </c>
      <c r="T822" t="str">
        <f t="shared" si="75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6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3"/>
        <v>42794.25</v>
      </c>
      <c r="O823" s="7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7"/>
        <v>film &amp; video</v>
      </c>
      <c r="T823" t="str">
        <f t="shared" si="75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6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3"/>
        <v>41698.25</v>
      </c>
      <c r="O824" s="7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7"/>
        <v>music</v>
      </c>
      <c r="T824" t="str">
        <f t="shared" si="75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6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3"/>
        <v>41892.208333333336</v>
      </c>
      <c r="O825" s="7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7"/>
        <v>music</v>
      </c>
      <c r="T825" t="str">
        <f t="shared" si="75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6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3"/>
        <v>40348.208333333336</v>
      </c>
      <c r="O826" s="7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7"/>
        <v>publishing</v>
      </c>
      <c r="T826" t="str">
        <f t="shared" si="75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6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3"/>
        <v>42941.208333333328</v>
      </c>
      <c r="O827" s="7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7"/>
        <v>film &amp; video</v>
      </c>
      <c r="T827" t="str">
        <f t="shared" si="75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6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3"/>
        <v>40525.25</v>
      </c>
      <c r="O828" s="7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7"/>
        <v>theater</v>
      </c>
      <c r="T828" t="str">
        <f t="shared" si="75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6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3"/>
        <v>40666.208333333336</v>
      </c>
      <c r="O829" s="7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7"/>
        <v>film &amp; video</v>
      </c>
      <c r="T829" t="str">
        <f t="shared" si="75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6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3"/>
        <v>43340.208333333328</v>
      </c>
      <c r="O830" s="7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7"/>
        <v>theater</v>
      </c>
      <c r="T830" t="str">
        <f t="shared" si="75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6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3"/>
        <v>42164.208333333328</v>
      </c>
      <c r="O831" s="7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5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6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3"/>
        <v>43103.25</v>
      </c>
      <c r="O832" s="7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7"/>
        <v>theater</v>
      </c>
      <c r="T832" t="str">
        <f t="shared" si="75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6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3"/>
        <v>40994.208333333336</v>
      </c>
      <c r="O833" s="7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7"/>
        <v>photography</v>
      </c>
      <c r="T833" t="str">
        <f t="shared" si="75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6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3"/>
        <v>42299.208333333328</v>
      </c>
      <c r="O834" s="7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7"/>
        <v>publishing</v>
      </c>
      <c r="T834" t="str">
        <f t="shared" si="75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si="76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79">(((L835/60)/60)/24)+DATE(1970,1,1)</f>
        <v>40588.25</v>
      </c>
      <c r="O835" s="7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77"/>
        <v>publishing</v>
      </c>
      <c r="T835" t="str">
        <f t="shared" ref="T835:T898" si="81">RIGHT(R835,LEN(R835)-FIND("/",R835))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ref="I836:I899" si="82">ROUND(IFERROR(E836/H836,0),2)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79"/>
        <v>41448.208333333336</v>
      </c>
      <c r="O836" s="7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ref="S836:S899" si="83">LEFT(R836,FIND("/",R836)-1)</f>
        <v>theater</v>
      </c>
      <c r="T836" t="str">
        <f t="shared" si="81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82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79"/>
        <v>42063.25</v>
      </c>
      <c r="O837" s="7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3"/>
        <v>technology</v>
      </c>
      <c r="T837" t="str">
        <f t="shared" si="81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8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79"/>
        <v>40214.25</v>
      </c>
      <c r="O838" s="7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3"/>
        <v>music</v>
      </c>
      <c r="T838" t="str">
        <f t="shared" si="81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82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79"/>
        <v>40629.208333333336</v>
      </c>
      <c r="O839" s="7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3"/>
        <v>music</v>
      </c>
      <c r="T839" t="str">
        <f t="shared" si="81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82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79"/>
        <v>43370.208333333328</v>
      </c>
      <c r="O840" s="7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3"/>
        <v>theater</v>
      </c>
      <c r="T840" t="str">
        <f t="shared" si="81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82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79"/>
        <v>41715.208333333336</v>
      </c>
      <c r="O841" s="7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3"/>
        <v>film &amp; video</v>
      </c>
      <c r="T841" t="str">
        <f t="shared" si="81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82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79"/>
        <v>41836.208333333336</v>
      </c>
      <c r="O842" s="7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3"/>
        <v>theater</v>
      </c>
      <c r="T842" t="str">
        <f t="shared" si="81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82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79"/>
        <v>42419.25</v>
      </c>
      <c r="O843" s="7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3"/>
        <v>technology</v>
      </c>
      <c r="T843" t="str">
        <f t="shared" si="81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8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79"/>
        <v>43266.208333333328</v>
      </c>
      <c r="O844" s="7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3"/>
        <v>technology</v>
      </c>
      <c r="T844" t="str">
        <f t="shared" si="81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82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79"/>
        <v>43338.208333333328</v>
      </c>
      <c r="O845" s="7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3"/>
        <v>photography</v>
      </c>
      <c r="T845" t="str">
        <f t="shared" si="81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82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79"/>
        <v>40930.25</v>
      </c>
      <c r="O846" s="7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3"/>
        <v>film &amp; video</v>
      </c>
      <c r="T846" t="str">
        <f t="shared" si="81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82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79"/>
        <v>43235.208333333328</v>
      </c>
      <c r="O847" s="7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3"/>
        <v>technology</v>
      </c>
      <c r="T847" t="str">
        <f t="shared" si="81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82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79"/>
        <v>43302.208333333328</v>
      </c>
      <c r="O848" s="7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3"/>
        <v>technology</v>
      </c>
      <c r="T848" t="str">
        <f t="shared" si="81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82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79"/>
        <v>43107.25</v>
      </c>
      <c r="O849" s="7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3"/>
        <v>food</v>
      </c>
      <c r="T849" t="str">
        <f t="shared" si="81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82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79"/>
        <v>40341.208333333336</v>
      </c>
      <c r="O850" s="7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3"/>
        <v>film &amp; video</v>
      </c>
      <c r="T850" t="str">
        <f t="shared" si="81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82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79"/>
        <v>40948.25</v>
      </c>
      <c r="O851" s="7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3"/>
        <v>music</v>
      </c>
      <c r="T851" t="str">
        <f t="shared" si="81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82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79"/>
        <v>40866.25</v>
      </c>
      <c r="O852" s="7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3"/>
        <v>music</v>
      </c>
      <c r="T852" t="str">
        <f t="shared" si="81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8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79"/>
        <v>41031.208333333336</v>
      </c>
      <c r="O853" s="7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3"/>
        <v>music</v>
      </c>
      <c r="T853" t="str">
        <f t="shared" si="81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82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79"/>
        <v>40740.208333333336</v>
      </c>
      <c r="O854" s="7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3"/>
        <v>games</v>
      </c>
      <c r="T854" t="str">
        <f t="shared" si="81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8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79"/>
        <v>40714.208333333336</v>
      </c>
      <c r="O855" s="7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3"/>
        <v>music</v>
      </c>
      <c r="T855" t="str">
        <f t="shared" si="81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8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79"/>
        <v>43787.25</v>
      </c>
      <c r="O856" s="7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3"/>
        <v>publishing</v>
      </c>
      <c r="T856" t="str">
        <f t="shared" si="81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82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79"/>
        <v>40712.208333333336</v>
      </c>
      <c r="O857" s="7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3"/>
        <v>theater</v>
      </c>
      <c r="T857" t="str">
        <f t="shared" si="81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82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79"/>
        <v>41023.208333333336</v>
      </c>
      <c r="O858" s="7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3"/>
        <v>food</v>
      </c>
      <c r="T858" t="str">
        <f t="shared" si="81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8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79"/>
        <v>40944.25</v>
      </c>
      <c r="O859" s="7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3"/>
        <v>film &amp; video</v>
      </c>
      <c r="T859" t="str">
        <f t="shared" si="81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82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79"/>
        <v>43211.208333333328</v>
      </c>
      <c r="O860" s="7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3"/>
        <v>food</v>
      </c>
      <c r="T860" t="str">
        <f t="shared" si="81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82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79"/>
        <v>41334.25</v>
      </c>
      <c r="O861" s="7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3"/>
        <v>theater</v>
      </c>
      <c r="T861" t="str">
        <f t="shared" si="81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8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79"/>
        <v>43515.25</v>
      </c>
      <c r="O862" s="7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3"/>
        <v>technology</v>
      </c>
      <c r="T862" t="str">
        <f t="shared" si="81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82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79"/>
        <v>40258.208333333336</v>
      </c>
      <c r="O863" s="7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3"/>
        <v>theater</v>
      </c>
      <c r="T863" t="str">
        <f t="shared" si="81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8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79"/>
        <v>40756.208333333336</v>
      </c>
      <c r="O864" s="7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3"/>
        <v>theater</v>
      </c>
      <c r="T864" t="str">
        <f t="shared" si="81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82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79"/>
        <v>42172.208333333328</v>
      </c>
      <c r="O865" s="7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3"/>
        <v>film &amp; video</v>
      </c>
      <c r="T865" t="str">
        <f t="shared" si="81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82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79"/>
        <v>42601.208333333328</v>
      </c>
      <c r="O866" s="7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3"/>
        <v>film &amp; video</v>
      </c>
      <c r="T866" t="str">
        <f t="shared" si="81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82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79"/>
        <v>41897.208333333336</v>
      </c>
      <c r="O867" s="7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3"/>
        <v>theater</v>
      </c>
      <c r="T867" t="str">
        <f t="shared" si="81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82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79"/>
        <v>40671.208333333336</v>
      </c>
      <c r="O868" s="7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3"/>
        <v>photography</v>
      </c>
      <c r="T868" t="str">
        <f t="shared" si="81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82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79"/>
        <v>43382.208333333328</v>
      </c>
      <c r="O869" s="7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3"/>
        <v>food</v>
      </c>
      <c r="T869" t="str">
        <f t="shared" si="81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82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79"/>
        <v>41559.208333333336</v>
      </c>
      <c r="O870" s="7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3"/>
        <v>theater</v>
      </c>
      <c r="T870" t="str">
        <f t="shared" si="81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8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79"/>
        <v>40350.208333333336</v>
      </c>
      <c r="O871" s="7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3"/>
        <v>film &amp; video</v>
      </c>
      <c r="T871" t="str">
        <f t="shared" si="81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82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79"/>
        <v>42240.208333333328</v>
      </c>
      <c r="O872" s="7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3"/>
        <v>theater</v>
      </c>
      <c r="T872" t="str">
        <f t="shared" si="81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82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79"/>
        <v>43040.208333333328</v>
      </c>
      <c r="O873" s="7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3"/>
        <v>theater</v>
      </c>
      <c r="T873" t="str">
        <f t="shared" si="81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82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79"/>
        <v>43346.208333333328</v>
      </c>
      <c r="O874" s="7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3"/>
        <v>film &amp; video</v>
      </c>
      <c r="T874" t="str">
        <f t="shared" si="81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82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79"/>
        <v>41647.25</v>
      </c>
      <c r="O875" s="7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3"/>
        <v>photography</v>
      </c>
      <c r="T875" t="str">
        <f t="shared" si="81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82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79"/>
        <v>40291.208333333336</v>
      </c>
      <c r="O876" s="7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3"/>
        <v>photography</v>
      </c>
      <c r="T876" t="str">
        <f t="shared" si="81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8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79"/>
        <v>40556.25</v>
      </c>
      <c r="O877" s="7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3"/>
        <v>music</v>
      </c>
      <c r="T877" t="str">
        <f t="shared" si="81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82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79"/>
        <v>43624.208333333328</v>
      </c>
      <c r="O878" s="7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3"/>
        <v>photography</v>
      </c>
      <c r="T878" t="str">
        <f t="shared" si="81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82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79"/>
        <v>42577.208333333328</v>
      </c>
      <c r="O879" s="7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3"/>
        <v>food</v>
      </c>
      <c r="T879" t="str">
        <f t="shared" si="81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8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79"/>
        <v>43845.25</v>
      </c>
      <c r="O880" s="7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3"/>
        <v>music</v>
      </c>
      <c r="T880" t="str">
        <f t="shared" si="81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82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79"/>
        <v>42788.25</v>
      </c>
      <c r="O881" s="7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3"/>
        <v>publishing</v>
      </c>
      <c r="T881" t="str">
        <f t="shared" si="81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8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79"/>
        <v>43667.208333333328</v>
      </c>
      <c r="O882" s="7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3"/>
        <v>music</v>
      </c>
      <c r="T882" t="str">
        <f t="shared" si="81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82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79"/>
        <v>42194.208333333328</v>
      </c>
      <c r="O883" s="7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3"/>
        <v>theater</v>
      </c>
      <c r="T883" t="str">
        <f t="shared" si="81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82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79"/>
        <v>42025.25</v>
      </c>
      <c r="O884" s="7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1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82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79"/>
        <v>40323.208333333336</v>
      </c>
      <c r="O885" s="7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3"/>
        <v>film &amp; video</v>
      </c>
      <c r="T885" t="str">
        <f t="shared" si="81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82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79"/>
        <v>41763.208333333336</v>
      </c>
      <c r="O886" s="7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3"/>
        <v>theater</v>
      </c>
      <c r="T886" t="str">
        <f t="shared" si="81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82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79"/>
        <v>40335.208333333336</v>
      </c>
      <c r="O887" s="7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3"/>
        <v>theater</v>
      </c>
      <c r="T887" t="str">
        <f t="shared" si="81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82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79"/>
        <v>40416.208333333336</v>
      </c>
      <c r="O888" s="7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3"/>
        <v>music</v>
      </c>
      <c r="T888" t="str">
        <f t="shared" si="81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82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79"/>
        <v>42202.208333333328</v>
      </c>
      <c r="O889" s="7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3"/>
        <v>theater</v>
      </c>
      <c r="T889" t="str">
        <f t="shared" si="81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82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79"/>
        <v>42836.208333333328</v>
      </c>
      <c r="O890" s="7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3"/>
        <v>theater</v>
      </c>
      <c r="T890" t="str">
        <f t="shared" si="81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8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79"/>
        <v>41710.208333333336</v>
      </c>
      <c r="O891" s="7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3"/>
        <v>music</v>
      </c>
      <c r="T891" t="str">
        <f t="shared" si="81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82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79"/>
        <v>43640.208333333328</v>
      </c>
      <c r="O892" s="7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3"/>
        <v>music</v>
      </c>
      <c r="T892" t="str">
        <f t="shared" si="81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82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79"/>
        <v>40880.25</v>
      </c>
      <c r="O893" s="7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3"/>
        <v>film &amp; video</v>
      </c>
      <c r="T893" t="str">
        <f t="shared" si="81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82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79"/>
        <v>40319.208333333336</v>
      </c>
      <c r="O894" s="7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3"/>
        <v>publishing</v>
      </c>
      <c r="T894" t="str">
        <f t="shared" si="81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8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79"/>
        <v>42170.208333333328</v>
      </c>
      <c r="O895" s="7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3"/>
        <v>film &amp; video</v>
      </c>
      <c r="T895" t="str">
        <f t="shared" si="81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82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79"/>
        <v>41466.208333333336</v>
      </c>
      <c r="O896" s="7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3"/>
        <v>film &amp; video</v>
      </c>
      <c r="T896" t="str">
        <f t="shared" si="81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82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79"/>
        <v>43134.25</v>
      </c>
      <c r="O897" s="7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3"/>
        <v>theater</v>
      </c>
      <c r="T897" t="str">
        <f t="shared" si="81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82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79"/>
        <v>40738.208333333336</v>
      </c>
      <c r="O898" s="7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3"/>
        <v>food</v>
      </c>
      <c r="T898" t="str">
        <f t="shared" si="81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si="82"/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5">(((L899/60)/60)/24)+DATE(1970,1,1)</f>
        <v>43583.208333333328</v>
      </c>
      <c r="O899" s="7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3"/>
        <v>theater</v>
      </c>
      <c r="T899" t="str">
        <f t="shared" ref="T899:T962" si="87">RIGHT(R899,LEN(R899)-FIND("/",R899))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ref="I900:I963" si="88">ROUND(IFERROR(E900/H900,0),2)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5"/>
        <v>43815.25</v>
      </c>
      <c r="O900" s="7">
        <f t="shared" si="86"/>
        <v>43821.25</v>
      </c>
      <c r="P900" t="b">
        <v>0</v>
      </c>
      <c r="Q900" t="b">
        <v>0</v>
      </c>
      <c r="R900" t="s">
        <v>42</v>
      </c>
      <c r="S900" t="str">
        <f t="shared" ref="S900:S963" si="89">LEFT(R900,FIND("/",R900)-1)</f>
        <v>film &amp; video</v>
      </c>
      <c r="T900" t="str">
        <f t="shared" si="87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8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5"/>
        <v>41554.208333333336</v>
      </c>
      <c r="O901" s="7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9"/>
        <v>music</v>
      </c>
      <c r="T901" t="str">
        <f t="shared" si="87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8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5"/>
        <v>41901.208333333336</v>
      </c>
      <c r="O902" s="7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87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8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5"/>
        <v>43298.208333333328</v>
      </c>
      <c r="O903" s="7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87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8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5"/>
        <v>42399.25</v>
      </c>
      <c r="O904" s="7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87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8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5"/>
        <v>41034.208333333336</v>
      </c>
      <c r="O905" s="7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87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8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5"/>
        <v>41186.208333333336</v>
      </c>
      <c r="O906" s="7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87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8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5"/>
        <v>41536.208333333336</v>
      </c>
      <c r="O907" s="7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87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8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5"/>
        <v>42868.208333333328</v>
      </c>
      <c r="O908" s="7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87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8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5"/>
        <v>40660.208333333336</v>
      </c>
      <c r="O909" s="7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87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8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5"/>
        <v>41031.208333333336</v>
      </c>
      <c r="O910" s="7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87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8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5"/>
        <v>43255.208333333328</v>
      </c>
      <c r="O911" s="7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87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8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5"/>
        <v>42026.25</v>
      </c>
      <c r="O912" s="7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87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8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5"/>
        <v>43717.208333333328</v>
      </c>
      <c r="O913" s="7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87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8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5"/>
        <v>41157.208333333336</v>
      </c>
      <c r="O914" s="7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87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8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5"/>
        <v>43597.208333333328</v>
      </c>
      <c r="O915" s="7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87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8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5"/>
        <v>41490.208333333336</v>
      </c>
      <c r="O916" s="7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87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8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5"/>
        <v>42976.208333333328</v>
      </c>
      <c r="O917" s="7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87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8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5"/>
        <v>41991.25</v>
      </c>
      <c r="O918" s="7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si="87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8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5"/>
        <v>40722.208333333336</v>
      </c>
      <c r="O919" s="7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87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8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5"/>
        <v>41117.208333333336</v>
      </c>
      <c r="O920" s="7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87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8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5"/>
        <v>43022.208333333328</v>
      </c>
      <c r="O921" s="7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87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8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5"/>
        <v>43503.25</v>
      </c>
      <c r="O922" s="7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87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8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5"/>
        <v>40951.25</v>
      </c>
      <c r="O923" s="7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87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8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5"/>
        <v>43443.25</v>
      </c>
      <c r="O924" s="7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87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8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5"/>
        <v>40373.208333333336</v>
      </c>
      <c r="O925" s="7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87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8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5"/>
        <v>43769.208333333328</v>
      </c>
      <c r="O926" s="7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87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8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5"/>
        <v>43000.208333333328</v>
      </c>
      <c r="O927" s="7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87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8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5"/>
        <v>42502.208333333328</v>
      </c>
      <c r="O928" s="7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87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8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5"/>
        <v>41102.208333333336</v>
      </c>
      <c r="O929" s="7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87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8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5"/>
        <v>41637.25</v>
      </c>
      <c r="O930" s="7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87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8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5"/>
        <v>42858.208333333328</v>
      </c>
      <c r="O931" s="7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87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8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5"/>
        <v>42060.25</v>
      </c>
      <c r="O932" s="7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87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8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5"/>
        <v>41818.208333333336</v>
      </c>
      <c r="O933" s="7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87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8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5"/>
        <v>41709.208333333336</v>
      </c>
      <c r="O934" s="7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87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8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5"/>
        <v>41372.208333333336</v>
      </c>
      <c r="O935" s="7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87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8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5"/>
        <v>42422.25</v>
      </c>
      <c r="O936" s="7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87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8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5"/>
        <v>42209.208333333328</v>
      </c>
      <c r="O937" s="7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87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8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5"/>
        <v>43668.208333333328</v>
      </c>
      <c r="O938" s="7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87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8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5"/>
        <v>42334.25</v>
      </c>
      <c r="O939" s="7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87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8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5"/>
        <v>43263.208333333328</v>
      </c>
      <c r="O940" s="7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87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8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5"/>
        <v>40670.208333333336</v>
      </c>
      <c r="O941" s="7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87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8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5"/>
        <v>41244.25</v>
      </c>
      <c r="O942" s="7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87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8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5"/>
        <v>40552.25</v>
      </c>
      <c r="O943" s="7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87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8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5"/>
        <v>40568.25</v>
      </c>
      <c r="O944" s="7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87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8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5"/>
        <v>41906.208333333336</v>
      </c>
      <c r="O945" s="7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87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8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5"/>
        <v>42776.25</v>
      </c>
      <c r="O946" s="7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87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8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5"/>
        <v>41004.208333333336</v>
      </c>
      <c r="O947" s="7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87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8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5"/>
        <v>40710.208333333336</v>
      </c>
      <c r="O948" s="7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87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8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5"/>
        <v>41908.208333333336</v>
      </c>
      <c r="O949" s="7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87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8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5"/>
        <v>41985.25</v>
      </c>
      <c r="O950" s="7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87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8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5"/>
        <v>42112.208333333328</v>
      </c>
      <c r="O951" s="7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87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8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5"/>
        <v>43571.208333333328</v>
      </c>
      <c r="O952" s="7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87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8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5"/>
        <v>42730.25</v>
      </c>
      <c r="O953" s="7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si="87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8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5"/>
        <v>42591.208333333328</v>
      </c>
      <c r="O954" s="7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87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8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5"/>
        <v>42358.25</v>
      </c>
      <c r="O955" s="7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87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8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5"/>
        <v>41174.208333333336</v>
      </c>
      <c r="O956" s="7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87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8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5"/>
        <v>41238.25</v>
      </c>
      <c r="O957" s="7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87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8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5"/>
        <v>42360.25</v>
      </c>
      <c r="O958" s="7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87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8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5"/>
        <v>40955.25</v>
      </c>
      <c r="O959" s="7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87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8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5"/>
        <v>40350.208333333336</v>
      </c>
      <c r="O960" s="7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87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8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5"/>
        <v>40357.208333333336</v>
      </c>
      <c r="O961" s="7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87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8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5"/>
        <v>42408.25</v>
      </c>
      <c r="O962" s="7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si="87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si="88"/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1">(((L963/60)/60)/24)+DATE(1970,1,1)</f>
        <v>40591.25</v>
      </c>
      <c r="O963" s="7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89"/>
        <v>publishing</v>
      </c>
      <c r="T963" t="str">
        <f t="shared" ref="T963:T1001" si="93">RIGHT(R963,LEN(R963)-FIND("/",R963))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ref="I964:I1001" si="94">ROUND(IFERROR(E964/H964,0),2)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1"/>
        <v>41592.25</v>
      </c>
      <c r="O964" s="7">
        <f t="shared" si="92"/>
        <v>41613.25</v>
      </c>
      <c r="P964" t="b">
        <v>0</v>
      </c>
      <c r="Q964" t="b">
        <v>0</v>
      </c>
      <c r="R964" t="s">
        <v>17</v>
      </c>
      <c r="S964" t="str">
        <f t="shared" ref="S964:S1001" si="95">LEFT(R964,FIND("/",R964)-1)</f>
        <v>food</v>
      </c>
      <c r="T964" t="str">
        <f t="shared" si="93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4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1"/>
        <v>40607.25</v>
      </c>
      <c r="O965" s="7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5"/>
        <v>photography</v>
      </c>
      <c r="T965" t="str">
        <f t="shared" si="93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4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1"/>
        <v>42135.208333333328</v>
      </c>
      <c r="O966" s="7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3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4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1"/>
        <v>40203.25</v>
      </c>
      <c r="O967" s="7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3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4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1"/>
        <v>42901.208333333328</v>
      </c>
      <c r="O968" s="7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3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4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1"/>
        <v>41005.208333333336</v>
      </c>
      <c r="O969" s="7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3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4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1"/>
        <v>40544.25</v>
      </c>
      <c r="O970" s="7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3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4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1"/>
        <v>43821.25</v>
      </c>
      <c r="O971" s="7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3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4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1"/>
        <v>40672.208333333336</v>
      </c>
      <c r="O972" s="7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3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4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1"/>
        <v>41555.208333333336</v>
      </c>
      <c r="O973" s="7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3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4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1"/>
        <v>41792.208333333336</v>
      </c>
      <c r="O974" s="7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3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4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1"/>
        <v>40522.25</v>
      </c>
      <c r="O975" s="7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3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4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1"/>
        <v>41412.208333333336</v>
      </c>
      <c r="O976" s="7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3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4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1"/>
        <v>42337.25</v>
      </c>
      <c r="O977" s="7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3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4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1"/>
        <v>40571.25</v>
      </c>
      <c r="O978" s="7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3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4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1"/>
        <v>43138.25</v>
      </c>
      <c r="O979" s="7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3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4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1"/>
        <v>42686.25</v>
      </c>
      <c r="O980" s="7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3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4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1"/>
        <v>42078.208333333328</v>
      </c>
      <c r="O981" s="7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3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4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1"/>
        <v>42307.208333333328</v>
      </c>
      <c r="O982" s="7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si="93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4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1"/>
        <v>43094.25</v>
      </c>
      <c r="O983" s="7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3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4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1"/>
        <v>40743.208333333336</v>
      </c>
      <c r="O984" s="7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3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4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1"/>
        <v>43681.208333333328</v>
      </c>
      <c r="O985" s="7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3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4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1"/>
        <v>43716.208333333328</v>
      </c>
      <c r="O986" s="7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3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4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1"/>
        <v>41614.25</v>
      </c>
      <c r="O987" s="7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3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4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1"/>
        <v>40638.208333333336</v>
      </c>
      <c r="O988" s="7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3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4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1"/>
        <v>42852.208333333328</v>
      </c>
      <c r="O989" s="7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3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4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1"/>
        <v>42686.25</v>
      </c>
      <c r="O990" s="7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3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4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1"/>
        <v>43571.208333333328</v>
      </c>
      <c r="O991" s="7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3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4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1"/>
        <v>42432.25</v>
      </c>
      <c r="O992" s="7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3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4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1"/>
        <v>41907.208333333336</v>
      </c>
      <c r="O993" s="7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3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4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1"/>
        <v>43227.208333333328</v>
      </c>
      <c r="O994" s="7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3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4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1"/>
        <v>42362.25</v>
      </c>
      <c r="O995" s="7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3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4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1"/>
        <v>41929.208333333336</v>
      </c>
      <c r="O996" s="7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3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4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1"/>
        <v>43408.208333333328</v>
      </c>
      <c r="O997" s="7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3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4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1"/>
        <v>41276.25</v>
      </c>
      <c r="O998" s="7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3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4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1"/>
        <v>41659.25</v>
      </c>
      <c r="O999" s="7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3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4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1"/>
        <v>40220.25</v>
      </c>
      <c r="O1000" s="7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3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4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1"/>
        <v>42550.208333333328</v>
      </c>
      <c r="O1001" s="7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3"/>
        <v>food trucks</v>
      </c>
    </row>
  </sheetData>
  <autoFilter ref="A1:T1001" xr:uid="{00000000-0001-0000-0000-000000000000}"/>
  <conditionalFormatting sqref="F1:F1048576">
    <cfRule type="cellIs" dxfId="28" priority="2" operator="between">
      <formula>101</formula>
      <formula>200</formula>
    </cfRule>
    <cfRule type="cellIs" dxfId="27" priority="3" operator="between">
      <formula>75</formula>
      <formula>100</formula>
    </cfRule>
    <cfRule type="cellIs" dxfId="26" priority="4" operator="between">
      <formula>50</formula>
      <formula>74</formula>
    </cfRule>
    <cfRule type="cellIs" dxfId="25" priority="5" operator="between">
      <formula>25</formula>
      <formula>49</formula>
    </cfRule>
    <cfRule type="cellIs" dxfId="24" priority="6" operator="between">
      <formula>1</formula>
      <formula>24</formula>
    </cfRule>
    <cfRule type="cellIs" dxfId="23" priority="7" operator="equal">
      <formula>0</formula>
    </cfRule>
  </conditionalFormatting>
  <conditionalFormatting sqref="F2:F1005">
    <cfRule type="cellIs" dxfId="22" priority="1" operator="greaterThan">
      <formula>201</formula>
    </cfRule>
  </conditionalFormatting>
  <conditionalFormatting sqref="G1:G1048576">
    <cfRule type="cellIs" dxfId="21" priority="8" operator="equal">
      <formula>"canceled"</formula>
    </cfRule>
    <cfRule type="cellIs" dxfId="20" priority="9" operator="equal">
      <formula>"live"</formula>
    </cfRule>
    <cfRule type="cellIs" dxfId="19" priority="10" operator="equal">
      <formula>"successful"</formula>
    </cfRule>
    <cfRule type="cellIs" dxfId="18" priority="11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7BC7-717E-45FF-B783-B1A63631A3EB}">
  <dimension ref="A1:F59"/>
  <sheetViews>
    <sheetView zoomScale="80" zoomScaleNormal="80" workbookViewId="0"/>
  </sheetViews>
  <sheetFormatPr defaultRowHeight="15.75" x14ac:dyDescent="0.25"/>
  <cols>
    <col min="1" max="1" width="17.75" bestFit="1" customWidth="1"/>
    <col min="2" max="2" width="15.875" bestFit="1" customWidth="1"/>
    <col min="3" max="3" width="5.75" bestFit="1" customWidth="1"/>
    <col min="4" max="4" width="4" bestFit="1" customWidth="1"/>
    <col min="5" max="5" width="9.375" bestFit="1" customWidth="1"/>
    <col min="6" max="6" width="11" bestFit="1" customWidth="1"/>
    <col min="10" max="10" width="16.5" bestFit="1" customWidth="1"/>
    <col min="11" max="11" width="15.25" bestFit="1" customWidth="1"/>
    <col min="12" max="12" width="5.625" bestFit="1" customWidth="1"/>
    <col min="13" max="13" width="3.875" bestFit="1" customWidth="1"/>
    <col min="14" max="14" width="9.25" bestFit="1" customWidth="1"/>
    <col min="15" max="15" width="11" bestFit="1" customWidth="1"/>
  </cols>
  <sheetData>
    <row r="1" spans="1:6" x14ac:dyDescent="0.25">
      <c r="A1" s="5" t="s">
        <v>6</v>
      </c>
      <c r="B1" t="s">
        <v>2034</v>
      </c>
    </row>
    <row r="3" spans="1:6" x14ac:dyDescent="0.25">
      <c r="A3" s="5" t="s">
        <v>2045</v>
      </c>
      <c r="B3" s="5" t="s">
        <v>2032</v>
      </c>
    </row>
    <row r="4" spans="1:6" x14ac:dyDescent="0.25">
      <c r="A4" s="5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25">
      <c r="A5" s="6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2039</v>
      </c>
      <c r="E8">
        <v>4</v>
      </c>
      <c r="F8">
        <v>4</v>
      </c>
    </row>
    <row r="9" spans="1:6" x14ac:dyDescent="0.25">
      <c r="A9" s="6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2033</v>
      </c>
      <c r="B14">
        <v>57</v>
      </c>
      <c r="C14">
        <v>364</v>
      </c>
      <c r="D14">
        <v>14</v>
      </c>
      <c r="E14">
        <v>565</v>
      </c>
      <c r="F14">
        <v>1000</v>
      </c>
    </row>
    <row r="30" spans="1:2" x14ac:dyDescent="0.25">
      <c r="A30" s="5" t="s">
        <v>6</v>
      </c>
      <c r="B30" t="s">
        <v>2034</v>
      </c>
    </row>
    <row r="31" spans="1:2" x14ac:dyDescent="0.25">
      <c r="A31" s="5" t="s">
        <v>2046</v>
      </c>
      <c r="B31" t="s">
        <v>2034</v>
      </c>
    </row>
    <row r="33" spans="1:6" x14ac:dyDescent="0.25">
      <c r="A33" s="5" t="s">
        <v>2045</v>
      </c>
      <c r="B33" s="5" t="s">
        <v>2032</v>
      </c>
    </row>
    <row r="34" spans="1:6" x14ac:dyDescent="0.25">
      <c r="A34" s="5" t="s">
        <v>2035</v>
      </c>
      <c r="B34" t="s">
        <v>74</v>
      </c>
      <c r="C34" t="s">
        <v>14</v>
      </c>
      <c r="D34" t="s">
        <v>47</v>
      </c>
      <c r="E34" t="s">
        <v>20</v>
      </c>
      <c r="F34" t="s">
        <v>2033</v>
      </c>
    </row>
    <row r="35" spans="1:6" x14ac:dyDescent="0.25">
      <c r="A35" s="6" t="s">
        <v>2047</v>
      </c>
      <c r="B35" s="16">
        <v>1</v>
      </c>
      <c r="C35" s="16">
        <v>10</v>
      </c>
      <c r="D35" s="16">
        <v>2</v>
      </c>
      <c r="E35" s="16">
        <v>21</v>
      </c>
      <c r="F35" s="16">
        <v>34</v>
      </c>
    </row>
    <row r="36" spans="1:6" x14ac:dyDescent="0.25">
      <c r="A36" s="6" t="s">
        <v>2048</v>
      </c>
      <c r="B36" s="16"/>
      <c r="C36" s="16"/>
      <c r="D36" s="16"/>
      <c r="E36" s="16">
        <v>4</v>
      </c>
      <c r="F36" s="16">
        <v>4</v>
      </c>
    </row>
    <row r="37" spans="1:6" x14ac:dyDescent="0.25">
      <c r="A37" s="6" t="s">
        <v>2049</v>
      </c>
      <c r="B37" s="16">
        <v>4</v>
      </c>
      <c r="C37" s="16">
        <v>21</v>
      </c>
      <c r="D37" s="16">
        <v>1</v>
      </c>
      <c r="E37" s="16">
        <v>34</v>
      </c>
      <c r="F37" s="16">
        <v>60</v>
      </c>
    </row>
    <row r="38" spans="1:6" x14ac:dyDescent="0.25">
      <c r="A38" s="6" t="s">
        <v>2050</v>
      </c>
      <c r="B38" s="16">
        <v>2</v>
      </c>
      <c r="C38" s="16">
        <v>12</v>
      </c>
      <c r="D38" s="16">
        <v>1</v>
      </c>
      <c r="E38" s="16">
        <v>22</v>
      </c>
      <c r="F38" s="16">
        <v>37</v>
      </c>
    </row>
    <row r="39" spans="1:6" x14ac:dyDescent="0.25">
      <c r="A39" s="6" t="s">
        <v>2051</v>
      </c>
      <c r="B39" s="16"/>
      <c r="C39" s="16">
        <v>8</v>
      </c>
      <c r="D39" s="16"/>
      <c r="E39" s="16">
        <v>10</v>
      </c>
      <c r="F39" s="16">
        <v>18</v>
      </c>
    </row>
    <row r="40" spans="1:6" x14ac:dyDescent="0.25">
      <c r="A40" s="6" t="s">
        <v>2052</v>
      </c>
      <c r="B40" s="16">
        <v>1</v>
      </c>
      <c r="C40" s="16">
        <v>7</v>
      </c>
      <c r="D40" s="16"/>
      <c r="E40" s="16">
        <v>9</v>
      </c>
      <c r="F40" s="16">
        <v>17</v>
      </c>
    </row>
    <row r="41" spans="1:6" x14ac:dyDescent="0.25">
      <c r="A41" s="6" t="s">
        <v>2053</v>
      </c>
      <c r="B41" s="16">
        <v>4</v>
      </c>
      <c r="C41" s="16">
        <v>20</v>
      </c>
      <c r="D41" s="16"/>
      <c r="E41" s="16">
        <v>22</v>
      </c>
      <c r="F41" s="16">
        <v>46</v>
      </c>
    </row>
    <row r="42" spans="1:6" x14ac:dyDescent="0.25">
      <c r="A42" s="6" t="s">
        <v>2054</v>
      </c>
      <c r="B42" s="16">
        <v>3</v>
      </c>
      <c r="C42" s="16">
        <v>19</v>
      </c>
      <c r="D42" s="16"/>
      <c r="E42" s="16">
        <v>23</v>
      </c>
      <c r="F42" s="16">
        <v>45</v>
      </c>
    </row>
    <row r="43" spans="1:6" x14ac:dyDescent="0.25">
      <c r="A43" s="6" t="s">
        <v>2055</v>
      </c>
      <c r="B43" s="16">
        <v>1</v>
      </c>
      <c r="C43" s="16">
        <v>6</v>
      </c>
      <c r="D43" s="16"/>
      <c r="E43" s="16">
        <v>10</v>
      </c>
      <c r="F43" s="16">
        <v>17</v>
      </c>
    </row>
    <row r="44" spans="1:6" x14ac:dyDescent="0.25">
      <c r="A44" s="6" t="s">
        <v>2056</v>
      </c>
      <c r="B44" s="16"/>
      <c r="C44" s="16">
        <v>3</v>
      </c>
      <c r="D44" s="16"/>
      <c r="E44" s="16">
        <v>4</v>
      </c>
      <c r="F44" s="16">
        <v>7</v>
      </c>
    </row>
    <row r="45" spans="1:6" x14ac:dyDescent="0.25">
      <c r="A45" s="6" t="s">
        <v>2057</v>
      </c>
      <c r="B45" s="16"/>
      <c r="C45" s="16">
        <v>8</v>
      </c>
      <c r="D45" s="16">
        <v>1</v>
      </c>
      <c r="E45" s="16">
        <v>4</v>
      </c>
      <c r="F45" s="16">
        <v>13</v>
      </c>
    </row>
    <row r="46" spans="1:6" x14ac:dyDescent="0.25">
      <c r="A46" s="6" t="s">
        <v>2058</v>
      </c>
      <c r="B46" s="16">
        <v>1</v>
      </c>
      <c r="C46" s="16">
        <v>6</v>
      </c>
      <c r="D46" s="16">
        <v>1</v>
      </c>
      <c r="E46" s="16">
        <v>13</v>
      </c>
      <c r="F46" s="16">
        <v>21</v>
      </c>
    </row>
    <row r="47" spans="1:6" x14ac:dyDescent="0.25">
      <c r="A47" s="6" t="s">
        <v>2059</v>
      </c>
      <c r="B47" s="16">
        <v>4</v>
      </c>
      <c r="C47" s="16">
        <v>11</v>
      </c>
      <c r="D47" s="16">
        <v>1</v>
      </c>
      <c r="E47" s="16">
        <v>26</v>
      </c>
      <c r="F47" s="16">
        <v>42</v>
      </c>
    </row>
    <row r="48" spans="1:6" x14ac:dyDescent="0.25">
      <c r="A48" s="6" t="s">
        <v>2060</v>
      </c>
      <c r="B48" s="16">
        <v>23</v>
      </c>
      <c r="C48" s="16">
        <v>132</v>
      </c>
      <c r="D48" s="16">
        <v>2</v>
      </c>
      <c r="E48" s="16">
        <v>187</v>
      </c>
      <c r="F48" s="16">
        <v>344</v>
      </c>
    </row>
    <row r="49" spans="1:6" x14ac:dyDescent="0.25">
      <c r="A49" s="6" t="s">
        <v>2061</v>
      </c>
      <c r="B49" s="16"/>
      <c r="C49" s="16">
        <v>4</v>
      </c>
      <c r="D49" s="16"/>
      <c r="E49" s="16">
        <v>4</v>
      </c>
      <c r="F49" s="16">
        <v>8</v>
      </c>
    </row>
    <row r="50" spans="1:6" x14ac:dyDescent="0.25">
      <c r="A50" s="6" t="s">
        <v>2062</v>
      </c>
      <c r="B50" s="16">
        <v>6</v>
      </c>
      <c r="C50" s="16">
        <v>30</v>
      </c>
      <c r="D50" s="16"/>
      <c r="E50" s="16">
        <v>49</v>
      </c>
      <c r="F50" s="16">
        <v>85</v>
      </c>
    </row>
    <row r="51" spans="1:6" x14ac:dyDescent="0.25">
      <c r="A51" s="6" t="s">
        <v>2063</v>
      </c>
      <c r="B51" s="16"/>
      <c r="C51" s="16">
        <v>9</v>
      </c>
      <c r="D51" s="16"/>
      <c r="E51" s="16">
        <v>5</v>
      </c>
      <c r="F51" s="16">
        <v>14</v>
      </c>
    </row>
    <row r="52" spans="1:6" x14ac:dyDescent="0.25">
      <c r="A52" s="6" t="s">
        <v>2064</v>
      </c>
      <c r="B52" s="16">
        <v>1</v>
      </c>
      <c r="C52" s="16">
        <v>5</v>
      </c>
      <c r="D52" s="16">
        <v>1</v>
      </c>
      <c r="E52" s="16">
        <v>9</v>
      </c>
      <c r="F52" s="16">
        <v>16</v>
      </c>
    </row>
    <row r="53" spans="1:6" x14ac:dyDescent="0.25">
      <c r="A53" s="6" t="s">
        <v>2065</v>
      </c>
      <c r="B53" s="16">
        <v>3</v>
      </c>
      <c r="C53" s="16">
        <v>3</v>
      </c>
      <c r="D53" s="16"/>
      <c r="E53" s="16">
        <v>11</v>
      </c>
      <c r="F53" s="16">
        <v>17</v>
      </c>
    </row>
    <row r="54" spans="1:6" x14ac:dyDescent="0.25">
      <c r="A54" s="6" t="s">
        <v>2066</v>
      </c>
      <c r="B54" s="16"/>
      <c r="C54" s="16">
        <v>7</v>
      </c>
      <c r="D54" s="16"/>
      <c r="E54" s="16">
        <v>14</v>
      </c>
      <c r="F54" s="16">
        <v>21</v>
      </c>
    </row>
    <row r="55" spans="1:6" x14ac:dyDescent="0.25">
      <c r="A55" s="6" t="s">
        <v>2067</v>
      </c>
      <c r="B55" s="16">
        <v>1</v>
      </c>
      <c r="C55" s="16">
        <v>15</v>
      </c>
      <c r="D55" s="16">
        <v>2</v>
      </c>
      <c r="E55" s="16">
        <v>17</v>
      </c>
      <c r="F55" s="16">
        <v>35</v>
      </c>
    </row>
    <row r="56" spans="1:6" x14ac:dyDescent="0.25">
      <c r="A56" s="6" t="s">
        <v>2068</v>
      </c>
      <c r="B56" s="16"/>
      <c r="C56" s="16">
        <v>16</v>
      </c>
      <c r="D56" s="16">
        <v>1</v>
      </c>
      <c r="E56" s="16">
        <v>28</v>
      </c>
      <c r="F56" s="16">
        <v>45</v>
      </c>
    </row>
    <row r="57" spans="1:6" x14ac:dyDescent="0.25">
      <c r="A57" s="6" t="s">
        <v>2069</v>
      </c>
      <c r="B57" s="16">
        <v>2</v>
      </c>
      <c r="C57" s="16">
        <v>12</v>
      </c>
      <c r="D57" s="16">
        <v>1</v>
      </c>
      <c r="E57" s="16">
        <v>36</v>
      </c>
      <c r="F57" s="16">
        <v>51</v>
      </c>
    </row>
    <row r="58" spans="1:6" x14ac:dyDescent="0.25">
      <c r="A58" s="6" t="s">
        <v>2070</v>
      </c>
      <c r="B58" s="16"/>
      <c r="C58" s="16"/>
      <c r="D58" s="16"/>
      <c r="E58" s="16">
        <v>3</v>
      </c>
      <c r="F58" s="16">
        <v>3</v>
      </c>
    </row>
    <row r="59" spans="1:6" x14ac:dyDescent="0.25">
      <c r="A59" s="6" t="s">
        <v>2033</v>
      </c>
      <c r="B59" s="16">
        <v>57</v>
      </c>
      <c r="C59" s="16">
        <v>364</v>
      </c>
      <c r="D59" s="16">
        <v>14</v>
      </c>
      <c r="E59" s="16">
        <v>565</v>
      </c>
      <c r="F59" s="16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3A76-C727-42E5-A575-ECF61CD2708C}">
  <dimension ref="A1:F5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2034</v>
      </c>
    </row>
    <row r="3" spans="1:6" x14ac:dyDescent="0.25">
      <c r="A3" s="5" t="s">
        <v>2045</v>
      </c>
      <c r="B3" s="5" t="s">
        <v>2032</v>
      </c>
    </row>
    <row r="4" spans="1:6" x14ac:dyDescent="0.25">
      <c r="A4" s="5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25">
      <c r="A5" s="6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6" t="s">
        <v>2048</v>
      </c>
      <c r="E6">
        <v>4</v>
      </c>
      <c r="F6">
        <v>4</v>
      </c>
    </row>
    <row r="7" spans="1:6" x14ac:dyDescent="0.25">
      <c r="A7" s="6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6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6" t="s">
        <v>2051</v>
      </c>
      <c r="C9">
        <v>8</v>
      </c>
      <c r="E9">
        <v>10</v>
      </c>
      <c r="F9">
        <v>18</v>
      </c>
    </row>
    <row r="10" spans="1:6" x14ac:dyDescent="0.25">
      <c r="A10" s="6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6" t="s">
        <v>2053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6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6" t="s">
        <v>2055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6" t="s">
        <v>2056</v>
      </c>
      <c r="C14">
        <v>3</v>
      </c>
      <c r="E14">
        <v>4</v>
      </c>
      <c r="F14">
        <v>7</v>
      </c>
    </row>
    <row r="15" spans="1:6" x14ac:dyDescent="0.25">
      <c r="A15" s="6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6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6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6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6" t="s">
        <v>2061</v>
      </c>
      <c r="C19">
        <v>4</v>
      </c>
      <c r="E19">
        <v>4</v>
      </c>
      <c r="F19">
        <v>8</v>
      </c>
    </row>
    <row r="20" spans="1:6" x14ac:dyDescent="0.25">
      <c r="A20" s="6" t="s">
        <v>2062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6" t="s">
        <v>2063</v>
      </c>
      <c r="C21">
        <v>9</v>
      </c>
      <c r="E21">
        <v>5</v>
      </c>
      <c r="F21">
        <v>14</v>
      </c>
    </row>
    <row r="22" spans="1:6" x14ac:dyDescent="0.25">
      <c r="A22" s="6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6" t="s">
        <v>2065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6" t="s">
        <v>2066</v>
      </c>
      <c r="C24">
        <v>7</v>
      </c>
      <c r="E24">
        <v>14</v>
      </c>
      <c r="F24">
        <v>21</v>
      </c>
    </row>
    <row r="25" spans="1:6" x14ac:dyDescent="0.25">
      <c r="A25" s="6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6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6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6" t="s">
        <v>2070</v>
      </c>
      <c r="E28">
        <v>3</v>
      </c>
      <c r="F28">
        <v>3</v>
      </c>
    </row>
    <row r="29" spans="1:6" x14ac:dyDescent="0.25">
      <c r="A29" s="6" t="s">
        <v>2033</v>
      </c>
      <c r="B29">
        <v>57</v>
      </c>
      <c r="C29">
        <v>364</v>
      </c>
      <c r="D29">
        <v>14</v>
      </c>
      <c r="E29">
        <v>565</v>
      </c>
      <c r="F29">
        <v>1000</v>
      </c>
    </row>
    <row r="36" spans="1:6" x14ac:dyDescent="0.25">
      <c r="A36" s="5" t="s">
        <v>6</v>
      </c>
      <c r="B36" t="s">
        <v>2034</v>
      </c>
    </row>
    <row r="37" spans="1:6" x14ac:dyDescent="0.25">
      <c r="A37" s="5" t="s">
        <v>2031</v>
      </c>
      <c r="B37" t="s">
        <v>2034</v>
      </c>
    </row>
    <row r="39" spans="1:6" x14ac:dyDescent="0.25">
      <c r="A39" s="5" t="s">
        <v>2045</v>
      </c>
      <c r="B39" s="5" t="s">
        <v>2032</v>
      </c>
    </row>
    <row r="40" spans="1:6" x14ac:dyDescent="0.25">
      <c r="A40" s="5" t="s">
        <v>2035</v>
      </c>
      <c r="B40" t="s">
        <v>74</v>
      </c>
      <c r="C40" t="s">
        <v>14</v>
      </c>
      <c r="D40" t="s">
        <v>47</v>
      </c>
      <c r="E40" t="s">
        <v>20</v>
      </c>
      <c r="F40" t="s">
        <v>2033</v>
      </c>
    </row>
    <row r="41" spans="1:6" x14ac:dyDescent="0.25">
      <c r="A41" s="6" t="s">
        <v>2036</v>
      </c>
      <c r="B41">
        <v>11</v>
      </c>
      <c r="C41">
        <v>60</v>
      </c>
      <c r="D41">
        <v>5</v>
      </c>
      <c r="E41">
        <v>102</v>
      </c>
      <c r="F41">
        <v>178</v>
      </c>
    </row>
    <row r="42" spans="1:6" x14ac:dyDescent="0.25">
      <c r="A42" s="6" t="s">
        <v>2037</v>
      </c>
      <c r="B42">
        <v>4</v>
      </c>
      <c r="C42">
        <v>20</v>
      </c>
      <c r="E42">
        <v>22</v>
      </c>
      <c r="F42">
        <v>46</v>
      </c>
    </row>
    <row r="43" spans="1:6" x14ac:dyDescent="0.25">
      <c r="A43" s="6" t="s">
        <v>2038</v>
      </c>
      <c r="B43">
        <v>1</v>
      </c>
      <c r="C43">
        <v>23</v>
      </c>
      <c r="D43">
        <v>3</v>
      </c>
      <c r="E43">
        <v>21</v>
      </c>
      <c r="F43">
        <v>48</v>
      </c>
    </row>
    <row r="44" spans="1:6" x14ac:dyDescent="0.25">
      <c r="A44" s="6" t="s">
        <v>2039</v>
      </c>
      <c r="E44">
        <v>4</v>
      </c>
      <c r="F44">
        <v>4</v>
      </c>
    </row>
    <row r="45" spans="1:6" x14ac:dyDescent="0.25">
      <c r="A45" s="6" t="s">
        <v>2040</v>
      </c>
      <c r="B45">
        <v>10</v>
      </c>
      <c r="C45">
        <v>66</v>
      </c>
      <c r="E45">
        <v>99</v>
      </c>
      <c r="F45">
        <v>175</v>
      </c>
    </row>
    <row r="46" spans="1:6" x14ac:dyDescent="0.25">
      <c r="A46" s="6" t="s">
        <v>2041</v>
      </c>
      <c r="B46">
        <v>4</v>
      </c>
      <c r="C46">
        <v>11</v>
      </c>
      <c r="D46">
        <v>1</v>
      </c>
      <c r="E46">
        <v>26</v>
      </c>
      <c r="F46">
        <v>42</v>
      </c>
    </row>
    <row r="47" spans="1:6" x14ac:dyDescent="0.25">
      <c r="A47" s="6" t="s">
        <v>2042</v>
      </c>
      <c r="B47">
        <v>2</v>
      </c>
      <c r="C47">
        <v>24</v>
      </c>
      <c r="D47">
        <v>1</v>
      </c>
      <c r="E47">
        <v>40</v>
      </c>
      <c r="F47">
        <v>67</v>
      </c>
    </row>
    <row r="48" spans="1:6" x14ac:dyDescent="0.25">
      <c r="A48" s="6" t="s">
        <v>2043</v>
      </c>
      <c r="B48">
        <v>2</v>
      </c>
      <c r="C48">
        <v>28</v>
      </c>
      <c r="D48">
        <v>2</v>
      </c>
      <c r="E48">
        <v>64</v>
      </c>
      <c r="F48">
        <v>96</v>
      </c>
    </row>
    <row r="49" spans="1:6" x14ac:dyDescent="0.25">
      <c r="A49" s="6" t="s">
        <v>2044</v>
      </c>
      <c r="B49">
        <v>23</v>
      </c>
      <c r="C49">
        <v>132</v>
      </c>
      <c r="D49">
        <v>2</v>
      </c>
      <c r="E49">
        <v>187</v>
      </c>
      <c r="F49">
        <v>344</v>
      </c>
    </row>
    <row r="50" spans="1:6" x14ac:dyDescent="0.25">
      <c r="A50" s="6" t="s">
        <v>2033</v>
      </c>
      <c r="B50">
        <v>57</v>
      </c>
      <c r="C50">
        <v>364</v>
      </c>
      <c r="D50">
        <v>14</v>
      </c>
      <c r="E50">
        <v>565</v>
      </c>
      <c r="F50">
        <v>1000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A16D5-8ADF-41DC-AB12-329CE4252759}">
  <dimension ref="A1:E18"/>
  <sheetViews>
    <sheetView workbookViewId="0">
      <pivotSelection pane="bottomRight" click="1" r:id="rId1">
        <pivotArea field="18" type="button" dataOnly="0" labelOnly="1" outline="0" axis="axisPage" fieldPosition="0"/>
      </pivotSelection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2046</v>
      </c>
      <c r="B1" t="s">
        <v>2034</v>
      </c>
    </row>
    <row r="2" spans="1:5" x14ac:dyDescent="0.25">
      <c r="A2" s="5" t="s">
        <v>2073</v>
      </c>
      <c r="B2" t="s">
        <v>2034</v>
      </c>
    </row>
    <row r="4" spans="1:5" x14ac:dyDescent="0.25">
      <c r="A4" s="5" t="s">
        <v>2045</v>
      </c>
      <c r="B4" s="5" t="s">
        <v>2032</v>
      </c>
    </row>
    <row r="5" spans="1:5" x14ac:dyDescent="0.25">
      <c r="A5" s="5" t="s">
        <v>2035</v>
      </c>
      <c r="B5" t="s">
        <v>74</v>
      </c>
      <c r="C5" t="s">
        <v>14</v>
      </c>
      <c r="D5" t="s">
        <v>20</v>
      </c>
      <c r="E5" t="s">
        <v>2033</v>
      </c>
    </row>
    <row r="6" spans="1:5" x14ac:dyDescent="0.25">
      <c r="A6" s="6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2033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7710-F8C9-4BD1-864C-315043FE7F84}">
  <dimension ref="A1:H13"/>
  <sheetViews>
    <sheetView workbookViewId="0"/>
  </sheetViews>
  <sheetFormatPr defaultRowHeight="15.75" x14ac:dyDescent="0.25"/>
  <cols>
    <col min="1" max="1" width="26.375" style="8" bestFit="1" customWidth="1"/>
    <col min="2" max="2" width="19.125" style="8" customWidth="1"/>
    <col min="3" max="3" width="17.25" style="8" customWidth="1"/>
    <col min="4" max="4" width="17.5" style="8" customWidth="1"/>
    <col min="5" max="5" width="15.75" style="8" customWidth="1"/>
    <col min="6" max="6" width="19.875" style="8" customWidth="1"/>
    <col min="7" max="7" width="18.25" style="8" customWidth="1"/>
    <col min="8" max="8" width="19.875" style="8" customWidth="1"/>
    <col min="9" max="16384" width="9" style="8"/>
  </cols>
  <sheetData>
    <row r="1" spans="1:8" ht="15.75" customHeight="1" x14ac:dyDescent="0.25">
      <c r="A1" s="9" t="s">
        <v>2086</v>
      </c>
      <c r="B1" s="9" t="s">
        <v>2087</v>
      </c>
      <c r="C1" s="10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25">
      <c r="A2" s="11" t="s">
        <v>2094</v>
      </c>
      <c r="B2" s="11">
        <f>COUNTIFS(Crowdfunding!$D$2:$D$1001,"&lt; 1000",Crowdfunding!$G$2:$G$1001,"successful")</f>
        <v>30</v>
      </c>
      <c r="C2" s="11">
        <f>COUNTIFS(Crowdfunding!$D$2:$D$1001,"&lt; 1000",Crowdfunding!$G$2:$G$1001,"failed")</f>
        <v>20</v>
      </c>
      <c r="D2" s="11">
        <f>COUNTIFS(Crowdfunding!$D$2:$D$1001,"&lt; 1000",Crowdfunding!$G$2:$G$1001,"canceled")</f>
        <v>1</v>
      </c>
      <c r="E2" s="11">
        <f>SUM(B2:D2)</f>
        <v>51</v>
      </c>
      <c r="F2" s="12">
        <f>B2/$E2</f>
        <v>0.58823529411764708</v>
      </c>
      <c r="G2" s="12">
        <f>C2/$E2</f>
        <v>0.39215686274509803</v>
      </c>
      <c r="H2" s="12">
        <f>D2/$E2</f>
        <v>1.9607843137254902E-2</v>
      </c>
    </row>
    <row r="3" spans="1:8" x14ac:dyDescent="0.25">
      <c r="A3" s="11" t="s">
        <v>2095</v>
      </c>
      <c r="B3" s="11">
        <f>COUNTIFS(Crowdfunding!$D$2:$D$1001,"&gt;= 1000",Crowdfunding!$D$2:$D$1001,"&lt; 4999",Crowdfunding!$G$2:$G$1001,"successful")</f>
        <v>191</v>
      </c>
      <c r="C3" s="11">
        <f>COUNTIFS(Crowdfunding!$D$2:$D$1001,"&gt;= 1000",Crowdfunding!$D$2:$D$1001,"&lt; 4999",Crowdfunding!$G$2:$G$1001,"failed")</f>
        <v>38</v>
      </c>
      <c r="D3" s="11">
        <f>COUNTIFS(Crowdfunding!$D$2:$D$1001,"&gt;= 1000",Crowdfunding!$D$2:$D$1001,"&lt; 4999",Crowdfunding!$G$2:$G$1001,"canceled")</f>
        <v>2</v>
      </c>
      <c r="E3" s="11">
        <f t="shared" ref="E3:E13" si="0">SUM(B3:D3)</f>
        <v>231</v>
      </c>
      <c r="F3" s="12">
        <f t="shared" ref="F3:F13" si="1">B3/$E3</f>
        <v>0.82683982683982682</v>
      </c>
      <c r="G3" s="12">
        <f t="shared" ref="G3:G13" si="2">C3/$E3</f>
        <v>0.16450216450216451</v>
      </c>
      <c r="H3" s="12">
        <f t="shared" ref="H3:H13" si="3">D3/$E3</f>
        <v>8.658008658008658E-3</v>
      </c>
    </row>
    <row r="4" spans="1:8" x14ac:dyDescent="0.25">
      <c r="A4" s="11" t="s">
        <v>2096</v>
      </c>
      <c r="B4" s="11">
        <f>COUNTIFS(Crowdfunding!$D$2:$D$1001,"&gt;= 5000",Crowdfunding!$D$2:$D$1001,"&lt; 9999",Crowdfunding!$G$2:$G$1001,"successful")</f>
        <v>164</v>
      </c>
      <c r="C4" s="11">
        <f>COUNTIFS(Crowdfunding!$D$2:$D$1001,"&gt;= 5000",Crowdfunding!$D$2:$D$1001,"&lt; 9999",Crowdfunding!$G$2:$G$1001,"failed")</f>
        <v>126</v>
      </c>
      <c r="D4" s="11">
        <f>COUNTIFS(Crowdfunding!$D$2:$D$1001,"&gt;= 5000",Crowdfunding!$D$2:$D$1001,"&lt; 9999",Crowdfunding!$G$2:$G$1001,"canceled")</f>
        <v>25</v>
      </c>
      <c r="E4" s="11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s="11" t="s">
        <v>2097</v>
      </c>
      <c r="B5" s="11">
        <f>COUNTIFS(Crowdfunding!$D$2:$D$1001,"&gt;= 10000",Crowdfunding!$D$2:$D$1001,"&lt; 14999",Crowdfunding!$G$2:$G$1001,"successful")</f>
        <v>4</v>
      </c>
      <c r="C5" s="11">
        <f>COUNTIFS(Crowdfunding!$D$2:$D$1001,"&gt;= 10000",Crowdfunding!$D$2:$D$1001,"&lt; 14999",Crowdfunding!$G$2:$G$1001,"failed")</f>
        <v>5</v>
      </c>
      <c r="D5" s="11">
        <f>COUNTIFS(Crowdfunding!$D$2:$D$1001,"&gt;= 10000",Crowdfunding!$D$2:$D$1001,"&lt; 14999",Crowdfunding!$G$2:$G$1001,"canceled")</f>
        <v>0</v>
      </c>
      <c r="E5" s="11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s="11" t="s">
        <v>2098</v>
      </c>
      <c r="B6" s="11">
        <f>COUNTIFS(Crowdfunding!$D$2:$D$1001,"&gt;= 15000",Crowdfunding!$D$2:$D$1001,"&lt; 19999",Crowdfunding!$G$2:$G$1001,"successful")</f>
        <v>10</v>
      </c>
      <c r="C6" s="11">
        <f>COUNTIFS(Crowdfunding!$D$2:$D$1001,"&gt;= 15000",Crowdfunding!$D$2:$D$1001,"&lt; 19999",Crowdfunding!$G$2:$G$1001,"failed")</f>
        <v>0</v>
      </c>
      <c r="D6" s="11">
        <f>COUNTIFS(Crowdfunding!$D$2:$D$1001,"&gt;= 15000",Crowdfunding!$D$2:$D$1001,"&lt; 19999",Crowdfunding!$G$2:$G$1001,"canceled")</f>
        <v>0</v>
      </c>
      <c r="E6" s="11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s="11" t="s">
        <v>2099</v>
      </c>
      <c r="B7" s="11">
        <f>COUNTIFS(Crowdfunding!$D$2:$D$1001,"&gt;= 20000",Crowdfunding!$D$2:$D$1001,"&lt; 24999",Crowdfunding!$G$2:$G$1001,"successful")</f>
        <v>7</v>
      </c>
      <c r="C7" s="11">
        <f>COUNTIFS(Crowdfunding!$D$2:$D$1001,"&gt;= 20000",Crowdfunding!$D$2:$D$1001,"&lt; 24999",Crowdfunding!$G$2:$G$1001,"failed")</f>
        <v>0</v>
      </c>
      <c r="D7" s="11">
        <f>COUNTIFS(Crowdfunding!$D$2:$D$1001,"&gt;= 20000",Crowdfunding!$D$2:$D$1001,"&lt; 24999",Crowdfunding!$G$2:$G$1001,"canceled")</f>
        <v>0</v>
      </c>
      <c r="E7" s="11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s="11" t="s">
        <v>2100</v>
      </c>
      <c r="B8" s="11">
        <f>COUNTIFS(Crowdfunding!$D$2:$D$1001,"&gt;= 25000",Crowdfunding!$D$2:$D$1001,"&lt; 29999",Crowdfunding!$G$2:$G$1001,"successful")</f>
        <v>11</v>
      </c>
      <c r="C8" s="11">
        <f>COUNTIFS(Crowdfunding!$D$2:$D$1001,"&gt;= 25000",Crowdfunding!$D$2:$D$1001,"&lt; 29999",Crowdfunding!$G$2:$G$1001,"failed")</f>
        <v>3</v>
      </c>
      <c r="D8" s="11">
        <f>COUNTIFS(Crowdfunding!$D$2:$D$1001,"&gt;= 25000",Crowdfunding!$D$2:$D$1001,"&lt; 29999",Crowdfunding!$G$2:$G$1001,"canceled")</f>
        <v>0</v>
      </c>
      <c r="E8" s="11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s="11" t="s">
        <v>2101</v>
      </c>
      <c r="B9" s="11">
        <f>COUNTIFS(Crowdfunding!$D$2:$D$1001,"&gt;= 30000",Crowdfunding!$D$2:$D$1001,"&lt; 34999",Crowdfunding!$G$2:$G$1001,"successful")</f>
        <v>7</v>
      </c>
      <c r="C9" s="11">
        <f>COUNTIFS(Crowdfunding!$D$2:$D$1001,"&gt;= 30000",Crowdfunding!$D$2:$D$1001,"&lt; 34999",Crowdfunding!$G$2:$G$1001,"failed")</f>
        <v>0</v>
      </c>
      <c r="D9" s="11">
        <f>COUNTIFS(Crowdfunding!$D$2:$D$1001,"&gt;= 30000",Crowdfunding!$D$2:$D$1001,"&lt; 34999",Crowdfunding!$G$2:$G$1001,"canceled")</f>
        <v>0</v>
      </c>
      <c r="E9" s="11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s="11" t="s">
        <v>2102</v>
      </c>
      <c r="B10" s="11">
        <f>COUNTIFS(Crowdfunding!$D$2:$D$1001,"&gt;= 35000",Crowdfunding!$D$2:$D$1001,"&lt; 39999",Crowdfunding!$G$2:$G$1001,"successful")</f>
        <v>8</v>
      </c>
      <c r="C10" s="11">
        <f>COUNTIFS(Crowdfunding!$D$2:$D$1001,"&gt;= 35000",Crowdfunding!$D$2:$D$1001,"&lt; 39999",Crowdfunding!$G$2:$G$1001,"failed")</f>
        <v>3</v>
      </c>
      <c r="D10" s="11">
        <f>COUNTIFS(Crowdfunding!$D$2:$D$1001,"&gt;= 35000",Crowdfunding!$D$2:$D$1001,"&lt; 39999",Crowdfunding!$G$2:$G$1001,"canceled")</f>
        <v>1</v>
      </c>
      <c r="E10" s="11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s="11" t="s">
        <v>2103</v>
      </c>
      <c r="B11" s="11">
        <f>COUNTIFS(Crowdfunding!$D$2:$D$1001,"&gt;= 40000",Crowdfunding!$D$2:$D$1001,"&lt; 44999",Crowdfunding!$G$2:$G$1001,"successful")</f>
        <v>11</v>
      </c>
      <c r="C11" s="11">
        <f>COUNTIFS(Crowdfunding!$D$2:$D$1001,"&gt;= 40000",Crowdfunding!$D$2:$D$1001,"&lt; 44999",Crowdfunding!$G$2:$G$1001,"failed")</f>
        <v>3</v>
      </c>
      <c r="D11" s="11">
        <f>COUNTIFS(Crowdfunding!$D$2:$D$1001,"&gt;= 40000",Crowdfunding!$D$2:$D$1001,"&lt; 44999",Crowdfunding!$G$2:$G$1001,"canceled")</f>
        <v>0</v>
      </c>
      <c r="E11" s="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s="11" t="s">
        <v>2104</v>
      </c>
      <c r="B12" s="11">
        <f>COUNTIFS(Crowdfunding!$D$2:$D$1001,"&gt;= 45000",Crowdfunding!$D$2:$D$1001,"&lt; 49999",Crowdfunding!$G$2:$G$1001,"successful")</f>
        <v>8</v>
      </c>
      <c r="C12" s="11">
        <f>COUNTIFS(Crowdfunding!$D$2:$D$1001,"&gt;= 45000",Crowdfunding!$D$2:$D$1001,"&lt; 49999",Crowdfunding!$G$2:$G$1001,"failed")</f>
        <v>3</v>
      </c>
      <c r="D12" s="11">
        <f>COUNTIFS(Crowdfunding!$D$2:$D$1001,"&gt;= 45000",Crowdfunding!$D$2:$D$1001,"&lt; 49999",Crowdfunding!$G$2:$G$1001,"canceled")</f>
        <v>0</v>
      </c>
      <c r="E12" s="11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s="11" t="s">
        <v>2105</v>
      </c>
      <c r="B13" s="11">
        <f>COUNTIFS(Crowdfunding!$D$2:$D$1001,"&gt;= 50000",Crowdfunding!$G$2:$G$1001,"successful")</f>
        <v>114</v>
      </c>
      <c r="C13" s="11">
        <f>COUNTIFS(Crowdfunding!$D$2:$D$1001,"&gt;= 50000",Crowdfunding!$G$2:$G$1001,"failed")</f>
        <v>163</v>
      </c>
      <c r="D13" s="11">
        <f>COUNTIFS(Crowdfunding!$D$2:$D$1001,"&gt;= 50000",Crowdfunding!$G$2:$G$1001,"canceled")</f>
        <v>28</v>
      </c>
      <c r="E13" s="11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conditionalFormatting sqref="F1">
    <cfRule type="cellIs" dxfId="17" priority="1" operator="between">
      <formula>101</formula>
      <formula>200</formula>
    </cfRule>
    <cfRule type="cellIs" dxfId="16" priority="2" operator="between">
      <formula>75</formula>
      <formula>100</formula>
    </cfRule>
    <cfRule type="cellIs" dxfId="15" priority="3" operator="between">
      <formula>50</formula>
      <formula>74</formula>
    </cfRule>
    <cfRule type="cellIs" dxfId="14" priority="4" operator="between">
      <formula>25</formula>
      <formula>49</formula>
    </cfRule>
    <cfRule type="cellIs" dxfId="13" priority="5" operator="between">
      <formula>1</formula>
      <formula>24</formula>
    </cfRule>
    <cfRule type="cellIs" dxfId="12" priority="6" operator="equal">
      <formula>0</formula>
    </cfRule>
  </conditionalFormatting>
  <conditionalFormatting sqref="G1">
    <cfRule type="cellIs" dxfId="11" priority="7" operator="equal">
      <formula>"canceled"</formula>
    </cfRule>
    <cfRule type="cellIs" dxfId="10" priority="8" operator="equal">
      <formula>"live"</formula>
    </cfRule>
    <cfRule type="cellIs" dxfId="9" priority="9" operator="equal">
      <formula>"successful"</formula>
    </cfRule>
    <cfRule type="cellIs" dxfId="8" priority="10" operator="equal">
      <formula>"failed"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BBDF-AC5B-41AA-849D-2E43E2B4027A}">
  <dimension ref="A1:J566"/>
  <sheetViews>
    <sheetView tabSelected="1" workbookViewId="0"/>
  </sheetViews>
  <sheetFormatPr defaultRowHeight="15.75" x14ac:dyDescent="0.25"/>
  <cols>
    <col min="1" max="1" width="9.375" bestFit="1" customWidth="1"/>
    <col min="2" max="2" width="13.5" bestFit="1" customWidth="1"/>
    <col min="4" max="4" width="13.5" bestFit="1" customWidth="1"/>
    <col min="8" max="8" width="41.125" bestFit="1" customWidth="1"/>
    <col min="9" max="10" width="18.625" customWidth="1"/>
  </cols>
  <sheetData>
    <row r="1" spans="1:10" x14ac:dyDescent="0.25">
      <c r="A1" s="13" t="s">
        <v>4</v>
      </c>
      <c r="B1" s="13" t="s">
        <v>5</v>
      </c>
      <c r="C1" s="13" t="s">
        <v>4</v>
      </c>
      <c r="D1" s="13" t="s">
        <v>5</v>
      </c>
      <c r="H1" s="15" t="s">
        <v>2106</v>
      </c>
      <c r="I1" s="15" t="s">
        <v>2113</v>
      </c>
      <c r="J1" s="15" t="s">
        <v>2114</v>
      </c>
    </row>
    <row r="2" spans="1:10" x14ac:dyDescent="0.25">
      <c r="A2" t="s">
        <v>20</v>
      </c>
      <c r="B2">
        <v>158</v>
      </c>
      <c r="C2" t="s">
        <v>14</v>
      </c>
      <c r="D2">
        <v>0</v>
      </c>
      <c r="H2" s="14" t="s">
        <v>2107</v>
      </c>
      <c r="I2" s="14">
        <f>ROUND(AVERAGE(B2:B566),2)</f>
        <v>851.15</v>
      </c>
      <c r="J2" s="14">
        <f>ROUND(AVERAGE(D2:D365),2)</f>
        <v>585.62</v>
      </c>
    </row>
    <row r="3" spans="1:10" x14ac:dyDescent="0.25">
      <c r="A3" t="s">
        <v>20</v>
      </c>
      <c r="B3">
        <v>1425</v>
      </c>
      <c r="C3" t="s">
        <v>14</v>
      </c>
      <c r="D3">
        <v>24</v>
      </c>
      <c r="H3" s="14" t="s">
        <v>2108</v>
      </c>
      <c r="I3" s="14">
        <f>MEDIAN(B2:B566)</f>
        <v>201</v>
      </c>
      <c r="J3" s="14">
        <f>MEDIAN(D2:D365)</f>
        <v>114.5</v>
      </c>
    </row>
    <row r="4" spans="1:10" x14ac:dyDescent="0.25">
      <c r="A4" t="s">
        <v>20</v>
      </c>
      <c r="B4">
        <v>174</v>
      </c>
      <c r="C4" t="s">
        <v>14</v>
      </c>
      <c r="D4">
        <v>53</v>
      </c>
      <c r="H4" s="14" t="s">
        <v>2109</v>
      </c>
      <c r="I4" s="14">
        <f>MIN(B2:B566)</f>
        <v>16</v>
      </c>
      <c r="J4" s="14">
        <f>MIN(D2:D365)</f>
        <v>0</v>
      </c>
    </row>
    <row r="5" spans="1:10" x14ac:dyDescent="0.25">
      <c r="A5" t="s">
        <v>20</v>
      </c>
      <c r="B5">
        <v>227</v>
      </c>
      <c r="C5" t="s">
        <v>14</v>
      </c>
      <c r="D5">
        <v>18</v>
      </c>
      <c r="H5" s="14" t="s">
        <v>2110</v>
      </c>
      <c r="I5" s="14">
        <f>MAX(B2:B566)</f>
        <v>7295</v>
      </c>
      <c r="J5" s="14">
        <f>MAX(D2:D365)</f>
        <v>6080</v>
      </c>
    </row>
    <row r="6" spans="1:10" x14ac:dyDescent="0.25">
      <c r="A6" t="s">
        <v>20</v>
      </c>
      <c r="B6">
        <v>220</v>
      </c>
      <c r="C6" t="s">
        <v>14</v>
      </c>
      <c r="D6">
        <v>44</v>
      </c>
      <c r="H6" s="14" t="s">
        <v>2111</v>
      </c>
      <c r="I6" s="14">
        <f>ROUND(_xlfn.VAR.P(B2:B566),2)</f>
        <v>1603373.73</v>
      </c>
      <c r="J6" s="14">
        <f>ROUND(_xlfn.VAR.P(D2:D365),2)</f>
        <v>921574.68</v>
      </c>
    </row>
    <row r="7" spans="1:10" x14ac:dyDescent="0.25">
      <c r="A7" t="s">
        <v>20</v>
      </c>
      <c r="B7">
        <v>98</v>
      </c>
      <c r="C7" t="s">
        <v>14</v>
      </c>
      <c r="D7">
        <v>27</v>
      </c>
      <c r="H7" s="14" t="s">
        <v>2112</v>
      </c>
      <c r="I7" s="14">
        <f>ROUND(_xlfn.STDEV.P(B2:B566),2)</f>
        <v>1266.24</v>
      </c>
      <c r="J7" s="14">
        <f>ROUND(_xlfn.STDEV.P(D2:D365),2)</f>
        <v>959.99</v>
      </c>
    </row>
    <row r="8" spans="1:10" x14ac:dyDescent="0.25">
      <c r="A8" t="s">
        <v>20</v>
      </c>
      <c r="B8">
        <v>100</v>
      </c>
      <c r="C8" t="s">
        <v>14</v>
      </c>
      <c r="D8">
        <v>55</v>
      </c>
    </row>
    <row r="9" spans="1:10" x14ac:dyDescent="0.25">
      <c r="A9" t="s">
        <v>20</v>
      </c>
      <c r="B9">
        <v>1249</v>
      </c>
      <c r="C9" t="s">
        <v>14</v>
      </c>
      <c r="D9">
        <v>200</v>
      </c>
    </row>
    <row r="10" spans="1:10" x14ac:dyDescent="0.25">
      <c r="A10" t="s">
        <v>20</v>
      </c>
      <c r="B10">
        <v>1396</v>
      </c>
      <c r="C10" t="s">
        <v>14</v>
      </c>
      <c r="D10">
        <v>452</v>
      </c>
    </row>
    <row r="11" spans="1:10" x14ac:dyDescent="0.25">
      <c r="A11" t="s">
        <v>20</v>
      </c>
      <c r="B11">
        <v>890</v>
      </c>
      <c r="C11" t="s">
        <v>14</v>
      </c>
      <c r="D11">
        <v>674</v>
      </c>
    </row>
    <row r="12" spans="1:10" x14ac:dyDescent="0.25">
      <c r="A12" t="s">
        <v>20</v>
      </c>
      <c r="B12">
        <v>142</v>
      </c>
      <c r="C12" t="s">
        <v>14</v>
      </c>
      <c r="D12">
        <v>558</v>
      </c>
    </row>
    <row r="13" spans="1:10" x14ac:dyDescent="0.25">
      <c r="A13" t="s">
        <v>20</v>
      </c>
      <c r="B13">
        <v>2673</v>
      </c>
      <c r="C13" t="s">
        <v>14</v>
      </c>
      <c r="D13">
        <v>15</v>
      </c>
    </row>
    <row r="14" spans="1:10" x14ac:dyDescent="0.25">
      <c r="A14" t="s">
        <v>20</v>
      </c>
      <c r="B14">
        <v>163</v>
      </c>
      <c r="C14" t="s">
        <v>14</v>
      </c>
      <c r="D14">
        <v>2307</v>
      </c>
    </row>
    <row r="15" spans="1:10" x14ac:dyDescent="0.25">
      <c r="A15" t="s">
        <v>20</v>
      </c>
      <c r="B15">
        <v>2220</v>
      </c>
      <c r="C15" t="s">
        <v>14</v>
      </c>
      <c r="D15">
        <v>88</v>
      </c>
    </row>
    <row r="16" spans="1:10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C2:C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Parent_Category</vt:lpstr>
      <vt:lpstr>Sub_Category</vt:lpstr>
      <vt:lpstr>Date_Created_Conv</vt:lpstr>
      <vt:lpstr>Goal_Analysis</vt:lpstr>
      <vt:lpstr>Stat_Analysis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Elif Celebi</cp:lastModifiedBy>
  <dcterms:created xsi:type="dcterms:W3CDTF">2021-09-29T18:52:28Z</dcterms:created>
  <dcterms:modified xsi:type="dcterms:W3CDTF">2024-06-24T04:30:02Z</dcterms:modified>
</cp:coreProperties>
</file>