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OODY-CHURHILL" sheetId="1" r:id="rId4"/>
    <sheet state="hidden" name="BASE Lineal" sheetId="2" r:id="rId5"/>
    <sheet state="visible" name="DATOS Perdida Carga Lineal" sheetId="3" r:id="rId6"/>
    <sheet state="visible" name="DIAGRAMA de MOODY" sheetId="4" r:id="rId7"/>
    <sheet state="visible" name="DATOS Perdida Carga Local" sheetId="5" r:id="rId8"/>
    <sheet state="hidden" name="BASE Local" sheetId="6" r:id="rId9"/>
  </sheets>
  <definedNames/>
  <calcPr/>
  <extLst>
    <ext uri="GoogleSheetsCustomDataVersion1">
      <go:sheetsCustomData xmlns:go="http://customooxmlschemas.google.com/" r:id="rId10" roundtripDataSignature="AMtx7mhhSKIEouICwiwKnygRPbwakAI2dg=="/>
    </ext>
  </extLst>
</workbook>
</file>

<file path=xl/sharedStrings.xml><?xml version="1.0" encoding="utf-8"?>
<sst xmlns="http://schemas.openxmlformats.org/spreadsheetml/2006/main" count="250" uniqueCount="119">
  <si>
    <t>A</t>
  </si>
  <si>
    <t>B</t>
  </si>
  <si>
    <t>C</t>
  </si>
  <si>
    <t>C_1 = (2.457*log(1/((7/Re)^0.9+0.27*eps_rel)))^16;</t>
  </si>
  <si>
    <t>D</t>
  </si>
  <si>
    <t>    C_2 = (37530/Re)^16;</t>
  </si>
  <si>
    <t>E</t>
  </si>
  <si>
    <t>    f = 8*((8/Re)^12+1/(C_1+C_2)^1.5)^(1/12);</t>
  </si>
  <si>
    <t>LAMINAR</t>
  </si>
  <si>
    <t>eps_rel</t>
  </si>
  <si>
    <t>,</t>
  </si>
  <si>
    <t>Re_D</t>
  </si>
  <si>
    <t>NUMERO DE GRUPO:</t>
  </si>
  <si>
    <t>Diámetro de tubo: D=</t>
  </si>
  <si>
    <t>[mm]</t>
  </si>
  <si>
    <t>Longitud del tubo: L=</t>
  </si>
  <si>
    <t>[m]</t>
  </si>
  <si>
    <r>
      <rPr>
        <rFont val="Calibri"/>
        <color rgb="FF000000"/>
        <sz val="11.0"/>
      </rPr>
      <t xml:space="preserve">Viscosidad dinámica: </t>
    </r>
    <r>
      <rPr>
        <rFont val="Symbol"/>
        <color rgb="FF000000"/>
        <sz val="11.0"/>
      </rPr>
      <t>m</t>
    </r>
    <r>
      <rPr>
        <rFont val="Calibri"/>
        <color rgb="FF000000"/>
        <sz val="11.0"/>
      </rPr>
      <t>=</t>
    </r>
  </si>
  <si>
    <r>
      <rPr>
        <rFont val="Calibri"/>
        <color rgb="FF000000"/>
        <sz val="11.0"/>
      </rPr>
      <t>[Pa</t>
    </r>
    <r>
      <rPr>
        <rFont val="Calibri"/>
        <color rgb="FF000000"/>
        <sz val="11.0"/>
        <vertAlign val="superscript"/>
      </rPr>
      <t>.</t>
    </r>
    <r>
      <rPr>
        <rFont val="Calibri"/>
        <color rgb="FF000000"/>
        <sz val="11.0"/>
      </rPr>
      <t>s]</t>
    </r>
  </si>
  <si>
    <t>V [mL]</t>
  </si>
  <si>
    <t>t [s]</t>
  </si>
  <si>
    <t>h_1 [mm]</t>
  </si>
  <si>
    <t>h_2 [mm]</t>
  </si>
  <si>
    <t>Caudal Q [m^3/s]</t>
  </si>
  <si>
    <t>V [m/s]</t>
  </si>
  <si>
    <t>h_c [m]</t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</si>
  <si>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H [m]</t>
    </r>
  </si>
  <si>
    <t>Re [-]</t>
  </si>
  <si>
    <t>f_exp [-]</t>
  </si>
  <si>
    <t>f_teo=64/Re [-]</t>
  </si>
  <si>
    <t>ERROR</t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</si>
  <si>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p [bar]</t>
    </r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</si>
  <si>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H [m]</t>
    </r>
  </si>
  <si>
    <t>f_teo [-]</t>
  </si>
  <si>
    <t>TURBULENTO</t>
  </si>
  <si>
    <t>f_promedio:</t>
  </si>
  <si>
    <t>fv</t>
  </si>
  <si>
    <t>Fondo blanco: datos experimentales</t>
  </si>
  <si>
    <t>m</t>
  </si>
  <si>
    <t>Fodo azul claro: datos a clacular (con formulas de excel)</t>
  </si>
  <si>
    <t>Gravedad</t>
  </si>
  <si>
    <t>m^2/s</t>
  </si>
  <si>
    <r>
      <rPr>
        <rFont val="Calibri"/>
        <color rgb="FF000000"/>
        <sz val="11.0"/>
      </rPr>
      <t xml:space="preserve">Viscosidad dinámica: </t>
    </r>
    <r>
      <rPr>
        <rFont val="Symbol"/>
        <color rgb="FF000000"/>
        <sz val="11.0"/>
      </rPr>
      <t>m</t>
    </r>
    <r>
      <rPr>
        <rFont val="Calibri"/>
        <color rgb="FF000000"/>
        <sz val="11.0"/>
      </rPr>
      <t>=</t>
    </r>
  </si>
  <si>
    <r>
      <rPr>
        <rFont val="Calibri"/>
        <color rgb="FF000000"/>
        <sz val="11.0"/>
      </rPr>
      <t>[Pa</t>
    </r>
    <r>
      <rPr>
        <rFont val="Calibri"/>
        <color rgb="FF000000"/>
        <sz val="11.0"/>
        <vertAlign val="superscript"/>
      </rPr>
      <t>.</t>
    </r>
    <r>
      <rPr>
        <rFont val="Calibri"/>
        <color rgb="FF000000"/>
        <sz val="11.0"/>
      </rPr>
      <t>s]</t>
    </r>
  </si>
  <si>
    <t>Figura: factor de fricción en regimen laminar f = f(Re)</t>
  </si>
  <si>
    <t>Figura: perdida de carga en regimen laminar</t>
  </si>
  <si>
    <t>Área tubo</t>
  </si>
  <si>
    <t>m^2</t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</si>
  <si>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H_exp [m]</t>
    </r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</si>
  <si>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H_teo [m]</t>
    </r>
  </si>
  <si>
    <t>Figura: factor de fricción en regimen turbulento f=f(Re)</t>
  </si>
  <si>
    <t>Figura: perdida de carga en regimen turbulento</t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</si>
  <si>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p [bar]</t>
    </r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</si>
  <si>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H_exp [m]</t>
    </r>
  </si>
  <si>
    <r>
      <rPr>
        <rFont val="Symbol"/>
        <b/>
        <color rgb="FFFFFFFF"/>
        <sz val="12.0"/>
      </rPr>
      <t>D</t>
    </r>
    <r>
      <rPr>
        <rFont val="Calibri"/>
        <b/>
        <color rgb="FFFFFFFF"/>
        <sz val="12.0"/>
      </rPr>
      <t>H_teo [m]</t>
    </r>
  </si>
  <si>
    <r>
      <rPr>
        <rFont val="Calibri"/>
        <color rgb="FF000000"/>
        <sz val="12.0"/>
      </rPr>
      <t xml:space="preserve">Comparar la expresión experimental obtenida para </t>
    </r>
    <r>
      <rPr>
        <rFont val="Calibri"/>
        <b/>
        <color rgb="FF000000"/>
        <sz val="12.0"/>
      </rPr>
      <t>régimen turbulento</t>
    </r>
    <r>
      <rPr>
        <rFont val="Calibri"/>
        <color rgb="FF000000"/>
        <sz val="12.0"/>
      </rPr>
      <t xml:space="preserve"> con las expresiones teóricas (correlaciones empíricas) proporcionadas en el guion. Comentar los resultados,</t>
    </r>
  </si>
  <si>
    <t xml:space="preserve"> Hay  un error entre ambas medidas que varia del -11,89% al -94,68% lo que indica grandes errores instrumentales en la experimentación respecto a los resultados teóricos.</t>
  </si>
  <si>
    <r>
      <rPr>
        <rFont val="Calibri"/>
        <color rgb="FF000000"/>
        <sz val="12.0"/>
      </rPr>
      <t xml:space="preserve">Comparar la expresión experimental obtenida para </t>
    </r>
    <r>
      <rPr>
        <rFont val="Calibri"/>
        <b/>
        <color rgb="FF000000"/>
        <sz val="12.0"/>
      </rPr>
      <t>régimen laminar</t>
    </r>
    <r>
      <rPr>
        <rFont val="Calibri"/>
        <color rgb="FF000000"/>
        <sz val="12.0"/>
      </rPr>
      <t xml:space="preserve"> con la expresión teórica. Comentar los resultados.</t>
    </r>
  </si>
  <si>
    <t>Hay un error entre ambas medidas que varia del 7,97% al 25,99% lo que indica errores moderados instrumentales en la experimentación respecto a los resultados teóricos</t>
  </si>
  <si>
    <t>Contestar verdadero (V) o falso (F) a las siguientes afirmaciones:</t>
  </si>
  <si>
    <t>F</t>
  </si>
  <si>
    <t>En régimen turbulento, la perdida de carga en un conducto de pared lisa es proporcional a la velocidad media del flujo.</t>
  </si>
  <si>
    <t>V</t>
  </si>
  <si>
    <t>En régimen laminar, la perdida de carga en un conducto de pared lisa es proporcional a la velocidad media del flujo.</t>
  </si>
  <si>
    <t>En conductos de paredes rugosas, la perdida de carga es mayor que en conductos de paredes lisas.</t>
  </si>
  <si>
    <t xml:space="preserve"> A mismo número de Reynolds, la perdida de carga por fricción en aire o en agua serían las mismas.</t>
  </si>
  <si>
    <t>A mismo número de Reynolds, el factor de fricción en aire o en agua serían los mismos</t>
  </si>
  <si>
    <t>Area sección pequeña:</t>
  </si>
  <si>
    <t>[m^2]</t>
  </si>
  <si>
    <t>g</t>
  </si>
  <si>
    <t>RO G</t>
  </si>
  <si>
    <t>Area sección grande:</t>
  </si>
  <si>
    <r>
      <rPr>
        <rFont val="Calibri"/>
        <color rgb="FF000000"/>
        <sz val="11.0"/>
      </rPr>
      <t xml:space="preserve">Viscosidad dinámica: </t>
    </r>
    <r>
      <rPr>
        <rFont val="Symbol"/>
        <color rgb="FF000000"/>
        <sz val="11.0"/>
      </rPr>
      <t>m</t>
    </r>
    <r>
      <rPr>
        <rFont val="Calibri"/>
        <color rgb="FF000000"/>
        <sz val="11.0"/>
      </rPr>
      <t>=</t>
    </r>
  </si>
  <si>
    <r>
      <rPr>
        <rFont val="Calibri"/>
        <color rgb="FF000000"/>
        <sz val="11.0"/>
      </rPr>
      <t>[Pa</t>
    </r>
    <r>
      <rPr>
        <rFont val="Calibri"/>
        <color rgb="FF000000"/>
        <sz val="11.0"/>
        <vertAlign val="superscript"/>
      </rPr>
      <t>.</t>
    </r>
    <r>
      <rPr>
        <rFont val="Calibri"/>
        <color rgb="FF000000"/>
        <sz val="11.0"/>
      </rPr>
      <t>s]</t>
    </r>
  </si>
  <si>
    <t>Figura: Perdidas de carga locales a través de singularidades</t>
  </si>
  <si>
    <t>Ensancha.</t>
  </si>
  <si>
    <t>Contracción</t>
  </si>
  <si>
    <t>Codo largo</t>
  </si>
  <si>
    <t>Codo corto</t>
  </si>
  <si>
    <t>Codo 90</t>
  </si>
  <si>
    <t>Inglete</t>
  </si>
  <si>
    <t>bar</t>
  </si>
  <si>
    <t>V [L]</t>
  </si>
  <si>
    <t>h1 [mm]</t>
  </si>
  <si>
    <t>h2 [mm]</t>
  </si>
  <si>
    <t>Q [m^3/s]</t>
  </si>
  <si>
    <t>V1 [m/s]</t>
  </si>
  <si>
    <t>V2 [m/s]</t>
  </si>
  <si>
    <t>VÁLVULA (poco abierta)</t>
  </si>
  <si>
    <t>Valor de K_valvula:</t>
  </si>
  <si>
    <t>VÁLVULA (más abierta)</t>
  </si>
  <si>
    <t>h_c1 [m]</t>
  </si>
  <si>
    <r>
      <rPr>
        <rFont val="Aria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</si>
  <si>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</si>
  <si>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</si>
  <si>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</si>
  <si>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</si>
  <si>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</si>
  <si>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t>Q [L/min]</t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</si>
  <si>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p [bar]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</si>
  <si>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</si>
  <si>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t>K</t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</si>
  <si>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p [bar]</t>
    </r>
  </si>
  <si>
    <r>
      <rPr>
        <rFont val="Symbol"/>
        <b/>
        <color rgb="FFFFFFFF"/>
        <sz val="11.0"/>
      </rPr>
      <t>D</t>
    </r>
    <r>
      <rPr>
        <rFont val="Calibri"/>
        <b/>
        <color rgb="FFFFFFFF"/>
        <sz val="11.0"/>
      </rPr>
      <t>H [m]</t>
    </r>
  </si>
  <si>
    <t>0.95</t>
  </si>
  <si>
    <t>0.2</t>
  </si>
  <si>
    <t>0.75</t>
  </si>
  <si>
    <t>0.52</t>
  </si>
  <si>
    <t>0.32</t>
  </si>
  <si>
    <t>Figura: Perdidas de carga en la válvula para diferentes grados de apertura</t>
  </si>
  <si>
    <t>K [-]</t>
  </si>
  <si>
    <t>K (determinado por pendientes en gráficas)</t>
  </si>
  <si>
    <t>K_teo,ensancha</t>
  </si>
  <si>
    <t>hc2</t>
  </si>
  <si>
    <t>Comentar los resultados obtenidos.</t>
  </si>
  <si>
    <t xml:space="preserve">Para el ensanchamiento, comparar el valor experimental obtenido para  K con el teórico, </t>
  </si>
  <si>
    <t>Para los cuatro tipos de codos, comentar el valor de  K para las distintas geometrías. Explicar cualitativamente las diferencias observadas:</t>
  </si>
  <si>
    <t>Contraction</t>
  </si>
  <si>
    <t>Aleatorios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</si>
</sst>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"/>
    <numFmt numFmtId="166" formatCode="0.0000000"/>
    <numFmt numFmtId="167" formatCode="#,##0.0000"/>
    <numFmt numFmtId="168" formatCode="0.000000"/>
  </numFmts>
  <fonts count="28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FFFFFF"/>
      <name val="Calibri"/>
    </font>
    <font>
      <b/>
      <sz val="12.0"/>
      <color rgb="FFFFFFFF"/>
      <name val="Noto Sans Symbols"/>
    </font>
    <font>
      <sz val="14.0"/>
      <color theme="1"/>
      <name val="Calibri"/>
    </font>
    <font>
      <b/>
      <u/>
      <sz val="11.0"/>
      <color rgb="FF000000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u/>
      <sz val="12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Arial"/>
    </font>
    <font>
      <b/>
      <sz val="11.0"/>
      <color rgb="FFFFFFFF"/>
      <name val="Calibri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rgb="FFFFFFFF"/>
      <name val="Noto Sans Symbols"/>
    </font>
    <font/>
    <font>
      <u/>
      <sz val="11.0"/>
      <color rgb="FF000000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Inconsolata"/>
    </font>
    <font>
      <sz val="11.0"/>
      <color theme="1"/>
      <name val="Inconsolata"/>
    </font>
    <font>
      <u/>
      <sz val="12.0"/>
      <color rgb="FFFFFFFF"/>
      <name val="Calibri"/>
    </font>
    <font>
      <sz val="12.0"/>
      <color rgb="FFFFFFFF"/>
      <name val="Calibri"/>
    </font>
    <font>
      <sz val="18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DEEBF7"/>
        <bgColor rgb="FFDEEBF7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19">
    <border/>
    <border>
      <left/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/>
      <bottom/>
    </border>
    <border>
      <right style="thin">
        <color rgb="FFFFFFFF"/>
      </right>
      <top/>
      <bottom/>
    </border>
    <border>
      <left/>
      <top/>
      <bottom/>
    </border>
    <border>
      <right/>
      <top/>
      <bottom/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4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textRotation="90" vertical="center" wrapText="0"/>
    </xf>
    <xf borderId="1" fillId="5" fontId="2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1" fillId="3" fontId="8" numFmtId="0" xfId="0" applyAlignment="1" applyBorder="1" applyFont="1">
      <alignment readingOrder="0" shrinkToFit="0" vertical="bottom" wrapText="0"/>
    </xf>
    <xf borderId="1" fillId="3" fontId="9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1" xfId="0" applyFont="1" applyNumberFormat="1"/>
    <xf borderId="0" fillId="0" fontId="2" numFmtId="1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5" fontId="2" numFmtId="11" xfId="0" applyAlignment="1" applyBorder="1" applyFont="1" applyNumberFormat="1">
      <alignment shrinkToFit="0" vertical="bottom" wrapText="0"/>
    </xf>
    <xf borderId="0" fillId="0" fontId="1" numFmtId="10" xfId="0" applyFont="1" applyNumberFormat="1"/>
    <xf borderId="0" fillId="0" fontId="2" numFmtId="1" xfId="0" applyAlignment="1" applyFont="1" applyNumberFormat="1">
      <alignment shrinkToFit="0" vertical="bottom" wrapText="0"/>
    </xf>
    <xf borderId="1" fillId="5" fontId="2" numFmtId="166" xfId="0" applyAlignment="1" applyBorder="1" applyFont="1" applyNumberFormat="1">
      <alignment shrinkToFit="0" vertical="bottom" wrapText="0"/>
    </xf>
    <xf borderId="1" fillId="5" fontId="3" numFmtId="164" xfId="0" applyAlignment="1" applyBorder="1" applyFont="1" applyNumberForma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shrinkToFit="0" vertical="bottom" wrapText="0"/>
    </xf>
    <xf borderId="1" fillId="3" fontId="12" numFmtId="0" xfId="0" applyAlignment="1" applyBorder="1" applyFont="1">
      <alignment shrinkToFit="0" vertical="bottom" wrapText="0"/>
    </xf>
    <xf borderId="1" fillId="3" fontId="13" numFmtId="0" xfId="0" applyAlignment="1" applyBorder="1" applyFont="1">
      <alignment shrinkToFit="0" vertical="bottom" wrapText="0"/>
    </xf>
    <xf borderId="0" fillId="0" fontId="14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1" shrinkToFit="0" vertical="bottom" wrapText="1"/>
    </xf>
    <xf borderId="2" fillId="4" fontId="15" numFmtId="0" xfId="0" applyAlignment="1" applyBorder="1" applyFont="1">
      <alignment horizontal="center" readingOrder="1" shrinkToFit="0" vertical="bottom" wrapText="1"/>
    </xf>
    <xf borderId="3" fillId="4" fontId="15" numFmtId="0" xfId="0" applyAlignment="1" applyBorder="1" applyFont="1">
      <alignment horizontal="center" readingOrder="1" shrinkToFit="0" vertical="bottom" wrapText="1"/>
    </xf>
    <xf borderId="4" fillId="4" fontId="15" numFmtId="0" xfId="0" applyAlignment="1" applyBorder="1" applyFont="1">
      <alignment horizontal="center" readingOrder="1" shrinkToFit="0" vertical="bottom" wrapText="1"/>
    </xf>
    <xf borderId="0" fillId="0" fontId="16" numFmtId="1" xfId="0" applyAlignment="1" applyFont="1" applyNumberFormat="1">
      <alignment horizontal="center" readingOrder="1" shrinkToFit="0" vertical="bottom" wrapText="1"/>
    </xf>
    <xf borderId="0" fillId="0" fontId="16" numFmtId="0" xfId="0" applyAlignment="1" applyFont="1">
      <alignment horizontal="center" readingOrder="1" shrinkToFit="0" vertical="bottom" wrapText="1"/>
    </xf>
    <xf borderId="0" fillId="5" fontId="16" numFmtId="0" xfId="0" applyAlignment="1" applyFont="1">
      <alignment horizontal="center" readingOrder="1" shrinkToFit="0" vertical="bottom" wrapText="1"/>
    </xf>
    <xf borderId="0" fillId="6" fontId="16" numFmtId="0" xfId="0" applyAlignment="1" applyFill="1" applyFont="1">
      <alignment horizontal="center" readingOrder="1" shrinkToFit="0" vertical="bottom" wrapText="1"/>
    </xf>
    <xf borderId="1" fillId="5" fontId="16" numFmtId="167" xfId="0" applyAlignment="1" applyBorder="1" applyFont="1" applyNumberFormat="1">
      <alignment horizontal="center" readingOrder="1" shrinkToFit="0" vertical="bottom" wrapText="1"/>
    </xf>
    <xf borderId="1" fillId="5" fontId="16" numFmtId="0" xfId="0" applyAlignment="1" applyBorder="1" applyFont="1">
      <alignment horizontal="center" readingOrder="1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3" fillId="4" fontId="15" numFmtId="0" xfId="0" applyAlignment="1" applyBorder="1" applyFont="1">
      <alignment horizontal="center" readingOrder="1" shrinkToFit="0" vertical="bottom" wrapText="1"/>
    </xf>
    <xf borderId="3" fillId="4" fontId="18" numFmtId="0" xfId="0" applyAlignment="1" applyBorder="1" applyFont="1">
      <alignment horizontal="center" readingOrder="1" shrinkToFit="0" vertical="bottom" wrapText="1"/>
    </xf>
    <xf borderId="3" fillId="4" fontId="18" numFmtId="0" xfId="0" applyAlignment="1" applyBorder="1" applyFont="1">
      <alignment horizontal="center" readingOrder="1" shrinkToFit="0" vertical="bottom" wrapText="1"/>
    </xf>
    <xf borderId="5" fillId="0" fontId="16" numFmtId="0" xfId="0" applyAlignment="1" applyBorder="1" applyFont="1">
      <alignment horizontal="center" readingOrder="1" shrinkToFit="0" vertical="bottom" wrapText="1"/>
    </xf>
    <xf borderId="5" fillId="7" fontId="16" numFmtId="0" xfId="0" applyAlignment="1" applyBorder="1" applyFill="1" applyFont="1">
      <alignment horizontal="center" readingOrder="1" shrinkToFit="0" vertical="bottom" wrapText="1"/>
    </xf>
    <xf borderId="0" fillId="0" fontId="15" numFmtId="0" xfId="0" applyAlignment="1" applyFont="1">
      <alignment horizontal="center" readingOrder="1" shrinkToFit="0" vertical="bottom" wrapText="1"/>
    </xf>
    <xf borderId="1" fillId="5" fontId="16" numFmtId="164" xfId="0" applyAlignment="1" applyBorder="1" applyFont="1" applyNumberFormat="1">
      <alignment horizontal="center" readingOrder="1" shrinkToFit="0" vertical="bottom" wrapText="1"/>
    </xf>
    <xf borderId="0" fillId="0" fontId="16" numFmtId="2" xfId="0" applyAlignment="1" applyFont="1" applyNumberFormat="1">
      <alignment horizontal="center" readingOrder="1" shrinkToFit="0" vertical="bottom" wrapText="1"/>
    </xf>
    <xf borderId="1" fillId="5" fontId="16" numFmtId="11" xfId="0" applyAlignment="1" applyBorder="1" applyFont="1" applyNumberFormat="1">
      <alignment horizontal="center" readingOrder="1" shrinkToFit="0" vertical="bottom" wrapText="1"/>
    </xf>
    <xf borderId="0" fillId="0" fontId="16" numFmtId="164" xfId="0" applyAlignment="1" applyFont="1" applyNumberFormat="1">
      <alignment horizontal="center" readingOrder="1" shrinkToFit="0" vertical="bottom" wrapText="1"/>
    </xf>
    <xf borderId="0" fillId="0" fontId="16" numFmtId="0" xfId="0" applyAlignment="1" applyFont="1">
      <alignment shrinkToFit="0" vertical="bottom" wrapText="0"/>
    </xf>
    <xf borderId="0" fillId="0" fontId="16" numFmtId="11" xfId="0" applyAlignment="1" applyFont="1" applyNumberFormat="1">
      <alignment shrinkToFit="0" vertical="bottom" wrapText="0"/>
    </xf>
    <xf borderId="0" fillId="0" fontId="16" numFmtId="168" xfId="0" applyAlignment="1" applyFont="1" applyNumberFormat="1">
      <alignment horizontal="center" readingOrder="1" shrinkToFit="0" vertical="bottom" wrapText="1"/>
    </xf>
    <xf borderId="0" fillId="0" fontId="16" numFmtId="166" xfId="0" applyAlignment="1" applyFont="1" applyNumberFormat="1">
      <alignment horizontal="center" readingOrder="1" shrinkToFit="0" vertical="bottom" wrapText="1"/>
    </xf>
    <xf borderId="1" fillId="5" fontId="16" numFmtId="2" xfId="0" applyAlignment="1" applyBorder="1" applyFont="1" applyNumberFormat="1">
      <alignment horizontal="center" readingOrder="1" shrinkToFit="0" vertical="bottom" wrapText="1"/>
    </xf>
    <xf borderId="6" fillId="4" fontId="15" numFmtId="0" xfId="0" applyAlignment="1" applyBorder="1" applyFont="1">
      <alignment horizontal="center" readingOrder="1" shrinkToFit="0" vertical="bottom" wrapText="1"/>
    </xf>
    <xf borderId="7" fillId="0" fontId="19" numFmtId="0" xfId="0" applyBorder="1" applyFont="1"/>
    <xf borderId="0" fillId="0" fontId="20" numFmtId="0" xfId="0" applyAlignment="1" applyFont="1">
      <alignment readingOrder="0" shrinkToFit="0" vertical="bottom" wrapText="0"/>
    </xf>
    <xf borderId="8" fillId="5" fontId="21" numFmtId="2" xfId="0" applyAlignment="1" applyBorder="1" applyFont="1" applyNumberFormat="1">
      <alignment horizontal="center" readingOrder="1" shrinkToFit="0" vertical="bottom" wrapText="1"/>
    </xf>
    <xf borderId="9" fillId="0" fontId="19" numFmtId="0" xfId="0" applyBorder="1" applyFont="1"/>
    <xf borderId="0" fillId="0" fontId="22" numFmtId="0" xfId="0" applyAlignment="1" applyFont="1">
      <alignment shrinkToFit="0" vertical="bottom" wrapText="0"/>
    </xf>
    <xf borderId="0" fillId="0" fontId="1" numFmtId="164" xfId="0" applyFont="1" applyNumberFormat="1"/>
    <xf borderId="0" fillId="8" fontId="23" numFmtId="2" xfId="0" applyFill="1" applyFont="1" applyNumberFormat="1"/>
    <xf borderId="0" fillId="8" fontId="24" numFmtId="0" xfId="0" applyFont="1"/>
    <xf borderId="0" fillId="9" fontId="1" numFmtId="0" xfId="0" applyFill="1" applyFont="1"/>
    <xf borderId="1" fillId="8" fontId="25" numFmtId="0" xfId="0" applyAlignment="1" applyBorder="1" applyFont="1">
      <alignment shrinkToFit="0" vertical="bottom" wrapText="0"/>
    </xf>
    <xf borderId="1" fillId="8" fontId="26" numFmtId="0" xfId="0" applyAlignment="1" applyBorder="1" applyFont="1">
      <alignment shrinkToFit="0" vertical="bottom" wrapText="0"/>
    </xf>
    <xf borderId="1" fillId="8" fontId="4" numFmtId="0" xfId="0" applyAlignment="1" applyBorder="1" applyFont="1">
      <alignment shrinkToFit="0" vertical="bottom" wrapText="0"/>
    </xf>
    <xf borderId="0" fillId="0" fontId="27" numFmtId="0" xfId="0" applyAlignment="1" applyFont="1">
      <alignment shrinkToFit="0" vertical="bottom" wrapText="1"/>
    </xf>
    <xf borderId="10" fillId="4" fontId="15" numFmtId="0" xfId="0" applyAlignment="1" applyBorder="1" applyFont="1">
      <alignment horizontal="center" readingOrder="1" shrinkToFit="0" vertical="bottom" wrapText="1"/>
    </xf>
    <xf borderId="11" fillId="4" fontId="15" numFmtId="0" xfId="0" applyAlignment="1" applyBorder="1" applyFont="1">
      <alignment horizontal="center" readingOrder="1" shrinkToFit="0" vertical="bottom" wrapText="1"/>
    </xf>
    <xf borderId="12" fillId="4" fontId="15" numFmtId="0" xfId="0" applyAlignment="1" applyBorder="1" applyFont="1">
      <alignment horizontal="center" readingOrder="1" shrinkToFit="0" vertical="bottom" wrapText="1"/>
    </xf>
    <xf borderId="13" fillId="10" fontId="2" numFmtId="0" xfId="0" applyAlignment="1" applyBorder="1" applyFill="1" applyFont="1">
      <alignment horizontal="center" readingOrder="1" shrinkToFit="0" vertical="bottom" wrapText="1"/>
    </xf>
    <xf borderId="14" fillId="10" fontId="2" numFmtId="0" xfId="0" applyAlignment="1" applyBorder="1" applyFont="1">
      <alignment horizontal="center" readingOrder="1" shrinkToFit="0" vertical="bottom" wrapText="1"/>
    </xf>
    <xf borderId="15" fillId="10" fontId="2" numFmtId="0" xfId="0" applyAlignment="1" applyBorder="1" applyFont="1">
      <alignment horizontal="center" readingOrder="1" shrinkToFit="0" vertical="bottom" wrapText="1"/>
    </xf>
    <xf borderId="1" fillId="10" fontId="2" numFmtId="0" xfId="0" applyAlignment="1" applyBorder="1" applyFont="1">
      <alignment horizontal="center" readingOrder="1" shrinkToFit="0" vertical="bottom" wrapText="1"/>
    </xf>
    <xf borderId="13" fillId="11" fontId="2" numFmtId="0" xfId="0" applyAlignment="1" applyBorder="1" applyFill="1" applyFont="1">
      <alignment horizontal="center" readingOrder="1" shrinkToFit="0" vertical="bottom" wrapText="1"/>
    </xf>
    <xf borderId="14" fillId="11" fontId="2" numFmtId="0" xfId="0" applyAlignment="1" applyBorder="1" applyFont="1">
      <alignment horizontal="center" readingOrder="1" shrinkToFit="0" vertical="bottom" wrapText="1"/>
    </xf>
    <xf borderId="1" fillId="11" fontId="2" numFmtId="0" xfId="0" applyAlignment="1" applyBorder="1" applyFont="1">
      <alignment horizontal="center" readingOrder="1" shrinkToFit="0" vertical="bottom" wrapText="1"/>
    </xf>
    <xf borderId="15" fillId="11" fontId="2" numFmtId="0" xfId="0" applyAlignment="1" applyBorder="1" applyFont="1">
      <alignment horizontal="center" readingOrder="1" shrinkToFit="0" vertical="bottom" wrapText="1"/>
    </xf>
    <xf borderId="16" fillId="11" fontId="2" numFmtId="0" xfId="0" applyAlignment="1" applyBorder="1" applyFont="1">
      <alignment horizontal="center" readingOrder="1" shrinkToFit="0" vertical="bottom" wrapText="1"/>
    </xf>
    <xf borderId="17" fillId="11" fontId="2" numFmtId="0" xfId="0" applyAlignment="1" applyBorder="1" applyFont="1">
      <alignment horizontal="center" readingOrder="1" shrinkToFit="0" vertical="bottom" wrapText="1"/>
    </xf>
    <xf borderId="18" fillId="11" fontId="2" numFmtId="0" xfId="0" applyAlignment="1" applyBorder="1" applyFont="1">
      <alignment horizontal="center" readingOrder="1" shrinkToFit="0" vertical="bottom" wrapText="1"/>
    </xf>
    <xf borderId="2" fillId="10" fontId="2" numFmtId="0" xfId="0" applyAlignment="1" applyBorder="1" applyFont="1">
      <alignment horizontal="center" readingOrder="1" shrinkToFit="0" vertical="bottom" wrapText="1"/>
    </xf>
    <xf borderId="3" fillId="10" fontId="2" numFmtId="0" xfId="0" applyAlignment="1" applyBorder="1" applyFont="1">
      <alignment horizontal="center" readingOrder="1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f_exp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'BASE Lineal'!$K$7:$K$18</c:f>
            </c:numRef>
          </c:xVal>
          <c:yVal>
            <c:numRef>
              <c:f>'BASE Lineal'!$L$7:$L$18</c:f>
              <c:numCache/>
            </c:numRef>
          </c:yVal>
        </c:ser>
        <c:ser>
          <c:idx val="1"/>
          <c:order val="1"/>
          <c:tx>
            <c:v>f_teo=64/Re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'BASE Lineal'!$K$7:$K$18</c:f>
            </c:numRef>
          </c:xVal>
          <c:yVal>
            <c:numRef>
              <c:f>'BASE Lineal'!$M$7:$M$18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5919"/>
        <c:axId val="1783280339"/>
      </c:scatterChart>
      <c:valAx>
        <c:axId val="6231459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Re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783280339"/>
      </c:valAx>
      <c:valAx>
        <c:axId val="1783280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623145919"/>
      </c:valAx>
    </c:plotArea>
    <c:legend>
      <c:legendPos val="t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f_exp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'BASE Lineal'!$K$7:$K$18</c:f>
            </c:numRef>
          </c:xVal>
          <c:yVal>
            <c:numRef>
              <c:f>'BASE Lineal'!$L$7:$L$18</c:f>
              <c:numCache/>
            </c:numRef>
          </c:yVal>
        </c:ser>
        <c:ser>
          <c:idx val="1"/>
          <c:order val="1"/>
          <c:tx>
            <c:v>f_teo=64/Re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'BASE Lineal'!$K$7:$K$18</c:f>
            </c:numRef>
          </c:xVal>
          <c:yVal>
            <c:numRef>
              <c:f>'BASE Lineal'!$M$7:$M$18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16137"/>
        <c:axId val="1241345316"/>
      </c:scatterChart>
      <c:valAx>
        <c:axId val="957816137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Re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241345316"/>
      </c:valAx>
      <c:valAx>
        <c:axId val="1241345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957816137"/>
      </c:valAx>
    </c:plotArea>
    <c:legend>
      <c:legendPos val="t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f_exp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'BASE Lineal'!$K$23:$K$33</c:f>
            </c:numRef>
          </c:xVal>
          <c:yVal>
            <c:numRef>
              <c:f>'BASE Lineal'!$L$23:$L$33</c:f>
              <c:numCache/>
            </c:numRef>
          </c:yVal>
        </c:ser>
        <c:ser>
          <c:idx val="1"/>
          <c:order val="1"/>
          <c:tx>
            <c:v>f_teo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'BASE Lineal'!$K$23:$K$33</c:f>
            </c:numRef>
          </c:xVal>
          <c:yVal>
            <c:numRef>
              <c:f>'BASE Lineal'!$M$23:$M$33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876764"/>
        <c:axId val="892099001"/>
      </c:scatterChart>
      <c:valAx>
        <c:axId val="726876764"/>
        <c:scaling>
          <c:orientation val="minMax"/>
          <c:min val="1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Re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892099001"/>
      </c:valAx>
      <c:valAx>
        <c:axId val="892099001"/>
        <c:scaling>
          <c:orientation val="minMax"/>
          <c:min val="0.02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726876764"/>
      </c:valAx>
    </c:plotArea>
    <c:legend>
      <c:legendPos val="t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f_exp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'BASE Lineal'!$K$23:$K$33</c:f>
            </c:numRef>
          </c:xVal>
          <c:yVal>
            <c:numRef>
              <c:f>'BASE Lineal'!$L$23:$L$33</c:f>
              <c:numCache/>
            </c:numRef>
          </c:yVal>
        </c:ser>
        <c:ser>
          <c:idx val="1"/>
          <c:order val="1"/>
          <c:tx>
            <c:v>f_teo [-]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'BASE Lineal'!$K$23:$K$33</c:f>
            </c:numRef>
          </c:xVal>
          <c:yVal>
            <c:numRef>
              <c:f>'BASE Lineal'!$M$23:$M$33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638875"/>
        <c:axId val="2076744993"/>
      </c:scatterChart>
      <c:valAx>
        <c:axId val="2099638875"/>
        <c:scaling>
          <c:orientation val="minMax"/>
          <c:max val="1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Re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2076744993"/>
      </c:valAx>
      <c:valAx>
        <c:axId val="207674499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 [-]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2099638875"/>
      </c:valAx>
    </c:plotArea>
    <c:legend>
      <c:legendPos val="t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'DATOS Perdida Carga Lineal'!$K$7:$K$16</c:f>
            </c:numRef>
          </c:xVal>
          <c:yVal>
            <c:numRef>
              <c:f>'DATOS Perdida Carga Lineal'!$L$7:$L$16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'DATOS Perdida Carga Lineal'!$K$7:$K$16</c:f>
            </c:numRef>
          </c:xVal>
          <c:yVal>
            <c:numRef>
              <c:f>'DATOS Perdida Carga Lineal'!$M$7:$M$16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34926"/>
        <c:axId val="1896783172"/>
      </c:scatterChart>
      <c:valAx>
        <c:axId val="18427349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783172"/>
      </c:valAx>
      <c:valAx>
        <c:axId val="1896783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7349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900">
                <a:solidFill>
                  <a:srgbClr val="000000"/>
                </a:solidFill>
                <a:latin typeface="Calibri"/>
              </a:defRPr>
            </a:pPr>
            <a:r>
              <a:rPr b="0" i="0" sz="1900">
                <a:solidFill>
                  <a:srgbClr val="000000"/>
                </a:solidFill>
                <a:latin typeface="Calibri"/>
              </a:rPr>
              <a:t>DIAGRAMA de MOODY</a:t>
            </a:r>
          </a:p>
        </c:rich>
      </c:tx>
      <c:overlay val="0"/>
    </c:title>
    <c:plotArea>
      <c:layout>
        <c:manualLayout>
          <c:xMode val="edge"/>
          <c:yMode val="edge"/>
          <c:x val="0.117865716719585"/>
          <c:y val="0.098766164432317"/>
          <c:w val="0.579958181677379"/>
          <c:h val="0.765749199193261"/>
        </c:manualLayout>
      </c:layout>
      <c:scatterChart>
        <c:scatterStyle val="lineMarker"/>
        <c:ser>
          <c:idx val="0"/>
          <c:order val="0"/>
          <c:tx>
            <c:v>e = 0.2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9A00"/>
              </a:solidFill>
              <a:ln cmpd="sng">
                <a:solidFill>
                  <a:srgbClr val="CC9A00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'MOODY-CHURHILL'!$X$10:$X$150</c:f>
              <c:numCache/>
            </c:numRef>
          </c:yVal>
        </c:ser>
        <c:ser>
          <c:idx val="1"/>
          <c:order val="1"/>
          <c:tx>
            <c:v>e = 0.1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848484"/>
              </a:solidFill>
              <a:ln cmpd="sng">
                <a:solidFill>
                  <a:srgbClr val="848484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'MOODY-CHURHILL'!$W$10:$W$150</c:f>
              <c:numCache/>
            </c:numRef>
          </c:yVal>
        </c:ser>
        <c:ser>
          <c:idx val="2"/>
          <c:order val="2"/>
          <c:tx>
            <c:v>e = 0.05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D26012"/>
              </a:solidFill>
              <a:ln cmpd="sng">
                <a:solidFill>
                  <a:srgbClr val="D26012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'MOODY-CHURHILL'!$V$10:$V$150</c:f>
              <c:numCache/>
            </c:numRef>
          </c:yVal>
        </c:ser>
        <c:ser>
          <c:idx val="3"/>
          <c:order val="3"/>
          <c:tx>
            <c:v>e = 0.04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27DC2"/>
              </a:solidFill>
              <a:ln cmpd="sng">
                <a:solidFill>
                  <a:srgbClr val="327DC2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'MOODY-CHURHILL'!$U$10:$U$150</c:f>
              <c:numCache/>
            </c:numRef>
          </c:yVal>
        </c:ser>
        <c:ser>
          <c:idx val="4"/>
          <c:order val="4"/>
          <c:tx>
            <c:v>e = 0.03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8CC168"/>
              </a:solidFill>
              <a:ln cmpd="sng">
                <a:solidFill>
                  <a:srgbClr val="8CC168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'MOODY-CHURHILL'!$T$10:$T$150</c:f>
              <c:numCache/>
            </c:numRef>
          </c:yVal>
        </c:ser>
        <c:ser>
          <c:idx val="5"/>
          <c:order val="5"/>
          <c:tx>
            <c:v>e = 0.02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698ED0"/>
              </a:solidFill>
              <a:ln cmpd="sng">
                <a:solidFill>
                  <a:srgbClr val="698ED0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'MOODY-CHURHILL'!$S$10:$S$150</c:f>
              <c:numCache/>
            </c:numRef>
          </c:yVal>
        </c:ser>
        <c:ser>
          <c:idx val="6"/>
          <c:order val="6"/>
          <c:tx>
            <c:v>e = 0.015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CD33"/>
              </a:solidFill>
              <a:ln cmpd="sng">
                <a:solidFill>
                  <a:srgbClr val="FFCD33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'MOODY-CHURHILL'!$R$10:$R$150</c:f>
              <c:numCache/>
            </c:numRef>
          </c:yVal>
        </c:ser>
        <c:ser>
          <c:idx val="7"/>
          <c:order val="7"/>
          <c:tx>
            <c:v>e = 0.01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B7B7B7"/>
              </a:solidFill>
              <a:ln cmpd="sng">
                <a:solidFill>
                  <a:srgbClr val="B7B7B7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'MOODY-CHURHILL'!$Q$10:$Q$150</c:f>
              <c:numCache/>
            </c:numRef>
          </c:yVal>
        </c:ser>
        <c:ser>
          <c:idx val="8"/>
          <c:order val="8"/>
          <c:tx>
            <c:v>e = 0.008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1975A"/>
              </a:solidFill>
              <a:ln cmpd="sng">
                <a:solidFill>
                  <a:srgbClr val="F1975A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'MOODY-CHURHILL'!$P$10:$P$150</c:f>
              <c:numCache/>
            </c:numRef>
          </c:yVal>
        </c:ser>
        <c:ser>
          <c:idx val="9"/>
          <c:order val="9"/>
          <c:tx>
            <c:v>e = 0.006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7CAFDD"/>
              </a:solidFill>
              <a:ln cmpd="sng">
                <a:solidFill>
                  <a:srgbClr val="7CAFDD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'MOODY-CHURHILL'!$O$10:$O$150</c:f>
              <c:numCache/>
            </c:numRef>
          </c:yVal>
        </c:ser>
        <c:ser>
          <c:idx val="10"/>
          <c:order val="10"/>
          <c:tx>
            <c:v>e = 0.004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3682B"/>
              </a:solidFill>
              <a:ln cmpd="sng">
                <a:solidFill>
                  <a:srgbClr val="43682B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'MOODY-CHURHILL'!$N$10:$N$150</c:f>
              <c:numCache/>
            </c:numRef>
          </c:yVal>
        </c:ser>
        <c:ser>
          <c:idx val="11"/>
          <c:order val="11"/>
          <c:tx>
            <c:v>e = 0.002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264478"/>
              </a:solidFill>
              <a:ln cmpd="sng">
                <a:solidFill>
                  <a:srgbClr val="264478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'MOODY-CHURHILL'!$M$10:$M$150</c:f>
              <c:numCache/>
            </c:numRef>
          </c:yVal>
        </c:ser>
        <c:ser>
          <c:idx val="12"/>
          <c:order val="12"/>
          <c:tx>
            <c:v>e = 0.001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997300"/>
              </a:solidFill>
              <a:ln cmpd="sng">
                <a:solidFill>
                  <a:srgbClr val="997300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'MOODY-CHURHILL'!$L$10:$L$150</c:f>
              <c:numCache/>
            </c:numRef>
          </c:yVal>
        </c:ser>
        <c:ser>
          <c:idx val="13"/>
          <c:order val="13"/>
          <c:tx>
            <c:v>e = 0.0008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636363"/>
              </a:solidFill>
              <a:ln cmpd="sng">
                <a:solidFill>
                  <a:srgbClr val="636363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'MOODY-CHURHILL'!$K$10:$K$150</c:f>
              <c:numCache/>
            </c:numRef>
          </c:yVal>
        </c:ser>
        <c:ser>
          <c:idx val="14"/>
          <c:order val="14"/>
          <c:tx>
            <c:v>e = 0.0006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9E480E"/>
              </a:solidFill>
              <a:ln cmpd="sng">
                <a:solidFill>
                  <a:srgbClr val="9E480E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'MOODY-CHURHILL'!$J$10:$J$150</c:f>
              <c:numCache/>
            </c:numRef>
          </c:yVal>
        </c:ser>
        <c:ser>
          <c:idx val="15"/>
          <c:order val="15"/>
          <c:tx>
            <c:v>e = 0.0004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255E91"/>
              </a:solidFill>
              <a:ln cmpd="sng">
                <a:solidFill>
                  <a:srgbClr val="255E91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'MOODY-CHURHILL'!$I$10:$I$150</c:f>
              <c:numCache/>
            </c:numRef>
          </c:yVal>
        </c:ser>
        <c:ser>
          <c:idx val="16"/>
          <c:order val="16"/>
          <c:tx>
            <c:v>e = 0.0002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70AD47"/>
              </a:solidFill>
              <a:ln cmpd="sng">
                <a:solidFill>
                  <a:srgbClr val="70AD47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'MOODY-CHURHILL'!$H$10:$H$150</c:f>
              <c:numCache/>
            </c:numRef>
          </c:yVal>
        </c:ser>
        <c:ser>
          <c:idx val="17"/>
          <c:order val="17"/>
          <c:tx>
            <c:v>e = 0.0001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'MOODY-CHURHILL'!$G$10:$G$150</c:f>
              <c:numCache/>
            </c:numRef>
          </c:yVal>
        </c:ser>
        <c:ser>
          <c:idx val="18"/>
          <c:order val="18"/>
          <c:tx>
            <c:v>e = 0.00005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'MOODY-CHURHILL'!$F$10:$F$150</c:f>
              <c:numCache/>
            </c:numRef>
          </c:yVal>
        </c:ser>
        <c:ser>
          <c:idx val="19"/>
          <c:order val="19"/>
          <c:tx>
            <c:v>e = 0.00001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'MOODY-CHURHILL'!$E$10:$E$150</c:f>
              <c:numCache/>
            </c:numRef>
          </c:yVal>
        </c:ser>
        <c:ser>
          <c:idx val="20"/>
          <c:order val="20"/>
          <c:tx>
            <c:v>e = 0.000005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'MOODY-CHURHILL'!$D$10:$D$150</c:f>
              <c:numCache/>
            </c:numRef>
          </c:yVal>
        </c:ser>
        <c:ser>
          <c:idx val="21"/>
          <c:order val="21"/>
          <c:tx>
            <c:v>e = 0.000001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'MOODY-CHURHILL'!$B$10:$B$150</c:f>
            </c:numRef>
          </c:xVal>
          <c:yVal>
            <c:numRef>
              <c:f>'MOODY-CHURHILL'!$C$10:$C$150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313286"/>
        <c:axId val="330445161"/>
      </c:scatterChart>
      <c:valAx>
        <c:axId val="798313286"/>
        <c:scaling>
          <c:orientation val="minMax"/>
          <c:max val="100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Calibri"/>
                  </a:rPr>
                  <a:t>Re_D [-]</a:t>
                </a:r>
              </a:p>
            </c:rich>
          </c:tx>
          <c:overlay val="0"/>
        </c:title>
        <c:numFmt formatCode="0.E+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Calibri"/>
              </a:defRPr>
            </a:pPr>
          </a:p>
        </c:txPr>
        <c:crossAx val="330445161"/>
      </c:valAx>
      <c:valAx>
        <c:axId val="330445161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Calibri"/>
                  </a:rPr>
                  <a:t>f [-]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Calibri"/>
              </a:defRPr>
            </a:pPr>
          </a:p>
        </c:txPr>
        <c:crossAx val="798313286"/>
      </c:valAx>
    </c:plotArea>
    <c:legend>
      <c:legendPos val="r"/>
      <c:layout>
        <c:manualLayout>
          <c:xMode val="edge"/>
          <c:yMode val="edge"/>
          <c:x val="0.659854484237119"/>
          <c:y val="0.0471006307930415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Ensancha./DH [m]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'DATOS Perdida Carga Local'!$E$28:$E$29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'DATOS Perdida Carga Local'!$C$21:$C$23</c:f>
            </c:numRef>
          </c:xVal>
          <c:yVal>
            <c:numRef>
              <c:f>'DATOS Perdida Carga Local'!$E$30:$E$34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311523"/>
        <c:axId val="1746603606"/>
      </c:scatterChart>
      <c:valAx>
        <c:axId val="4333115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603606"/>
      </c:valAx>
      <c:valAx>
        <c:axId val="1746603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Ensancha./DH [m]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311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Perdidas de carga en la válvula (poco abierta)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'DATOS Perdida Carga Local'!$Q$30:$Q$35</c:f>
            </c:numRef>
          </c:xVal>
          <c:yVal>
            <c:numRef>
              <c:f>'DATOS Perdida Carga Local'!$T$30:$T$35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841691"/>
        <c:axId val="757470377"/>
      </c:scatterChart>
      <c:valAx>
        <c:axId val="14588416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 [L/min]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7470377"/>
      </c:valAx>
      <c:valAx>
        <c:axId val="757470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DH[m]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841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Perdidas de carga en la válvula (abierta)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'DATOS Perdida Carga Local'!$Y$30:$Y$35</c:f>
            </c:numRef>
          </c:xVal>
          <c:yVal>
            <c:numRef>
              <c:f>'DATOS Perdida Carga Local'!$AB$30:$AB$35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581619"/>
        <c:axId val="1214378703"/>
      </c:scatterChart>
      <c:valAx>
        <c:axId val="6465816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 [L/min]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378703"/>
      </c:valAx>
      <c:valAx>
        <c:axId val="12143787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DH[m]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5816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'DATOS Perdida Carga Local'!$D$30:$D$34</c:f>
            </c:strRef>
          </c:cat>
          <c:val>
            <c:numRef>
              <c:f>'DATOS Perdida Carga Local'!$E$30:$E$34</c:f>
              <c:numCache/>
            </c:numRef>
          </c:val>
          <c:smooth val="0"/>
        </c:ser>
        <c:axId val="1538375255"/>
        <c:axId val="1444299511"/>
      </c:lineChart>
      <c:catAx>
        <c:axId val="1538375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299511"/>
      </c:catAx>
      <c:valAx>
        <c:axId val="1444299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375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image" Target="../media/image2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</xdr:colOff>
      <xdr:row>4</xdr:row>
      <xdr:rowOff>180975</xdr:rowOff>
    </xdr:from>
    <xdr:ext cx="4229100" cy="2867025"/>
    <xdr:graphicFrame>
      <xdr:nvGraphicFramePr>
        <xdr:cNvPr id="8503340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76200</xdr:colOff>
      <xdr:row>4</xdr:row>
      <xdr:rowOff>180975</xdr:rowOff>
    </xdr:from>
    <xdr:ext cx="4229100" cy="2867025"/>
    <xdr:graphicFrame>
      <xdr:nvGraphicFramePr>
        <xdr:cNvPr id="156780261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76200</xdr:colOff>
      <xdr:row>20</xdr:row>
      <xdr:rowOff>161925</xdr:rowOff>
    </xdr:from>
    <xdr:ext cx="4229100" cy="2657475"/>
    <xdr:graphicFrame>
      <xdr:nvGraphicFramePr>
        <xdr:cNvPr id="27545422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76200</xdr:colOff>
      <xdr:row>20</xdr:row>
      <xdr:rowOff>161925</xdr:rowOff>
    </xdr:from>
    <xdr:ext cx="4229100" cy="2657475"/>
    <xdr:graphicFrame>
      <xdr:nvGraphicFramePr>
        <xdr:cNvPr id="129747691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171450</xdr:colOff>
      <xdr:row>4</xdr:row>
      <xdr:rowOff>180975</xdr:rowOff>
    </xdr:from>
    <xdr:ext cx="4276725" cy="2638425"/>
    <xdr:graphicFrame>
      <xdr:nvGraphicFramePr>
        <xdr:cNvPr id="1200109534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011400" cy="10220325"/>
    <xdr:graphicFrame>
      <xdr:nvGraphicFramePr>
        <xdr:cNvPr id="65661671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333375</xdr:colOff>
      <xdr:row>18</xdr:row>
      <xdr:rowOff>114300</xdr:rowOff>
    </xdr:from>
    <xdr:ext cx="895350" cy="1343025"/>
    <xdr:sp>
      <xdr:nvSpPr>
        <xdr:cNvPr id="3" name="Shape 3"/>
        <xdr:cNvSpPr/>
      </xdr:nvSpPr>
      <xdr:spPr>
        <a:xfrm>
          <a:off x="4907850" y="3322800"/>
          <a:ext cx="876300" cy="914400"/>
        </a:xfrm>
        <a:prstGeom prst="rect">
          <a:avLst/>
        </a:prstGeom>
        <a:noFill/>
        <a:ln>
          <a:noFill/>
        </a:ln>
      </xdr:spPr>
      <xdr:txBody>
        <a:bodyPr anchorCtr="0" anchor="t" bIns="45000" lIns="90000" spcFirstLastPara="1" rIns="900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400" strike="noStrike">
              <a:latin typeface="Times New Roman"/>
              <a:ea typeface="Times New Roman"/>
              <a:cs typeface="Times New Roman"/>
              <a:sym typeface="Times New Roman"/>
            </a:rPr>
            <a:t>e=ε/D ; rugosidad relativa de la tuberia</a:t>
          </a:r>
          <a:endParaRPr b="0" sz="14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4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76200</xdr:colOff>
      <xdr:row>4</xdr:row>
      <xdr:rowOff>57150</xdr:rowOff>
    </xdr:from>
    <xdr:ext cx="6334125" cy="3914775"/>
    <xdr:graphicFrame>
      <xdr:nvGraphicFramePr>
        <xdr:cNvPr id="521684328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628650</xdr:colOff>
      <xdr:row>46</xdr:row>
      <xdr:rowOff>85725</xdr:rowOff>
    </xdr:from>
    <xdr:ext cx="5715000" cy="3533775"/>
    <xdr:graphicFrame>
      <xdr:nvGraphicFramePr>
        <xdr:cNvPr id="1275618613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66675</xdr:colOff>
      <xdr:row>60</xdr:row>
      <xdr:rowOff>19050</xdr:rowOff>
    </xdr:from>
    <xdr:ext cx="5715000" cy="3533775"/>
    <xdr:graphicFrame>
      <xdr:nvGraphicFramePr>
        <xdr:cNvPr id="1963208224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57</xdr:row>
      <xdr:rowOff>161925</xdr:rowOff>
    </xdr:from>
    <xdr:ext cx="5715000" cy="3533775"/>
    <xdr:graphicFrame>
      <xdr:nvGraphicFramePr>
        <xdr:cNvPr id="233003769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161925</xdr:colOff>
      <xdr:row>49</xdr:row>
      <xdr:rowOff>95250</xdr:rowOff>
    </xdr:from>
    <xdr:ext cx="1009650" cy="3524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40</xdr:row>
      <xdr:rowOff>142875</xdr:rowOff>
    </xdr:from>
    <xdr:ext cx="1009650" cy="3619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371475</xdr:colOff>
      <xdr:row>3</xdr:row>
      <xdr:rowOff>57150</xdr:rowOff>
    </xdr:from>
    <xdr:ext cx="4581525" cy="2743200"/>
    <xdr:pic>
      <xdr:nvPicPr>
        <xdr:cNvPr id="0" name="image1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2.0"/>
    <col customWidth="1" min="4" max="27" width="10.57"/>
  </cols>
  <sheetData>
    <row r="1">
      <c r="A1" s="1" t="s">
        <v>0</v>
      </c>
      <c r="B1" s="1">
        <v>1.4</v>
      </c>
    </row>
    <row r="2">
      <c r="A2" s="1" t="s">
        <v>1</v>
      </c>
      <c r="B2" s="1">
        <v>0.1331</v>
      </c>
    </row>
    <row r="3">
      <c r="A3" s="1" t="s">
        <v>2</v>
      </c>
      <c r="B3" s="1">
        <v>0.904</v>
      </c>
      <c r="F3" s="1" t="s">
        <v>3</v>
      </c>
    </row>
    <row r="4">
      <c r="A4" s="1" t="s">
        <v>4</v>
      </c>
      <c r="B4" s="1">
        <v>0.7586</v>
      </c>
      <c r="F4" s="1" t="s">
        <v>5</v>
      </c>
    </row>
    <row r="5">
      <c r="A5" s="1" t="s">
        <v>6</v>
      </c>
      <c r="B5" s="1">
        <v>0.8867</v>
      </c>
      <c r="F5" s="1" t="s">
        <v>7</v>
      </c>
    </row>
    <row r="7">
      <c r="C7" s="1">
        <v>-6.0</v>
      </c>
      <c r="D7" s="1">
        <v>-4.8</v>
      </c>
      <c r="E7" s="1">
        <v>-4.6</v>
      </c>
      <c r="F7" s="1">
        <v>-4.4</v>
      </c>
      <c r="G7" s="1">
        <v>-4.2</v>
      </c>
      <c r="H7" s="1">
        <v>-4.0</v>
      </c>
      <c r="I7" s="1">
        <v>-3.8</v>
      </c>
      <c r="J7" s="1">
        <v>-3.6</v>
      </c>
      <c r="K7" s="1">
        <v>-3.4</v>
      </c>
      <c r="L7" s="1">
        <v>-3.2</v>
      </c>
      <c r="M7" s="1">
        <v>-3.0</v>
      </c>
      <c r="N7" s="1">
        <v>-2.8</v>
      </c>
      <c r="O7" s="1">
        <v>-2.6</v>
      </c>
      <c r="P7" s="1">
        <v>-2.4</v>
      </c>
      <c r="Q7" s="1">
        <v>-2.2</v>
      </c>
      <c r="R7" s="1">
        <v>-2.0</v>
      </c>
      <c r="S7" s="1">
        <v>-1.8</v>
      </c>
      <c r="T7" s="1">
        <v>-1.6</v>
      </c>
      <c r="AA7" s="1" t="s">
        <v>8</v>
      </c>
    </row>
    <row r="8">
      <c r="B8" s="1" t="s">
        <v>9</v>
      </c>
      <c r="H8" s="1" t="s">
        <v>10</v>
      </c>
    </row>
    <row r="9">
      <c r="B9" s="1" t="s">
        <v>11</v>
      </c>
      <c r="C9" s="2">
        <f>10^C7</f>
        <v>0.000001</v>
      </c>
      <c r="D9" s="2">
        <v>5.0E-6</v>
      </c>
      <c r="E9" s="2">
        <v>1.0E-5</v>
      </c>
      <c r="F9" s="2">
        <v>5.0E-5</v>
      </c>
      <c r="G9" s="2">
        <v>1.0E-4</v>
      </c>
      <c r="H9" s="2">
        <v>2.0E-4</v>
      </c>
      <c r="I9" s="2">
        <v>4.0E-4</v>
      </c>
      <c r="J9" s="2">
        <v>6.0E-4</v>
      </c>
      <c r="K9" s="2">
        <v>8.0E-4</v>
      </c>
      <c r="L9" s="2">
        <v>0.001</v>
      </c>
      <c r="M9" s="2">
        <v>0.002</v>
      </c>
      <c r="N9" s="2">
        <v>0.004</v>
      </c>
      <c r="O9" s="2">
        <v>0.006</v>
      </c>
      <c r="P9" s="2">
        <v>0.008</v>
      </c>
      <c r="Q9" s="2">
        <v>0.01</v>
      </c>
      <c r="R9" s="2">
        <v>0.015</v>
      </c>
      <c r="S9" s="2">
        <v>0.02</v>
      </c>
      <c r="T9" s="2">
        <v>0.03</v>
      </c>
      <c r="U9" s="2">
        <v>0.04</v>
      </c>
      <c r="V9" s="2">
        <v>0.05</v>
      </c>
      <c r="W9" s="2">
        <v>0.1</v>
      </c>
      <c r="X9" s="2">
        <v>0.2</v>
      </c>
      <c r="Y9" s="2"/>
      <c r="Z9" s="2"/>
    </row>
    <row r="10">
      <c r="A10" s="1">
        <v>1.0</v>
      </c>
      <c r="B10" s="2">
        <f t="shared" ref="B10:B150" si="2">10^A10</f>
        <v>10</v>
      </c>
      <c r="C10" s="1">
        <f t="shared" ref="C10:X10" si="1">8*((8/$B10)^12+1/( (2.457*LOG(1/((7/$B10)^0.9+0.27*C$9),EXP(1)))^16+(37530/$B10)^16)^1.5)^(1/12)</f>
        <v>6.4</v>
      </c>
      <c r="D10" s="1">
        <f t="shared" si="1"/>
        <v>6.4</v>
      </c>
      <c r="E10" s="1">
        <f t="shared" si="1"/>
        <v>6.4</v>
      </c>
      <c r="F10" s="1">
        <f t="shared" si="1"/>
        <v>6.4</v>
      </c>
      <c r="G10" s="1">
        <f t="shared" si="1"/>
        <v>6.4</v>
      </c>
      <c r="H10" s="1">
        <f t="shared" si="1"/>
        <v>6.4</v>
      </c>
      <c r="I10" s="1">
        <f t="shared" si="1"/>
        <v>6.4</v>
      </c>
      <c r="J10" s="1">
        <f t="shared" si="1"/>
        <v>6.4</v>
      </c>
      <c r="K10" s="1">
        <f t="shared" si="1"/>
        <v>6.4</v>
      </c>
      <c r="L10" s="1">
        <f t="shared" si="1"/>
        <v>6.4</v>
      </c>
      <c r="M10" s="1">
        <f t="shared" si="1"/>
        <v>6.4</v>
      </c>
      <c r="N10" s="1">
        <f t="shared" si="1"/>
        <v>6.4</v>
      </c>
      <c r="O10" s="1">
        <f t="shared" si="1"/>
        <v>6.4</v>
      </c>
      <c r="P10" s="1">
        <f t="shared" si="1"/>
        <v>6.4</v>
      </c>
      <c r="Q10" s="1">
        <f t="shared" si="1"/>
        <v>6.4</v>
      </c>
      <c r="R10" s="1">
        <f t="shared" si="1"/>
        <v>6.4</v>
      </c>
      <c r="S10" s="1">
        <f t="shared" si="1"/>
        <v>6.4</v>
      </c>
      <c r="T10" s="1">
        <f t="shared" si="1"/>
        <v>6.4</v>
      </c>
      <c r="U10" s="1">
        <f t="shared" si="1"/>
        <v>6.4</v>
      </c>
      <c r="V10" s="1">
        <f t="shared" si="1"/>
        <v>6.4</v>
      </c>
      <c r="W10" s="1">
        <f t="shared" si="1"/>
        <v>6.4</v>
      </c>
      <c r="X10" s="1">
        <f t="shared" si="1"/>
        <v>6.4</v>
      </c>
      <c r="AA10" s="1">
        <f t="shared" ref="AA10:AA150" si="4">64/B10</f>
        <v>6.4</v>
      </c>
    </row>
    <row r="11">
      <c r="A11" s="1">
        <v>1.05</v>
      </c>
      <c r="B11" s="2">
        <f t="shared" si="2"/>
        <v>11.22018454</v>
      </c>
      <c r="C11" s="1">
        <f t="shared" ref="C11:X11" si="3">8*((8/$B11)^12+1/( (2.457*LOG(1/((7/$B11)^0.9+0.27*C$9),EXP(1)))^16+(37530/$B11)^16)^1.5)^(1/12)</f>
        <v>5.704006004</v>
      </c>
      <c r="D11" s="1">
        <f t="shared" si="3"/>
        <v>5.704006004</v>
      </c>
      <c r="E11" s="1">
        <f t="shared" si="3"/>
        <v>5.704006004</v>
      </c>
      <c r="F11" s="1">
        <f t="shared" si="3"/>
        <v>5.704006004</v>
      </c>
      <c r="G11" s="1">
        <f t="shared" si="3"/>
        <v>5.704006004</v>
      </c>
      <c r="H11" s="1">
        <f t="shared" si="3"/>
        <v>5.704006004</v>
      </c>
      <c r="I11" s="1">
        <f t="shared" si="3"/>
        <v>5.704006004</v>
      </c>
      <c r="J11" s="1">
        <f t="shared" si="3"/>
        <v>5.704006004</v>
      </c>
      <c r="K11" s="1">
        <f t="shared" si="3"/>
        <v>5.704006004</v>
      </c>
      <c r="L11" s="1">
        <f t="shared" si="3"/>
        <v>5.704006004</v>
      </c>
      <c r="M11" s="1">
        <f t="shared" si="3"/>
        <v>5.704006004</v>
      </c>
      <c r="N11" s="1">
        <f t="shared" si="3"/>
        <v>5.704006004</v>
      </c>
      <c r="O11" s="1">
        <f t="shared" si="3"/>
        <v>5.704006004</v>
      </c>
      <c r="P11" s="1">
        <f t="shared" si="3"/>
        <v>5.704006004</v>
      </c>
      <c r="Q11" s="1">
        <f t="shared" si="3"/>
        <v>5.704006004</v>
      </c>
      <c r="R11" s="1">
        <f t="shared" si="3"/>
        <v>5.704006004</v>
      </c>
      <c r="S11" s="1">
        <f t="shared" si="3"/>
        <v>5.704006004</v>
      </c>
      <c r="T11" s="1">
        <f t="shared" si="3"/>
        <v>5.704006004</v>
      </c>
      <c r="U11" s="1">
        <f t="shared" si="3"/>
        <v>5.704006004</v>
      </c>
      <c r="V11" s="1">
        <f t="shared" si="3"/>
        <v>5.704006004</v>
      </c>
      <c r="W11" s="1">
        <f t="shared" si="3"/>
        <v>5.704006004</v>
      </c>
      <c r="X11" s="1">
        <f t="shared" si="3"/>
        <v>5.704006004</v>
      </c>
      <c r="AA11" s="1">
        <f t="shared" si="4"/>
        <v>5.704006004</v>
      </c>
    </row>
    <row r="12">
      <c r="A12" s="1">
        <v>1.1</v>
      </c>
      <c r="B12" s="2">
        <f t="shared" si="2"/>
        <v>12.58925412</v>
      </c>
      <c r="C12" s="1">
        <f t="shared" ref="C12:X12" si="5">8*((8/$B12)^12+1/( (2.457*LOG(1/((7/$B12)^0.9+0.27*C$9),EXP(1)))^16+(37530/$B12)^16)^1.5)^(1/12)</f>
        <v>5.083700702</v>
      </c>
      <c r="D12" s="1">
        <f t="shared" si="5"/>
        <v>5.083700702</v>
      </c>
      <c r="E12" s="1">
        <f t="shared" si="5"/>
        <v>5.083700702</v>
      </c>
      <c r="F12" s="1">
        <f t="shared" si="5"/>
        <v>5.083700702</v>
      </c>
      <c r="G12" s="1">
        <f t="shared" si="5"/>
        <v>5.083700702</v>
      </c>
      <c r="H12" s="1">
        <f t="shared" si="5"/>
        <v>5.083700702</v>
      </c>
      <c r="I12" s="1">
        <f t="shared" si="5"/>
        <v>5.083700702</v>
      </c>
      <c r="J12" s="1">
        <f t="shared" si="5"/>
        <v>5.083700702</v>
      </c>
      <c r="K12" s="1">
        <f t="shared" si="5"/>
        <v>5.083700702</v>
      </c>
      <c r="L12" s="1">
        <f t="shared" si="5"/>
        <v>5.083700702</v>
      </c>
      <c r="M12" s="1">
        <f t="shared" si="5"/>
        <v>5.083700702</v>
      </c>
      <c r="N12" s="1">
        <f t="shared" si="5"/>
        <v>5.083700702</v>
      </c>
      <c r="O12" s="1">
        <f t="shared" si="5"/>
        <v>5.083700702</v>
      </c>
      <c r="P12" s="1">
        <f t="shared" si="5"/>
        <v>5.083700702</v>
      </c>
      <c r="Q12" s="1">
        <f t="shared" si="5"/>
        <v>5.083700702</v>
      </c>
      <c r="R12" s="1">
        <f t="shared" si="5"/>
        <v>5.083700702</v>
      </c>
      <c r="S12" s="1">
        <f t="shared" si="5"/>
        <v>5.083700702</v>
      </c>
      <c r="T12" s="1">
        <f t="shared" si="5"/>
        <v>5.083700702</v>
      </c>
      <c r="U12" s="1">
        <f t="shared" si="5"/>
        <v>5.083700702</v>
      </c>
      <c r="V12" s="1">
        <f t="shared" si="5"/>
        <v>5.083700702</v>
      </c>
      <c r="W12" s="1">
        <f t="shared" si="5"/>
        <v>5.083700702</v>
      </c>
      <c r="X12" s="1">
        <f t="shared" si="5"/>
        <v>5.083700702</v>
      </c>
      <c r="AA12" s="1">
        <f t="shared" si="4"/>
        <v>5.083700702</v>
      </c>
    </row>
    <row r="13">
      <c r="A13" s="1">
        <v>1.15</v>
      </c>
      <c r="B13" s="2">
        <f t="shared" si="2"/>
        <v>14.12537545</v>
      </c>
      <c r="C13" s="1">
        <f t="shared" ref="C13:X13" si="6">8*((8/$B13)^12+1/( (2.457*LOG(1/((7/$B13)^0.9+0.27*C$9),EXP(1)))^16+(37530/$B13)^16)^1.5)^(1/12)</f>
        <v>4.53085302</v>
      </c>
      <c r="D13" s="1">
        <f t="shared" si="6"/>
        <v>4.53085302</v>
      </c>
      <c r="E13" s="1">
        <f t="shared" si="6"/>
        <v>4.53085302</v>
      </c>
      <c r="F13" s="1">
        <f t="shared" si="6"/>
        <v>4.53085302</v>
      </c>
      <c r="G13" s="1">
        <f t="shared" si="6"/>
        <v>4.53085302</v>
      </c>
      <c r="H13" s="1">
        <f t="shared" si="6"/>
        <v>4.53085302</v>
      </c>
      <c r="I13" s="1">
        <f t="shared" si="6"/>
        <v>4.53085302</v>
      </c>
      <c r="J13" s="1">
        <f t="shared" si="6"/>
        <v>4.53085302</v>
      </c>
      <c r="K13" s="1">
        <f t="shared" si="6"/>
        <v>4.53085302</v>
      </c>
      <c r="L13" s="1">
        <f t="shared" si="6"/>
        <v>4.53085302</v>
      </c>
      <c r="M13" s="1">
        <f t="shared" si="6"/>
        <v>4.53085302</v>
      </c>
      <c r="N13" s="1">
        <f t="shared" si="6"/>
        <v>4.53085302</v>
      </c>
      <c r="O13" s="1">
        <f t="shared" si="6"/>
        <v>4.53085302</v>
      </c>
      <c r="P13" s="1">
        <f t="shared" si="6"/>
        <v>4.53085302</v>
      </c>
      <c r="Q13" s="1">
        <f t="shared" si="6"/>
        <v>4.53085302</v>
      </c>
      <c r="R13" s="1">
        <f t="shared" si="6"/>
        <v>4.53085302</v>
      </c>
      <c r="S13" s="1">
        <f t="shared" si="6"/>
        <v>4.53085302</v>
      </c>
      <c r="T13" s="1">
        <f t="shared" si="6"/>
        <v>4.53085302</v>
      </c>
      <c r="U13" s="1">
        <f t="shared" si="6"/>
        <v>4.53085302</v>
      </c>
      <c r="V13" s="1">
        <f t="shared" si="6"/>
        <v>4.53085302</v>
      </c>
      <c r="W13" s="1">
        <f t="shared" si="6"/>
        <v>4.53085302</v>
      </c>
      <c r="X13" s="1">
        <f t="shared" si="6"/>
        <v>4.53085302</v>
      </c>
      <c r="AA13" s="1">
        <f t="shared" si="4"/>
        <v>4.53085302</v>
      </c>
    </row>
    <row r="14">
      <c r="A14" s="1">
        <v>1.2</v>
      </c>
      <c r="B14" s="2">
        <f t="shared" si="2"/>
        <v>15.84893192</v>
      </c>
      <c r="C14" s="1">
        <f t="shared" ref="C14:X14" si="7">8*((8/$B14)^12+1/( (2.457*LOG(1/((7/$B14)^0.9+0.27*C$9),EXP(1)))^16+(37530/$B14)^16)^1.5)^(1/12)</f>
        <v>4.038127005</v>
      </c>
      <c r="D14" s="1">
        <f t="shared" si="7"/>
        <v>4.038127005</v>
      </c>
      <c r="E14" s="1">
        <f t="shared" si="7"/>
        <v>4.038127005</v>
      </c>
      <c r="F14" s="1">
        <f t="shared" si="7"/>
        <v>4.038127005</v>
      </c>
      <c r="G14" s="1">
        <f t="shared" si="7"/>
        <v>4.038127005</v>
      </c>
      <c r="H14" s="1">
        <f t="shared" si="7"/>
        <v>4.038127005</v>
      </c>
      <c r="I14" s="1">
        <f t="shared" si="7"/>
        <v>4.038127005</v>
      </c>
      <c r="J14" s="1">
        <f t="shared" si="7"/>
        <v>4.038127005</v>
      </c>
      <c r="K14" s="1">
        <f t="shared" si="7"/>
        <v>4.038127005</v>
      </c>
      <c r="L14" s="1">
        <f t="shared" si="7"/>
        <v>4.038127005</v>
      </c>
      <c r="M14" s="1">
        <f t="shared" si="7"/>
        <v>4.038127005</v>
      </c>
      <c r="N14" s="1">
        <f t="shared" si="7"/>
        <v>4.038127005</v>
      </c>
      <c r="O14" s="1">
        <f t="shared" si="7"/>
        <v>4.038127005</v>
      </c>
      <c r="P14" s="1">
        <f t="shared" si="7"/>
        <v>4.038127005</v>
      </c>
      <c r="Q14" s="1">
        <f t="shared" si="7"/>
        <v>4.038127005</v>
      </c>
      <c r="R14" s="1">
        <f t="shared" si="7"/>
        <v>4.038127005</v>
      </c>
      <c r="S14" s="1">
        <f t="shared" si="7"/>
        <v>4.038127005</v>
      </c>
      <c r="T14" s="1">
        <f t="shared" si="7"/>
        <v>4.038127005</v>
      </c>
      <c r="U14" s="1">
        <f t="shared" si="7"/>
        <v>4.038127005</v>
      </c>
      <c r="V14" s="1">
        <f t="shared" si="7"/>
        <v>4.038127005</v>
      </c>
      <c r="W14" s="1">
        <f t="shared" si="7"/>
        <v>4.038127005</v>
      </c>
      <c r="X14" s="1">
        <f t="shared" si="7"/>
        <v>4.038127005</v>
      </c>
      <c r="AA14" s="1">
        <f t="shared" si="4"/>
        <v>4.038127005</v>
      </c>
    </row>
    <row r="15">
      <c r="A15" s="1">
        <v>1.25</v>
      </c>
      <c r="B15" s="2">
        <f t="shared" si="2"/>
        <v>17.7827941</v>
      </c>
      <c r="C15" s="1">
        <f t="shared" ref="C15:X15" si="8">8*((8/$B15)^12+1/( (2.457*LOG(1/((7/$B15)^0.9+0.27*C$9),EXP(1)))^16+(37530/$B15)^16)^1.5)^(1/12)</f>
        <v>3.598984481</v>
      </c>
      <c r="D15" s="1">
        <f t="shared" si="8"/>
        <v>3.598984481</v>
      </c>
      <c r="E15" s="1">
        <f t="shared" si="8"/>
        <v>3.598984481</v>
      </c>
      <c r="F15" s="1">
        <f t="shared" si="8"/>
        <v>3.598984481</v>
      </c>
      <c r="G15" s="1">
        <f t="shared" si="8"/>
        <v>3.598984481</v>
      </c>
      <c r="H15" s="1">
        <f t="shared" si="8"/>
        <v>3.598984481</v>
      </c>
      <c r="I15" s="1">
        <f t="shared" si="8"/>
        <v>3.598984481</v>
      </c>
      <c r="J15" s="1">
        <f t="shared" si="8"/>
        <v>3.598984481</v>
      </c>
      <c r="K15" s="1">
        <f t="shared" si="8"/>
        <v>3.598984481</v>
      </c>
      <c r="L15" s="1">
        <f t="shared" si="8"/>
        <v>3.598984481</v>
      </c>
      <c r="M15" s="1">
        <f t="shared" si="8"/>
        <v>3.598984481</v>
      </c>
      <c r="N15" s="1">
        <f t="shared" si="8"/>
        <v>3.598984481</v>
      </c>
      <c r="O15" s="1">
        <f t="shared" si="8"/>
        <v>3.598984481</v>
      </c>
      <c r="P15" s="1">
        <f t="shared" si="8"/>
        <v>3.598984481</v>
      </c>
      <c r="Q15" s="1">
        <f t="shared" si="8"/>
        <v>3.598984481</v>
      </c>
      <c r="R15" s="1">
        <f t="shared" si="8"/>
        <v>3.598984481</v>
      </c>
      <c r="S15" s="1">
        <f t="shared" si="8"/>
        <v>3.598984481</v>
      </c>
      <c r="T15" s="1">
        <f t="shared" si="8"/>
        <v>3.598984481</v>
      </c>
      <c r="U15" s="1">
        <f t="shared" si="8"/>
        <v>3.598984481</v>
      </c>
      <c r="V15" s="1">
        <f t="shared" si="8"/>
        <v>3.598984481</v>
      </c>
      <c r="W15" s="1">
        <f t="shared" si="8"/>
        <v>3.598984481</v>
      </c>
      <c r="X15" s="1">
        <f t="shared" si="8"/>
        <v>3.598984481</v>
      </c>
      <c r="AA15" s="1">
        <f t="shared" si="4"/>
        <v>3.598984481</v>
      </c>
    </row>
    <row r="16">
      <c r="A16" s="1">
        <v>1.3</v>
      </c>
      <c r="B16" s="2">
        <f t="shared" si="2"/>
        <v>19.95262315</v>
      </c>
      <c r="C16" s="1">
        <f t="shared" ref="C16:X16" si="9">8*((8/$B16)^12+1/( (2.457*LOG(1/((7/$B16)^0.9+0.27*C$9),EXP(1)))^16+(37530/$B16)^16)^1.5)^(1/12)</f>
        <v>3.207598295</v>
      </c>
      <c r="D16" s="1">
        <f t="shared" si="9"/>
        <v>3.207598295</v>
      </c>
      <c r="E16" s="1">
        <f t="shared" si="9"/>
        <v>3.207598295</v>
      </c>
      <c r="F16" s="1">
        <f t="shared" si="9"/>
        <v>3.207598295</v>
      </c>
      <c r="G16" s="1">
        <f t="shared" si="9"/>
        <v>3.207598295</v>
      </c>
      <c r="H16" s="1">
        <f t="shared" si="9"/>
        <v>3.207598295</v>
      </c>
      <c r="I16" s="1">
        <f t="shared" si="9"/>
        <v>3.207598295</v>
      </c>
      <c r="J16" s="1">
        <f t="shared" si="9"/>
        <v>3.207598295</v>
      </c>
      <c r="K16" s="1">
        <f t="shared" si="9"/>
        <v>3.207598295</v>
      </c>
      <c r="L16" s="1">
        <f t="shared" si="9"/>
        <v>3.207598295</v>
      </c>
      <c r="M16" s="1">
        <f t="shared" si="9"/>
        <v>3.207598295</v>
      </c>
      <c r="N16" s="1">
        <f t="shared" si="9"/>
        <v>3.207598295</v>
      </c>
      <c r="O16" s="1">
        <f t="shared" si="9"/>
        <v>3.207598295</v>
      </c>
      <c r="P16" s="1">
        <f t="shared" si="9"/>
        <v>3.207598295</v>
      </c>
      <c r="Q16" s="1">
        <f t="shared" si="9"/>
        <v>3.207598295</v>
      </c>
      <c r="R16" s="1">
        <f t="shared" si="9"/>
        <v>3.207598295</v>
      </c>
      <c r="S16" s="1">
        <f t="shared" si="9"/>
        <v>3.207598295</v>
      </c>
      <c r="T16" s="1">
        <f t="shared" si="9"/>
        <v>3.207598295</v>
      </c>
      <c r="U16" s="1">
        <f t="shared" si="9"/>
        <v>3.207598295</v>
      </c>
      <c r="V16" s="1">
        <f t="shared" si="9"/>
        <v>3.207598295</v>
      </c>
      <c r="W16" s="1">
        <f t="shared" si="9"/>
        <v>3.207598295</v>
      </c>
      <c r="X16" s="1">
        <f t="shared" si="9"/>
        <v>3.207598295</v>
      </c>
      <c r="AA16" s="1">
        <f t="shared" si="4"/>
        <v>3.207598295</v>
      </c>
    </row>
    <row r="17">
      <c r="A17" s="1">
        <v>1.35</v>
      </c>
      <c r="B17" s="2">
        <f t="shared" si="2"/>
        <v>22.38721139</v>
      </c>
      <c r="C17" s="1">
        <f t="shared" ref="C17:X17" si="10">8*((8/$B17)^12+1/( (2.457*LOG(1/((7/$B17)^0.9+0.27*C$9),EXP(1)))^16+(37530/$B17)^16)^1.5)^(1/12)</f>
        <v>2.85877499</v>
      </c>
      <c r="D17" s="1">
        <f t="shared" si="10"/>
        <v>2.85877499</v>
      </c>
      <c r="E17" s="1">
        <f t="shared" si="10"/>
        <v>2.85877499</v>
      </c>
      <c r="F17" s="1">
        <f t="shared" si="10"/>
        <v>2.85877499</v>
      </c>
      <c r="G17" s="1">
        <f t="shared" si="10"/>
        <v>2.85877499</v>
      </c>
      <c r="H17" s="1">
        <f t="shared" si="10"/>
        <v>2.85877499</v>
      </c>
      <c r="I17" s="1">
        <f t="shared" si="10"/>
        <v>2.85877499</v>
      </c>
      <c r="J17" s="1">
        <f t="shared" si="10"/>
        <v>2.85877499</v>
      </c>
      <c r="K17" s="1">
        <f t="shared" si="10"/>
        <v>2.85877499</v>
      </c>
      <c r="L17" s="1">
        <f t="shared" si="10"/>
        <v>2.85877499</v>
      </c>
      <c r="M17" s="1">
        <f t="shared" si="10"/>
        <v>2.85877499</v>
      </c>
      <c r="N17" s="1">
        <f t="shared" si="10"/>
        <v>2.85877499</v>
      </c>
      <c r="O17" s="1">
        <f t="shared" si="10"/>
        <v>2.85877499</v>
      </c>
      <c r="P17" s="1">
        <f t="shared" si="10"/>
        <v>2.85877499</v>
      </c>
      <c r="Q17" s="1">
        <f t="shared" si="10"/>
        <v>2.85877499</v>
      </c>
      <c r="R17" s="1">
        <f t="shared" si="10"/>
        <v>2.85877499</v>
      </c>
      <c r="S17" s="1">
        <f t="shared" si="10"/>
        <v>2.85877499</v>
      </c>
      <c r="T17" s="1">
        <f t="shared" si="10"/>
        <v>2.85877499</v>
      </c>
      <c r="U17" s="1">
        <f t="shared" si="10"/>
        <v>2.85877499</v>
      </c>
      <c r="V17" s="1">
        <f t="shared" si="10"/>
        <v>2.85877499</v>
      </c>
      <c r="W17" s="1">
        <f t="shared" si="10"/>
        <v>2.85877499</v>
      </c>
      <c r="X17" s="1">
        <f t="shared" si="10"/>
        <v>2.85877499</v>
      </c>
      <c r="AA17" s="1">
        <f t="shared" si="4"/>
        <v>2.85877499</v>
      </c>
    </row>
    <row r="18">
      <c r="A18" s="1">
        <v>1.4</v>
      </c>
      <c r="B18" s="2">
        <f t="shared" si="2"/>
        <v>25.11886432</v>
      </c>
      <c r="C18" s="1">
        <f t="shared" ref="C18:X18" si="11">8*((8/$B18)^12+1/( (2.457*LOG(1/((7/$B18)^0.9+0.27*C$9),EXP(1)))^16+(37530/$B18)^16)^1.5)^(1/12)</f>
        <v>2.547885892</v>
      </c>
      <c r="D18" s="1">
        <f t="shared" si="11"/>
        <v>2.547885892</v>
      </c>
      <c r="E18" s="1">
        <f t="shared" si="11"/>
        <v>2.547885892</v>
      </c>
      <c r="F18" s="1">
        <f t="shared" si="11"/>
        <v>2.547885892</v>
      </c>
      <c r="G18" s="1">
        <f t="shared" si="11"/>
        <v>2.547885892</v>
      </c>
      <c r="H18" s="1">
        <f t="shared" si="11"/>
        <v>2.547885892</v>
      </c>
      <c r="I18" s="1">
        <f t="shared" si="11"/>
        <v>2.547885892</v>
      </c>
      <c r="J18" s="1">
        <f t="shared" si="11"/>
        <v>2.547885892</v>
      </c>
      <c r="K18" s="1">
        <f t="shared" si="11"/>
        <v>2.547885892</v>
      </c>
      <c r="L18" s="1">
        <f t="shared" si="11"/>
        <v>2.547885892</v>
      </c>
      <c r="M18" s="1">
        <f t="shared" si="11"/>
        <v>2.547885892</v>
      </c>
      <c r="N18" s="1">
        <f t="shared" si="11"/>
        <v>2.547885892</v>
      </c>
      <c r="O18" s="1">
        <f t="shared" si="11"/>
        <v>2.547885892</v>
      </c>
      <c r="P18" s="1">
        <f t="shared" si="11"/>
        <v>2.547885892</v>
      </c>
      <c r="Q18" s="1">
        <f t="shared" si="11"/>
        <v>2.547885892</v>
      </c>
      <c r="R18" s="1">
        <f t="shared" si="11"/>
        <v>2.547885892</v>
      </c>
      <c r="S18" s="1">
        <f t="shared" si="11"/>
        <v>2.547885892</v>
      </c>
      <c r="T18" s="1">
        <f t="shared" si="11"/>
        <v>2.547885892</v>
      </c>
      <c r="U18" s="1">
        <f t="shared" si="11"/>
        <v>2.547885892</v>
      </c>
      <c r="V18" s="1">
        <f t="shared" si="11"/>
        <v>2.547885892</v>
      </c>
      <c r="W18" s="1">
        <f t="shared" si="11"/>
        <v>2.547885892</v>
      </c>
      <c r="X18" s="1">
        <f t="shared" si="11"/>
        <v>2.547885892</v>
      </c>
      <c r="AA18" s="1">
        <f t="shared" si="4"/>
        <v>2.547885892</v>
      </c>
    </row>
    <row r="19">
      <c r="A19" s="1">
        <v>1.45</v>
      </c>
      <c r="B19" s="2">
        <f t="shared" si="2"/>
        <v>28.18382931</v>
      </c>
      <c r="C19" s="1">
        <f t="shared" ref="C19:X19" si="12">8*((8/$B19)^12+1/( (2.457*LOG(1/((7/$B19)^0.9+0.27*C$9),EXP(1)))^16+(37530/$B19)^16)^1.5)^(1/12)</f>
        <v>2.270805691</v>
      </c>
      <c r="D19" s="1">
        <f t="shared" si="12"/>
        <v>2.270805691</v>
      </c>
      <c r="E19" s="1">
        <f t="shared" si="12"/>
        <v>2.270805691</v>
      </c>
      <c r="F19" s="1">
        <f t="shared" si="12"/>
        <v>2.270805691</v>
      </c>
      <c r="G19" s="1">
        <f t="shared" si="12"/>
        <v>2.270805691</v>
      </c>
      <c r="H19" s="1">
        <f t="shared" si="12"/>
        <v>2.270805691</v>
      </c>
      <c r="I19" s="1">
        <f t="shared" si="12"/>
        <v>2.270805691</v>
      </c>
      <c r="J19" s="1">
        <f t="shared" si="12"/>
        <v>2.270805691</v>
      </c>
      <c r="K19" s="1">
        <f t="shared" si="12"/>
        <v>2.270805691</v>
      </c>
      <c r="L19" s="1">
        <f t="shared" si="12"/>
        <v>2.270805691</v>
      </c>
      <c r="M19" s="1">
        <f t="shared" si="12"/>
        <v>2.270805691</v>
      </c>
      <c r="N19" s="1">
        <f t="shared" si="12"/>
        <v>2.270805691</v>
      </c>
      <c r="O19" s="1">
        <f t="shared" si="12"/>
        <v>2.270805691</v>
      </c>
      <c r="P19" s="1">
        <f t="shared" si="12"/>
        <v>2.270805691</v>
      </c>
      <c r="Q19" s="1">
        <f t="shared" si="12"/>
        <v>2.270805691</v>
      </c>
      <c r="R19" s="1">
        <f t="shared" si="12"/>
        <v>2.270805691</v>
      </c>
      <c r="S19" s="1">
        <f t="shared" si="12"/>
        <v>2.270805691</v>
      </c>
      <c r="T19" s="1">
        <f t="shared" si="12"/>
        <v>2.270805691</v>
      </c>
      <c r="U19" s="1">
        <f t="shared" si="12"/>
        <v>2.270805691</v>
      </c>
      <c r="V19" s="1">
        <f t="shared" si="12"/>
        <v>2.270805691</v>
      </c>
      <c r="W19" s="1">
        <f t="shared" si="12"/>
        <v>2.270805691</v>
      </c>
      <c r="X19" s="1">
        <f t="shared" si="12"/>
        <v>2.270805691</v>
      </c>
      <c r="AA19" s="1">
        <f t="shared" si="4"/>
        <v>2.270805691</v>
      </c>
    </row>
    <row r="20">
      <c r="A20" s="1">
        <v>1.5</v>
      </c>
      <c r="B20" s="2">
        <f t="shared" si="2"/>
        <v>31.6227766</v>
      </c>
      <c r="C20" s="1">
        <f t="shared" ref="C20:X20" si="13">8*((8/$B20)^12+1/( (2.457*LOG(1/((7/$B20)^0.9+0.27*C$9),EXP(1)))^16+(37530/$B20)^16)^1.5)^(1/12)</f>
        <v>2.023857703</v>
      </c>
      <c r="D20" s="1">
        <f t="shared" si="13"/>
        <v>2.023857703</v>
      </c>
      <c r="E20" s="1">
        <f t="shared" si="13"/>
        <v>2.023857703</v>
      </c>
      <c r="F20" s="1">
        <f t="shared" si="13"/>
        <v>2.023857703</v>
      </c>
      <c r="G20" s="1">
        <f t="shared" si="13"/>
        <v>2.023857703</v>
      </c>
      <c r="H20" s="1">
        <f t="shared" si="13"/>
        <v>2.023857703</v>
      </c>
      <c r="I20" s="1">
        <f t="shared" si="13"/>
        <v>2.023857703</v>
      </c>
      <c r="J20" s="1">
        <f t="shared" si="13"/>
        <v>2.023857703</v>
      </c>
      <c r="K20" s="1">
        <f t="shared" si="13"/>
        <v>2.023857703</v>
      </c>
      <c r="L20" s="1">
        <f t="shared" si="13"/>
        <v>2.023857703</v>
      </c>
      <c r="M20" s="1">
        <f t="shared" si="13"/>
        <v>2.023857703</v>
      </c>
      <c r="N20" s="1">
        <f t="shared" si="13"/>
        <v>2.023857703</v>
      </c>
      <c r="O20" s="1">
        <f t="shared" si="13"/>
        <v>2.023857703</v>
      </c>
      <c r="P20" s="1">
        <f t="shared" si="13"/>
        <v>2.023857703</v>
      </c>
      <c r="Q20" s="1">
        <f t="shared" si="13"/>
        <v>2.023857703</v>
      </c>
      <c r="R20" s="1">
        <f t="shared" si="13"/>
        <v>2.023857703</v>
      </c>
      <c r="S20" s="1">
        <f t="shared" si="13"/>
        <v>2.023857703</v>
      </c>
      <c r="T20" s="1">
        <f t="shared" si="13"/>
        <v>2.023857703</v>
      </c>
      <c r="U20" s="1">
        <f t="shared" si="13"/>
        <v>2.023857703</v>
      </c>
      <c r="V20" s="1">
        <f t="shared" si="13"/>
        <v>2.023857703</v>
      </c>
      <c r="W20" s="1">
        <f t="shared" si="13"/>
        <v>2.023857703</v>
      </c>
      <c r="X20" s="1">
        <f t="shared" si="13"/>
        <v>2.023857703</v>
      </c>
      <c r="AA20" s="1">
        <f t="shared" si="4"/>
        <v>2.023857703</v>
      </c>
    </row>
    <row r="21" ht="15.75" customHeight="1">
      <c r="A21" s="1">
        <v>1.55</v>
      </c>
      <c r="B21" s="2">
        <f t="shared" si="2"/>
        <v>35.48133892</v>
      </c>
      <c r="C21" s="1">
        <f t="shared" ref="C21:X21" si="14">8*((8/$B21)^12+1/( (2.457*LOG(1/((7/$B21)^0.9+0.27*C$9),EXP(1)))^16+(37530/$B21)^16)^1.5)^(1/12)</f>
        <v>1.803765076</v>
      </c>
      <c r="D21" s="1">
        <f t="shared" si="14"/>
        <v>1.803765076</v>
      </c>
      <c r="E21" s="1">
        <f t="shared" si="14"/>
        <v>1.803765076</v>
      </c>
      <c r="F21" s="1">
        <f t="shared" si="14"/>
        <v>1.803765076</v>
      </c>
      <c r="G21" s="1">
        <f t="shared" si="14"/>
        <v>1.803765076</v>
      </c>
      <c r="H21" s="1">
        <f t="shared" si="14"/>
        <v>1.803765076</v>
      </c>
      <c r="I21" s="1">
        <f t="shared" si="14"/>
        <v>1.803765076</v>
      </c>
      <c r="J21" s="1">
        <f t="shared" si="14"/>
        <v>1.803765076</v>
      </c>
      <c r="K21" s="1">
        <f t="shared" si="14"/>
        <v>1.803765076</v>
      </c>
      <c r="L21" s="1">
        <f t="shared" si="14"/>
        <v>1.803765076</v>
      </c>
      <c r="M21" s="1">
        <f t="shared" si="14"/>
        <v>1.803765076</v>
      </c>
      <c r="N21" s="1">
        <f t="shared" si="14"/>
        <v>1.803765076</v>
      </c>
      <c r="O21" s="1">
        <f t="shared" si="14"/>
        <v>1.803765076</v>
      </c>
      <c r="P21" s="1">
        <f t="shared" si="14"/>
        <v>1.803765076</v>
      </c>
      <c r="Q21" s="1">
        <f t="shared" si="14"/>
        <v>1.803765076</v>
      </c>
      <c r="R21" s="1">
        <f t="shared" si="14"/>
        <v>1.803765076</v>
      </c>
      <c r="S21" s="1">
        <f t="shared" si="14"/>
        <v>1.803765076</v>
      </c>
      <c r="T21" s="1">
        <f t="shared" si="14"/>
        <v>1.803765076</v>
      </c>
      <c r="U21" s="1">
        <f t="shared" si="14"/>
        <v>1.803765076</v>
      </c>
      <c r="V21" s="1">
        <f t="shared" si="14"/>
        <v>1.803765076</v>
      </c>
      <c r="W21" s="1">
        <f t="shared" si="14"/>
        <v>1.803765076</v>
      </c>
      <c r="X21" s="1">
        <f t="shared" si="14"/>
        <v>1.803765076</v>
      </c>
      <c r="AA21" s="1">
        <f t="shared" si="4"/>
        <v>1.803765076</v>
      </c>
    </row>
    <row r="22" ht="15.75" customHeight="1">
      <c r="A22" s="1">
        <v>1.6</v>
      </c>
      <c r="B22" s="2">
        <f t="shared" si="2"/>
        <v>39.81071706</v>
      </c>
      <c r="C22" s="1">
        <f t="shared" ref="C22:X22" si="15">8*((8/$B22)^12+1/( (2.457*LOG(1/((7/$B22)^0.9+0.27*C$9),EXP(1)))^16+(37530/$B22)^16)^1.5)^(1/12)</f>
        <v>1.607607316</v>
      </c>
      <c r="D22" s="1">
        <f t="shared" si="15"/>
        <v>1.607607316</v>
      </c>
      <c r="E22" s="1">
        <f t="shared" si="15"/>
        <v>1.607607316</v>
      </c>
      <c r="F22" s="1">
        <f t="shared" si="15"/>
        <v>1.607607316</v>
      </c>
      <c r="G22" s="1">
        <f t="shared" si="15"/>
        <v>1.607607316</v>
      </c>
      <c r="H22" s="1">
        <f t="shared" si="15"/>
        <v>1.607607316</v>
      </c>
      <c r="I22" s="1">
        <f t="shared" si="15"/>
        <v>1.607607316</v>
      </c>
      <c r="J22" s="1">
        <f t="shared" si="15"/>
        <v>1.607607316</v>
      </c>
      <c r="K22" s="1">
        <f t="shared" si="15"/>
        <v>1.607607316</v>
      </c>
      <c r="L22" s="1">
        <f t="shared" si="15"/>
        <v>1.607607316</v>
      </c>
      <c r="M22" s="1">
        <f t="shared" si="15"/>
        <v>1.607607316</v>
      </c>
      <c r="N22" s="1">
        <f t="shared" si="15"/>
        <v>1.607607316</v>
      </c>
      <c r="O22" s="1">
        <f t="shared" si="15"/>
        <v>1.607607316</v>
      </c>
      <c r="P22" s="1">
        <f t="shared" si="15"/>
        <v>1.607607316</v>
      </c>
      <c r="Q22" s="1">
        <f t="shared" si="15"/>
        <v>1.607607316</v>
      </c>
      <c r="R22" s="1">
        <f t="shared" si="15"/>
        <v>1.607607316</v>
      </c>
      <c r="S22" s="1">
        <f t="shared" si="15"/>
        <v>1.607607316</v>
      </c>
      <c r="T22" s="1">
        <f t="shared" si="15"/>
        <v>1.607607316</v>
      </c>
      <c r="U22" s="1">
        <f t="shared" si="15"/>
        <v>1.607607316</v>
      </c>
      <c r="V22" s="1">
        <f t="shared" si="15"/>
        <v>1.607607316</v>
      </c>
      <c r="W22" s="1">
        <f t="shared" si="15"/>
        <v>1.607607316</v>
      </c>
      <c r="X22" s="1">
        <f t="shared" si="15"/>
        <v>1.607607316</v>
      </c>
      <c r="AA22" s="1">
        <f t="shared" si="4"/>
        <v>1.607607316</v>
      </c>
    </row>
    <row r="23" ht="15.75" customHeight="1">
      <c r="A23" s="1">
        <v>1.65</v>
      </c>
      <c r="B23" s="2">
        <f t="shared" si="2"/>
        <v>44.66835922</v>
      </c>
      <c r="C23" s="1">
        <f t="shared" ref="C23:X23" si="16">8*((8/$B23)^12+1/( (2.457*LOG(1/((7/$B23)^0.9+0.27*C$9),EXP(1)))^16+(37530/$B23)^16)^1.5)^(1/12)</f>
        <v>1.432781529</v>
      </c>
      <c r="D23" s="1">
        <f t="shared" si="16"/>
        <v>1.432781529</v>
      </c>
      <c r="E23" s="1">
        <f t="shared" si="16"/>
        <v>1.432781529</v>
      </c>
      <c r="F23" s="1">
        <f t="shared" si="16"/>
        <v>1.432781529</v>
      </c>
      <c r="G23" s="1">
        <f t="shared" si="16"/>
        <v>1.432781529</v>
      </c>
      <c r="H23" s="1">
        <f t="shared" si="16"/>
        <v>1.432781529</v>
      </c>
      <c r="I23" s="1">
        <f t="shared" si="16"/>
        <v>1.432781529</v>
      </c>
      <c r="J23" s="1">
        <f t="shared" si="16"/>
        <v>1.432781529</v>
      </c>
      <c r="K23" s="1">
        <f t="shared" si="16"/>
        <v>1.432781529</v>
      </c>
      <c r="L23" s="1">
        <f t="shared" si="16"/>
        <v>1.432781529</v>
      </c>
      <c r="M23" s="1">
        <f t="shared" si="16"/>
        <v>1.432781529</v>
      </c>
      <c r="N23" s="1">
        <f t="shared" si="16"/>
        <v>1.432781529</v>
      </c>
      <c r="O23" s="1">
        <f t="shared" si="16"/>
        <v>1.432781529</v>
      </c>
      <c r="P23" s="1">
        <f t="shared" si="16"/>
        <v>1.432781529</v>
      </c>
      <c r="Q23" s="1">
        <f t="shared" si="16"/>
        <v>1.432781529</v>
      </c>
      <c r="R23" s="1">
        <f t="shared" si="16"/>
        <v>1.432781529</v>
      </c>
      <c r="S23" s="1">
        <f t="shared" si="16"/>
        <v>1.432781529</v>
      </c>
      <c r="T23" s="1">
        <f t="shared" si="16"/>
        <v>1.432781529</v>
      </c>
      <c r="U23" s="1">
        <f t="shared" si="16"/>
        <v>1.432781529</v>
      </c>
      <c r="V23" s="1">
        <f t="shared" si="16"/>
        <v>1.432781529</v>
      </c>
      <c r="W23" s="1">
        <f t="shared" si="16"/>
        <v>1.432781529</v>
      </c>
      <c r="X23" s="1">
        <f t="shared" si="16"/>
        <v>1.432781529</v>
      </c>
      <c r="AA23" s="1">
        <f t="shared" si="4"/>
        <v>1.432781529</v>
      </c>
    </row>
    <row r="24" ht="15.75" customHeight="1">
      <c r="A24" s="1">
        <v>1.7</v>
      </c>
      <c r="B24" s="2">
        <f t="shared" si="2"/>
        <v>50.11872336</v>
      </c>
      <c r="C24" s="1">
        <f t="shared" ref="C24:X24" si="17">8*((8/$B24)^12+1/( (2.457*LOG(1/((7/$B24)^0.9+0.27*C$9),EXP(1)))^16+(37530/$B24)^16)^1.5)^(1/12)</f>
        <v>1.276967882</v>
      </c>
      <c r="D24" s="1">
        <f t="shared" si="17"/>
        <v>1.276967882</v>
      </c>
      <c r="E24" s="1">
        <f t="shared" si="17"/>
        <v>1.276967882</v>
      </c>
      <c r="F24" s="1">
        <f t="shared" si="17"/>
        <v>1.276967882</v>
      </c>
      <c r="G24" s="1">
        <f t="shared" si="17"/>
        <v>1.276967882</v>
      </c>
      <c r="H24" s="1">
        <f t="shared" si="17"/>
        <v>1.276967882</v>
      </c>
      <c r="I24" s="1">
        <f t="shared" si="17"/>
        <v>1.276967882</v>
      </c>
      <c r="J24" s="1">
        <f t="shared" si="17"/>
        <v>1.276967882</v>
      </c>
      <c r="K24" s="1">
        <f t="shared" si="17"/>
        <v>1.276967882</v>
      </c>
      <c r="L24" s="1">
        <f t="shared" si="17"/>
        <v>1.276967882</v>
      </c>
      <c r="M24" s="1">
        <f t="shared" si="17"/>
        <v>1.276967882</v>
      </c>
      <c r="N24" s="1">
        <f t="shared" si="17"/>
        <v>1.276967882</v>
      </c>
      <c r="O24" s="1">
        <f t="shared" si="17"/>
        <v>1.276967882</v>
      </c>
      <c r="P24" s="1">
        <f t="shared" si="17"/>
        <v>1.276967882</v>
      </c>
      <c r="Q24" s="1">
        <f t="shared" si="17"/>
        <v>1.276967882</v>
      </c>
      <c r="R24" s="1">
        <f t="shared" si="17"/>
        <v>1.276967882</v>
      </c>
      <c r="S24" s="1">
        <f t="shared" si="17"/>
        <v>1.276967882</v>
      </c>
      <c r="T24" s="1">
        <f t="shared" si="17"/>
        <v>1.276967882</v>
      </c>
      <c r="U24" s="1">
        <f t="shared" si="17"/>
        <v>1.276967882</v>
      </c>
      <c r="V24" s="1">
        <f t="shared" si="17"/>
        <v>1.276967882</v>
      </c>
      <c r="W24" s="1">
        <f t="shared" si="17"/>
        <v>1.276967882</v>
      </c>
      <c r="X24" s="1">
        <f t="shared" si="17"/>
        <v>1.276967882</v>
      </c>
      <c r="AA24" s="1">
        <f t="shared" si="4"/>
        <v>1.276967882</v>
      </c>
    </row>
    <row r="25" ht="15.75" customHeight="1">
      <c r="A25" s="1">
        <v>1.75</v>
      </c>
      <c r="B25" s="2">
        <f t="shared" si="2"/>
        <v>56.23413252</v>
      </c>
      <c r="C25" s="1">
        <f t="shared" ref="C25:X25" si="18">8*((8/$B25)^12+1/( (2.457*LOG(1/((7/$B25)^0.9+0.27*C$9),EXP(1)))^16+(37530/$B25)^16)^1.5)^(1/12)</f>
        <v>1.138098822</v>
      </c>
      <c r="D25" s="1">
        <f t="shared" si="18"/>
        <v>1.138098822</v>
      </c>
      <c r="E25" s="1">
        <f t="shared" si="18"/>
        <v>1.138098822</v>
      </c>
      <c r="F25" s="1">
        <f t="shared" si="18"/>
        <v>1.138098822</v>
      </c>
      <c r="G25" s="1">
        <f t="shared" si="18"/>
        <v>1.138098822</v>
      </c>
      <c r="H25" s="1">
        <f t="shared" si="18"/>
        <v>1.138098822</v>
      </c>
      <c r="I25" s="1">
        <f t="shared" si="18"/>
        <v>1.138098822</v>
      </c>
      <c r="J25" s="1">
        <f t="shared" si="18"/>
        <v>1.138098822</v>
      </c>
      <c r="K25" s="1">
        <f t="shared" si="18"/>
        <v>1.138098822</v>
      </c>
      <c r="L25" s="1">
        <f t="shared" si="18"/>
        <v>1.138098822</v>
      </c>
      <c r="M25" s="1">
        <f t="shared" si="18"/>
        <v>1.138098822</v>
      </c>
      <c r="N25" s="1">
        <f t="shared" si="18"/>
        <v>1.138098822</v>
      </c>
      <c r="O25" s="1">
        <f t="shared" si="18"/>
        <v>1.138098822</v>
      </c>
      <c r="P25" s="1">
        <f t="shared" si="18"/>
        <v>1.138098822</v>
      </c>
      <c r="Q25" s="1">
        <f t="shared" si="18"/>
        <v>1.138098822</v>
      </c>
      <c r="R25" s="1">
        <f t="shared" si="18"/>
        <v>1.138098822</v>
      </c>
      <c r="S25" s="1">
        <f t="shared" si="18"/>
        <v>1.138098822</v>
      </c>
      <c r="T25" s="1">
        <f t="shared" si="18"/>
        <v>1.138098822</v>
      </c>
      <c r="U25" s="1">
        <f t="shared" si="18"/>
        <v>1.138098822</v>
      </c>
      <c r="V25" s="1">
        <f t="shared" si="18"/>
        <v>1.138098822</v>
      </c>
      <c r="W25" s="1">
        <f t="shared" si="18"/>
        <v>1.138098822</v>
      </c>
      <c r="X25" s="1">
        <f t="shared" si="18"/>
        <v>1.138098822</v>
      </c>
      <c r="AA25" s="1">
        <f t="shared" si="4"/>
        <v>1.138098822</v>
      </c>
    </row>
    <row r="26" ht="15.75" customHeight="1">
      <c r="A26" s="1">
        <v>1.8</v>
      </c>
      <c r="B26" s="2">
        <f t="shared" si="2"/>
        <v>63.09573445</v>
      </c>
      <c r="C26" s="1">
        <f t="shared" ref="C26:X26" si="19">8*((8/$B26)^12+1/( (2.457*LOG(1/((7/$B26)^0.9+0.27*C$9),EXP(1)))^16+(37530/$B26)^16)^1.5)^(1/12)</f>
        <v>1.014331643</v>
      </c>
      <c r="D26" s="1">
        <f t="shared" si="19"/>
        <v>1.014331643</v>
      </c>
      <c r="E26" s="1">
        <f t="shared" si="19"/>
        <v>1.014331643</v>
      </c>
      <c r="F26" s="1">
        <f t="shared" si="19"/>
        <v>1.014331643</v>
      </c>
      <c r="G26" s="1">
        <f t="shared" si="19"/>
        <v>1.014331643</v>
      </c>
      <c r="H26" s="1">
        <f t="shared" si="19"/>
        <v>1.014331643</v>
      </c>
      <c r="I26" s="1">
        <f t="shared" si="19"/>
        <v>1.014331643</v>
      </c>
      <c r="J26" s="1">
        <f t="shared" si="19"/>
        <v>1.014331643</v>
      </c>
      <c r="K26" s="1">
        <f t="shared" si="19"/>
        <v>1.014331643</v>
      </c>
      <c r="L26" s="1">
        <f t="shared" si="19"/>
        <v>1.014331643</v>
      </c>
      <c r="M26" s="1">
        <f t="shared" si="19"/>
        <v>1.014331643</v>
      </c>
      <c r="N26" s="1">
        <f t="shared" si="19"/>
        <v>1.014331643</v>
      </c>
      <c r="O26" s="1">
        <f t="shared" si="19"/>
        <v>1.014331643</v>
      </c>
      <c r="P26" s="1">
        <f t="shared" si="19"/>
        <v>1.014331643</v>
      </c>
      <c r="Q26" s="1">
        <f t="shared" si="19"/>
        <v>1.014331643</v>
      </c>
      <c r="R26" s="1">
        <f t="shared" si="19"/>
        <v>1.014331643</v>
      </c>
      <c r="S26" s="1">
        <f t="shared" si="19"/>
        <v>1.014331643</v>
      </c>
      <c r="T26" s="1">
        <f t="shared" si="19"/>
        <v>1.014331643</v>
      </c>
      <c r="U26" s="1">
        <f t="shared" si="19"/>
        <v>1.014331643</v>
      </c>
      <c r="V26" s="1">
        <f t="shared" si="19"/>
        <v>1.014331643</v>
      </c>
      <c r="W26" s="1">
        <f t="shared" si="19"/>
        <v>1.014331643</v>
      </c>
      <c r="X26" s="1">
        <f t="shared" si="19"/>
        <v>1.014331643</v>
      </c>
      <c r="AA26" s="1">
        <f t="shared" si="4"/>
        <v>1.014331643</v>
      </c>
    </row>
    <row r="27" ht="15.75" customHeight="1">
      <c r="A27" s="1">
        <v>1.85</v>
      </c>
      <c r="B27" s="2">
        <f t="shared" si="2"/>
        <v>70.79457844</v>
      </c>
      <c r="C27" s="1">
        <f t="shared" ref="C27:X27" si="20">8*((8/$B27)^12+1/( (2.457*LOG(1/((7/$B27)^0.9+0.27*C$9),EXP(1)))^16+(37530/$B27)^16)^1.5)^(1/12)</f>
        <v>0.9040240286</v>
      </c>
      <c r="D27" s="1">
        <f t="shared" si="20"/>
        <v>0.9040240286</v>
      </c>
      <c r="E27" s="1">
        <f t="shared" si="20"/>
        <v>0.9040240286</v>
      </c>
      <c r="F27" s="1">
        <f t="shared" si="20"/>
        <v>0.9040240286</v>
      </c>
      <c r="G27" s="1">
        <f t="shared" si="20"/>
        <v>0.9040240286</v>
      </c>
      <c r="H27" s="1">
        <f t="shared" si="20"/>
        <v>0.9040240286</v>
      </c>
      <c r="I27" s="1">
        <f t="shared" si="20"/>
        <v>0.9040240286</v>
      </c>
      <c r="J27" s="1">
        <f t="shared" si="20"/>
        <v>0.9040240286</v>
      </c>
      <c r="K27" s="1">
        <f t="shared" si="20"/>
        <v>0.9040240286</v>
      </c>
      <c r="L27" s="1">
        <f t="shared" si="20"/>
        <v>0.9040240286</v>
      </c>
      <c r="M27" s="1">
        <f t="shared" si="20"/>
        <v>0.9040240286</v>
      </c>
      <c r="N27" s="1">
        <f t="shared" si="20"/>
        <v>0.9040240286</v>
      </c>
      <c r="O27" s="1">
        <f t="shared" si="20"/>
        <v>0.9040240286</v>
      </c>
      <c r="P27" s="1">
        <f t="shared" si="20"/>
        <v>0.9040240286</v>
      </c>
      <c r="Q27" s="1">
        <f t="shared" si="20"/>
        <v>0.9040240286</v>
      </c>
      <c r="R27" s="1">
        <f t="shared" si="20"/>
        <v>0.9040240286</v>
      </c>
      <c r="S27" s="1">
        <f t="shared" si="20"/>
        <v>0.9040240286</v>
      </c>
      <c r="T27" s="1">
        <f t="shared" si="20"/>
        <v>0.9040240286</v>
      </c>
      <c r="U27" s="1">
        <f t="shared" si="20"/>
        <v>0.9040240286</v>
      </c>
      <c r="V27" s="1">
        <f t="shared" si="20"/>
        <v>0.9040240286</v>
      </c>
      <c r="W27" s="1">
        <f t="shared" si="20"/>
        <v>0.9040240286</v>
      </c>
      <c r="X27" s="1">
        <f t="shared" si="20"/>
        <v>0.9040240286</v>
      </c>
      <c r="AA27" s="1">
        <f t="shared" si="4"/>
        <v>0.9040240286</v>
      </c>
    </row>
    <row r="28" ht="15.75" customHeight="1">
      <c r="A28" s="1">
        <v>1.9</v>
      </c>
      <c r="B28" s="2">
        <f t="shared" si="2"/>
        <v>79.43282347</v>
      </c>
      <c r="C28" s="1">
        <f t="shared" ref="C28:X28" si="21">8*((8/$B28)^12+1/( (2.457*LOG(1/((7/$B28)^0.9+0.27*C$9),EXP(1)))^16+(37530/$B28)^16)^1.5)^(1/12)</f>
        <v>0.8057122635</v>
      </c>
      <c r="D28" s="1">
        <f t="shared" si="21"/>
        <v>0.8057122635</v>
      </c>
      <c r="E28" s="1">
        <f t="shared" si="21"/>
        <v>0.8057122635</v>
      </c>
      <c r="F28" s="1">
        <f t="shared" si="21"/>
        <v>0.8057122635</v>
      </c>
      <c r="G28" s="1">
        <f t="shared" si="21"/>
        <v>0.8057122635</v>
      </c>
      <c r="H28" s="1">
        <f t="shared" si="21"/>
        <v>0.8057122635</v>
      </c>
      <c r="I28" s="1">
        <f t="shared" si="21"/>
        <v>0.8057122635</v>
      </c>
      <c r="J28" s="1">
        <f t="shared" si="21"/>
        <v>0.8057122635</v>
      </c>
      <c r="K28" s="1">
        <f t="shared" si="21"/>
        <v>0.8057122635</v>
      </c>
      <c r="L28" s="1">
        <f t="shared" si="21"/>
        <v>0.8057122635</v>
      </c>
      <c r="M28" s="1">
        <f t="shared" si="21"/>
        <v>0.8057122635</v>
      </c>
      <c r="N28" s="1">
        <f t="shared" si="21"/>
        <v>0.8057122635</v>
      </c>
      <c r="O28" s="1">
        <f t="shared" si="21"/>
        <v>0.8057122635</v>
      </c>
      <c r="P28" s="1">
        <f t="shared" si="21"/>
        <v>0.8057122635</v>
      </c>
      <c r="Q28" s="1">
        <f t="shared" si="21"/>
        <v>0.8057122635</v>
      </c>
      <c r="R28" s="1">
        <f t="shared" si="21"/>
        <v>0.8057122635</v>
      </c>
      <c r="S28" s="1">
        <f t="shared" si="21"/>
        <v>0.8057122635</v>
      </c>
      <c r="T28" s="1">
        <f t="shared" si="21"/>
        <v>0.8057122635</v>
      </c>
      <c r="U28" s="1">
        <f t="shared" si="21"/>
        <v>0.8057122635</v>
      </c>
      <c r="V28" s="1">
        <f t="shared" si="21"/>
        <v>0.8057122635</v>
      </c>
      <c r="W28" s="1">
        <f t="shared" si="21"/>
        <v>0.8057122635</v>
      </c>
      <c r="X28" s="1">
        <f t="shared" si="21"/>
        <v>0.8057122635</v>
      </c>
      <c r="AA28" s="1">
        <f t="shared" si="4"/>
        <v>0.8057122635</v>
      </c>
    </row>
    <row r="29" ht="15.75" customHeight="1">
      <c r="A29" s="1">
        <v>1.95</v>
      </c>
      <c r="B29" s="2">
        <f t="shared" si="2"/>
        <v>89.12509381</v>
      </c>
      <c r="C29" s="1">
        <f t="shared" ref="C29:X29" si="22">8*((8/$B29)^12+1/( (2.457*LOG(1/((7/$B29)^0.9+0.27*C$9),EXP(1)))^16+(37530/$B29)^16)^1.5)^(1/12)</f>
        <v>0.7180918108</v>
      </c>
      <c r="D29" s="1">
        <f t="shared" si="22"/>
        <v>0.7180918108</v>
      </c>
      <c r="E29" s="1">
        <f t="shared" si="22"/>
        <v>0.7180918108</v>
      </c>
      <c r="F29" s="1">
        <f t="shared" si="22"/>
        <v>0.7180918108</v>
      </c>
      <c r="G29" s="1">
        <f t="shared" si="22"/>
        <v>0.7180918108</v>
      </c>
      <c r="H29" s="1">
        <f t="shared" si="22"/>
        <v>0.7180918108</v>
      </c>
      <c r="I29" s="1">
        <f t="shared" si="22"/>
        <v>0.7180918108</v>
      </c>
      <c r="J29" s="1">
        <f t="shared" si="22"/>
        <v>0.7180918108</v>
      </c>
      <c r="K29" s="1">
        <f t="shared" si="22"/>
        <v>0.7180918108</v>
      </c>
      <c r="L29" s="1">
        <f t="shared" si="22"/>
        <v>0.7180918108</v>
      </c>
      <c r="M29" s="1">
        <f t="shared" si="22"/>
        <v>0.7180918108</v>
      </c>
      <c r="N29" s="1">
        <f t="shared" si="22"/>
        <v>0.7180918108</v>
      </c>
      <c r="O29" s="1">
        <f t="shared" si="22"/>
        <v>0.7180918108</v>
      </c>
      <c r="P29" s="1">
        <f t="shared" si="22"/>
        <v>0.7180918108</v>
      </c>
      <c r="Q29" s="1">
        <f t="shared" si="22"/>
        <v>0.7180918108</v>
      </c>
      <c r="R29" s="1">
        <f t="shared" si="22"/>
        <v>0.7180918108</v>
      </c>
      <c r="S29" s="1">
        <f t="shared" si="22"/>
        <v>0.7180918108</v>
      </c>
      <c r="T29" s="1">
        <f t="shared" si="22"/>
        <v>0.7180918108</v>
      </c>
      <c r="U29" s="1">
        <f t="shared" si="22"/>
        <v>0.7180918108</v>
      </c>
      <c r="V29" s="1">
        <f t="shared" si="22"/>
        <v>0.7180918108</v>
      </c>
      <c r="W29" s="1">
        <f t="shared" si="22"/>
        <v>0.7180918108</v>
      </c>
      <c r="X29" s="1">
        <f t="shared" si="22"/>
        <v>0.7180918108</v>
      </c>
      <c r="AA29" s="1">
        <f t="shared" si="4"/>
        <v>0.7180918108</v>
      </c>
    </row>
    <row r="30" ht="15.75" customHeight="1">
      <c r="A30" s="1">
        <v>2.0</v>
      </c>
      <c r="B30" s="2">
        <f t="shared" si="2"/>
        <v>100</v>
      </c>
      <c r="C30" s="1">
        <f t="shared" ref="C30:X30" si="23">8*((8/$B30)^12+1/( (2.457*LOG(1/((7/$B30)^0.9+0.27*C$9),EXP(1)))^16+(37530/$B30)^16)^1.5)^(1/12)</f>
        <v>0.64</v>
      </c>
      <c r="D30" s="1">
        <f t="shared" si="23"/>
        <v>0.64</v>
      </c>
      <c r="E30" s="1">
        <f t="shared" si="23"/>
        <v>0.64</v>
      </c>
      <c r="F30" s="1">
        <f t="shared" si="23"/>
        <v>0.64</v>
      </c>
      <c r="G30" s="1">
        <f t="shared" si="23"/>
        <v>0.64</v>
      </c>
      <c r="H30" s="1">
        <f t="shared" si="23"/>
        <v>0.64</v>
      </c>
      <c r="I30" s="1">
        <f t="shared" si="23"/>
        <v>0.64</v>
      </c>
      <c r="J30" s="1">
        <f t="shared" si="23"/>
        <v>0.64</v>
      </c>
      <c r="K30" s="1">
        <f t="shared" si="23"/>
        <v>0.64</v>
      </c>
      <c r="L30" s="1">
        <f t="shared" si="23"/>
        <v>0.64</v>
      </c>
      <c r="M30" s="1">
        <f t="shared" si="23"/>
        <v>0.64</v>
      </c>
      <c r="N30" s="1">
        <f t="shared" si="23"/>
        <v>0.64</v>
      </c>
      <c r="O30" s="1">
        <f t="shared" si="23"/>
        <v>0.64</v>
      </c>
      <c r="P30" s="1">
        <f t="shared" si="23"/>
        <v>0.64</v>
      </c>
      <c r="Q30" s="1">
        <f t="shared" si="23"/>
        <v>0.64</v>
      </c>
      <c r="R30" s="1">
        <f t="shared" si="23"/>
        <v>0.64</v>
      </c>
      <c r="S30" s="1">
        <f t="shared" si="23"/>
        <v>0.64</v>
      </c>
      <c r="T30" s="1">
        <f t="shared" si="23"/>
        <v>0.64</v>
      </c>
      <c r="U30" s="1">
        <f t="shared" si="23"/>
        <v>0.64</v>
      </c>
      <c r="V30" s="1">
        <f t="shared" si="23"/>
        <v>0.64</v>
      </c>
      <c r="W30" s="1">
        <f t="shared" si="23"/>
        <v>0.64</v>
      </c>
      <c r="X30" s="1">
        <f t="shared" si="23"/>
        <v>0.64</v>
      </c>
      <c r="AA30" s="1">
        <f t="shared" si="4"/>
        <v>0.64</v>
      </c>
    </row>
    <row r="31" ht="15.75" customHeight="1">
      <c r="A31" s="1">
        <v>2.05</v>
      </c>
      <c r="B31" s="2">
        <f t="shared" si="2"/>
        <v>112.2018454</v>
      </c>
      <c r="C31" s="1">
        <f t="shared" ref="C31:X31" si="24">8*((8/$B31)^12+1/( (2.457*LOG(1/((7/$B31)^0.9+0.27*C$9),EXP(1)))^16+(37530/$B31)^16)^1.5)^(1/12)</f>
        <v>0.5704006004</v>
      </c>
      <c r="D31" s="1">
        <f t="shared" si="24"/>
        <v>0.5704006004</v>
      </c>
      <c r="E31" s="1">
        <f t="shared" si="24"/>
        <v>0.5704006004</v>
      </c>
      <c r="F31" s="1">
        <f t="shared" si="24"/>
        <v>0.5704006004</v>
      </c>
      <c r="G31" s="1">
        <f t="shared" si="24"/>
        <v>0.5704006004</v>
      </c>
      <c r="H31" s="1">
        <f t="shared" si="24"/>
        <v>0.5704006004</v>
      </c>
      <c r="I31" s="1">
        <f t="shared" si="24"/>
        <v>0.5704006004</v>
      </c>
      <c r="J31" s="1">
        <f t="shared" si="24"/>
        <v>0.5704006004</v>
      </c>
      <c r="K31" s="1">
        <f t="shared" si="24"/>
        <v>0.5704006004</v>
      </c>
      <c r="L31" s="1">
        <f t="shared" si="24"/>
        <v>0.5704006004</v>
      </c>
      <c r="M31" s="1">
        <f t="shared" si="24"/>
        <v>0.5704006004</v>
      </c>
      <c r="N31" s="1">
        <f t="shared" si="24"/>
        <v>0.5704006004</v>
      </c>
      <c r="O31" s="1">
        <f t="shared" si="24"/>
        <v>0.5704006004</v>
      </c>
      <c r="P31" s="1">
        <f t="shared" si="24"/>
        <v>0.5704006004</v>
      </c>
      <c r="Q31" s="1">
        <f t="shared" si="24"/>
        <v>0.5704006004</v>
      </c>
      <c r="R31" s="1">
        <f t="shared" si="24"/>
        <v>0.5704006004</v>
      </c>
      <c r="S31" s="1">
        <f t="shared" si="24"/>
        <v>0.5704006004</v>
      </c>
      <c r="T31" s="1">
        <f t="shared" si="24"/>
        <v>0.5704006004</v>
      </c>
      <c r="U31" s="1">
        <f t="shared" si="24"/>
        <v>0.5704006004</v>
      </c>
      <c r="V31" s="1">
        <f t="shared" si="24"/>
        <v>0.5704006004</v>
      </c>
      <c r="W31" s="1">
        <f t="shared" si="24"/>
        <v>0.5704006004</v>
      </c>
      <c r="X31" s="1">
        <f t="shared" si="24"/>
        <v>0.5704006004</v>
      </c>
      <c r="AA31" s="1">
        <f t="shared" si="4"/>
        <v>0.5704006004</v>
      </c>
    </row>
    <row r="32" ht="15.75" customHeight="1">
      <c r="A32" s="1">
        <v>2.1</v>
      </c>
      <c r="B32" s="2">
        <f t="shared" si="2"/>
        <v>125.8925412</v>
      </c>
      <c r="C32" s="1">
        <f t="shared" ref="C32:X32" si="25">8*((8/$B32)^12+1/( (2.457*LOG(1/((7/$B32)^0.9+0.27*C$9),EXP(1)))^16+(37530/$B32)^16)^1.5)^(1/12)</f>
        <v>0.5083700702</v>
      </c>
      <c r="D32" s="1">
        <f t="shared" si="25"/>
        <v>0.5083700702</v>
      </c>
      <c r="E32" s="1">
        <f t="shared" si="25"/>
        <v>0.5083700702</v>
      </c>
      <c r="F32" s="1">
        <f t="shared" si="25"/>
        <v>0.5083700702</v>
      </c>
      <c r="G32" s="1">
        <f t="shared" si="25"/>
        <v>0.5083700702</v>
      </c>
      <c r="H32" s="1">
        <f t="shared" si="25"/>
        <v>0.5083700702</v>
      </c>
      <c r="I32" s="1">
        <f t="shared" si="25"/>
        <v>0.5083700702</v>
      </c>
      <c r="J32" s="1">
        <f t="shared" si="25"/>
        <v>0.5083700702</v>
      </c>
      <c r="K32" s="1">
        <f t="shared" si="25"/>
        <v>0.5083700702</v>
      </c>
      <c r="L32" s="1">
        <f t="shared" si="25"/>
        <v>0.5083700702</v>
      </c>
      <c r="M32" s="1">
        <f t="shared" si="25"/>
        <v>0.5083700702</v>
      </c>
      <c r="N32" s="1">
        <f t="shared" si="25"/>
        <v>0.5083700702</v>
      </c>
      <c r="O32" s="1">
        <f t="shared" si="25"/>
        <v>0.5083700702</v>
      </c>
      <c r="P32" s="1">
        <f t="shared" si="25"/>
        <v>0.5083700702</v>
      </c>
      <c r="Q32" s="1">
        <f t="shared" si="25"/>
        <v>0.5083700702</v>
      </c>
      <c r="R32" s="1">
        <f t="shared" si="25"/>
        <v>0.5083700702</v>
      </c>
      <c r="S32" s="1">
        <f t="shared" si="25"/>
        <v>0.5083700702</v>
      </c>
      <c r="T32" s="1">
        <f t="shared" si="25"/>
        <v>0.5083700702</v>
      </c>
      <c r="U32" s="1">
        <f t="shared" si="25"/>
        <v>0.5083700702</v>
      </c>
      <c r="V32" s="1">
        <f t="shared" si="25"/>
        <v>0.5083700702</v>
      </c>
      <c r="W32" s="1">
        <f t="shared" si="25"/>
        <v>0.5083700702</v>
      </c>
      <c r="X32" s="1">
        <f t="shared" si="25"/>
        <v>0.5083700702</v>
      </c>
      <c r="AA32" s="1">
        <f t="shared" si="4"/>
        <v>0.5083700702</v>
      </c>
    </row>
    <row r="33" ht="15.75" customHeight="1">
      <c r="A33" s="1">
        <v>2.15</v>
      </c>
      <c r="B33" s="2">
        <f t="shared" si="2"/>
        <v>141.2537545</v>
      </c>
      <c r="C33" s="1">
        <f t="shared" ref="C33:X33" si="26">8*((8/$B33)^12+1/( (2.457*LOG(1/((7/$B33)^0.9+0.27*C$9),EXP(1)))^16+(37530/$B33)^16)^1.5)^(1/12)</f>
        <v>0.453085302</v>
      </c>
      <c r="D33" s="1">
        <f t="shared" si="26"/>
        <v>0.453085302</v>
      </c>
      <c r="E33" s="1">
        <f t="shared" si="26"/>
        <v>0.453085302</v>
      </c>
      <c r="F33" s="1">
        <f t="shared" si="26"/>
        <v>0.453085302</v>
      </c>
      <c r="G33" s="1">
        <f t="shared" si="26"/>
        <v>0.453085302</v>
      </c>
      <c r="H33" s="1">
        <f t="shared" si="26"/>
        <v>0.453085302</v>
      </c>
      <c r="I33" s="1">
        <f t="shared" si="26"/>
        <v>0.453085302</v>
      </c>
      <c r="J33" s="1">
        <f t="shared" si="26"/>
        <v>0.453085302</v>
      </c>
      <c r="K33" s="1">
        <f t="shared" si="26"/>
        <v>0.453085302</v>
      </c>
      <c r="L33" s="1">
        <f t="shared" si="26"/>
        <v>0.453085302</v>
      </c>
      <c r="M33" s="1">
        <f t="shared" si="26"/>
        <v>0.453085302</v>
      </c>
      <c r="N33" s="1">
        <f t="shared" si="26"/>
        <v>0.453085302</v>
      </c>
      <c r="O33" s="1">
        <f t="shared" si="26"/>
        <v>0.453085302</v>
      </c>
      <c r="P33" s="1">
        <f t="shared" si="26"/>
        <v>0.453085302</v>
      </c>
      <c r="Q33" s="1">
        <f t="shared" si="26"/>
        <v>0.453085302</v>
      </c>
      <c r="R33" s="1">
        <f t="shared" si="26"/>
        <v>0.453085302</v>
      </c>
      <c r="S33" s="1">
        <f t="shared" si="26"/>
        <v>0.453085302</v>
      </c>
      <c r="T33" s="1">
        <f t="shared" si="26"/>
        <v>0.453085302</v>
      </c>
      <c r="U33" s="1">
        <f t="shared" si="26"/>
        <v>0.453085302</v>
      </c>
      <c r="V33" s="1">
        <f t="shared" si="26"/>
        <v>0.453085302</v>
      </c>
      <c r="W33" s="1">
        <f t="shared" si="26"/>
        <v>0.453085302</v>
      </c>
      <c r="X33" s="1">
        <f t="shared" si="26"/>
        <v>0.453085302</v>
      </c>
      <c r="AA33" s="1">
        <f t="shared" si="4"/>
        <v>0.453085302</v>
      </c>
    </row>
    <row r="34" ht="15.75" customHeight="1">
      <c r="A34" s="1">
        <v>2.2</v>
      </c>
      <c r="B34" s="2">
        <f t="shared" si="2"/>
        <v>158.4893192</v>
      </c>
      <c r="C34" s="1">
        <f t="shared" ref="C34:X34" si="27">8*((8/$B34)^12+1/( (2.457*LOG(1/((7/$B34)^0.9+0.27*C$9),EXP(1)))^16+(37530/$B34)^16)^1.5)^(1/12)</f>
        <v>0.4038127005</v>
      </c>
      <c r="D34" s="1">
        <f t="shared" si="27"/>
        <v>0.4038127005</v>
      </c>
      <c r="E34" s="1">
        <f t="shared" si="27"/>
        <v>0.4038127005</v>
      </c>
      <c r="F34" s="1">
        <f t="shared" si="27"/>
        <v>0.4038127005</v>
      </c>
      <c r="G34" s="1">
        <f t="shared" si="27"/>
        <v>0.4038127005</v>
      </c>
      <c r="H34" s="1">
        <f t="shared" si="27"/>
        <v>0.4038127005</v>
      </c>
      <c r="I34" s="1">
        <f t="shared" si="27"/>
        <v>0.4038127005</v>
      </c>
      <c r="J34" s="1">
        <f t="shared" si="27"/>
        <v>0.4038127005</v>
      </c>
      <c r="K34" s="1">
        <f t="shared" si="27"/>
        <v>0.4038127005</v>
      </c>
      <c r="L34" s="1">
        <f t="shared" si="27"/>
        <v>0.4038127005</v>
      </c>
      <c r="M34" s="1">
        <f t="shared" si="27"/>
        <v>0.4038127005</v>
      </c>
      <c r="N34" s="1">
        <f t="shared" si="27"/>
        <v>0.4038127005</v>
      </c>
      <c r="O34" s="1">
        <f t="shared" si="27"/>
        <v>0.4038127005</v>
      </c>
      <c r="P34" s="1">
        <f t="shared" si="27"/>
        <v>0.4038127005</v>
      </c>
      <c r="Q34" s="1">
        <f t="shared" si="27"/>
        <v>0.4038127005</v>
      </c>
      <c r="R34" s="1">
        <f t="shared" si="27"/>
        <v>0.4038127005</v>
      </c>
      <c r="S34" s="1">
        <f t="shared" si="27"/>
        <v>0.4038127005</v>
      </c>
      <c r="T34" s="1">
        <f t="shared" si="27"/>
        <v>0.4038127005</v>
      </c>
      <c r="U34" s="1">
        <f t="shared" si="27"/>
        <v>0.4038127005</v>
      </c>
      <c r="V34" s="1">
        <f t="shared" si="27"/>
        <v>0.4038127005</v>
      </c>
      <c r="W34" s="1">
        <f t="shared" si="27"/>
        <v>0.4038127005</v>
      </c>
      <c r="X34" s="1">
        <f t="shared" si="27"/>
        <v>0.4038127005</v>
      </c>
      <c r="AA34" s="1">
        <f t="shared" si="4"/>
        <v>0.4038127005</v>
      </c>
    </row>
    <row r="35" ht="15.75" customHeight="1">
      <c r="A35" s="1">
        <v>2.25</v>
      </c>
      <c r="B35" s="2">
        <f t="shared" si="2"/>
        <v>177.827941</v>
      </c>
      <c r="C35" s="1">
        <f t="shared" ref="C35:X35" si="28">8*((8/$B35)^12+1/( (2.457*LOG(1/((7/$B35)^0.9+0.27*C$9),EXP(1)))^16+(37530/$B35)^16)^1.5)^(1/12)</f>
        <v>0.3598984481</v>
      </c>
      <c r="D35" s="1">
        <f t="shared" si="28"/>
        <v>0.3598984481</v>
      </c>
      <c r="E35" s="1">
        <f t="shared" si="28"/>
        <v>0.3598984481</v>
      </c>
      <c r="F35" s="1">
        <f t="shared" si="28"/>
        <v>0.3598984481</v>
      </c>
      <c r="G35" s="1">
        <f t="shared" si="28"/>
        <v>0.3598984481</v>
      </c>
      <c r="H35" s="1">
        <f t="shared" si="28"/>
        <v>0.3598984481</v>
      </c>
      <c r="I35" s="1">
        <f t="shared" si="28"/>
        <v>0.3598984481</v>
      </c>
      <c r="J35" s="1">
        <f t="shared" si="28"/>
        <v>0.3598984481</v>
      </c>
      <c r="K35" s="1">
        <f t="shared" si="28"/>
        <v>0.3598984481</v>
      </c>
      <c r="L35" s="1">
        <f t="shared" si="28"/>
        <v>0.3598984481</v>
      </c>
      <c r="M35" s="1">
        <f t="shared" si="28"/>
        <v>0.3598984481</v>
      </c>
      <c r="N35" s="1">
        <f t="shared" si="28"/>
        <v>0.3598984481</v>
      </c>
      <c r="O35" s="1">
        <f t="shared" si="28"/>
        <v>0.3598984481</v>
      </c>
      <c r="P35" s="1">
        <f t="shared" si="28"/>
        <v>0.3598984481</v>
      </c>
      <c r="Q35" s="1">
        <f t="shared" si="28"/>
        <v>0.3598984481</v>
      </c>
      <c r="R35" s="1">
        <f t="shared" si="28"/>
        <v>0.3598984481</v>
      </c>
      <c r="S35" s="1">
        <f t="shared" si="28"/>
        <v>0.3598984481</v>
      </c>
      <c r="T35" s="1">
        <f t="shared" si="28"/>
        <v>0.3598984481</v>
      </c>
      <c r="U35" s="1">
        <f t="shared" si="28"/>
        <v>0.3598984481</v>
      </c>
      <c r="V35" s="1">
        <f t="shared" si="28"/>
        <v>0.3598984481</v>
      </c>
      <c r="W35" s="1">
        <f t="shared" si="28"/>
        <v>0.3598984481</v>
      </c>
      <c r="X35" s="1">
        <f t="shared" si="28"/>
        <v>0.3598984481</v>
      </c>
      <c r="AA35" s="1">
        <f t="shared" si="4"/>
        <v>0.3598984481</v>
      </c>
    </row>
    <row r="36" ht="15.75" customHeight="1">
      <c r="A36" s="1">
        <v>2.3</v>
      </c>
      <c r="B36" s="2">
        <f t="shared" si="2"/>
        <v>199.5262315</v>
      </c>
      <c r="C36" s="1">
        <f t="shared" ref="C36:X36" si="29">8*((8/$B36)^12+1/( (2.457*LOG(1/((7/$B36)^0.9+0.27*C$9),EXP(1)))^16+(37530/$B36)^16)^1.5)^(1/12)</f>
        <v>0.3207598295</v>
      </c>
      <c r="D36" s="1">
        <f t="shared" si="29"/>
        <v>0.3207598295</v>
      </c>
      <c r="E36" s="1">
        <f t="shared" si="29"/>
        <v>0.3207598295</v>
      </c>
      <c r="F36" s="1">
        <f t="shared" si="29"/>
        <v>0.3207598295</v>
      </c>
      <c r="G36" s="1">
        <f t="shared" si="29"/>
        <v>0.3207598295</v>
      </c>
      <c r="H36" s="1">
        <f t="shared" si="29"/>
        <v>0.3207598295</v>
      </c>
      <c r="I36" s="1">
        <f t="shared" si="29"/>
        <v>0.3207598295</v>
      </c>
      <c r="J36" s="1">
        <f t="shared" si="29"/>
        <v>0.3207598295</v>
      </c>
      <c r="K36" s="1">
        <f t="shared" si="29"/>
        <v>0.3207598295</v>
      </c>
      <c r="L36" s="1">
        <f t="shared" si="29"/>
        <v>0.3207598295</v>
      </c>
      <c r="M36" s="1">
        <f t="shared" si="29"/>
        <v>0.3207598295</v>
      </c>
      <c r="N36" s="1">
        <f t="shared" si="29"/>
        <v>0.3207598295</v>
      </c>
      <c r="O36" s="1">
        <f t="shared" si="29"/>
        <v>0.3207598295</v>
      </c>
      <c r="P36" s="1">
        <f t="shared" si="29"/>
        <v>0.3207598295</v>
      </c>
      <c r="Q36" s="1">
        <f t="shared" si="29"/>
        <v>0.3207598295</v>
      </c>
      <c r="R36" s="1">
        <f t="shared" si="29"/>
        <v>0.3207598295</v>
      </c>
      <c r="S36" s="1">
        <f t="shared" si="29"/>
        <v>0.3207598295</v>
      </c>
      <c r="T36" s="1">
        <f t="shared" si="29"/>
        <v>0.3207598295</v>
      </c>
      <c r="U36" s="1">
        <f t="shared" si="29"/>
        <v>0.3207598295</v>
      </c>
      <c r="V36" s="1">
        <f t="shared" si="29"/>
        <v>0.3207598295</v>
      </c>
      <c r="W36" s="1">
        <f t="shared" si="29"/>
        <v>0.3207598295</v>
      </c>
      <c r="X36" s="1">
        <f t="shared" si="29"/>
        <v>0.3207598295</v>
      </c>
      <c r="AA36" s="1">
        <f t="shared" si="4"/>
        <v>0.3207598295</v>
      </c>
    </row>
    <row r="37" ht="15.75" customHeight="1">
      <c r="A37" s="1">
        <v>2.35</v>
      </c>
      <c r="B37" s="2">
        <f t="shared" si="2"/>
        <v>223.8721139</v>
      </c>
      <c r="C37" s="1">
        <f t="shared" ref="C37:X37" si="30">8*((8/$B37)^12+1/( (2.457*LOG(1/((7/$B37)^0.9+0.27*C$9),EXP(1)))^16+(37530/$B37)^16)^1.5)^(1/12)</f>
        <v>0.285877499</v>
      </c>
      <c r="D37" s="1">
        <f t="shared" si="30"/>
        <v>0.285877499</v>
      </c>
      <c r="E37" s="1">
        <f t="shared" si="30"/>
        <v>0.285877499</v>
      </c>
      <c r="F37" s="1">
        <f t="shared" si="30"/>
        <v>0.285877499</v>
      </c>
      <c r="G37" s="1">
        <f t="shared" si="30"/>
        <v>0.285877499</v>
      </c>
      <c r="H37" s="1">
        <f t="shared" si="30"/>
        <v>0.285877499</v>
      </c>
      <c r="I37" s="1">
        <f t="shared" si="30"/>
        <v>0.285877499</v>
      </c>
      <c r="J37" s="1">
        <f t="shared" si="30"/>
        <v>0.285877499</v>
      </c>
      <c r="K37" s="1">
        <f t="shared" si="30"/>
        <v>0.285877499</v>
      </c>
      <c r="L37" s="1">
        <f t="shared" si="30"/>
        <v>0.285877499</v>
      </c>
      <c r="M37" s="1">
        <f t="shared" si="30"/>
        <v>0.285877499</v>
      </c>
      <c r="N37" s="1">
        <f t="shared" si="30"/>
        <v>0.285877499</v>
      </c>
      <c r="O37" s="1">
        <f t="shared" si="30"/>
        <v>0.285877499</v>
      </c>
      <c r="P37" s="1">
        <f t="shared" si="30"/>
        <v>0.285877499</v>
      </c>
      <c r="Q37" s="1">
        <f t="shared" si="30"/>
        <v>0.285877499</v>
      </c>
      <c r="R37" s="1">
        <f t="shared" si="30"/>
        <v>0.285877499</v>
      </c>
      <c r="S37" s="1">
        <f t="shared" si="30"/>
        <v>0.285877499</v>
      </c>
      <c r="T37" s="1">
        <f t="shared" si="30"/>
        <v>0.285877499</v>
      </c>
      <c r="U37" s="1">
        <f t="shared" si="30"/>
        <v>0.285877499</v>
      </c>
      <c r="V37" s="1">
        <f t="shared" si="30"/>
        <v>0.285877499</v>
      </c>
      <c r="W37" s="1">
        <f t="shared" si="30"/>
        <v>0.285877499</v>
      </c>
      <c r="X37" s="1">
        <f t="shared" si="30"/>
        <v>0.285877499</v>
      </c>
      <c r="AA37" s="1">
        <f t="shared" si="4"/>
        <v>0.285877499</v>
      </c>
    </row>
    <row r="38" ht="15.75" customHeight="1">
      <c r="A38" s="1">
        <v>2.4</v>
      </c>
      <c r="B38" s="2">
        <f t="shared" si="2"/>
        <v>251.1886432</v>
      </c>
      <c r="C38" s="1">
        <f t="shared" ref="C38:X38" si="31">8*((8/$B38)^12+1/( (2.457*LOG(1/((7/$B38)^0.9+0.27*C$9),EXP(1)))^16+(37530/$B38)^16)^1.5)^(1/12)</f>
        <v>0.2547885892</v>
      </c>
      <c r="D38" s="1">
        <f t="shared" si="31"/>
        <v>0.2547885892</v>
      </c>
      <c r="E38" s="1">
        <f t="shared" si="31"/>
        <v>0.2547885892</v>
      </c>
      <c r="F38" s="1">
        <f t="shared" si="31"/>
        <v>0.2547885892</v>
      </c>
      <c r="G38" s="1">
        <f t="shared" si="31"/>
        <v>0.2547885892</v>
      </c>
      <c r="H38" s="1">
        <f t="shared" si="31"/>
        <v>0.2547885892</v>
      </c>
      <c r="I38" s="1">
        <f t="shared" si="31"/>
        <v>0.2547885892</v>
      </c>
      <c r="J38" s="1">
        <f t="shared" si="31"/>
        <v>0.2547885892</v>
      </c>
      <c r="K38" s="1">
        <f t="shared" si="31"/>
        <v>0.2547885892</v>
      </c>
      <c r="L38" s="1">
        <f t="shared" si="31"/>
        <v>0.2547885892</v>
      </c>
      <c r="M38" s="1">
        <f t="shared" si="31"/>
        <v>0.2547885892</v>
      </c>
      <c r="N38" s="1">
        <f t="shared" si="31"/>
        <v>0.2547885892</v>
      </c>
      <c r="O38" s="1">
        <f t="shared" si="31"/>
        <v>0.2547885892</v>
      </c>
      <c r="P38" s="1">
        <f t="shared" si="31"/>
        <v>0.2547885892</v>
      </c>
      <c r="Q38" s="1">
        <f t="shared" si="31"/>
        <v>0.2547885892</v>
      </c>
      <c r="R38" s="1">
        <f t="shared" si="31"/>
        <v>0.2547885892</v>
      </c>
      <c r="S38" s="1">
        <f t="shared" si="31"/>
        <v>0.2547885892</v>
      </c>
      <c r="T38" s="1">
        <f t="shared" si="31"/>
        <v>0.2547885892</v>
      </c>
      <c r="U38" s="1">
        <f t="shared" si="31"/>
        <v>0.2547885892</v>
      </c>
      <c r="V38" s="1">
        <f t="shared" si="31"/>
        <v>0.2547885892</v>
      </c>
      <c r="W38" s="1">
        <f t="shared" si="31"/>
        <v>0.2547885892</v>
      </c>
      <c r="X38" s="1">
        <f t="shared" si="31"/>
        <v>0.2547885892</v>
      </c>
      <c r="AA38" s="1">
        <f t="shared" si="4"/>
        <v>0.2547885892</v>
      </c>
    </row>
    <row r="39" ht="15.75" customHeight="1">
      <c r="A39" s="1">
        <v>2.45</v>
      </c>
      <c r="B39" s="2">
        <f t="shared" si="2"/>
        <v>281.8382931</v>
      </c>
      <c r="C39" s="1">
        <f t="shared" ref="C39:X39" si="32">8*((8/$B39)^12+1/( (2.457*LOG(1/((7/$B39)^0.9+0.27*C$9),EXP(1)))^16+(37530/$B39)^16)^1.5)^(1/12)</f>
        <v>0.2270805691</v>
      </c>
      <c r="D39" s="1">
        <f t="shared" si="32"/>
        <v>0.2270805691</v>
      </c>
      <c r="E39" s="1">
        <f t="shared" si="32"/>
        <v>0.2270805691</v>
      </c>
      <c r="F39" s="1">
        <f t="shared" si="32"/>
        <v>0.2270805691</v>
      </c>
      <c r="G39" s="1">
        <f t="shared" si="32"/>
        <v>0.2270805691</v>
      </c>
      <c r="H39" s="1">
        <f t="shared" si="32"/>
        <v>0.2270805691</v>
      </c>
      <c r="I39" s="1">
        <f t="shared" si="32"/>
        <v>0.2270805691</v>
      </c>
      <c r="J39" s="1">
        <f t="shared" si="32"/>
        <v>0.2270805691</v>
      </c>
      <c r="K39" s="1">
        <f t="shared" si="32"/>
        <v>0.2270805691</v>
      </c>
      <c r="L39" s="1">
        <f t="shared" si="32"/>
        <v>0.2270805691</v>
      </c>
      <c r="M39" s="1">
        <f t="shared" si="32"/>
        <v>0.2270805691</v>
      </c>
      <c r="N39" s="1">
        <f t="shared" si="32"/>
        <v>0.2270805691</v>
      </c>
      <c r="O39" s="1">
        <f t="shared" si="32"/>
        <v>0.2270805691</v>
      </c>
      <c r="P39" s="1">
        <f t="shared" si="32"/>
        <v>0.2270805691</v>
      </c>
      <c r="Q39" s="1">
        <f t="shared" si="32"/>
        <v>0.2270805691</v>
      </c>
      <c r="R39" s="1">
        <f t="shared" si="32"/>
        <v>0.2270805691</v>
      </c>
      <c r="S39" s="1">
        <f t="shared" si="32"/>
        <v>0.2270805691</v>
      </c>
      <c r="T39" s="1">
        <f t="shared" si="32"/>
        <v>0.2270805691</v>
      </c>
      <c r="U39" s="1">
        <f t="shared" si="32"/>
        <v>0.2270805691</v>
      </c>
      <c r="V39" s="1">
        <f t="shared" si="32"/>
        <v>0.2270805691</v>
      </c>
      <c r="W39" s="1">
        <f t="shared" si="32"/>
        <v>0.2270805691</v>
      </c>
      <c r="X39" s="1">
        <f t="shared" si="32"/>
        <v>0.2270805691</v>
      </c>
      <c r="AA39" s="1">
        <f t="shared" si="4"/>
        <v>0.2270805691</v>
      </c>
    </row>
    <row r="40" ht="15.75" customHeight="1">
      <c r="A40" s="1">
        <v>2.5</v>
      </c>
      <c r="B40" s="2">
        <f t="shared" si="2"/>
        <v>316.227766</v>
      </c>
      <c r="C40" s="1">
        <f t="shared" ref="C40:X40" si="33">8*((8/$B40)^12+1/( (2.457*LOG(1/((7/$B40)^0.9+0.27*C$9),EXP(1)))^16+(37530/$B40)^16)^1.5)^(1/12)</f>
        <v>0.2023857703</v>
      </c>
      <c r="D40" s="1">
        <f t="shared" si="33"/>
        <v>0.2023857703</v>
      </c>
      <c r="E40" s="1">
        <f t="shared" si="33"/>
        <v>0.2023857703</v>
      </c>
      <c r="F40" s="1">
        <f t="shared" si="33"/>
        <v>0.2023857703</v>
      </c>
      <c r="G40" s="1">
        <f t="shared" si="33"/>
        <v>0.2023857703</v>
      </c>
      <c r="H40" s="1">
        <f t="shared" si="33"/>
        <v>0.2023857703</v>
      </c>
      <c r="I40" s="1">
        <f t="shared" si="33"/>
        <v>0.2023857703</v>
      </c>
      <c r="J40" s="1">
        <f t="shared" si="33"/>
        <v>0.2023857703</v>
      </c>
      <c r="K40" s="1">
        <f t="shared" si="33"/>
        <v>0.2023857703</v>
      </c>
      <c r="L40" s="1">
        <f t="shared" si="33"/>
        <v>0.2023857703</v>
      </c>
      <c r="M40" s="1">
        <f t="shared" si="33"/>
        <v>0.2023857703</v>
      </c>
      <c r="N40" s="1">
        <f t="shared" si="33"/>
        <v>0.2023857703</v>
      </c>
      <c r="O40" s="1">
        <f t="shared" si="33"/>
        <v>0.2023857703</v>
      </c>
      <c r="P40" s="1">
        <f t="shared" si="33"/>
        <v>0.2023857703</v>
      </c>
      <c r="Q40" s="1">
        <f t="shared" si="33"/>
        <v>0.2023857703</v>
      </c>
      <c r="R40" s="1">
        <f t="shared" si="33"/>
        <v>0.2023857703</v>
      </c>
      <c r="S40" s="1">
        <f t="shared" si="33"/>
        <v>0.2023857703</v>
      </c>
      <c r="T40" s="1">
        <f t="shared" si="33"/>
        <v>0.2023857703</v>
      </c>
      <c r="U40" s="1">
        <f t="shared" si="33"/>
        <v>0.2023857703</v>
      </c>
      <c r="V40" s="1">
        <f t="shared" si="33"/>
        <v>0.2023857703</v>
      </c>
      <c r="W40" s="1">
        <f t="shared" si="33"/>
        <v>0.2023857703</v>
      </c>
      <c r="X40" s="1">
        <f t="shared" si="33"/>
        <v>0.2023857703</v>
      </c>
      <c r="AA40" s="1">
        <f t="shared" si="4"/>
        <v>0.2023857703</v>
      </c>
    </row>
    <row r="41" ht="15.75" customHeight="1">
      <c r="A41" s="1">
        <v>2.55</v>
      </c>
      <c r="B41" s="2">
        <f t="shared" si="2"/>
        <v>354.8133892</v>
      </c>
      <c r="C41" s="1">
        <f t="shared" ref="C41:X41" si="34">8*((8/$B41)^12+1/( (2.457*LOG(1/((7/$B41)^0.9+0.27*C$9),EXP(1)))^16+(37530/$B41)^16)^1.5)^(1/12)</f>
        <v>0.1803765076</v>
      </c>
      <c r="D41" s="1">
        <f t="shared" si="34"/>
        <v>0.1803765076</v>
      </c>
      <c r="E41" s="1">
        <f t="shared" si="34"/>
        <v>0.1803765076</v>
      </c>
      <c r="F41" s="1">
        <f t="shared" si="34"/>
        <v>0.1803765076</v>
      </c>
      <c r="G41" s="1">
        <f t="shared" si="34"/>
        <v>0.1803765076</v>
      </c>
      <c r="H41" s="1">
        <f t="shared" si="34"/>
        <v>0.1803765076</v>
      </c>
      <c r="I41" s="1">
        <f t="shared" si="34"/>
        <v>0.1803765076</v>
      </c>
      <c r="J41" s="1">
        <f t="shared" si="34"/>
        <v>0.1803765076</v>
      </c>
      <c r="K41" s="1">
        <f t="shared" si="34"/>
        <v>0.1803765076</v>
      </c>
      <c r="L41" s="1">
        <f t="shared" si="34"/>
        <v>0.1803765076</v>
      </c>
      <c r="M41" s="1">
        <f t="shared" si="34"/>
        <v>0.1803765076</v>
      </c>
      <c r="N41" s="1">
        <f t="shared" si="34"/>
        <v>0.1803765076</v>
      </c>
      <c r="O41" s="1">
        <f t="shared" si="34"/>
        <v>0.1803765076</v>
      </c>
      <c r="P41" s="1">
        <f t="shared" si="34"/>
        <v>0.1803765076</v>
      </c>
      <c r="Q41" s="1">
        <f t="shared" si="34"/>
        <v>0.1803765076</v>
      </c>
      <c r="R41" s="1">
        <f t="shared" si="34"/>
        <v>0.1803765076</v>
      </c>
      <c r="S41" s="1">
        <f t="shared" si="34"/>
        <v>0.1803765076</v>
      </c>
      <c r="T41" s="1">
        <f t="shared" si="34"/>
        <v>0.1803765076</v>
      </c>
      <c r="U41" s="1">
        <f t="shared" si="34"/>
        <v>0.1803765076</v>
      </c>
      <c r="V41" s="1">
        <f t="shared" si="34"/>
        <v>0.1803765076</v>
      </c>
      <c r="W41" s="1">
        <f t="shared" si="34"/>
        <v>0.1803765076</v>
      </c>
      <c r="X41" s="1">
        <f t="shared" si="34"/>
        <v>0.1803765076</v>
      </c>
      <c r="AA41" s="1">
        <f t="shared" si="4"/>
        <v>0.1803765076</v>
      </c>
    </row>
    <row r="42" ht="15.75" customHeight="1">
      <c r="A42" s="1">
        <v>2.6</v>
      </c>
      <c r="B42" s="2">
        <f t="shared" si="2"/>
        <v>398.1071706</v>
      </c>
      <c r="C42" s="1">
        <f t="shared" ref="C42:X42" si="35">8*((8/$B42)^12+1/( (2.457*LOG(1/((7/$B42)^0.9+0.27*C$9),EXP(1)))^16+(37530/$B42)^16)^1.5)^(1/12)</f>
        <v>0.1607607316</v>
      </c>
      <c r="D42" s="1">
        <f t="shared" si="35"/>
        <v>0.1607607316</v>
      </c>
      <c r="E42" s="1">
        <f t="shared" si="35"/>
        <v>0.1607607316</v>
      </c>
      <c r="F42" s="1">
        <f t="shared" si="35"/>
        <v>0.1607607316</v>
      </c>
      <c r="G42" s="1">
        <f t="shared" si="35"/>
        <v>0.1607607316</v>
      </c>
      <c r="H42" s="1">
        <f t="shared" si="35"/>
        <v>0.1607607316</v>
      </c>
      <c r="I42" s="1">
        <f t="shared" si="35"/>
        <v>0.1607607316</v>
      </c>
      <c r="J42" s="1">
        <f t="shared" si="35"/>
        <v>0.1607607316</v>
      </c>
      <c r="K42" s="1">
        <f t="shared" si="35"/>
        <v>0.1607607316</v>
      </c>
      <c r="L42" s="1">
        <f t="shared" si="35"/>
        <v>0.1607607316</v>
      </c>
      <c r="M42" s="1">
        <f t="shared" si="35"/>
        <v>0.1607607316</v>
      </c>
      <c r="N42" s="1">
        <f t="shared" si="35"/>
        <v>0.1607607316</v>
      </c>
      <c r="O42" s="1">
        <f t="shared" si="35"/>
        <v>0.1607607316</v>
      </c>
      <c r="P42" s="1">
        <f t="shared" si="35"/>
        <v>0.1607607316</v>
      </c>
      <c r="Q42" s="1">
        <f t="shared" si="35"/>
        <v>0.1607607316</v>
      </c>
      <c r="R42" s="1">
        <f t="shared" si="35"/>
        <v>0.1607607316</v>
      </c>
      <c r="S42" s="1">
        <f t="shared" si="35"/>
        <v>0.1607607316</v>
      </c>
      <c r="T42" s="1">
        <f t="shared" si="35"/>
        <v>0.1607607316</v>
      </c>
      <c r="U42" s="1">
        <f t="shared" si="35"/>
        <v>0.1607607316</v>
      </c>
      <c r="V42" s="1">
        <f t="shared" si="35"/>
        <v>0.1607607316</v>
      </c>
      <c r="W42" s="1">
        <f t="shared" si="35"/>
        <v>0.1607607316</v>
      </c>
      <c r="X42" s="1">
        <f t="shared" si="35"/>
        <v>0.1607607316</v>
      </c>
      <c r="AA42" s="1">
        <f t="shared" si="4"/>
        <v>0.1607607316</v>
      </c>
    </row>
    <row r="43" ht="15.75" customHeight="1">
      <c r="A43" s="1">
        <v>2.65</v>
      </c>
      <c r="B43" s="2">
        <f t="shared" si="2"/>
        <v>446.6835922</v>
      </c>
      <c r="C43" s="1">
        <f t="shared" ref="C43:X43" si="36">8*((8/$B43)^12+1/( (2.457*LOG(1/((7/$B43)^0.9+0.27*C$9),EXP(1)))^16+(37530/$B43)^16)^1.5)^(1/12)</f>
        <v>0.1432781529</v>
      </c>
      <c r="D43" s="1">
        <f t="shared" si="36"/>
        <v>0.1432781529</v>
      </c>
      <c r="E43" s="1">
        <f t="shared" si="36"/>
        <v>0.1432781529</v>
      </c>
      <c r="F43" s="1">
        <f t="shared" si="36"/>
        <v>0.1432781529</v>
      </c>
      <c r="G43" s="1">
        <f t="shared" si="36"/>
        <v>0.1432781529</v>
      </c>
      <c r="H43" s="1">
        <f t="shared" si="36"/>
        <v>0.1432781529</v>
      </c>
      <c r="I43" s="1">
        <f t="shared" si="36"/>
        <v>0.1432781529</v>
      </c>
      <c r="J43" s="1">
        <f t="shared" si="36"/>
        <v>0.1432781529</v>
      </c>
      <c r="K43" s="1">
        <f t="shared" si="36"/>
        <v>0.1432781529</v>
      </c>
      <c r="L43" s="1">
        <f t="shared" si="36"/>
        <v>0.1432781529</v>
      </c>
      <c r="M43" s="1">
        <f t="shared" si="36"/>
        <v>0.1432781529</v>
      </c>
      <c r="N43" s="1">
        <f t="shared" si="36"/>
        <v>0.1432781529</v>
      </c>
      <c r="O43" s="1">
        <f t="shared" si="36"/>
        <v>0.1432781529</v>
      </c>
      <c r="P43" s="1">
        <f t="shared" si="36"/>
        <v>0.1432781529</v>
      </c>
      <c r="Q43" s="1">
        <f t="shared" si="36"/>
        <v>0.1432781529</v>
      </c>
      <c r="R43" s="1">
        <f t="shared" si="36"/>
        <v>0.1432781529</v>
      </c>
      <c r="S43" s="1">
        <f t="shared" si="36"/>
        <v>0.1432781529</v>
      </c>
      <c r="T43" s="1">
        <f t="shared" si="36"/>
        <v>0.1432781529</v>
      </c>
      <c r="U43" s="1">
        <f t="shared" si="36"/>
        <v>0.1432781529</v>
      </c>
      <c r="V43" s="1">
        <f t="shared" si="36"/>
        <v>0.1432781529</v>
      </c>
      <c r="W43" s="1">
        <f t="shared" si="36"/>
        <v>0.1432781529</v>
      </c>
      <c r="X43" s="1">
        <f t="shared" si="36"/>
        <v>0.1432781529</v>
      </c>
      <c r="AA43" s="1">
        <f t="shared" si="4"/>
        <v>0.1432781529</v>
      </c>
    </row>
    <row r="44" ht="15.75" customHeight="1">
      <c r="A44" s="1">
        <v>2.7</v>
      </c>
      <c r="B44" s="2">
        <f t="shared" si="2"/>
        <v>501.1872336</v>
      </c>
      <c r="C44" s="1">
        <f t="shared" ref="C44:X44" si="37">8*((8/$B44)^12+1/( (2.457*LOG(1/((7/$B44)^0.9+0.27*C$9),EXP(1)))^16+(37530/$B44)^16)^1.5)^(1/12)</f>
        <v>0.1276967882</v>
      </c>
      <c r="D44" s="1">
        <f t="shared" si="37"/>
        <v>0.1276967882</v>
      </c>
      <c r="E44" s="1">
        <f t="shared" si="37"/>
        <v>0.1276967882</v>
      </c>
      <c r="F44" s="1">
        <f t="shared" si="37"/>
        <v>0.1276967882</v>
      </c>
      <c r="G44" s="1">
        <f t="shared" si="37"/>
        <v>0.1276967882</v>
      </c>
      <c r="H44" s="1">
        <f t="shared" si="37"/>
        <v>0.1276967882</v>
      </c>
      <c r="I44" s="1">
        <f t="shared" si="37"/>
        <v>0.1276967882</v>
      </c>
      <c r="J44" s="1">
        <f t="shared" si="37"/>
        <v>0.1276967882</v>
      </c>
      <c r="K44" s="1">
        <f t="shared" si="37"/>
        <v>0.1276967882</v>
      </c>
      <c r="L44" s="1">
        <f t="shared" si="37"/>
        <v>0.1276967882</v>
      </c>
      <c r="M44" s="1">
        <f t="shared" si="37"/>
        <v>0.1276967882</v>
      </c>
      <c r="N44" s="1">
        <f t="shared" si="37"/>
        <v>0.1276967882</v>
      </c>
      <c r="O44" s="1">
        <f t="shared" si="37"/>
        <v>0.1276967882</v>
      </c>
      <c r="P44" s="1">
        <f t="shared" si="37"/>
        <v>0.1276967882</v>
      </c>
      <c r="Q44" s="1">
        <f t="shared" si="37"/>
        <v>0.1276967882</v>
      </c>
      <c r="R44" s="1">
        <f t="shared" si="37"/>
        <v>0.1276967882</v>
      </c>
      <c r="S44" s="1">
        <f t="shared" si="37"/>
        <v>0.1276967882</v>
      </c>
      <c r="T44" s="1">
        <f t="shared" si="37"/>
        <v>0.1276967882</v>
      </c>
      <c r="U44" s="1">
        <f t="shared" si="37"/>
        <v>0.1276967882</v>
      </c>
      <c r="V44" s="1">
        <f t="shared" si="37"/>
        <v>0.1276967882</v>
      </c>
      <c r="W44" s="1">
        <f t="shared" si="37"/>
        <v>0.1276967882</v>
      </c>
      <c r="X44" s="1">
        <f t="shared" si="37"/>
        <v>0.1276967882</v>
      </c>
      <c r="AA44" s="1">
        <f t="shared" si="4"/>
        <v>0.1276967882</v>
      </c>
    </row>
    <row r="45" ht="15.75" customHeight="1">
      <c r="A45" s="1">
        <v>2.75</v>
      </c>
      <c r="B45" s="2">
        <f t="shared" si="2"/>
        <v>562.3413252</v>
      </c>
      <c r="C45" s="1">
        <f t="shared" ref="C45:X45" si="38">8*((8/$B45)^12+1/( (2.457*LOG(1/((7/$B45)^0.9+0.27*C$9),EXP(1)))^16+(37530/$B45)^16)^1.5)^(1/12)</f>
        <v>0.1138098822</v>
      </c>
      <c r="D45" s="1">
        <f t="shared" si="38"/>
        <v>0.1138098822</v>
      </c>
      <c r="E45" s="1">
        <f t="shared" si="38"/>
        <v>0.1138098822</v>
      </c>
      <c r="F45" s="1">
        <f t="shared" si="38"/>
        <v>0.1138098822</v>
      </c>
      <c r="G45" s="1">
        <f t="shared" si="38"/>
        <v>0.1138098822</v>
      </c>
      <c r="H45" s="1">
        <f t="shared" si="38"/>
        <v>0.1138098822</v>
      </c>
      <c r="I45" s="1">
        <f t="shared" si="38"/>
        <v>0.1138098822</v>
      </c>
      <c r="J45" s="1">
        <f t="shared" si="38"/>
        <v>0.1138098822</v>
      </c>
      <c r="K45" s="1">
        <f t="shared" si="38"/>
        <v>0.1138098822</v>
      </c>
      <c r="L45" s="1">
        <f t="shared" si="38"/>
        <v>0.1138098822</v>
      </c>
      <c r="M45" s="1">
        <f t="shared" si="38"/>
        <v>0.1138098822</v>
      </c>
      <c r="N45" s="1">
        <f t="shared" si="38"/>
        <v>0.1138098822</v>
      </c>
      <c r="O45" s="1">
        <f t="shared" si="38"/>
        <v>0.1138098822</v>
      </c>
      <c r="P45" s="1">
        <f t="shared" si="38"/>
        <v>0.1138098822</v>
      </c>
      <c r="Q45" s="1">
        <f t="shared" si="38"/>
        <v>0.1138098822</v>
      </c>
      <c r="R45" s="1">
        <f t="shared" si="38"/>
        <v>0.1138098822</v>
      </c>
      <c r="S45" s="1">
        <f t="shared" si="38"/>
        <v>0.1138098822</v>
      </c>
      <c r="T45" s="1">
        <f t="shared" si="38"/>
        <v>0.1138098822</v>
      </c>
      <c r="U45" s="1">
        <f t="shared" si="38"/>
        <v>0.1138098822</v>
      </c>
      <c r="V45" s="1">
        <f t="shared" si="38"/>
        <v>0.1138098822</v>
      </c>
      <c r="W45" s="1">
        <f t="shared" si="38"/>
        <v>0.1138098822</v>
      </c>
      <c r="X45" s="1">
        <f t="shared" si="38"/>
        <v>0.1138098822</v>
      </c>
      <c r="AA45" s="1">
        <f t="shared" si="4"/>
        <v>0.1138098822</v>
      </c>
    </row>
    <row r="46" ht="15.75" customHeight="1">
      <c r="A46" s="1">
        <v>2.8</v>
      </c>
      <c r="B46" s="2">
        <f t="shared" si="2"/>
        <v>630.9573445</v>
      </c>
      <c r="C46" s="1">
        <f t="shared" ref="C46:X46" si="39">8*((8/$B46)^12+1/( (2.457*LOG(1/((7/$B46)^0.9+0.27*C$9),EXP(1)))^16+(37530/$B46)^16)^1.5)^(1/12)</f>
        <v>0.1014331643</v>
      </c>
      <c r="D46" s="1">
        <f t="shared" si="39"/>
        <v>0.1014331643</v>
      </c>
      <c r="E46" s="1">
        <f t="shared" si="39"/>
        <v>0.1014331643</v>
      </c>
      <c r="F46" s="1">
        <f t="shared" si="39"/>
        <v>0.1014331643</v>
      </c>
      <c r="G46" s="1">
        <f t="shared" si="39"/>
        <v>0.1014331643</v>
      </c>
      <c r="H46" s="1">
        <f t="shared" si="39"/>
        <v>0.1014331643</v>
      </c>
      <c r="I46" s="1">
        <f t="shared" si="39"/>
        <v>0.1014331643</v>
      </c>
      <c r="J46" s="1">
        <f t="shared" si="39"/>
        <v>0.1014331643</v>
      </c>
      <c r="K46" s="1">
        <f t="shared" si="39"/>
        <v>0.1014331643</v>
      </c>
      <c r="L46" s="1">
        <f t="shared" si="39"/>
        <v>0.1014331643</v>
      </c>
      <c r="M46" s="1">
        <f t="shared" si="39"/>
        <v>0.1014331643</v>
      </c>
      <c r="N46" s="1">
        <f t="shared" si="39"/>
        <v>0.1014331643</v>
      </c>
      <c r="O46" s="1">
        <f t="shared" si="39"/>
        <v>0.1014331643</v>
      </c>
      <c r="P46" s="1">
        <f t="shared" si="39"/>
        <v>0.1014331643</v>
      </c>
      <c r="Q46" s="1">
        <f t="shared" si="39"/>
        <v>0.1014331643</v>
      </c>
      <c r="R46" s="1">
        <f t="shared" si="39"/>
        <v>0.1014331643</v>
      </c>
      <c r="S46" s="1">
        <f t="shared" si="39"/>
        <v>0.1014331643</v>
      </c>
      <c r="T46" s="1">
        <f t="shared" si="39"/>
        <v>0.1014331643</v>
      </c>
      <c r="U46" s="1">
        <f t="shared" si="39"/>
        <v>0.1014331643</v>
      </c>
      <c r="V46" s="1">
        <f t="shared" si="39"/>
        <v>0.1014331643</v>
      </c>
      <c r="W46" s="1">
        <f t="shared" si="39"/>
        <v>0.1014331643</v>
      </c>
      <c r="X46" s="1">
        <f t="shared" si="39"/>
        <v>0.1014331643</v>
      </c>
      <c r="AA46" s="1">
        <f t="shared" si="4"/>
        <v>0.1014331643</v>
      </c>
    </row>
    <row r="47" ht="15.75" customHeight="1">
      <c r="A47" s="1">
        <v>2.85</v>
      </c>
      <c r="B47" s="2">
        <f t="shared" si="2"/>
        <v>707.9457844</v>
      </c>
      <c r="C47" s="1">
        <f t="shared" ref="C47:X47" si="40">8*((8/$B47)^12+1/( (2.457*LOG(1/((7/$B47)^0.9+0.27*C$9),EXP(1)))^16+(37530/$B47)^16)^1.5)^(1/12)</f>
        <v>0.09040240286</v>
      </c>
      <c r="D47" s="1">
        <f t="shared" si="40"/>
        <v>0.09040240286</v>
      </c>
      <c r="E47" s="1">
        <f t="shared" si="40"/>
        <v>0.09040240286</v>
      </c>
      <c r="F47" s="1">
        <f t="shared" si="40"/>
        <v>0.09040240286</v>
      </c>
      <c r="G47" s="1">
        <f t="shared" si="40"/>
        <v>0.09040240286</v>
      </c>
      <c r="H47" s="1">
        <f t="shared" si="40"/>
        <v>0.09040240286</v>
      </c>
      <c r="I47" s="1">
        <f t="shared" si="40"/>
        <v>0.09040240286</v>
      </c>
      <c r="J47" s="1">
        <f t="shared" si="40"/>
        <v>0.09040240286</v>
      </c>
      <c r="K47" s="1">
        <f t="shared" si="40"/>
        <v>0.09040240286</v>
      </c>
      <c r="L47" s="1">
        <f t="shared" si="40"/>
        <v>0.09040240286</v>
      </c>
      <c r="M47" s="1">
        <f t="shared" si="40"/>
        <v>0.09040240286</v>
      </c>
      <c r="N47" s="1">
        <f t="shared" si="40"/>
        <v>0.09040240286</v>
      </c>
      <c r="O47" s="1">
        <f t="shared" si="40"/>
        <v>0.09040240286</v>
      </c>
      <c r="P47" s="1">
        <f t="shared" si="40"/>
        <v>0.09040240286</v>
      </c>
      <c r="Q47" s="1">
        <f t="shared" si="40"/>
        <v>0.09040240286</v>
      </c>
      <c r="R47" s="1">
        <f t="shared" si="40"/>
        <v>0.09040240286</v>
      </c>
      <c r="S47" s="1">
        <f t="shared" si="40"/>
        <v>0.09040240286</v>
      </c>
      <c r="T47" s="1">
        <f t="shared" si="40"/>
        <v>0.09040240286</v>
      </c>
      <c r="U47" s="1">
        <f t="shared" si="40"/>
        <v>0.09040240286</v>
      </c>
      <c r="V47" s="1">
        <f t="shared" si="40"/>
        <v>0.09040240286</v>
      </c>
      <c r="W47" s="1">
        <f t="shared" si="40"/>
        <v>0.09040240286</v>
      </c>
      <c r="X47" s="1">
        <f t="shared" si="40"/>
        <v>0.09040240286</v>
      </c>
      <c r="AA47" s="1">
        <f t="shared" si="4"/>
        <v>0.09040240286</v>
      </c>
    </row>
    <row r="48" ht="15.75" customHeight="1">
      <c r="A48" s="1">
        <v>2.9</v>
      </c>
      <c r="B48" s="2">
        <f t="shared" si="2"/>
        <v>794.3282347</v>
      </c>
      <c r="C48" s="1">
        <f t="shared" ref="C48:X48" si="41">8*((8/$B48)^12+1/( (2.457*LOG(1/((7/$B48)^0.9+0.27*C$9),EXP(1)))^16+(37530/$B48)^16)^1.5)^(1/12)</f>
        <v>0.08057122635</v>
      </c>
      <c r="D48" s="1">
        <f t="shared" si="41"/>
        <v>0.08057122635</v>
      </c>
      <c r="E48" s="1">
        <f t="shared" si="41"/>
        <v>0.08057122635</v>
      </c>
      <c r="F48" s="1">
        <f t="shared" si="41"/>
        <v>0.08057122635</v>
      </c>
      <c r="G48" s="1">
        <f t="shared" si="41"/>
        <v>0.08057122635</v>
      </c>
      <c r="H48" s="1">
        <f t="shared" si="41"/>
        <v>0.08057122635</v>
      </c>
      <c r="I48" s="1">
        <f t="shared" si="41"/>
        <v>0.08057122635</v>
      </c>
      <c r="J48" s="1">
        <f t="shared" si="41"/>
        <v>0.08057122635</v>
      </c>
      <c r="K48" s="1">
        <f t="shared" si="41"/>
        <v>0.08057122635</v>
      </c>
      <c r="L48" s="1">
        <f t="shared" si="41"/>
        <v>0.08057122635</v>
      </c>
      <c r="M48" s="1">
        <f t="shared" si="41"/>
        <v>0.08057122635</v>
      </c>
      <c r="N48" s="1">
        <f t="shared" si="41"/>
        <v>0.08057122635</v>
      </c>
      <c r="O48" s="1">
        <f t="shared" si="41"/>
        <v>0.08057122635</v>
      </c>
      <c r="P48" s="1">
        <f t="shared" si="41"/>
        <v>0.08057122635</v>
      </c>
      <c r="Q48" s="1">
        <f t="shared" si="41"/>
        <v>0.08057122635</v>
      </c>
      <c r="R48" s="1">
        <f t="shared" si="41"/>
        <v>0.08057122635</v>
      </c>
      <c r="S48" s="1">
        <f t="shared" si="41"/>
        <v>0.08057122635</v>
      </c>
      <c r="T48" s="1">
        <f t="shared" si="41"/>
        <v>0.08057122635</v>
      </c>
      <c r="U48" s="1">
        <f t="shared" si="41"/>
        <v>0.08057122635</v>
      </c>
      <c r="V48" s="1">
        <f t="shared" si="41"/>
        <v>0.08057122635</v>
      </c>
      <c r="W48" s="1">
        <f t="shared" si="41"/>
        <v>0.08057122635</v>
      </c>
      <c r="X48" s="1">
        <f t="shared" si="41"/>
        <v>0.08057122635</v>
      </c>
      <c r="AA48" s="1">
        <f t="shared" si="4"/>
        <v>0.08057122635</v>
      </c>
    </row>
    <row r="49" ht="15.75" customHeight="1">
      <c r="A49" s="1">
        <v>2.95</v>
      </c>
      <c r="B49" s="2">
        <f t="shared" si="2"/>
        <v>891.2509381</v>
      </c>
      <c r="C49" s="1">
        <f t="shared" ref="C49:X49" si="42">8*((8/$B49)^12+1/( (2.457*LOG(1/((7/$B49)^0.9+0.27*C$9),EXP(1)))^16+(37530/$B49)^16)^1.5)^(1/12)</f>
        <v>0.07180918108</v>
      </c>
      <c r="D49" s="1">
        <f t="shared" si="42"/>
        <v>0.07180918108</v>
      </c>
      <c r="E49" s="1">
        <f t="shared" si="42"/>
        <v>0.07180918108</v>
      </c>
      <c r="F49" s="1">
        <f t="shared" si="42"/>
        <v>0.07180918108</v>
      </c>
      <c r="G49" s="1">
        <f t="shared" si="42"/>
        <v>0.07180918108</v>
      </c>
      <c r="H49" s="1">
        <f t="shared" si="42"/>
        <v>0.07180918108</v>
      </c>
      <c r="I49" s="1">
        <f t="shared" si="42"/>
        <v>0.07180918108</v>
      </c>
      <c r="J49" s="1">
        <f t="shared" si="42"/>
        <v>0.07180918108</v>
      </c>
      <c r="K49" s="1">
        <f t="shared" si="42"/>
        <v>0.07180918108</v>
      </c>
      <c r="L49" s="1">
        <f t="shared" si="42"/>
        <v>0.07180918108</v>
      </c>
      <c r="M49" s="1">
        <f t="shared" si="42"/>
        <v>0.07180918108</v>
      </c>
      <c r="N49" s="1">
        <f t="shared" si="42"/>
        <v>0.07180918108</v>
      </c>
      <c r="O49" s="1">
        <f t="shared" si="42"/>
        <v>0.07180918108</v>
      </c>
      <c r="P49" s="1">
        <f t="shared" si="42"/>
        <v>0.07180918108</v>
      </c>
      <c r="Q49" s="1">
        <f t="shared" si="42"/>
        <v>0.07180918108</v>
      </c>
      <c r="R49" s="1">
        <f t="shared" si="42"/>
        <v>0.07180918108</v>
      </c>
      <c r="S49" s="1">
        <f t="shared" si="42"/>
        <v>0.07180918108</v>
      </c>
      <c r="T49" s="1">
        <f t="shared" si="42"/>
        <v>0.07180918108</v>
      </c>
      <c r="U49" s="1">
        <f t="shared" si="42"/>
        <v>0.07180918108</v>
      </c>
      <c r="V49" s="1">
        <f t="shared" si="42"/>
        <v>0.07180918108</v>
      </c>
      <c r="W49" s="1">
        <f t="shared" si="42"/>
        <v>0.07180918108</v>
      </c>
      <c r="X49" s="1">
        <f t="shared" si="42"/>
        <v>0.07180918108</v>
      </c>
      <c r="AA49" s="1">
        <f t="shared" si="4"/>
        <v>0.07180918108</v>
      </c>
    </row>
    <row r="50" ht="15.75" customHeight="1">
      <c r="A50" s="1">
        <v>3.0</v>
      </c>
      <c r="B50" s="2">
        <f t="shared" si="2"/>
        <v>1000</v>
      </c>
      <c r="C50" s="1">
        <f t="shared" ref="C50:X50" si="43">8*((8/$B50)^12+1/( (2.457*LOG(1/((7/$B50)^0.9+0.27*C$9),EXP(1)))^16+(37530/$B50)^16)^1.5)^(1/12)</f>
        <v>0.064</v>
      </c>
      <c r="D50" s="1">
        <f t="shared" si="43"/>
        <v>0.064</v>
      </c>
      <c r="E50" s="1">
        <f t="shared" si="43"/>
        <v>0.064</v>
      </c>
      <c r="F50" s="1">
        <f t="shared" si="43"/>
        <v>0.064</v>
      </c>
      <c r="G50" s="1">
        <f t="shared" si="43"/>
        <v>0.064</v>
      </c>
      <c r="H50" s="1">
        <f t="shared" si="43"/>
        <v>0.064</v>
      </c>
      <c r="I50" s="1">
        <f t="shared" si="43"/>
        <v>0.064</v>
      </c>
      <c r="J50" s="1">
        <f t="shared" si="43"/>
        <v>0.064</v>
      </c>
      <c r="K50" s="1">
        <f t="shared" si="43"/>
        <v>0.064</v>
      </c>
      <c r="L50" s="1">
        <f t="shared" si="43"/>
        <v>0.064</v>
      </c>
      <c r="M50" s="1">
        <f t="shared" si="43"/>
        <v>0.064</v>
      </c>
      <c r="N50" s="1">
        <f t="shared" si="43"/>
        <v>0.064</v>
      </c>
      <c r="O50" s="1">
        <f t="shared" si="43"/>
        <v>0.064</v>
      </c>
      <c r="P50" s="1">
        <f t="shared" si="43"/>
        <v>0.064</v>
      </c>
      <c r="Q50" s="1">
        <f t="shared" si="43"/>
        <v>0.064</v>
      </c>
      <c r="R50" s="1">
        <f t="shared" si="43"/>
        <v>0.064</v>
      </c>
      <c r="S50" s="1">
        <f t="shared" si="43"/>
        <v>0.064</v>
      </c>
      <c r="T50" s="1">
        <f t="shared" si="43"/>
        <v>0.064</v>
      </c>
      <c r="U50" s="1">
        <f t="shared" si="43"/>
        <v>0.064</v>
      </c>
      <c r="V50" s="1">
        <f t="shared" si="43"/>
        <v>0.064</v>
      </c>
      <c r="W50" s="1">
        <f t="shared" si="43"/>
        <v>0.064</v>
      </c>
      <c r="X50" s="1">
        <f t="shared" si="43"/>
        <v>0.064</v>
      </c>
      <c r="AA50" s="1">
        <f t="shared" si="4"/>
        <v>0.064</v>
      </c>
    </row>
    <row r="51" ht="15.75" customHeight="1">
      <c r="A51" s="1">
        <v>3.05</v>
      </c>
      <c r="B51" s="2">
        <f t="shared" si="2"/>
        <v>1122.018454</v>
      </c>
      <c r="C51" s="1">
        <f t="shared" ref="C51:X51" si="44">8*((8/$B51)^12+1/( (2.457*LOG(1/((7/$B51)^0.9+0.27*C$9),EXP(1)))^16+(37530/$B51)^16)^1.5)^(1/12)</f>
        <v>0.05704006004</v>
      </c>
      <c r="D51" s="1">
        <f t="shared" si="44"/>
        <v>0.05704006004</v>
      </c>
      <c r="E51" s="1">
        <f t="shared" si="44"/>
        <v>0.05704006004</v>
      </c>
      <c r="F51" s="1">
        <f t="shared" si="44"/>
        <v>0.05704006004</v>
      </c>
      <c r="G51" s="1">
        <f t="shared" si="44"/>
        <v>0.05704006004</v>
      </c>
      <c r="H51" s="1">
        <f t="shared" si="44"/>
        <v>0.05704006004</v>
      </c>
      <c r="I51" s="1">
        <f t="shared" si="44"/>
        <v>0.05704006004</v>
      </c>
      <c r="J51" s="1">
        <f t="shared" si="44"/>
        <v>0.05704006004</v>
      </c>
      <c r="K51" s="1">
        <f t="shared" si="44"/>
        <v>0.05704006004</v>
      </c>
      <c r="L51" s="1">
        <f t="shared" si="44"/>
        <v>0.05704006004</v>
      </c>
      <c r="M51" s="1">
        <f t="shared" si="44"/>
        <v>0.05704006004</v>
      </c>
      <c r="N51" s="1">
        <f t="shared" si="44"/>
        <v>0.05704006004</v>
      </c>
      <c r="O51" s="1">
        <f t="shared" si="44"/>
        <v>0.05704006004</v>
      </c>
      <c r="P51" s="1">
        <f t="shared" si="44"/>
        <v>0.05704006004</v>
      </c>
      <c r="Q51" s="1">
        <f t="shared" si="44"/>
        <v>0.05704006004</v>
      </c>
      <c r="R51" s="1">
        <f t="shared" si="44"/>
        <v>0.05704006004</v>
      </c>
      <c r="S51" s="1">
        <f t="shared" si="44"/>
        <v>0.05704006004</v>
      </c>
      <c r="T51" s="1">
        <f t="shared" si="44"/>
        <v>0.05704006004</v>
      </c>
      <c r="U51" s="1">
        <f t="shared" si="44"/>
        <v>0.05704006004</v>
      </c>
      <c r="V51" s="1">
        <f t="shared" si="44"/>
        <v>0.05704006004</v>
      </c>
      <c r="W51" s="1">
        <f t="shared" si="44"/>
        <v>0.05704006004</v>
      </c>
      <c r="X51" s="1">
        <f t="shared" si="44"/>
        <v>0.05704006004</v>
      </c>
      <c r="AA51" s="1">
        <f t="shared" si="4"/>
        <v>0.05704006004</v>
      </c>
    </row>
    <row r="52" ht="15.75" customHeight="1">
      <c r="A52" s="1">
        <v>3.1</v>
      </c>
      <c r="B52" s="2">
        <f t="shared" si="2"/>
        <v>1258.925412</v>
      </c>
      <c r="C52" s="1">
        <f t="shared" ref="C52:X52" si="45">8*((8/$B52)^12+1/( (2.457*LOG(1/((7/$B52)^0.9+0.27*C$9),EXP(1)))^16+(37530/$B52)^16)^1.5)^(1/12)</f>
        <v>0.05083700703</v>
      </c>
      <c r="D52" s="1">
        <f t="shared" si="45"/>
        <v>0.05083700703</v>
      </c>
      <c r="E52" s="1">
        <f t="shared" si="45"/>
        <v>0.05083700703</v>
      </c>
      <c r="F52" s="1">
        <f t="shared" si="45"/>
        <v>0.05083700703</v>
      </c>
      <c r="G52" s="1">
        <f t="shared" si="45"/>
        <v>0.05083700703</v>
      </c>
      <c r="H52" s="1">
        <f t="shared" si="45"/>
        <v>0.05083700703</v>
      </c>
      <c r="I52" s="1">
        <f t="shared" si="45"/>
        <v>0.05083700703</v>
      </c>
      <c r="J52" s="1">
        <f t="shared" si="45"/>
        <v>0.05083700703</v>
      </c>
      <c r="K52" s="1">
        <f t="shared" si="45"/>
        <v>0.05083700703</v>
      </c>
      <c r="L52" s="1">
        <f t="shared" si="45"/>
        <v>0.05083700703</v>
      </c>
      <c r="M52" s="1">
        <f t="shared" si="45"/>
        <v>0.05083700703</v>
      </c>
      <c r="N52" s="1">
        <f t="shared" si="45"/>
        <v>0.05083700703</v>
      </c>
      <c r="O52" s="1">
        <f t="shared" si="45"/>
        <v>0.05083700703</v>
      </c>
      <c r="P52" s="1">
        <f t="shared" si="45"/>
        <v>0.05083700703</v>
      </c>
      <c r="Q52" s="1">
        <f t="shared" si="45"/>
        <v>0.05083700703</v>
      </c>
      <c r="R52" s="1">
        <f t="shared" si="45"/>
        <v>0.05083700703</v>
      </c>
      <c r="S52" s="1">
        <f t="shared" si="45"/>
        <v>0.05083700703</v>
      </c>
      <c r="T52" s="1">
        <f t="shared" si="45"/>
        <v>0.05083700703</v>
      </c>
      <c r="U52" s="1">
        <f t="shared" si="45"/>
        <v>0.05083700703</v>
      </c>
      <c r="V52" s="1">
        <f t="shared" si="45"/>
        <v>0.05083700703</v>
      </c>
      <c r="W52" s="1">
        <f t="shared" si="45"/>
        <v>0.05083700703</v>
      </c>
      <c r="X52" s="1">
        <f t="shared" si="45"/>
        <v>0.05083700703</v>
      </c>
      <c r="AA52" s="1">
        <f t="shared" si="4"/>
        <v>0.05083700702</v>
      </c>
    </row>
    <row r="53" ht="15.75" customHeight="1">
      <c r="A53" s="1">
        <v>3.15</v>
      </c>
      <c r="B53" s="2">
        <f t="shared" si="2"/>
        <v>1412.537545</v>
      </c>
      <c r="C53" s="1">
        <f t="shared" ref="C53:X53" si="46">8*((8/$B53)^12+1/( (2.457*LOG(1/((7/$B53)^0.9+0.27*C$9),EXP(1)))^16+(37530/$B53)^16)^1.5)^(1/12)</f>
        <v>0.04530853043</v>
      </c>
      <c r="D53" s="1">
        <f t="shared" si="46"/>
        <v>0.04530853043</v>
      </c>
      <c r="E53" s="1">
        <f t="shared" si="46"/>
        <v>0.04530853043</v>
      </c>
      <c r="F53" s="1">
        <f t="shared" si="46"/>
        <v>0.04530853043</v>
      </c>
      <c r="G53" s="1">
        <f t="shared" si="46"/>
        <v>0.04530853043</v>
      </c>
      <c r="H53" s="1">
        <f t="shared" si="46"/>
        <v>0.04530853043</v>
      </c>
      <c r="I53" s="1">
        <f t="shared" si="46"/>
        <v>0.04530853043</v>
      </c>
      <c r="J53" s="1">
        <f t="shared" si="46"/>
        <v>0.04530853043</v>
      </c>
      <c r="K53" s="1">
        <f t="shared" si="46"/>
        <v>0.04530853043</v>
      </c>
      <c r="L53" s="1">
        <f t="shared" si="46"/>
        <v>0.04530853043</v>
      </c>
      <c r="M53" s="1">
        <f t="shared" si="46"/>
        <v>0.04530853043</v>
      </c>
      <c r="N53" s="1">
        <f t="shared" si="46"/>
        <v>0.04530853043</v>
      </c>
      <c r="O53" s="1">
        <f t="shared" si="46"/>
        <v>0.04530853043</v>
      </c>
      <c r="P53" s="1">
        <f t="shared" si="46"/>
        <v>0.04530853043</v>
      </c>
      <c r="Q53" s="1">
        <f t="shared" si="46"/>
        <v>0.04530853043</v>
      </c>
      <c r="R53" s="1">
        <f t="shared" si="46"/>
        <v>0.04530853043</v>
      </c>
      <c r="S53" s="1">
        <f t="shared" si="46"/>
        <v>0.04530853043</v>
      </c>
      <c r="T53" s="1">
        <f t="shared" si="46"/>
        <v>0.04530853043</v>
      </c>
      <c r="U53" s="1">
        <f t="shared" si="46"/>
        <v>0.04530853043</v>
      </c>
      <c r="V53" s="1">
        <f t="shared" si="46"/>
        <v>0.04530853043</v>
      </c>
      <c r="W53" s="1">
        <f t="shared" si="46"/>
        <v>0.04530853043</v>
      </c>
      <c r="X53" s="1">
        <f t="shared" si="46"/>
        <v>0.04530853043</v>
      </c>
      <c r="AA53" s="1">
        <f t="shared" si="4"/>
        <v>0.0453085302</v>
      </c>
    </row>
    <row r="54" ht="15.75" customHeight="1">
      <c r="A54" s="1">
        <v>3.2</v>
      </c>
      <c r="B54" s="2">
        <f t="shared" si="2"/>
        <v>1584.893192</v>
      </c>
      <c r="C54" s="1">
        <f t="shared" ref="C54:X54" si="47">8*((8/$B54)^12+1/( (2.457*LOG(1/((7/$B54)^0.9+0.27*C$9),EXP(1)))^16+(37530/$B54)^16)^1.5)^(1/12)</f>
        <v>0.04038128278</v>
      </c>
      <c r="D54" s="1">
        <f t="shared" si="47"/>
        <v>0.04038128278</v>
      </c>
      <c r="E54" s="1">
        <f t="shared" si="47"/>
        <v>0.04038128278</v>
      </c>
      <c r="F54" s="1">
        <f t="shared" si="47"/>
        <v>0.04038128278</v>
      </c>
      <c r="G54" s="1">
        <f t="shared" si="47"/>
        <v>0.04038128278</v>
      </c>
      <c r="H54" s="1">
        <f t="shared" si="47"/>
        <v>0.04038128278</v>
      </c>
      <c r="I54" s="1">
        <f t="shared" si="47"/>
        <v>0.04038128278</v>
      </c>
      <c r="J54" s="1">
        <f t="shared" si="47"/>
        <v>0.04038128278</v>
      </c>
      <c r="K54" s="1">
        <f t="shared" si="47"/>
        <v>0.04038128278</v>
      </c>
      <c r="L54" s="1">
        <f t="shared" si="47"/>
        <v>0.04038128278</v>
      </c>
      <c r="M54" s="1">
        <f t="shared" si="47"/>
        <v>0.04038128278</v>
      </c>
      <c r="N54" s="1">
        <f t="shared" si="47"/>
        <v>0.04038128278</v>
      </c>
      <c r="O54" s="1">
        <f t="shared" si="47"/>
        <v>0.04038128278</v>
      </c>
      <c r="P54" s="1">
        <f t="shared" si="47"/>
        <v>0.04038128278</v>
      </c>
      <c r="Q54" s="1">
        <f t="shared" si="47"/>
        <v>0.04038128278</v>
      </c>
      <c r="R54" s="1">
        <f t="shared" si="47"/>
        <v>0.04038128278</v>
      </c>
      <c r="S54" s="1">
        <f t="shared" si="47"/>
        <v>0.04038128278</v>
      </c>
      <c r="T54" s="1">
        <f t="shared" si="47"/>
        <v>0.04038128278</v>
      </c>
      <c r="U54" s="1">
        <f t="shared" si="47"/>
        <v>0.04038128278</v>
      </c>
      <c r="V54" s="1">
        <f t="shared" si="47"/>
        <v>0.04038128278</v>
      </c>
      <c r="W54" s="1">
        <f t="shared" si="47"/>
        <v>0.04038128278</v>
      </c>
      <c r="X54" s="1">
        <f t="shared" si="47"/>
        <v>0.04038128278</v>
      </c>
      <c r="AA54" s="1">
        <f t="shared" si="4"/>
        <v>0.04038127005</v>
      </c>
    </row>
    <row r="55" ht="15.75" customHeight="1">
      <c r="A55" s="1">
        <v>3.25</v>
      </c>
      <c r="B55" s="2">
        <f t="shared" si="2"/>
        <v>1778.27941</v>
      </c>
      <c r="C55" s="1">
        <f t="shared" ref="C55:X55" si="48">8*((8/$B55)^12+1/( (2.457*LOG(1/((7/$B55)^0.9+0.27*C$9),EXP(1)))^16+(37530/$B55)^16)^1.5)^(1/12)</f>
        <v>0.03599056043</v>
      </c>
      <c r="D55" s="1">
        <f t="shared" si="48"/>
        <v>0.03599056043</v>
      </c>
      <c r="E55" s="1">
        <f t="shared" si="48"/>
        <v>0.03599056043</v>
      </c>
      <c r="F55" s="1">
        <f t="shared" si="48"/>
        <v>0.03599056043</v>
      </c>
      <c r="G55" s="1">
        <f t="shared" si="48"/>
        <v>0.03599056043</v>
      </c>
      <c r="H55" s="1">
        <f t="shared" si="48"/>
        <v>0.03599056043</v>
      </c>
      <c r="I55" s="1">
        <f t="shared" si="48"/>
        <v>0.03599056043</v>
      </c>
      <c r="J55" s="1">
        <f t="shared" si="48"/>
        <v>0.03599056044</v>
      </c>
      <c r="K55" s="1">
        <f t="shared" si="48"/>
        <v>0.03599056044</v>
      </c>
      <c r="L55" s="1">
        <f t="shared" si="48"/>
        <v>0.03599056045</v>
      </c>
      <c r="M55" s="1">
        <f t="shared" si="48"/>
        <v>0.03599056046</v>
      </c>
      <c r="N55" s="1">
        <f t="shared" si="48"/>
        <v>0.03599056049</v>
      </c>
      <c r="O55" s="1">
        <f t="shared" si="48"/>
        <v>0.03599056051</v>
      </c>
      <c r="P55" s="1">
        <f t="shared" si="48"/>
        <v>0.03599056053</v>
      </c>
      <c r="Q55" s="1">
        <f t="shared" si="48"/>
        <v>0.03599056054</v>
      </c>
      <c r="R55" s="1">
        <f t="shared" si="48"/>
        <v>0.03599056057</v>
      </c>
      <c r="S55" s="1">
        <f t="shared" si="48"/>
        <v>0.03599056058</v>
      </c>
      <c r="T55" s="1">
        <f t="shared" si="48"/>
        <v>0.03599056059</v>
      </c>
      <c r="U55" s="1">
        <f t="shared" si="48"/>
        <v>0.0359905606</v>
      </c>
      <c r="V55" s="1">
        <f t="shared" si="48"/>
        <v>0.0359905606</v>
      </c>
      <c r="W55" s="1">
        <f t="shared" si="48"/>
        <v>0.0359905606</v>
      </c>
      <c r="X55" s="1">
        <f t="shared" si="48"/>
        <v>0.0359905606</v>
      </c>
      <c r="AA55" s="1">
        <f t="shared" si="4"/>
        <v>0.03598984481</v>
      </c>
    </row>
    <row r="56" ht="15.75" customHeight="1">
      <c r="A56" s="1">
        <v>3.3</v>
      </c>
      <c r="B56" s="2">
        <f t="shared" si="2"/>
        <v>1995.262315</v>
      </c>
      <c r="C56" s="1">
        <f t="shared" ref="C56:X56" si="49">8*((8/$B56)^12+1/( (2.457*LOG(1/((7/$B56)^0.9+0.27*C$9),EXP(1)))^16+(37530/$B56)^16)^1.5)^(1/12)</f>
        <v>0.03211587799</v>
      </c>
      <c r="D56" s="1">
        <f t="shared" si="49"/>
        <v>0.03211587803</v>
      </c>
      <c r="E56" s="1">
        <f t="shared" si="49"/>
        <v>0.03211587809</v>
      </c>
      <c r="F56" s="1">
        <f t="shared" si="49"/>
        <v>0.03211587856</v>
      </c>
      <c r="G56" s="1">
        <f t="shared" si="49"/>
        <v>0.03211587914</v>
      </c>
      <c r="H56" s="1">
        <f t="shared" si="49"/>
        <v>0.0321158803</v>
      </c>
      <c r="I56" s="1">
        <f t="shared" si="49"/>
        <v>0.03211588254</v>
      </c>
      <c r="J56" s="1">
        <f t="shared" si="49"/>
        <v>0.03211588471</v>
      </c>
      <c r="K56" s="1">
        <f t="shared" si="49"/>
        <v>0.0321158868</v>
      </c>
      <c r="L56" s="1">
        <f t="shared" si="49"/>
        <v>0.03211588883</v>
      </c>
      <c r="M56" s="1">
        <f t="shared" si="49"/>
        <v>0.03211589803</v>
      </c>
      <c r="N56" s="1">
        <f t="shared" si="49"/>
        <v>0.03211591256</v>
      </c>
      <c r="O56" s="1">
        <f t="shared" si="49"/>
        <v>0.03211592332</v>
      </c>
      <c r="P56" s="1">
        <f t="shared" si="49"/>
        <v>0.03211593142</v>
      </c>
      <c r="Q56" s="1">
        <f t="shared" si="49"/>
        <v>0.03211593761</v>
      </c>
      <c r="R56" s="1">
        <f t="shared" si="49"/>
        <v>0.03211594777</v>
      </c>
      <c r="S56" s="1">
        <f t="shared" si="49"/>
        <v>0.03211595353</v>
      </c>
      <c r="T56" s="1">
        <f t="shared" si="49"/>
        <v>0.03211595914</v>
      </c>
      <c r="U56" s="1">
        <f t="shared" si="49"/>
        <v>0.03211596149</v>
      </c>
      <c r="V56" s="1">
        <f t="shared" si="49"/>
        <v>0.0321159626</v>
      </c>
      <c r="W56" s="1">
        <f t="shared" si="49"/>
        <v>0.03211596383</v>
      </c>
      <c r="X56" s="1">
        <f t="shared" si="49"/>
        <v>0.03211596397</v>
      </c>
      <c r="AA56" s="1">
        <f t="shared" si="4"/>
        <v>0.03207598295</v>
      </c>
    </row>
    <row r="57" ht="15.75" customHeight="1">
      <c r="A57" s="1">
        <v>3.35</v>
      </c>
      <c r="B57" s="2">
        <f t="shared" si="2"/>
        <v>2238.721139</v>
      </c>
      <c r="C57" s="1">
        <f t="shared" ref="C57:X57" si="50">8*((8/$B57)^12+1/( (2.457*LOG(1/((7/$B57)^0.9+0.27*C$9),EXP(1)))^16+(37530/$B57)^16)^1.5)^(1/12)</f>
        <v>0.03020121727</v>
      </c>
      <c r="D57" s="1">
        <f t="shared" si="50"/>
        <v>0.03020123082</v>
      </c>
      <c r="E57" s="1">
        <f t="shared" si="50"/>
        <v>0.03020124774</v>
      </c>
      <c r="F57" s="1">
        <f t="shared" si="50"/>
        <v>0.03020138256</v>
      </c>
      <c r="G57" s="1">
        <f t="shared" si="50"/>
        <v>0.03020154969</v>
      </c>
      <c r="H57" s="1">
        <f t="shared" si="50"/>
        <v>0.03020187935</v>
      </c>
      <c r="I57" s="1">
        <f t="shared" si="50"/>
        <v>0.03020252079</v>
      </c>
      <c r="J57" s="1">
        <f t="shared" si="50"/>
        <v>0.03020313926</v>
      </c>
      <c r="K57" s="1">
        <f t="shared" si="50"/>
        <v>0.03020373573</v>
      </c>
      <c r="L57" s="1">
        <f t="shared" si="50"/>
        <v>0.03020431115</v>
      </c>
      <c r="M57" s="1">
        <f t="shared" si="50"/>
        <v>0.03020690218</v>
      </c>
      <c r="N57" s="1">
        <f t="shared" si="50"/>
        <v>0.03021093134</v>
      </c>
      <c r="O57" s="1">
        <f t="shared" si="50"/>
        <v>0.03021385206</v>
      </c>
      <c r="P57" s="1">
        <f t="shared" si="50"/>
        <v>0.03021601215</v>
      </c>
      <c r="Q57" s="1">
        <f t="shared" si="50"/>
        <v>0.03021763794</v>
      </c>
      <c r="R57" s="1">
        <f t="shared" si="50"/>
        <v>0.03022024372</v>
      </c>
      <c r="S57" s="1">
        <f t="shared" si="50"/>
        <v>0.03022167837</v>
      </c>
      <c r="T57" s="1">
        <f t="shared" si="50"/>
        <v>0.03022303624</v>
      </c>
      <c r="U57" s="1">
        <f t="shared" si="50"/>
        <v>0.03022358703</v>
      </c>
      <c r="V57" s="1">
        <f t="shared" si="50"/>
        <v>0.03022384063</v>
      </c>
      <c r="W57" s="1">
        <f t="shared" si="50"/>
        <v>0.03022411569</v>
      </c>
      <c r="X57" s="1">
        <f t="shared" si="50"/>
        <v>0.0302241442</v>
      </c>
      <c r="AA57" s="1">
        <f t="shared" si="4"/>
        <v>0.0285877499</v>
      </c>
    </row>
    <row r="58" ht="15.75" customHeight="1">
      <c r="A58" s="1">
        <v>3.4</v>
      </c>
      <c r="B58" s="2">
        <f t="shared" si="2"/>
        <v>2511.886432</v>
      </c>
      <c r="C58" s="1">
        <f t="shared" ref="C58:X58" si="51">8*((8/$B58)^12+1/( (2.457*LOG(1/((7/$B58)^0.9+0.27*C$9),EXP(1)))^16+(37530/$B58)^16)^1.5)^(1/12)</f>
        <v>0.03543330129</v>
      </c>
      <c r="D58" s="1">
        <f t="shared" si="51"/>
        <v>0.03543357901</v>
      </c>
      <c r="E58" s="1">
        <f t="shared" si="51"/>
        <v>0.03543392586</v>
      </c>
      <c r="F58" s="1">
        <f t="shared" si="51"/>
        <v>0.035436689</v>
      </c>
      <c r="G58" s="1">
        <f t="shared" si="51"/>
        <v>0.0354401139</v>
      </c>
      <c r="H58" s="1">
        <f t="shared" si="51"/>
        <v>0.03544686833</v>
      </c>
      <c r="I58" s="1">
        <f t="shared" si="51"/>
        <v>0.03546000527</v>
      </c>
      <c r="J58" s="1">
        <f t="shared" si="51"/>
        <v>0.03547266397</v>
      </c>
      <c r="K58" s="1">
        <f t="shared" si="51"/>
        <v>0.03548486475</v>
      </c>
      <c r="L58" s="1">
        <f t="shared" si="51"/>
        <v>0.03549662695</v>
      </c>
      <c r="M58" s="1">
        <f t="shared" si="51"/>
        <v>0.03554947426</v>
      </c>
      <c r="N58" s="1">
        <f t="shared" si="51"/>
        <v>0.03563113221</v>
      </c>
      <c r="O58" s="1">
        <f t="shared" si="51"/>
        <v>0.03568973963</v>
      </c>
      <c r="P58" s="1">
        <f t="shared" si="51"/>
        <v>0.03573262926</v>
      </c>
      <c r="Q58" s="1">
        <f t="shared" si="51"/>
        <v>0.03576457106</v>
      </c>
      <c r="R58" s="1">
        <f t="shared" si="51"/>
        <v>0.03581493117</v>
      </c>
      <c r="S58" s="1">
        <f t="shared" si="51"/>
        <v>0.03584203588</v>
      </c>
      <c r="T58" s="1">
        <f t="shared" si="51"/>
        <v>0.03586704584</v>
      </c>
      <c r="U58" s="1">
        <f t="shared" si="51"/>
        <v>0.03587690485</v>
      </c>
      <c r="V58" s="1">
        <f t="shared" si="51"/>
        <v>0.03588135035</v>
      </c>
      <c r="W58" s="1">
        <f t="shared" si="51"/>
        <v>0.03588604473</v>
      </c>
      <c r="X58" s="1">
        <f t="shared" si="51"/>
        <v>0.03588651191</v>
      </c>
      <c r="AA58" s="1">
        <f t="shared" si="4"/>
        <v>0.02547885892</v>
      </c>
    </row>
    <row r="59" ht="15.75" customHeight="1">
      <c r="A59" s="1">
        <v>3.45</v>
      </c>
      <c r="B59" s="2">
        <f t="shared" si="2"/>
        <v>2818.382931</v>
      </c>
      <c r="C59" s="1">
        <f t="shared" ref="C59:X59" si="52">8*((8/$B59)^12+1/( (2.457*LOG(1/((7/$B59)^0.9+0.27*C$9),EXP(1)))^16+(37530/$B59)^16)^1.5)^(1/12)</f>
        <v>0.0415366079</v>
      </c>
      <c r="D59" s="1">
        <f t="shared" si="52"/>
        <v>0.04153838423</v>
      </c>
      <c r="E59" s="1">
        <f t="shared" si="52"/>
        <v>0.04154060336</v>
      </c>
      <c r="F59" s="1">
        <f t="shared" si="52"/>
        <v>0.04155830492</v>
      </c>
      <c r="G59" s="1">
        <f t="shared" si="52"/>
        <v>0.04158030363</v>
      </c>
      <c r="H59" s="1">
        <f t="shared" si="52"/>
        <v>0.04162387674</v>
      </c>
      <c r="I59" s="1">
        <f t="shared" si="52"/>
        <v>0.04170934835</v>
      </c>
      <c r="J59" s="1">
        <f t="shared" si="52"/>
        <v>0.04179263008</v>
      </c>
      <c r="K59" s="1">
        <f t="shared" si="52"/>
        <v>0.04187377284</v>
      </c>
      <c r="L59" s="1">
        <f t="shared" si="52"/>
        <v>0.04195282684</v>
      </c>
      <c r="M59" s="1">
        <f t="shared" si="52"/>
        <v>0.04231847164</v>
      </c>
      <c r="N59" s="1">
        <f t="shared" si="52"/>
        <v>0.042919812</v>
      </c>
      <c r="O59" s="1">
        <f t="shared" si="52"/>
        <v>0.0433813483</v>
      </c>
      <c r="P59" s="1">
        <f t="shared" si="52"/>
        <v>0.04373619668</v>
      </c>
      <c r="Q59" s="1">
        <f t="shared" si="52"/>
        <v>0.04401014833</v>
      </c>
      <c r="R59" s="1">
        <f t="shared" si="52"/>
        <v>0.0444584827</v>
      </c>
      <c r="S59" s="1">
        <f t="shared" si="52"/>
        <v>0.04470708337</v>
      </c>
      <c r="T59" s="1">
        <f t="shared" si="52"/>
        <v>0.04493905287</v>
      </c>
      <c r="U59" s="1">
        <f t="shared" si="52"/>
        <v>0.04503018125</v>
      </c>
      <c r="V59" s="1">
        <f t="shared" si="52"/>
        <v>0.04507085573</v>
      </c>
      <c r="W59" s="1">
        <f t="shared" si="52"/>
        <v>0.04511299763</v>
      </c>
      <c r="X59" s="1">
        <f t="shared" si="52"/>
        <v>0.04511704904</v>
      </c>
      <c r="AA59" s="1">
        <f t="shared" si="4"/>
        <v>0.02270805691</v>
      </c>
    </row>
    <row r="60" ht="15.75" customHeight="1">
      <c r="A60" s="1">
        <v>3.5</v>
      </c>
      <c r="B60" s="2">
        <f t="shared" si="2"/>
        <v>3162.27766</v>
      </c>
      <c r="C60" s="1">
        <f t="shared" ref="C60:X60" si="53">8*((8/$B60)^12+1/( (2.457*LOG(1/((7/$B60)^0.9+0.27*C$9),EXP(1)))^16+(37530/$B60)^16)^1.5)^(1/12)</f>
        <v>0.04314253329</v>
      </c>
      <c r="D60" s="1">
        <f t="shared" si="53"/>
        <v>0.04314622428</v>
      </c>
      <c r="E60" s="1">
        <f t="shared" si="53"/>
        <v>0.0431508369</v>
      </c>
      <c r="F60" s="1">
        <f t="shared" si="53"/>
        <v>0.04318769297</v>
      </c>
      <c r="G60" s="1">
        <f t="shared" si="53"/>
        <v>0.04323365108</v>
      </c>
      <c r="H60" s="1">
        <f t="shared" si="53"/>
        <v>0.04332519513</v>
      </c>
      <c r="I60" s="1">
        <f t="shared" si="53"/>
        <v>0.04350680243</v>
      </c>
      <c r="J60" s="1">
        <f t="shared" si="53"/>
        <v>0.04368644989</v>
      </c>
      <c r="K60" s="1">
        <f t="shared" si="53"/>
        <v>0.04386415441</v>
      </c>
      <c r="L60" s="1">
        <f t="shared" si="53"/>
        <v>0.04403993223</v>
      </c>
      <c r="M60" s="1">
        <f t="shared" si="53"/>
        <v>0.04489045004</v>
      </c>
      <c r="N60" s="1">
        <f t="shared" si="53"/>
        <v>0.0464549582</v>
      </c>
      <c r="O60" s="1">
        <f t="shared" si="53"/>
        <v>0.04784712099</v>
      </c>
      <c r="P60" s="1">
        <f t="shared" si="53"/>
        <v>0.04907765996</v>
      </c>
      <c r="Q60" s="1">
        <f t="shared" si="53"/>
        <v>0.05015747316</v>
      </c>
      <c r="R60" s="1">
        <f t="shared" si="53"/>
        <v>0.05227608036</v>
      </c>
      <c r="S60" s="1">
        <f t="shared" si="53"/>
        <v>0.05372484849</v>
      </c>
      <c r="T60" s="1">
        <f t="shared" si="53"/>
        <v>0.05533938153</v>
      </c>
      <c r="U60" s="1">
        <f t="shared" si="53"/>
        <v>0.05606206368</v>
      </c>
      <c r="V60" s="1">
        <f t="shared" si="53"/>
        <v>0.05640189092</v>
      </c>
      <c r="W60" s="1">
        <f t="shared" si="53"/>
        <v>0.05676217504</v>
      </c>
      <c r="X60" s="1">
        <f t="shared" si="53"/>
        <v>0.05679649854</v>
      </c>
      <c r="AA60" s="1">
        <f t="shared" si="4"/>
        <v>0.02023857703</v>
      </c>
    </row>
    <row r="61" ht="15.75" customHeight="1">
      <c r="A61" s="1">
        <v>3.55</v>
      </c>
      <c r="B61" s="2">
        <f t="shared" si="2"/>
        <v>3548.133892</v>
      </c>
      <c r="C61" s="1">
        <f t="shared" ref="C61:X61" si="54">8*((8/$B61)^12+1/( (2.457*LOG(1/((7/$B61)^0.9+0.27*C$9),EXP(1)))^16+(37530/$B61)^16)^1.5)^(1/12)</f>
        <v>0.04210011846</v>
      </c>
      <c r="D61" s="1">
        <f t="shared" si="54"/>
        <v>0.04210446502</v>
      </c>
      <c r="E61" s="1">
        <f t="shared" si="54"/>
        <v>0.04210989732</v>
      </c>
      <c r="F61" s="1">
        <f t="shared" si="54"/>
        <v>0.04215331904</v>
      </c>
      <c r="G61" s="1">
        <f t="shared" si="54"/>
        <v>0.04220750498</v>
      </c>
      <c r="H61" s="1">
        <f t="shared" si="54"/>
        <v>0.04231557475</v>
      </c>
      <c r="I61" s="1">
        <f t="shared" si="54"/>
        <v>0.04253052025</v>
      </c>
      <c r="J61" s="1">
        <f t="shared" si="54"/>
        <v>0.04274390021</v>
      </c>
      <c r="K61" s="1">
        <f t="shared" si="54"/>
        <v>0.04295574534</v>
      </c>
      <c r="L61" s="1">
        <f t="shared" si="54"/>
        <v>0.04316608506</v>
      </c>
      <c r="M61" s="1">
        <f t="shared" si="54"/>
        <v>0.04419615151</v>
      </c>
      <c r="N61" s="1">
        <f t="shared" si="54"/>
        <v>0.04615730567</v>
      </c>
      <c r="O61" s="1">
        <f t="shared" si="54"/>
        <v>0.0480014159</v>
      </c>
      <c r="P61" s="1">
        <f t="shared" si="54"/>
        <v>0.04974133166</v>
      </c>
      <c r="Q61" s="1">
        <f t="shared" si="54"/>
        <v>0.0513858172</v>
      </c>
      <c r="R61" s="1">
        <f t="shared" si="54"/>
        <v>0.05511388241</v>
      </c>
      <c r="S61" s="1">
        <f t="shared" si="54"/>
        <v>0.05832860162</v>
      </c>
      <c r="T61" s="1">
        <f t="shared" si="54"/>
        <v>0.06330934793</v>
      </c>
      <c r="U61" s="1">
        <f t="shared" si="54"/>
        <v>0.06658036205</v>
      </c>
      <c r="V61" s="1">
        <f t="shared" si="54"/>
        <v>0.06857142401</v>
      </c>
      <c r="W61" s="1">
        <f t="shared" si="54"/>
        <v>0.07120712075</v>
      </c>
      <c r="X61" s="1">
        <f t="shared" si="54"/>
        <v>0.07149205956</v>
      </c>
      <c r="AA61" s="1">
        <f t="shared" si="4"/>
        <v>0.01803765076</v>
      </c>
    </row>
    <row r="62" ht="15.75" customHeight="1">
      <c r="A62" s="1">
        <v>3.6</v>
      </c>
      <c r="B62" s="2">
        <f t="shared" si="2"/>
        <v>3981.071706</v>
      </c>
      <c r="C62" s="1">
        <f t="shared" ref="C62:X62" si="55">8*((8/$B62)^12+1/( (2.457*LOG(1/((7/$B62)^0.9+0.27*C$9),EXP(1)))^16+(37530/$B62)^16)^1.5)^(1/12)</f>
        <v>0.04065087849</v>
      </c>
      <c r="D62" s="1">
        <f t="shared" si="55"/>
        <v>0.04065550815</v>
      </c>
      <c r="E62" s="1">
        <f t="shared" si="55"/>
        <v>0.04066129422</v>
      </c>
      <c r="F62" s="1">
        <f t="shared" si="55"/>
        <v>0.04070754218</v>
      </c>
      <c r="G62" s="1">
        <f t="shared" si="55"/>
        <v>0.04076525107</v>
      </c>
      <c r="H62" s="1">
        <f t="shared" si="55"/>
        <v>0.04088033478</v>
      </c>
      <c r="I62" s="1">
        <f t="shared" si="55"/>
        <v>0.04110918623</v>
      </c>
      <c r="J62" s="1">
        <f t="shared" si="55"/>
        <v>0.04133632054</v>
      </c>
      <c r="K62" s="1">
        <f t="shared" si="55"/>
        <v>0.04156178105</v>
      </c>
      <c r="L62" s="1">
        <f t="shared" si="55"/>
        <v>0.04178560934</v>
      </c>
      <c r="M62" s="1">
        <f t="shared" si="55"/>
        <v>0.04288160958</v>
      </c>
      <c r="N62" s="1">
        <f t="shared" si="55"/>
        <v>0.04497096592</v>
      </c>
      <c r="O62" s="1">
        <f t="shared" si="55"/>
        <v>0.04694507066</v>
      </c>
      <c r="P62" s="1">
        <f t="shared" si="55"/>
        <v>0.04882328526</v>
      </c>
      <c r="Q62" s="1">
        <f t="shared" si="55"/>
        <v>0.05061980515</v>
      </c>
      <c r="R62" s="1">
        <f t="shared" si="55"/>
        <v>0.0548175652</v>
      </c>
      <c r="S62" s="1">
        <f t="shared" si="55"/>
        <v>0.05867397392</v>
      </c>
      <c r="T62" s="1">
        <f t="shared" si="55"/>
        <v>0.0655619131</v>
      </c>
      <c r="U62" s="1">
        <f t="shared" si="55"/>
        <v>0.0714581546</v>
      </c>
      <c r="V62" s="1">
        <f t="shared" si="55"/>
        <v>0.07635933016</v>
      </c>
      <c r="W62" s="1">
        <f t="shared" si="55"/>
        <v>0.08775665124</v>
      </c>
      <c r="X62" s="1">
        <f t="shared" si="55"/>
        <v>0.08991749049</v>
      </c>
      <c r="AA62" s="1">
        <f t="shared" si="4"/>
        <v>0.01607607316</v>
      </c>
    </row>
    <row r="63" ht="15.75" customHeight="1">
      <c r="A63" s="1">
        <v>3.65</v>
      </c>
      <c r="B63" s="2">
        <f t="shared" si="2"/>
        <v>4466.835922</v>
      </c>
      <c r="C63" s="1">
        <f t="shared" ref="C63:X63" si="56">8*((8/$B63)^12+1/( (2.457*LOG(1/((7/$B63)^0.9+0.27*C$9),EXP(1)))^16+(37530/$B63)^16)^1.5)^(1/12)</f>
        <v>0.03922206267</v>
      </c>
      <c r="D63" s="1">
        <f t="shared" si="56"/>
        <v>0.03922693635</v>
      </c>
      <c r="E63" s="1">
        <f t="shared" si="56"/>
        <v>0.03923302727</v>
      </c>
      <c r="F63" s="1">
        <f t="shared" si="56"/>
        <v>0.03928170672</v>
      </c>
      <c r="G63" s="1">
        <f t="shared" si="56"/>
        <v>0.03934243701</v>
      </c>
      <c r="H63" s="1">
        <f t="shared" si="56"/>
        <v>0.03946350456</v>
      </c>
      <c r="I63" s="1">
        <f t="shared" si="56"/>
        <v>0.03970409439</v>
      </c>
      <c r="J63" s="1">
        <f t="shared" si="56"/>
        <v>0.03994267331</v>
      </c>
      <c r="K63" s="1">
        <f t="shared" si="56"/>
        <v>0.04017929833</v>
      </c>
      <c r="L63" s="1">
        <f t="shared" si="56"/>
        <v>0.0404140239</v>
      </c>
      <c r="M63" s="1">
        <f t="shared" si="56"/>
        <v>0.04156090641</v>
      </c>
      <c r="N63" s="1">
        <f t="shared" si="56"/>
        <v>0.04373773491</v>
      </c>
      <c r="O63" s="1">
        <f t="shared" si="56"/>
        <v>0.04578602076</v>
      </c>
      <c r="P63" s="1">
        <f t="shared" si="56"/>
        <v>0.04772995695</v>
      </c>
      <c r="Q63" s="1">
        <f t="shared" si="56"/>
        <v>0.04958715569</v>
      </c>
      <c r="R63" s="1">
        <f t="shared" si="56"/>
        <v>0.05393045752</v>
      </c>
      <c r="S63" s="1">
        <f t="shared" si="56"/>
        <v>0.05794652426</v>
      </c>
      <c r="T63" s="1">
        <f t="shared" si="56"/>
        <v>0.06529071998</v>
      </c>
      <c r="U63" s="1">
        <f t="shared" si="56"/>
        <v>0.07197055107</v>
      </c>
      <c r="V63" s="1">
        <f t="shared" si="56"/>
        <v>0.07812729479</v>
      </c>
      <c r="W63" s="1">
        <f t="shared" si="56"/>
        <v>0.1010777746</v>
      </c>
      <c r="X63" s="1">
        <f t="shared" si="56"/>
        <v>0.1125189675</v>
      </c>
      <c r="AA63" s="1">
        <f t="shared" si="4"/>
        <v>0.01432781529</v>
      </c>
    </row>
    <row r="64" ht="15.75" customHeight="1">
      <c r="A64" s="1">
        <v>3.7</v>
      </c>
      <c r="B64" s="2">
        <f t="shared" si="2"/>
        <v>5011.872336</v>
      </c>
      <c r="C64" s="1">
        <f t="shared" ref="C64:X64" si="57">8*((8/$B64)^12+1/( (2.457*LOG(1/((7/$B64)^0.9+0.27*C$9),EXP(1)))^16+(37530/$B64)^16)^1.5)^(1/12)</f>
        <v>0.03786119613</v>
      </c>
      <c r="D64" s="1">
        <f t="shared" si="57"/>
        <v>0.03786632379</v>
      </c>
      <c r="E64" s="1">
        <f t="shared" si="57"/>
        <v>0.03787273195</v>
      </c>
      <c r="F64" s="1">
        <f t="shared" si="57"/>
        <v>0.03792394045</v>
      </c>
      <c r="G64" s="1">
        <f t="shared" si="57"/>
        <v>0.03798780986</v>
      </c>
      <c r="H64" s="1">
        <f t="shared" si="57"/>
        <v>0.03811508288</v>
      </c>
      <c r="I64" s="1">
        <f t="shared" si="57"/>
        <v>0.03836780092</v>
      </c>
      <c r="J64" s="1">
        <f t="shared" si="57"/>
        <v>0.03861814636</v>
      </c>
      <c r="K64" s="1">
        <f t="shared" si="57"/>
        <v>0.03886619347</v>
      </c>
      <c r="L64" s="1">
        <f t="shared" si="57"/>
        <v>0.03911201286</v>
      </c>
      <c r="M64" s="1">
        <f t="shared" si="57"/>
        <v>0.0403099394</v>
      </c>
      <c r="N64" s="1">
        <f t="shared" si="57"/>
        <v>0.04257119565</v>
      </c>
      <c r="O64" s="1">
        <f t="shared" si="57"/>
        <v>0.04468694812</v>
      </c>
      <c r="P64" s="1">
        <f t="shared" si="57"/>
        <v>0.04668653368</v>
      </c>
      <c r="Q64" s="1">
        <f t="shared" si="57"/>
        <v>0.04859087656</v>
      </c>
      <c r="R64" s="1">
        <f t="shared" si="57"/>
        <v>0.05302813639</v>
      </c>
      <c r="S64" s="1">
        <f t="shared" si="57"/>
        <v>0.05711934327</v>
      </c>
      <c r="T64" s="1">
        <f t="shared" si="57"/>
        <v>0.06460187521</v>
      </c>
      <c r="U64" s="1">
        <f t="shared" si="57"/>
        <v>0.07145502418</v>
      </c>
      <c r="V64" s="1">
        <f t="shared" si="57"/>
        <v>0.07787797915</v>
      </c>
      <c r="W64" s="1">
        <f t="shared" si="57"/>
        <v>0.1058662008</v>
      </c>
      <c r="X64" s="1">
        <f t="shared" si="57"/>
        <v>0.1370084943</v>
      </c>
      <c r="AA64" s="1">
        <f t="shared" si="4"/>
        <v>0.01276967882</v>
      </c>
    </row>
    <row r="65" ht="15.75" customHeight="1">
      <c r="A65" s="1">
        <v>3.75</v>
      </c>
      <c r="B65" s="2">
        <f t="shared" si="2"/>
        <v>5623.413252</v>
      </c>
      <c r="C65" s="1">
        <f t="shared" ref="C65:X65" si="58">8*((8/$B65)^12+1/( (2.457*LOG(1/((7/$B65)^0.9+0.27*C$9),EXP(1)))^16+(37530/$B65)^16)^1.5)^(1/12)</f>
        <v>0.03656926401</v>
      </c>
      <c r="D65" s="1">
        <f t="shared" si="58"/>
        <v>0.03657466287</v>
      </c>
      <c r="E65" s="1">
        <f t="shared" si="58"/>
        <v>0.03658140974</v>
      </c>
      <c r="F65" s="1">
        <f t="shared" si="58"/>
        <v>0.03663531732</v>
      </c>
      <c r="G65" s="1">
        <f t="shared" si="58"/>
        <v>0.03670253415</v>
      </c>
      <c r="H65" s="1">
        <f t="shared" si="58"/>
        <v>0.0368364154</v>
      </c>
      <c r="I65" s="1">
        <f t="shared" si="58"/>
        <v>0.0371020145</v>
      </c>
      <c r="J65" s="1">
        <f t="shared" si="58"/>
        <v>0.03736481362</v>
      </c>
      <c r="K65" s="1">
        <f t="shared" si="58"/>
        <v>0.03762490931</v>
      </c>
      <c r="L65" s="1">
        <f t="shared" si="58"/>
        <v>0.03788239293</v>
      </c>
      <c r="M65" s="1">
        <f t="shared" si="58"/>
        <v>0.03913350688</v>
      </c>
      <c r="N65" s="1">
        <f t="shared" si="58"/>
        <v>0.0414809905</v>
      </c>
      <c r="O65" s="1">
        <f t="shared" si="58"/>
        <v>0.04366399691</v>
      </c>
      <c r="P65" s="1">
        <f t="shared" si="58"/>
        <v>0.04571778646</v>
      </c>
      <c r="Q65" s="1">
        <f t="shared" si="58"/>
        <v>0.04766694007</v>
      </c>
      <c r="R65" s="1">
        <f t="shared" si="58"/>
        <v>0.05218906562</v>
      </c>
      <c r="S65" s="1">
        <f t="shared" si="58"/>
        <v>0.0563411767</v>
      </c>
      <c r="T65" s="1">
        <f t="shared" si="58"/>
        <v>0.06390989012</v>
      </c>
      <c r="U65" s="1">
        <f t="shared" si="58"/>
        <v>0.0708304946</v>
      </c>
      <c r="V65" s="1">
        <f t="shared" si="58"/>
        <v>0.07732283219</v>
      </c>
      <c r="W65" s="1">
        <f t="shared" si="58"/>
        <v>0.1064016504</v>
      </c>
      <c r="X65" s="1">
        <f t="shared" si="58"/>
        <v>0.1536993304</v>
      </c>
      <c r="AA65" s="1">
        <f t="shared" si="4"/>
        <v>0.01138098822</v>
      </c>
    </row>
    <row r="66" ht="15.75" customHeight="1">
      <c r="A66" s="1">
        <v>3.8</v>
      </c>
      <c r="B66" s="2">
        <f t="shared" si="2"/>
        <v>6309.573445</v>
      </c>
      <c r="C66" s="1">
        <f t="shared" ref="C66:X66" si="59">8*((8/$B66)^12+1/( (2.457*LOG(1/((7/$B66)^0.9+0.27*C$9),EXP(1)))^16+(37530/$B66)^16)^1.5)^(1/12)</f>
        <v>0.03534228287</v>
      </c>
      <c r="D66" s="1">
        <f t="shared" si="59"/>
        <v>0.03534797217</v>
      </c>
      <c r="E66" s="1">
        <f t="shared" si="59"/>
        <v>0.03535508179</v>
      </c>
      <c r="F66" s="1">
        <f t="shared" si="59"/>
        <v>0.03541187863</v>
      </c>
      <c r="G66" s="1">
        <f t="shared" si="59"/>
        <v>0.03548267562</v>
      </c>
      <c r="H66" s="1">
        <f t="shared" si="59"/>
        <v>0.03562361462</v>
      </c>
      <c r="I66" s="1">
        <f t="shared" si="59"/>
        <v>0.03590293314</v>
      </c>
      <c r="J66" s="1">
        <f t="shared" si="59"/>
        <v>0.03617894939</v>
      </c>
      <c r="K66" s="1">
        <f t="shared" si="59"/>
        <v>0.03645178875</v>
      </c>
      <c r="L66" s="1">
        <f t="shared" si="59"/>
        <v>0.03672156916</v>
      </c>
      <c r="M66" s="1">
        <f t="shared" si="59"/>
        <v>0.03802826361</v>
      </c>
      <c r="N66" s="1">
        <f t="shared" si="59"/>
        <v>0.04046421584</v>
      </c>
      <c r="O66" s="1">
        <f t="shared" si="59"/>
        <v>0.04271488898</v>
      </c>
      <c r="P66" s="1">
        <f t="shared" si="59"/>
        <v>0.04482238965</v>
      </c>
      <c r="Q66" s="1">
        <f t="shared" si="59"/>
        <v>0.04681538295</v>
      </c>
      <c r="R66" s="1">
        <f t="shared" si="59"/>
        <v>0.05141896919</v>
      </c>
      <c r="S66" s="1">
        <f t="shared" si="59"/>
        <v>0.05562780867</v>
      </c>
      <c r="T66" s="1">
        <f t="shared" si="59"/>
        <v>0.06327154001</v>
      </c>
      <c r="U66" s="1">
        <f t="shared" si="59"/>
        <v>0.07024111821</v>
      </c>
      <c r="V66" s="1">
        <f t="shared" si="59"/>
        <v>0.07677040004</v>
      </c>
      <c r="W66" s="1">
        <f t="shared" si="59"/>
        <v>0.1060822154</v>
      </c>
      <c r="X66" s="1">
        <f t="shared" si="59"/>
        <v>0.1586738969</v>
      </c>
      <c r="AA66" s="1">
        <f t="shared" si="4"/>
        <v>0.01014331643</v>
      </c>
    </row>
    <row r="67" ht="15.75" customHeight="1">
      <c r="A67" s="1">
        <v>3.85</v>
      </c>
      <c r="B67" s="2">
        <f t="shared" si="2"/>
        <v>7079.457844</v>
      </c>
      <c r="C67" s="1">
        <f t="shared" ref="C67:X67" si="60">8*((8/$B67)^12+1/( (2.457*LOG(1/((7/$B67)^0.9+0.27*C$9),EXP(1)))^16+(37530/$B67)^16)^1.5)^(1/12)</f>
        <v>0.03417603946</v>
      </c>
      <c r="D67" s="1">
        <f t="shared" si="60"/>
        <v>0.03418203996</v>
      </c>
      <c r="E67" s="1">
        <f t="shared" si="60"/>
        <v>0.03418953819</v>
      </c>
      <c r="F67" s="1">
        <f t="shared" si="60"/>
        <v>0.03424942887</v>
      </c>
      <c r="G67" s="1">
        <f t="shared" si="60"/>
        <v>0.03432405592</v>
      </c>
      <c r="H67" s="1">
        <f t="shared" si="60"/>
        <v>0.03447253352</v>
      </c>
      <c r="I67" s="1">
        <f t="shared" si="60"/>
        <v>0.03476646199</v>
      </c>
      <c r="J67" s="1">
        <f t="shared" si="60"/>
        <v>0.03505649875</v>
      </c>
      <c r="K67" s="1">
        <f t="shared" si="60"/>
        <v>0.03534280638</v>
      </c>
      <c r="L67" s="1">
        <f t="shared" si="60"/>
        <v>0.03562553687</v>
      </c>
      <c r="M67" s="1">
        <f t="shared" si="60"/>
        <v>0.03699021795</v>
      </c>
      <c r="N67" s="1">
        <f t="shared" si="60"/>
        <v>0.03951672124</v>
      </c>
      <c r="O67" s="1">
        <f t="shared" si="60"/>
        <v>0.04183531113</v>
      </c>
      <c r="P67" s="1">
        <f t="shared" si="60"/>
        <v>0.04399595229</v>
      </c>
      <c r="Q67" s="1">
        <f t="shared" si="60"/>
        <v>0.04603184169</v>
      </c>
      <c r="R67" s="1">
        <f t="shared" si="60"/>
        <v>0.05071403893</v>
      </c>
      <c r="S67" s="1">
        <f t="shared" si="60"/>
        <v>0.05497676101</v>
      </c>
      <c r="T67" s="1">
        <f t="shared" si="60"/>
        <v>0.06269028746</v>
      </c>
      <c r="U67" s="1">
        <f t="shared" si="60"/>
        <v>0.06970351404</v>
      </c>
      <c r="V67" s="1">
        <f t="shared" si="60"/>
        <v>0.07626298104</v>
      </c>
      <c r="W67" s="1">
        <f t="shared" si="60"/>
        <v>0.1056647456</v>
      </c>
      <c r="X67" s="1">
        <f t="shared" si="60"/>
        <v>0.1592620991</v>
      </c>
      <c r="AA67" s="1">
        <f t="shared" si="4"/>
        <v>0.009040240286</v>
      </c>
    </row>
    <row r="68" ht="15.75" customHeight="1">
      <c r="A68" s="1">
        <v>3.9</v>
      </c>
      <c r="B68" s="2">
        <f t="shared" si="2"/>
        <v>7943.282347</v>
      </c>
      <c r="C68" s="1">
        <f t="shared" ref="C68:X68" si="61">8*((8/$B68)^12+1/( (2.457*LOG(1/((7/$B68)^0.9+0.27*C$9),EXP(1)))^16+(37530/$B68)^16)^1.5)^(1/12)</f>
        <v>0.03306659886</v>
      </c>
      <c r="D68" s="1">
        <f t="shared" si="61"/>
        <v>0.03307293281</v>
      </c>
      <c r="E68" s="1">
        <f t="shared" si="61"/>
        <v>0.03308084742</v>
      </c>
      <c r="F68" s="1">
        <f t="shared" si="61"/>
        <v>0.03314405114</v>
      </c>
      <c r="G68" s="1">
        <f t="shared" si="61"/>
        <v>0.03322277529</v>
      </c>
      <c r="H68" s="1">
        <f t="shared" si="61"/>
        <v>0.03337930322</v>
      </c>
      <c r="I68" s="1">
        <f t="shared" si="61"/>
        <v>0.03368878149</v>
      </c>
      <c r="J68" s="1">
        <f t="shared" si="61"/>
        <v>0.03399367711</v>
      </c>
      <c r="K68" s="1">
        <f t="shared" si="61"/>
        <v>0.03429420064</v>
      </c>
      <c r="L68" s="1">
        <f t="shared" si="61"/>
        <v>0.03459054752</v>
      </c>
      <c r="M68" s="1">
        <f t="shared" si="61"/>
        <v>0.03601558623</v>
      </c>
      <c r="N68" s="1">
        <f t="shared" si="61"/>
        <v>0.03863445781</v>
      </c>
      <c r="O68" s="1">
        <f t="shared" si="61"/>
        <v>0.04102093997</v>
      </c>
      <c r="P68" s="1">
        <f t="shared" si="61"/>
        <v>0.04323394097</v>
      </c>
      <c r="Q68" s="1">
        <f t="shared" si="61"/>
        <v>0.04531164085</v>
      </c>
      <c r="R68" s="1">
        <f t="shared" si="61"/>
        <v>0.05006947806</v>
      </c>
      <c r="S68" s="1">
        <f t="shared" si="61"/>
        <v>0.05438336002</v>
      </c>
      <c r="T68" s="1">
        <f t="shared" si="61"/>
        <v>0.0621623381</v>
      </c>
      <c r="U68" s="1">
        <f t="shared" si="61"/>
        <v>0.06921590289</v>
      </c>
      <c r="V68" s="1">
        <f t="shared" si="61"/>
        <v>0.07580271637</v>
      </c>
      <c r="W68" s="1">
        <f t="shared" si="61"/>
        <v>0.1052681648</v>
      </c>
      <c r="X68" s="1">
        <f t="shared" si="61"/>
        <v>0.159040127</v>
      </c>
      <c r="AA68" s="1">
        <f t="shared" si="4"/>
        <v>0.008057122635</v>
      </c>
    </row>
    <row r="69" ht="15.75" customHeight="1">
      <c r="A69" s="1">
        <v>3.95</v>
      </c>
      <c r="B69" s="2">
        <f t="shared" si="2"/>
        <v>8912.509381</v>
      </c>
      <c r="C69" s="1">
        <f t="shared" ref="C69:X69" si="62">8*((8/$B69)^12+1/( (2.457*LOG(1/((7/$B69)^0.9+0.27*C$9),EXP(1)))^16+(37530/$B69)^16)^1.5)^(1/12)</f>
        <v>0.03201033334</v>
      </c>
      <c r="D69" s="1">
        <f t="shared" si="62"/>
        <v>0.03201702463</v>
      </c>
      <c r="E69" s="1">
        <f t="shared" si="62"/>
        <v>0.03202538537</v>
      </c>
      <c r="F69" s="1">
        <f t="shared" si="62"/>
        <v>0.03209213693</v>
      </c>
      <c r="G69" s="1">
        <f t="shared" si="62"/>
        <v>0.03217524342</v>
      </c>
      <c r="H69" s="1">
        <f t="shared" si="62"/>
        <v>0.03234036574</v>
      </c>
      <c r="I69" s="1">
        <f t="shared" si="62"/>
        <v>0.03266638371</v>
      </c>
      <c r="J69" s="1">
        <f t="shared" si="62"/>
        <v>0.0329870102</v>
      </c>
      <c r="K69" s="1">
        <f t="shared" si="62"/>
        <v>0.03330251736</v>
      </c>
      <c r="L69" s="1">
        <f t="shared" si="62"/>
        <v>0.03361315599</v>
      </c>
      <c r="M69" s="1">
        <f t="shared" si="62"/>
        <v>0.03510086255</v>
      </c>
      <c r="N69" s="1">
        <f t="shared" si="62"/>
        <v>0.03781361377</v>
      </c>
      <c r="O69" s="1">
        <f t="shared" si="62"/>
        <v>0.0402676714</v>
      </c>
      <c r="P69" s="1">
        <f t="shared" si="62"/>
        <v>0.04253203343</v>
      </c>
      <c r="Q69" s="1">
        <f t="shared" si="62"/>
        <v>0.04465030762</v>
      </c>
      <c r="R69" s="1">
        <f t="shared" si="62"/>
        <v>0.04948063542</v>
      </c>
      <c r="S69" s="1">
        <f t="shared" si="62"/>
        <v>0.05384293454</v>
      </c>
      <c r="T69" s="1">
        <f t="shared" si="62"/>
        <v>0.06168319978</v>
      </c>
      <c r="U69" s="1">
        <f t="shared" si="62"/>
        <v>0.06877418042</v>
      </c>
      <c r="V69" s="1">
        <f t="shared" si="62"/>
        <v>0.07538617328</v>
      </c>
      <c r="W69" s="1">
        <f t="shared" si="62"/>
        <v>0.1049072431</v>
      </c>
      <c r="X69" s="1">
        <f t="shared" si="62"/>
        <v>0.1587190899</v>
      </c>
      <c r="AA69" s="1">
        <f t="shared" si="4"/>
        <v>0.007180918108</v>
      </c>
    </row>
    <row r="70" ht="15.75" customHeight="1">
      <c r="A70" s="1">
        <v>4.0</v>
      </c>
      <c r="B70" s="2">
        <f t="shared" si="2"/>
        <v>10000</v>
      </c>
      <c r="C70" s="1">
        <f t="shared" ref="C70:X70" si="63">8*((8/$B70)^12+1/( (2.457*LOG(1/((7/$B70)^0.9+0.27*C$9),EXP(1)))^16+(37530/$B70)^16)^1.5)^(1/12)</f>
        <v>0.03100389967</v>
      </c>
      <c r="D70" s="1">
        <f t="shared" si="63"/>
        <v>0.03101097393</v>
      </c>
      <c r="E70" s="1">
        <f t="shared" si="63"/>
        <v>0.03101981276</v>
      </c>
      <c r="F70" s="1">
        <f t="shared" si="63"/>
        <v>0.0310903637</v>
      </c>
      <c r="G70" s="1">
        <f t="shared" si="63"/>
        <v>0.03117815715</v>
      </c>
      <c r="H70" s="1">
        <f t="shared" si="63"/>
        <v>0.0313524519</v>
      </c>
      <c r="I70" s="1">
        <f t="shared" si="63"/>
        <v>0.03169605058</v>
      </c>
      <c r="J70" s="1">
        <f t="shared" si="63"/>
        <v>0.03203331216</v>
      </c>
      <c r="K70" s="1">
        <f t="shared" si="63"/>
        <v>0.03236458783</v>
      </c>
      <c r="L70" s="1">
        <f t="shared" si="63"/>
        <v>0.03269019858</v>
      </c>
      <c r="M70" s="1">
        <f t="shared" si="63"/>
        <v>0.0342427979</v>
      </c>
      <c r="N70" s="1">
        <f t="shared" si="63"/>
        <v>0.03705060473</v>
      </c>
      <c r="O70" s="1">
        <f t="shared" si="63"/>
        <v>0.03957162774</v>
      </c>
      <c r="P70" s="1">
        <f t="shared" si="63"/>
        <v>0.0418861458</v>
      </c>
      <c r="Q70" s="1">
        <f t="shared" si="63"/>
        <v>0.04404362284</v>
      </c>
      <c r="R70" s="1">
        <f t="shared" si="63"/>
        <v>0.04894314317</v>
      </c>
      <c r="S70" s="1">
        <f t="shared" si="63"/>
        <v>0.05335110273</v>
      </c>
      <c r="T70" s="1">
        <f t="shared" si="63"/>
        <v>0.06124859602</v>
      </c>
      <c r="U70" s="1">
        <f t="shared" si="63"/>
        <v>0.0683742294</v>
      </c>
      <c r="V70" s="1">
        <f t="shared" si="63"/>
        <v>0.07500942603</v>
      </c>
      <c r="W70" s="1">
        <f t="shared" si="63"/>
        <v>0.1045810888</v>
      </c>
      <c r="X70" s="1">
        <f t="shared" si="63"/>
        <v>0.1584108274</v>
      </c>
      <c r="AA70" s="1">
        <f t="shared" si="4"/>
        <v>0.0064</v>
      </c>
    </row>
    <row r="71" ht="15.75" customHeight="1">
      <c r="A71" s="1">
        <v>4.05</v>
      </c>
      <c r="B71" s="2">
        <f t="shared" si="2"/>
        <v>11220.18454</v>
      </c>
      <c r="C71" s="1">
        <f t="shared" ref="C71:X71" si="64">8*((8/$B71)^12+1/( (2.457*LOG(1/((7/$B71)^0.9+0.27*C$9),EXP(1)))^16+(37530/$B71)^16)^1.5)^(1/12)</f>
        <v>0.03004421335</v>
      </c>
      <c r="D71" s="1">
        <f t="shared" si="64"/>
        <v>0.03005169812</v>
      </c>
      <c r="E71" s="1">
        <f t="shared" si="64"/>
        <v>0.03006104932</v>
      </c>
      <c r="F71" s="1">
        <f t="shared" si="64"/>
        <v>0.03013566919</v>
      </c>
      <c r="G71" s="1">
        <f t="shared" si="64"/>
        <v>0.03022847491</v>
      </c>
      <c r="H71" s="1">
        <f t="shared" si="64"/>
        <v>0.03041255583</v>
      </c>
      <c r="I71" s="1">
        <f t="shared" si="64"/>
        <v>0.03077482797</v>
      </c>
      <c r="J71" s="1">
        <f t="shared" si="64"/>
        <v>0.03112965917</v>
      </c>
      <c r="K71" s="1">
        <f t="shared" si="64"/>
        <v>0.03147750172</v>
      </c>
      <c r="L71" s="1">
        <f t="shared" si="64"/>
        <v>0.03181876539</v>
      </c>
      <c r="M71" s="1">
        <f t="shared" si="64"/>
        <v>0.03343837143</v>
      </c>
      <c r="N71" s="1">
        <f t="shared" si="64"/>
        <v>0.03634204975</v>
      </c>
      <c r="O71" s="1">
        <f t="shared" si="64"/>
        <v>0.03892914048</v>
      </c>
      <c r="P71" s="1">
        <f t="shared" si="64"/>
        <v>0.04129242086</v>
      </c>
      <c r="Q71" s="1">
        <f t="shared" si="64"/>
        <v>0.04348761379</v>
      </c>
      <c r="R71" s="1">
        <f t="shared" si="64"/>
        <v>0.04845292098</v>
      </c>
      <c r="S71" s="1">
        <f t="shared" si="64"/>
        <v>0.05290379498</v>
      </c>
      <c r="T71" s="1">
        <f t="shared" si="64"/>
        <v>0.06085457549</v>
      </c>
      <c r="U71" s="1">
        <f t="shared" si="64"/>
        <v>0.06801223249</v>
      </c>
      <c r="V71" s="1">
        <f t="shared" si="64"/>
        <v>0.07466877973</v>
      </c>
      <c r="W71" s="1">
        <f t="shared" si="64"/>
        <v>0.1042867223</v>
      </c>
      <c r="X71" s="1">
        <f t="shared" si="64"/>
        <v>0.1581300035</v>
      </c>
      <c r="AA71" s="1">
        <f t="shared" si="4"/>
        <v>0.005704006004</v>
      </c>
    </row>
    <row r="72" ht="15.75" customHeight="1">
      <c r="A72" s="1">
        <v>4.1</v>
      </c>
      <c r="B72" s="2">
        <f t="shared" si="2"/>
        <v>12589.25412</v>
      </c>
      <c r="C72" s="1">
        <f t="shared" ref="C72:X72" si="65">8*((8/$B72)^12+1/( (2.457*LOG(1/((7/$B72)^0.9+0.27*C$9),EXP(1)))^16+(37530/$B72)^16)^1.5)^(1/12)</f>
        <v>0.02912842508</v>
      </c>
      <c r="D72" s="1">
        <f t="shared" si="65"/>
        <v>0.02913634992</v>
      </c>
      <c r="E72" s="1">
        <f t="shared" si="65"/>
        <v>0.02914625031</v>
      </c>
      <c r="F72" s="1">
        <f t="shared" si="65"/>
        <v>0.029225228</v>
      </c>
      <c r="G72" s="1">
        <f t="shared" si="65"/>
        <v>0.02932339329</v>
      </c>
      <c r="H72" s="1">
        <f t="shared" si="65"/>
        <v>0.02951791148</v>
      </c>
      <c r="I72" s="1">
        <f t="shared" si="65"/>
        <v>0.02990000178</v>
      </c>
      <c r="J72" s="1">
        <f t="shared" si="65"/>
        <v>0.03027336482</v>
      </c>
      <c r="K72" s="1">
        <f t="shared" si="65"/>
        <v>0.03063858181</v>
      </c>
      <c r="L72" s="1">
        <f t="shared" si="65"/>
        <v>0.03099617428</v>
      </c>
      <c r="M72" s="1">
        <f t="shared" si="65"/>
        <v>0.03268476327</v>
      </c>
      <c r="N72" s="1">
        <f t="shared" si="65"/>
        <v>0.03568474894</v>
      </c>
      <c r="O72" s="1">
        <f t="shared" si="65"/>
        <v>0.03833673318</v>
      </c>
      <c r="P72" s="1">
        <f t="shared" si="65"/>
        <v>0.04074721401</v>
      </c>
      <c r="Q72" s="1">
        <f t="shared" si="65"/>
        <v>0.04297854146</v>
      </c>
      <c r="R72" s="1">
        <f t="shared" si="65"/>
        <v>0.04800616333</v>
      </c>
      <c r="S72" s="1">
        <f t="shared" si="65"/>
        <v>0.05249724114</v>
      </c>
      <c r="T72" s="1">
        <f t="shared" si="65"/>
        <v>0.06049750725</v>
      </c>
      <c r="U72" s="1">
        <f t="shared" si="65"/>
        <v>0.06768469486</v>
      </c>
      <c r="V72" s="1">
        <f t="shared" si="65"/>
        <v>0.07436085271</v>
      </c>
      <c r="W72" s="1">
        <f t="shared" si="65"/>
        <v>0.1040211179</v>
      </c>
      <c r="X72" s="1">
        <f t="shared" si="65"/>
        <v>0.1578763871</v>
      </c>
      <c r="AA72" s="1">
        <f t="shared" si="4"/>
        <v>0.005083700702</v>
      </c>
    </row>
    <row r="73" ht="15.75" customHeight="1">
      <c r="A73" s="1">
        <v>4.15</v>
      </c>
      <c r="B73" s="2">
        <f t="shared" si="2"/>
        <v>14125.37545</v>
      </c>
      <c r="C73" s="1">
        <f t="shared" ref="C73:X73" si="66">8*((8/$B73)^12+1/( (2.457*LOG(1/((7/$B73)^0.9+0.27*C$9),EXP(1)))^16+(37530/$B73)^16)^1.5)^(1/12)</f>
        <v>0.02825389949</v>
      </c>
      <c r="D73" s="1">
        <f t="shared" si="66"/>
        <v>0.02826229619</v>
      </c>
      <c r="E73" s="1">
        <f t="shared" si="66"/>
        <v>0.02827278532</v>
      </c>
      <c r="F73" s="1">
        <f t="shared" si="66"/>
        <v>0.02835643046</v>
      </c>
      <c r="G73" s="1">
        <f t="shared" si="66"/>
        <v>0.02846032601</v>
      </c>
      <c r="H73" s="1">
        <f t="shared" si="66"/>
        <v>0.02866597153</v>
      </c>
      <c r="I73" s="1">
        <f t="shared" si="66"/>
        <v>0.02906907636</v>
      </c>
      <c r="J73" s="1">
        <f t="shared" si="66"/>
        <v>0.02946195773</v>
      </c>
      <c r="K73" s="1">
        <f t="shared" si="66"/>
        <v>0.02984536073</v>
      </c>
      <c r="L73" s="1">
        <f t="shared" si="66"/>
        <v>0.03021994704</v>
      </c>
      <c r="M73" s="1">
        <f t="shared" si="66"/>
        <v>0.03197933007</v>
      </c>
      <c r="N73" s="1">
        <f t="shared" si="66"/>
        <v>0.03507566445</v>
      </c>
      <c r="O73" s="1">
        <f t="shared" si="66"/>
        <v>0.03779110733</v>
      </c>
      <c r="P73" s="1">
        <f t="shared" si="66"/>
        <v>0.04024708132</v>
      </c>
      <c r="Q73" s="1">
        <f t="shared" si="66"/>
        <v>0.04251288892</v>
      </c>
      <c r="R73" s="1">
        <f t="shared" si="66"/>
        <v>0.04759932553</v>
      </c>
      <c r="S73" s="1">
        <f t="shared" si="66"/>
        <v>0.05212795358</v>
      </c>
      <c r="T73" s="1">
        <f t="shared" si="66"/>
        <v>0.06017406066</v>
      </c>
      <c r="U73" s="1">
        <f t="shared" si="66"/>
        <v>0.06738842566</v>
      </c>
      <c r="V73" s="1">
        <f t="shared" si="66"/>
        <v>0.07408256559</v>
      </c>
      <c r="W73" s="1">
        <f t="shared" si="66"/>
        <v>0.1037814894</v>
      </c>
      <c r="X73" s="1">
        <f t="shared" si="66"/>
        <v>0.1576476807</v>
      </c>
      <c r="AA73" s="1">
        <f t="shared" si="4"/>
        <v>0.00453085302</v>
      </c>
    </row>
    <row r="74" ht="15.75" customHeight="1">
      <c r="A74" s="1">
        <v>4.2</v>
      </c>
      <c r="B74" s="2">
        <f t="shared" si="2"/>
        <v>15848.93192</v>
      </c>
      <c r="C74" s="1">
        <f t="shared" ref="C74:X74" si="67">8*((8/$B74)^12+1/( (2.457*LOG(1/((7/$B74)^0.9+0.27*C$9),EXP(1)))^16+(37530/$B74)^16)^1.5)^(1/12)</f>
        <v>0.02741819625</v>
      </c>
      <c r="D74" s="1">
        <f t="shared" si="67"/>
        <v>0.02742709895</v>
      </c>
      <c r="E74" s="1">
        <f t="shared" si="67"/>
        <v>0.02743821932</v>
      </c>
      <c r="F74" s="1">
        <f t="shared" si="67"/>
        <v>0.02752686381</v>
      </c>
      <c r="G74" s="1">
        <f t="shared" si="67"/>
        <v>0.0276368851</v>
      </c>
      <c r="H74" s="1">
        <f t="shared" si="67"/>
        <v>0.02785438848</v>
      </c>
      <c r="I74" s="1">
        <f t="shared" si="67"/>
        <v>0.02827975487</v>
      </c>
      <c r="J74" s="1">
        <f t="shared" si="67"/>
        <v>0.02869316107</v>
      </c>
      <c r="K74" s="1">
        <f t="shared" si="67"/>
        <v>0.02909555974</v>
      </c>
      <c r="L74" s="1">
        <f t="shared" si="67"/>
        <v>0.02948778748</v>
      </c>
      <c r="M74" s="1">
        <f t="shared" si="67"/>
        <v>0.03131958301</v>
      </c>
      <c r="N74" s="1">
        <f t="shared" si="67"/>
        <v>0.0345119048</v>
      </c>
      <c r="O74" s="1">
        <f t="shared" si="67"/>
        <v>0.03728913096</v>
      </c>
      <c r="P74" s="1">
        <f t="shared" si="67"/>
        <v>0.03978876953</v>
      </c>
      <c r="Q74" s="1">
        <f t="shared" si="67"/>
        <v>0.04208735109</v>
      </c>
      <c r="R74" s="1">
        <f t="shared" si="67"/>
        <v>0.04722911029</v>
      </c>
      <c r="S74" s="1">
        <f t="shared" si="67"/>
        <v>0.05179271041</v>
      </c>
      <c r="T74" s="1">
        <f t="shared" si="67"/>
        <v>0.05988118424</v>
      </c>
      <c r="U74" s="1">
        <f t="shared" si="67"/>
        <v>0.06712051497</v>
      </c>
      <c r="V74" s="1">
        <f t="shared" si="67"/>
        <v>0.07383111809</v>
      </c>
      <c r="W74" s="1">
        <f t="shared" si="67"/>
        <v>0.103565311</v>
      </c>
      <c r="X74" s="1">
        <f t="shared" si="67"/>
        <v>0.1574414889</v>
      </c>
      <c r="AA74" s="1">
        <f t="shared" si="4"/>
        <v>0.004038127005</v>
      </c>
    </row>
    <row r="75" ht="15.75" customHeight="1">
      <c r="A75" s="1">
        <v>4.25</v>
      </c>
      <c r="B75" s="2">
        <f t="shared" si="2"/>
        <v>17782.7941</v>
      </c>
      <c r="C75" s="1">
        <f t="shared" ref="C75:X75" si="68">8*((8/$B75)^12+1/( (2.457*LOG(1/((7/$B75)^0.9+0.27*C$9),EXP(1)))^16+(37530/$B75)^16)^1.5)^(1/12)</f>
        <v>0.02661905294</v>
      </c>
      <c r="D75" s="1">
        <f t="shared" si="68"/>
        <v>0.02662849838</v>
      </c>
      <c r="E75" s="1">
        <f t="shared" si="68"/>
        <v>0.02664029564</v>
      </c>
      <c r="F75" s="1">
        <f t="shared" si="68"/>
        <v>0.02673429526</v>
      </c>
      <c r="G75" s="1">
        <f t="shared" si="68"/>
        <v>0.02685086401</v>
      </c>
      <c r="H75" s="1">
        <f t="shared" si="68"/>
        <v>0.02708099756</v>
      </c>
      <c r="I75" s="1">
        <f t="shared" si="68"/>
        <v>0.02752992152</v>
      </c>
      <c r="J75" s="1">
        <f t="shared" si="68"/>
        <v>0.02796487382</v>
      </c>
      <c r="K75" s="1">
        <f t="shared" si="68"/>
        <v>0.02838706917</v>
      </c>
      <c r="L75" s="1">
        <f t="shared" si="68"/>
        <v>0.02879756136</v>
      </c>
      <c r="M75" s="1">
        <f t="shared" si="68"/>
        <v>0.03070316849</v>
      </c>
      <c r="N75" s="1">
        <f t="shared" si="68"/>
        <v>0.03399071213</v>
      </c>
      <c r="O75" s="1">
        <f t="shared" si="68"/>
        <v>0.03682782972</v>
      </c>
      <c r="P75" s="1">
        <f t="shared" si="68"/>
        <v>0.03936920792</v>
      </c>
      <c r="Q75" s="1">
        <f t="shared" si="68"/>
        <v>0.04169882571</v>
      </c>
      <c r="R75" s="1">
        <f t="shared" si="68"/>
        <v>0.04689245501</v>
      </c>
      <c r="S75" s="1">
        <f t="shared" si="68"/>
        <v>0.05148853938</v>
      </c>
      <c r="T75" s="1">
        <f t="shared" si="68"/>
        <v>0.05961608524</v>
      </c>
      <c r="U75" s="1">
        <f t="shared" si="68"/>
        <v>0.06687831131</v>
      </c>
      <c r="V75" s="1">
        <f t="shared" si="68"/>
        <v>0.07360396564</v>
      </c>
      <c r="W75" s="1">
        <f t="shared" si="68"/>
        <v>0.1033702991</v>
      </c>
      <c r="X75" s="1">
        <f t="shared" si="68"/>
        <v>0.157255602</v>
      </c>
      <c r="AA75" s="1">
        <f t="shared" si="4"/>
        <v>0.003598984481</v>
      </c>
    </row>
    <row r="76" ht="15.75" customHeight="1">
      <c r="A76" s="1">
        <v>4.3</v>
      </c>
      <c r="B76" s="2">
        <f t="shared" si="2"/>
        <v>19952.62315</v>
      </c>
      <c r="C76" s="1">
        <f t="shared" ref="C76:X76" si="69">8*((8/$B76)^12+1/( (2.457*LOG(1/((7/$B76)^0.9+0.27*C$9),EXP(1)))^16+(37530/$B76)^16)^1.5)^(1/12)</f>
        <v>0.02585436977</v>
      </c>
      <c r="D76" s="1">
        <f t="shared" si="69"/>
        <v>0.02586439746</v>
      </c>
      <c r="E76" s="1">
        <f t="shared" si="69"/>
        <v>0.02587692071</v>
      </c>
      <c r="F76" s="1">
        <f t="shared" si="69"/>
        <v>0.02597665681</v>
      </c>
      <c r="G76" s="1">
        <f t="shared" si="69"/>
        <v>0.02610022244</v>
      </c>
      <c r="H76" s="1">
        <f t="shared" si="69"/>
        <v>0.02634380144</v>
      </c>
      <c r="I76" s="1">
        <f t="shared" si="69"/>
        <v>0.02681762527</v>
      </c>
      <c r="J76" s="1">
        <f t="shared" si="69"/>
        <v>0.02727515359</v>
      </c>
      <c r="K76" s="1">
        <f t="shared" si="69"/>
        <v>0.02771793041</v>
      </c>
      <c r="L76" s="1">
        <f t="shared" si="69"/>
        <v>0.02814727784</v>
      </c>
      <c r="M76" s="1">
        <f t="shared" si="69"/>
        <v>0.03012785099</v>
      </c>
      <c r="N76" s="1">
        <f t="shared" si="69"/>
        <v>0.03350945224</v>
      </c>
      <c r="O76" s="1">
        <f t="shared" si="69"/>
        <v>0.03640437983</v>
      </c>
      <c r="P76" s="1">
        <f t="shared" si="69"/>
        <v>0.03898550115</v>
      </c>
      <c r="Q76" s="1">
        <f t="shared" si="69"/>
        <v>0.0413444051</v>
      </c>
      <c r="R76" s="1">
        <f t="shared" si="69"/>
        <v>0.04658651944</v>
      </c>
      <c r="S76" s="1">
        <f t="shared" si="69"/>
        <v>0.05121270229</v>
      </c>
      <c r="T76" s="1">
        <f t="shared" si="69"/>
        <v>0.05937621046</v>
      </c>
      <c r="U76" s="1">
        <f t="shared" si="69"/>
        <v>0.06665940064</v>
      </c>
      <c r="V76" s="1">
        <f t="shared" si="69"/>
        <v>0.07339879745</v>
      </c>
      <c r="W76" s="1">
        <f t="shared" si="69"/>
        <v>0.1031943905</v>
      </c>
      <c r="X76" s="1">
        <f t="shared" si="69"/>
        <v>0.1570880206</v>
      </c>
      <c r="AA76" s="1">
        <f t="shared" si="4"/>
        <v>0.003207598295</v>
      </c>
    </row>
    <row r="77" ht="15.75" customHeight="1">
      <c r="A77" s="1">
        <v>4.35</v>
      </c>
      <c r="B77" s="2">
        <f t="shared" si="2"/>
        <v>22387.21139</v>
      </c>
      <c r="C77" s="1">
        <f t="shared" ref="C77:X77" si="70">8*((8/$B77)^12+1/( (2.457*LOG(1/((7/$B77)^0.9+0.27*C$9),EXP(1)))^16+(37530/$B77)^16)^1.5)^(1/12)</f>
        <v>0.02512219577</v>
      </c>
      <c r="D77" s="1">
        <f t="shared" si="70"/>
        <v>0.02513284819</v>
      </c>
      <c r="E77" s="1">
        <f t="shared" si="70"/>
        <v>0.02514615021</v>
      </c>
      <c r="F77" s="1">
        <f t="shared" si="70"/>
        <v>0.02525203151</v>
      </c>
      <c r="G77" s="1">
        <f t="shared" si="70"/>
        <v>0.02538307265</v>
      </c>
      <c r="H77" s="1">
        <f t="shared" si="70"/>
        <v>0.02564095622</v>
      </c>
      <c r="I77" s="1">
        <f t="shared" si="70"/>
        <v>0.02614106496</v>
      </c>
      <c r="J77" s="1">
        <f t="shared" si="70"/>
        <v>0.02662220061</v>
      </c>
      <c r="K77" s="1">
        <f t="shared" si="70"/>
        <v>0.02708631923</v>
      </c>
      <c r="L77" s="1">
        <f t="shared" si="70"/>
        <v>0.02753507252</v>
      </c>
      <c r="M77" s="1">
        <f t="shared" si="70"/>
        <v>0.02959149846</v>
      </c>
      <c r="N77" s="1">
        <f t="shared" si="70"/>
        <v>0.0330656068</v>
      </c>
      <c r="O77" s="1">
        <f t="shared" si="70"/>
        <v>0.03601610248</v>
      </c>
      <c r="P77" s="1">
        <f t="shared" si="70"/>
        <v>0.03863492318</v>
      </c>
      <c r="Q77" s="1">
        <f t="shared" si="70"/>
        <v>0.04102136835</v>
      </c>
      <c r="R77" s="1">
        <f t="shared" si="70"/>
        <v>0.04630867377</v>
      </c>
      <c r="S77" s="1">
        <f t="shared" si="70"/>
        <v>0.05096268015</v>
      </c>
      <c r="T77" s="1">
        <f t="shared" si="70"/>
        <v>0.05915922799</v>
      </c>
      <c r="U77" s="1">
        <f t="shared" si="70"/>
        <v>0.06646158675</v>
      </c>
      <c r="V77" s="1">
        <f t="shared" si="70"/>
        <v>0.07321351627</v>
      </c>
      <c r="W77" s="1">
        <f t="shared" si="70"/>
        <v>0.1030357213</v>
      </c>
      <c r="X77" s="1">
        <f t="shared" si="70"/>
        <v>0.1569369413</v>
      </c>
      <c r="AA77" s="1">
        <f t="shared" si="4"/>
        <v>0.00285877499</v>
      </c>
    </row>
    <row r="78" ht="15.75" customHeight="1">
      <c r="A78" s="1">
        <v>4.4</v>
      </c>
      <c r="B78" s="2">
        <f t="shared" si="2"/>
        <v>25118.86432</v>
      </c>
      <c r="C78" s="1">
        <f t="shared" ref="C78:X78" si="71">8*((8/$B78)^12+1/( (2.457*LOG(1/((7/$B78)^0.9+0.27*C$9),EXP(1)))^16+(37530/$B78)^16)^1.5)^(1/12)</f>
        <v>0.02442071628</v>
      </c>
      <c r="D78" s="1">
        <f t="shared" si="71"/>
        <v>0.02443203918</v>
      </c>
      <c r="E78" s="1">
        <f t="shared" si="71"/>
        <v>0.02444617673</v>
      </c>
      <c r="F78" s="1">
        <f t="shared" si="71"/>
        <v>0.02455864121</v>
      </c>
      <c r="G78" s="1">
        <f t="shared" si="71"/>
        <v>0.02469766714</v>
      </c>
      <c r="H78" s="1">
        <f t="shared" si="71"/>
        <v>0.02497075884</v>
      </c>
      <c r="I78" s="1">
        <f t="shared" si="71"/>
        <v>0.02549857551</v>
      </c>
      <c r="J78" s="1">
        <f t="shared" si="71"/>
        <v>0.02600434297</v>
      </c>
      <c r="K78" s="1">
        <f t="shared" si="71"/>
        <v>0.02649053038</v>
      </c>
      <c r="L78" s="1">
        <f t="shared" si="71"/>
        <v>0.02695919179</v>
      </c>
      <c r="M78" s="1">
        <f t="shared" si="71"/>
        <v>0.02909206979</v>
      </c>
      <c r="N78" s="1">
        <f t="shared" si="71"/>
        <v>0.03265676766</v>
      </c>
      <c r="O78" s="1">
        <f t="shared" si="71"/>
        <v>0.0356604594</v>
      </c>
      <c r="P78" s="1">
        <f t="shared" si="71"/>
        <v>0.03831491154</v>
      </c>
      <c r="Q78" s="1">
        <f t="shared" si="71"/>
        <v>0.04072717384</v>
      </c>
      <c r="R78" s="1">
        <f t="shared" si="71"/>
        <v>0.046056487</v>
      </c>
      <c r="S78" s="1">
        <f t="shared" si="71"/>
        <v>0.05073615877</v>
      </c>
      <c r="T78" s="1">
        <f t="shared" si="71"/>
        <v>0.05896301017</v>
      </c>
      <c r="U78" s="1">
        <f t="shared" si="71"/>
        <v>0.06628287301</v>
      </c>
      <c r="V78" s="1">
        <f t="shared" si="71"/>
        <v>0.07304621969</v>
      </c>
      <c r="W78" s="1">
        <f t="shared" si="71"/>
        <v>0.1028926083</v>
      </c>
      <c r="X78" s="1">
        <f t="shared" si="71"/>
        <v>0.1568007384</v>
      </c>
      <c r="AA78" s="1">
        <f t="shared" si="4"/>
        <v>0.002547885892</v>
      </c>
    </row>
    <row r="79" ht="15.75" customHeight="1">
      <c r="A79" s="1">
        <v>4.45</v>
      </c>
      <c r="B79" s="2">
        <f t="shared" si="2"/>
        <v>28183.82931</v>
      </c>
      <c r="C79" s="1">
        <f t="shared" ref="C79:X79" si="72">8*((8/$B79)^12+1/( (2.457*LOG(1/((7/$B79)^0.9+0.27*C$9),EXP(1)))^16+(37530/$B79)^16)^1.5)^(1/12)</f>
        <v>0.02374824176</v>
      </c>
      <c r="D79" s="1">
        <f t="shared" si="72"/>
        <v>0.02376028438</v>
      </c>
      <c r="E79" s="1">
        <f t="shared" si="72"/>
        <v>0.02377531851</v>
      </c>
      <c r="F79" s="1">
        <f t="shared" si="72"/>
        <v>0.02389483541</v>
      </c>
      <c r="G79" s="1">
        <f t="shared" si="72"/>
        <v>0.02404238751</v>
      </c>
      <c r="H79" s="1">
        <f t="shared" si="72"/>
        <v>0.02433163551</v>
      </c>
      <c r="I79" s="1">
        <f t="shared" si="72"/>
        <v>0.02488861518</v>
      </c>
      <c r="J79" s="1">
        <f t="shared" si="72"/>
        <v>0.0254200228</v>
      </c>
      <c r="K79" s="1">
        <f t="shared" si="72"/>
        <v>0.02592896328</v>
      </c>
      <c r="L79" s="1">
        <f t="shared" si="72"/>
        <v>0.02641797862</v>
      </c>
      <c r="M79" s="1">
        <f t="shared" si="72"/>
        <v>0.02862760445</v>
      </c>
      <c r="N79" s="1">
        <f t="shared" si="72"/>
        <v>0.03228063265</v>
      </c>
      <c r="O79" s="1">
        <f t="shared" si="72"/>
        <v>0.03533504902</v>
      </c>
      <c r="P79" s="1">
        <f t="shared" si="72"/>
        <v>0.03802306193</v>
      </c>
      <c r="Q79" s="1">
        <f t="shared" si="72"/>
        <v>0.04045945185</v>
      </c>
      <c r="R79" s="1">
        <f t="shared" si="72"/>
        <v>0.04582771551</v>
      </c>
      <c r="S79" s="1">
        <f t="shared" si="72"/>
        <v>0.05053101495</v>
      </c>
      <c r="T79" s="1">
        <f t="shared" si="72"/>
        <v>0.05878561745</v>
      </c>
      <c r="U79" s="1">
        <f t="shared" si="72"/>
        <v>0.0661214455</v>
      </c>
      <c r="V79" s="1">
        <f t="shared" si="72"/>
        <v>0.07289518288</v>
      </c>
      <c r="W79" s="1">
        <f t="shared" si="72"/>
        <v>0.1027635316</v>
      </c>
      <c r="X79" s="1">
        <f t="shared" si="72"/>
        <v>0.1566779466</v>
      </c>
      <c r="AA79" s="1">
        <f t="shared" si="4"/>
        <v>0.002270805691</v>
      </c>
    </row>
    <row r="80" ht="15.75" customHeight="1">
      <c r="A80" s="1">
        <v>4.5</v>
      </c>
      <c r="B80" s="2">
        <f t="shared" si="2"/>
        <v>31622.7766</v>
      </c>
      <c r="C80" s="1">
        <f t="shared" ref="C80:X80" si="73">8*((8/$B80)^12+1/( (2.457*LOG(1/((7/$B80)^0.9+0.27*C$9),EXP(1)))^16+(37530/$B80)^16)^1.5)^(1/12)</f>
        <v>0.02310319756</v>
      </c>
      <c r="D80" s="1">
        <f t="shared" si="73"/>
        <v>0.0231160129</v>
      </c>
      <c r="E80" s="1">
        <f t="shared" si="73"/>
        <v>0.02313200927</v>
      </c>
      <c r="F80" s="1">
        <f t="shared" si="73"/>
        <v>0.02325908121</v>
      </c>
      <c r="G80" s="1">
        <f t="shared" si="73"/>
        <v>0.02341573434</v>
      </c>
      <c r="H80" s="1">
        <f t="shared" si="73"/>
        <v>0.02372213115</v>
      </c>
      <c r="I80" s="1">
        <f t="shared" si="73"/>
        <v>0.02430975364</v>
      </c>
      <c r="J80" s="1">
        <f t="shared" si="73"/>
        <v>0.02486778345</v>
      </c>
      <c r="K80" s="1">
        <f t="shared" si="73"/>
        <v>0.02540010884</v>
      </c>
      <c r="L80" s="1">
        <f t="shared" si="73"/>
        <v>0.02590985958</v>
      </c>
      <c r="M80" s="1">
        <f t="shared" si="73"/>
        <v>0.02819621415</v>
      </c>
      <c r="N80" s="1">
        <f t="shared" si="73"/>
        <v>0.03193500273</v>
      </c>
      <c r="O80" s="1">
        <f t="shared" si="73"/>
        <v>0.0350376032</v>
      </c>
      <c r="P80" s="1">
        <f t="shared" si="73"/>
        <v>0.03775712287</v>
      </c>
      <c r="Q80" s="1">
        <f t="shared" si="73"/>
        <v>0.04021599714</v>
      </c>
      <c r="R80" s="1">
        <f t="shared" si="73"/>
        <v>0.04562029193</v>
      </c>
      <c r="S80" s="1">
        <f t="shared" si="73"/>
        <v>0.05034530324</v>
      </c>
      <c r="T80" s="1">
        <f t="shared" si="73"/>
        <v>0.05862528337</v>
      </c>
      <c r="U80" s="1">
        <f t="shared" si="73"/>
        <v>0.06597565729</v>
      </c>
      <c r="V80" s="1">
        <f t="shared" si="73"/>
        <v>0.07275884276</v>
      </c>
      <c r="W80" s="1">
        <f t="shared" si="73"/>
        <v>0.1026471186</v>
      </c>
      <c r="X80" s="1">
        <f t="shared" si="73"/>
        <v>0.1565672448</v>
      </c>
      <c r="AA80" s="1">
        <f t="shared" si="4"/>
        <v>0.002023857703</v>
      </c>
    </row>
    <row r="81" ht="15.75" customHeight="1">
      <c r="A81" s="1">
        <v>4.55</v>
      </c>
      <c r="B81" s="2">
        <f t="shared" si="2"/>
        <v>35481.33892</v>
      </c>
      <c r="C81" s="1">
        <f t="shared" ref="C81:X81" si="74">8*((8/$B81)^12+1/( (2.457*LOG(1/((7/$B81)^0.9+0.27*C$9),EXP(1)))^16+(37530/$B81)^16)^1.5)^(1/12)</f>
        <v>0.0224841147</v>
      </c>
      <c r="D81" s="1">
        <f t="shared" si="74"/>
        <v>0.02249775985</v>
      </c>
      <c r="E81" s="1">
        <f t="shared" si="74"/>
        <v>0.02251478912</v>
      </c>
      <c r="F81" s="1">
        <f t="shared" si="74"/>
        <v>0.02264995423</v>
      </c>
      <c r="G81" s="1">
        <f t="shared" si="74"/>
        <v>0.022816318</v>
      </c>
      <c r="H81" s="1">
        <f t="shared" si="74"/>
        <v>0.02314089964</v>
      </c>
      <c r="I81" s="1">
        <f t="shared" si="74"/>
        <v>0.02376066083</v>
      </c>
      <c r="J81" s="1">
        <f t="shared" si="74"/>
        <v>0.02434625748</v>
      </c>
      <c r="K81" s="1">
        <f t="shared" si="74"/>
        <v>0.02490253741</v>
      </c>
      <c r="L81" s="1">
        <f t="shared" si="74"/>
        <v>0.02543333327</v>
      </c>
      <c r="M81" s="1">
        <f t="shared" si="74"/>
        <v>0.02779607637</v>
      </c>
      <c r="N81" s="1">
        <f t="shared" si="74"/>
        <v>0.03161777995</v>
      </c>
      <c r="O81" s="1">
        <f t="shared" si="74"/>
        <v>0.034765984</v>
      </c>
      <c r="P81" s="1">
        <f t="shared" si="74"/>
        <v>0.03751499033</v>
      </c>
      <c r="Q81" s="1">
        <f t="shared" si="74"/>
        <v>0.03999476149</v>
      </c>
      <c r="R81" s="1">
        <f t="shared" si="74"/>
        <v>0.04543231425</v>
      </c>
      <c r="S81" s="1">
        <f t="shared" si="74"/>
        <v>0.05017724322</v>
      </c>
      <c r="T81" s="1">
        <f t="shared" si="74"/>
        <v>0.0584804004</v>
      </c>
      <c r="U81" s="1">
        <f t="shared" si="74"/>
        <v>0.06584401398</v>
      </c>
      <c r="V81" s="1">
        <f t="shared" si="74"/>
        <v>0.07263578351</v>
      </c>
      <c r="W81" s="1">
        <f t="shared" si="74"/>
        <v>0.1025421305</v>
      </c>
      <c r="X81" s="1">
        <f t="shared" si="74"/>
        <v>0.1564674423</v>
      </c>
      <c r="AA81" s="1">
        <f t="shared" si="4"/>
        <v>0.001803765076</v>
      </c>
    </row>
    <row r="82" ht="15.75" customHeight="1">
      <c r="A82" s="1">
        <v>4.6</v>
      </c>
      <c r="B82" s="2">
        <f t="shared" si="2"/>
        <v>39810.71706</v>
      </c>
      <c r="C82" s="1">
        <f t="shared" ref="C82:X82" si="75">8*((8/$B82)^12+1/( (2.457*LOG(1/((7/$B82)^0.9+0.27*C$9),EXP(1)))^16+(37530/$B82)^16)^1.5)^(1/12)</f>
        <v>0.02188962152</v>
      </c>
      <c r="D82" s="1">
        <f t="shared" si="75"/>
        <v>0.02190415794</v>
      </c>
      <c r="E82" s="1">
        <f t="shared" si="75"/>
        <v>0.02192229613</v>
      </c>
      <c r="F82" s="1">
        <f t="shared" si="75"/>
        <v>0.02206613038</v>
      </c>
      <c r="G82" s="1">
        <f t="shared" si="75"/>
        <v>0.02224285034</v>
      </c>
      <c r="H82" s="1">
        <f t="shared" si="75"/>
        <v>0.02258669482</v>
      </c>
      <c r="I82" s="1">
        <f t="shared" si="75"/>
        <v>0.02324009648</v>
      </c>
      <c r="J82" s="1">
        <f t="shared" si="75"/>
        <v>0.02385415545</v>
      </c>
      <c r="K82" s="1">
        <f t="shared" si="75"/>
        <v>0.02443488769</v>
      </c>
      <c r="L82" s="1">
        <f t="shared" si="75"/>
        <v>0.02498696</v>
      </c>
      <c r="M82" s="1">
        <f t="shared" si="75"/>
        <v>0.0274254296</v>
      </c>
      <c r="N82" s="1">
        <f t="shared" si="75"/>
        <v>0.0313269661</v>
      </c>
      <c r="O82" s="1">
        <f t="shared" si="75"/>
        <v>0.03451818061</v>
      </c>
      <c r="P82" s="1">
        <f t="shared" si="75"/>
        <v>0.03729470217</v>
      </c>
      <c r="Q82" s="1">
        <f t="shared" si="75"/>
        <v>0.03979384626</v>
      </c>
      <c r="R82" s="1">
        <f t="shared" si="75"/>
        <v>0.04526203519</v>
      </c>
      <c r="S82" s="1">
        <f t="shared" si="75"/>
        <v>0.05002520749</v>
      </c>
      <c r="T82" s="1">
        <f t="shared" si="75"/>
        <v>0.05834950677</v>
      </c>
      <c r="U82" s="1">
        <f t="shared" si="75"/>
        <v>0.0657251603</v>
      </c>
      <c r="V82" s="1">
        <f t="shared" si="75"/>
        <v>0.07252472313</v>
      </c>
      <c r="W82" s="1">
        <f t="shared" si="75"/>
        <v>0.1024474488</v>
      </c>
      <c r="X82" s="1">
        <f t="shared" si="75"/>
        <v>0.1563774657</v>
      </c>
      <c r="AA82" s="1">
        <f t="shared" si="4"/>
        <v>0.001607607316</v>
      </c>
    </row>
    <row r="83" ht="15.75" customHeight="1">
      <c r="A83" s="1">
        <v>4.65</v>
      </c>
      <c r="B83" s="2">
        <f t="shared" si="2"/>
        <v>44668.35922</v>
      </c>
      <c r="C83" s="1">
        <f t="shared" ref="C83:X83" si="76">8*((8/$B83)^12+1/( (2.457*LOG(1/((7/$B83)^0.9+0.27*C$9),EXP(1)))^16+(37530/$B83)^16)^1.5)^(1/12)</f>
        <v>0.02131843602</v>
      </c>
      <c r="D83" s="1">
        <f t="shared" si="76"/>
        <v>0.02133392997</v>
      </c>
      <c r="E83" s="1">
        <f t="shared" si="76"/>
        <v>0.02135325886</v>
      </c>
      <c r="F83" s="1">
        <f t="shared" si="76"/>
        <v>0.02150637835</v>
      </c>
      <c r="G83" s="1">
        <f t="shared" si="76"/>
        <v>0.02169413699</v>
      </c>
      <c r="H83" s="1">
        <f t="shared" si="76"/>
        <v>0.02205836207</v>
      </c>
      <c r="I83" s="1">
        <f t="shared" si="76"/>
        <v>0.02274690022</v>
      </c>
      <c r="J83" s="1">
        <f t="shared" si="76"/>
        <v>0.02339025556</v>
      </c>
      <c r="K83" s="1">
        <f t="shared" si="76"/>
        <v>0.02399585684</v>
      </c>
      <c r="L83" s="1">
        <f t="shared" si="76"/>
        <v>0.02456935287</v>
      </c>
      <c r="M83" s="1">
        <f t="shared" si="76"/>
        <v>0.02708257006</v>
      </c>
      <c r="N83" s="1">
        <f t="shared" si="76"/>
        <v>0.03106066171</v>
      </c>
      <c r="O83" s="1">
        <f t="shared" si="76"/>
        <v>0.03429230592</v>
      </c>
      <c r="P83" s="1">
        <f t="shared" si="76"/>
        <v>0.03709443242</v>
      </c>
      <c r="Q83" s="1">
        <f t="shared" si="76"/>
        <v>0.03961149468</v>
      </c>
      <c r="R83" s="1">
        <f t="shared" si="76"/>
        <v>0.04510785189</v>
      </c>
      <c r="S83" s="1">
        <f t="shared" si="76"/>
        <v>0.04988771008</v>
      </c>
      <c r="T83" s="1">
        <f t="shared" si="76"/>
        <v>0.05823127428</v>
      </c>
      <c r="U83" s="1">
        <f t="shared" si="76"/>
        <v>0.06561786782</v>
      </c>
      <c r="V83" s="1">
        <f t="shared" si="76"/>
        <v>0.07242450131</v>
      </c>
      <c r="W83" s="1">
        <f t="shared" si="76"/>
        <v>0.1023620641</v>
      </c>
      <c r="X83" s="1">
        <f t="shared" si="76"/>
        <v>0.1562963473</v>
      </c>
      <c r="AA83" s="1">
        <f t="shared" si="4"/>
        <v>0.001432781529</v>
      </c>
    </row>
    <row r="84" ht="15.75" customHeight="1">
      <c r="A84" s="1">
        <v>4.7</v>
      </c>
      <c r="B84" s="2">
        <f t="shared" si="2"/>
        <v>50118.72336</v>
      </c>
      <c r="C84" s="1">
        <f t="shared" ref="C84:X84" si="77">8*((8/$B84)^12+1/( (2.457*LOG(1/((7/$B84)^0.9+0.27*C$9),EXP(1)))^16+(37530/$B84)^16)^1.5)^(1/12)</f>
        <v>0.02076935901</v>
      </c>
      <c r="D84" s="1">
        <f t="shared" si="77"/>
        <v>0.02078588183</v>
      </c>
      <c r="E84" s="1">
        <f t="shared" si="77"/>
        <v>0.02080648943</v>
      </c>
      <c r="F84" s="1">
        <f t="shared" si="77"/>
        <v>0.02096955288</v>
      </c>
      <c r="G84" s="1">
        <f t="shared" si="77"/>
        <v>0.02116907037</v>
      </c>
      <c r="H84" s="1">
        <f t="shared" si="77"/>
        <v>0.02155483044</v>
      </c>
      <c r="I84" s="1">
        <f t="shared" si="77"/>
        <v>0.02227998221</v>
      </c>
      <c r="J84" s="1">
        <f t="shared" si="77"/>
        <v>0.02295339411</v>
      </c>
      <c r="K84" s="1">
        <f t="shared" si="77"/>
        <v>0.02358419159</v>
      </c>
      <c r="L84" s="1">
        <f t="shared" si="77"/>
        <v>0.02417917015</v>
      </c>
      <c r="M84" s="1">
        <f t="shared" si="77"/>
        <v>0.02676584984</v>
      </c>
      <c r="N84" s="1">
        <f t="shared" si="77"/>
        <v>0.03081706516</v>
      </c>
      <c r="O84" s="1">
        <f t="shared" si="77"/>
        <v>0.03408659309</v>
      </c>
      <c r="P84" s="1">
        <f t="shared" si="77"/>
        <v>0.03691248539</v>
      </c>
      <c r="Q84" s="1">
        <f t="shared" si="77"/>
        <v>0.03944608436</v>
      </c>
      <c r="R84" s="1">
        <f t="shared" si="77"/>
        <v>0.04496829601</v>
      </c>
      <c r="S84" s="1">
        <f t="shared" si="77"/>
        <v>0.04976339562</v>
      </c>
      <c r="T84" s="1">
        <f t="shared" si="77"/>
        <v>0.05812449683</v>
      </c>
      <c r="U84" s="1">
        <f t="shared" si="77"/>
        <v>0.06552102358</v>
      </c>
      <c r="V84" s="1">
        <f t="shared" si="77"/>
        <v>0.07233406822</v>
      </c>
      <c r="W84" s="1">
        <f t="shared" si="77"/>
        <v>0.1022850655</v>
      </c>
      <c r="X84" s="1">
        <f t="shared" si="77"/>
        <v>0.156223215</v>
      </c>
      <c r="AA84" s="1">
        <f t="shared" si="4"/>
        <v>0.001276967882</v>
      </c>
    </row>
    <row r="85" ht="15.75" customHeight="1">
      <c r="A85" s="1">
        <v>4.75</v>
      </c>
      <c r="B85" s="2">
        <f t="shared" si="2"/>
        <v>56234.13252</v>
      </c>
      <c r="C85" s="1">
        <f t="shared" ref="C85:X85" si="78">8*((8/$B85)^12+1/( (2.457*LOG(1/((7/$B85)^0.9+0.27*C$9),EXP(1)))^16+(37530/$B85)^16)^1.5)^(1/12)</f>
        <v>0.02024126774</v>
      </c>
      <c r="D85" s="1">
        <f t="shared" si="78"/>
        <v>0.02025889634</v>
      </c>
      <c r="E85" s="1">
        <f t="shared" si="78"/>
        <v>0.02028087736</v>
      </c>
      <c r="F85" s="1">
        <f t="shared" si="78"/>
        <v>0.02045458849</v>
      </c>
      <c r="G85" s="1">
        <f t="shared" si="78"/>
        <v>0.02066662321</v>
      </c>
      <c r="H85" s="1">
        <f t="shared" si="78"/>
        <v>0.02107510526</v>
      </c>
      <c r="I85" s="1">
        <f t="shared" si="78"/>
        <v>0.0218383144</v>
      </c>
      <c r="J85" s="1">
        <f t="shared" si="78"/>
        <v>0.0225424567</v>
      </c>
      <c r="K85" s="1">
        <f t="shared" si="78"/>
        <v>0.02319868061</v>
      </c>
      <c r="L85" s="1">
        <f t="shared" si="78"/>
        <v>0.02381510905</v>
      </c>
      <c r="M85" s="1">
        <f t="shared" si="78"/>
        <v>0.02647367599</v>
      </c>
      <c r="N85" s="1">
        <f t="shared" si="78"/>
        <v>0.03059447167</v>
      </c>
      <c r="O85" s="1">
        <f t="shared" si="78"/>
        <v>0.03389939167</v>
      </c>
      <c r="P85" s="1">
        <f t="shared" si="78"/>
        <v>0.03674728957</v>
      </c>
      <c r="Q85" s="1">
        <f t="shared" si="78"/>
        <v>0.03929611958</v>
      </c>
      <c r="R85" s="1">
        <f t="shared" si="78"/>
        <v>0.04484202415</v>
      </c>
      <c r="S85" s="1">
        <f t="shared" si="78"/>
        <v>0.04965102905</v>
      </c>
      <c r="T85" s="1">
        <f t="shared" si="78"/>
        <v>0.05802807995</v>
      </c>
      <c r="U85" s="1">
        <f t="shared" si="78"/>
        <v>0.06543361965</v>
      </c>
      <c r="V85" s="1">
        <f t="shared" si="78"/>
        <v>0.07225247428</v>
      </c>
      <c r="W85" s="1">
        <f t="shared" si="78"/>
        <v>0.1022156309</v>
      </c>
      <c r="X85" s="1">
        <f t="shared" si="78"/>
        <v>0.1561572822</v>
      </c>
      <c r="AA85" s="1">
        <f t="shared" si="4"/>
        <v>0.001138098822</v>
      </c>
    </row>
    <row r="86" ht="15.75" customHeight="1">
      <c r="A86" s="1">
        <v>4.8</v>
      </c>
      <c r="B86" s="2">
        <f t="shared" si="2"/>
        <v>63095.73445</v>
      </c>
      <c r="C86" s="1">
        <f t="shared" ref="C86:X86" si="79">8*((8/$B86)^12+1/( (2.457*LOG(1/((7/$B86)^0.9+0.27*C$9),EXP(1)))^16+(37530/$B86)^16)^1.5)^(1/12)</f>
        <v>0.01973311019</v>
      </c>
      <c r="D86" s="1">
        <f t="shared" si="79"/>
        <v>0.01975192745</v>
      </c>
      <c r="E86" s="1">
        <f t="shared" si="79"/>
        <v>0.01977538379</v>
      </c>
      <c r="F86" s="1">
        <f t="shared" si="79"/>
        <v>0.01996049388</v>
      </c>
      <c r="G86" s="1">
        <f t="shared" si="79"/>
        <v>0.02018584259</v>
      </c>
      <c r="H86" s="1">
        <f t="shared" si="79"/>
        <v>0.02061826103</v>
      </c>
      <c r="I86" s="1">
        <f t="shared" si="79"/>
        <v>0.02142092215</v>
      </c>
      <c r="J86" s="1">
        <f t="shared" si="79"/>
        <v>0.02215637041</v>
      </c>
      <c r="K86" s="1">
        <f t="shared" si="79"/>
        <v>0.02283814793</v>
      </c>
      <c r="L86" s="1">
        <f t="shared" si="79"/>
        <v>0.02347590073</v>
      </c>
      <c r="M86" s="1">
        <f t="shared" si="79"/>
        <v>0.02620451054</v>
      </c>
      <c r="N86" s="1">
        <f t="shared" si="79"/>
        <v>0.03039127224</v>
      </c>
      <c r="O86" s="1">
        <f t="shared" si="79"/>
        <v>0.0337291635</v>
      </c>
      <c r="P86" s="1">
        <f t="shared" si="79"/>
        <v>0.03659739145</v>
      </c>
      <c r="Q86" s="1">
        <f t="shared" si="79"/>
        <v>0.03916022378</v>
      </c>
      <c r="R86" s="1">
        <f t="shared" si="79"/>
        <v>0.04472780869</v>
      </c>
      <c r="S86" s="1">
        <f t="shared" si="79"/>
        <v>0.04954948599</v>
      </c>
      <c r="T86" s="1">
        <f t="shared" si="79"/>
        <v>0.05794103097</v>
      </c>
      <c r="U86" s="1">
        <f t="shared" si="79"/>
        <v>0.06535474367</v>
      </c>
      <c r="V86" s="1">
        <f t="shared" si="79"/>
        <v>0.07217886086</v>
      </c>
      <c r="W86" s="1">
        <f t="shared" si="79"/>
        <v>0.1021530185</v>
      </c>
      <c r="X86" s="1">
        <f t="shared" si="79"/>
        <v>0.1560978402</v>
      </c>
      <c r="AA86" s="1">
        <f t="shared" si="4"/>
        <v>0.001014331643</v>
      </c>
    </row>
    <row r="87" ht="15.75" customHeight="1">
      <c r="A87" s="1">
        <v>4.85</v>
      </c>
      <c r="B87" s="2">
        <f t="shared" si="2"/>
        <v>70794.57844</v>
      </c>
      <c r="C87" s="1">
        <f t="shared" ref="C87:X87" si="80">8*((8/$B87)^12+1/( (2.457*LOG(1/((7/$B87)^0.9+0.27*C$9),EXP(1)))^16+(37530/$B87)^16)^1.5)^(1/12)</f>
        <v>0.01924389983</v>
      </c>
      <c r="D87" s="1">
        <f t="shared" si="80"/>
        <v>0.01926399509</v>
      </c>
      <c r="E87" s="1">
        <f t="shared" si="80"/>
        <v>0.01928903639</v>
      </c>
      <c r="F87" s="1">
        <f t="shared" si="80"/>
        <v>0.01948634673</v>
      </c>
      <c r="G87" s="1">
        <f t="shared" si="80"/>
        <v>0.01972584431</v>
      </c>
      <c r="H87" s="1">
        <f t="shared" si="80"/>
        <v>0.02018343473</v>
      </c>
      <c r="I87" s="1">
        <f t="shared" si="80"/>
        <v>0.02102687653</v>
      </c>
      <c r="J87" s="1">
        <f t="shared" si="80"/>
        <v>0.0217940968</v>
      </c>
      <c r="K87" s="1">
        <f t="shared" si="80"/>
        <v>0.02250144761</v>
      </c>
      <c r="L87" s="1">
        <f t="shared" si="80"/>
        <v>0.02316030669</v>
      </c>
      <c r="M87" s="1">
        <f t="shared" si="80"/>
        <v>0.02595687116</v>
      </c>
      <c r="N87" s="1">
        <f t="shared" si="80"/>
        <v>0.03020595213</v>
      </c>
      <c r="O87" s="1">
        <f t="shared" si="80"/>
        <v>0.03357447831</v>
      </c>
      <c r="P87" s="1">
        <f t="shared" si="80"/>
        <v>0.03646144918</v>
      </c>
      <c r="Q87" s="1">
        <f t="shared" si="80"/>
        <v>0.03903713214</v>
      </c>
      <c r="R87" s="1">
        <f t="shared" si="80"/>
        <v>0.04462452907</v>
      </c>
      <c r="S87" s="1">
        <f t="shared" si="80"/>
        <v>0.04945774364</v>
      </c>
      <c r="T87" s="1">
        <f t="shared" si="80"/>
        <v>0.05786245011</v>
      </c>
      <c r="U87" s="1">
        <f t="shared" si="80"/>
        <v>0.06528356998</v>
      </c>
      <c r="V87" s="1">
        <f t="shared" si="80"/>
        <v>0.07211245175</v>
      </c>
      <c r="W87" s="1">
        <f t="shared" si="80"/>
        <v>0.1020965591</v>
      </c>
      <c r="X87" s="1">
        <f t="shared" si="80"/>
        <v>0.1560442498</v>
      </c>
      <c r="AA87" s="1">
        <f t="shared" si="4"/>
        <v>0.0009040240286</v>
      </c>
    </row>
    <row r="88" ht="15.75" customHeight="1">
      <c r="A88" s="1">
        <v>4.9</v>
      </c>
      <c r="B88" s="2">
        <f t="shared" si="2"/>
        <v>79432.82347</v>
      </c>
      <c r="C88" s="1">
        <f t="shared" ref="C88:X88" si="81">8*((8/$B88)^12+1/( (2.457*LOG(1/((7/$B88)^0.9+0.27*C$9),EXP(1)))^16+(37530/$B88)^16)^1.5)^(1/12)</f>
        <v>0.01877271082</v>
      </c>
      <c r="D88" s="1">
        <f t="shared" si="81"/>
        <v>0.01879418036</v>
      </c>
      <c r="E88" s="1">
        <f t="shared" si="81"/>
        <v>0.01882092458</v>
      </c>
      <c r="F88" s="1">
        <f t="shared" si="81"/>
        <v>0.01903128897</v>
      </c>
      <c r="G88" s="1">
        <f t="shared" si="81"/>
        <v>0.01928580767</v>
      </c>
      <c r="H88" s="1">
        <f t="shared" si="81"/>
        <v>0.0197698194</v>
      </c>
      <c r="I88" s="1">
        <f t="shared" si="81"/>
        <v>0.02065528709</v>
      </c>
      <c r="J88" s="1">
        <f t="shared" si="81"/>
        <v>0.02145462593</v>
      </c>
      <c r="K88" s="1">
        <f t="shared" si="81"/>
        <v>0.02218745948</v>
      </c>
      <c r="L88" s="1">
        <f t="shared" si="81"/>
        <v>0.02286711625</v>
      </c>
      <c r="M88" s="1">
        <f t="shared" si="81"/>
        <v>0.02572933214</v>
      </c>
      <c r="N88" s="1">
        <f t="shared" si="81"/>
        <v>0.03003708912</v>
      </c>
      <c r="O88" s="1">
        <f t="shared" si="81"/>
        <v>0.0334340091</v>
      </c>
      <c r="P88" s="1">
        <f t="shared" si="81"/>
        <v>0.03633822628</v>
      </c>
      <c r="Q88" s="1">
        <f t="shared" si="81"/>
        <v>0.0389256842</v>
      </c>
      <c r="R88" s="1">
        <f t="shared" si="81"/>
        <v>0.04453116358</v>
      </c>
      <c r="S88" s="1">
        <f t="shared" si="81"/>
        <v>0.04937487237</v>
      </c>
      <c r="T88" s="1">
        <f t="shared" si="81"/>
        <v>0.05779152211</v>
      </c>
      <c r="U88" s="1">
        <f t="shared" si="81"/>
        <v>0.06521935174</v>
      </c>
      <c r="V88" s="1">
        <f t="shared" si="81"/>
        <v>0.07205254547</v>
      </c>
      <c r="W88" s="1">
        <f t="shared" si="81"/>
        <v>0.1020456489</v>
      </c>
      <c r="X88" s="1">
        <f t="shared" si="81"/>
        <v>0.155995935</v>
      </c>
      <c r="AA88" s="1">
        <f t="shared" si="4"/>
        <v>0.0008057122635</v>
      </c>
    </row>
    <row r="89" ht="15.75" customHeight="1">
      <c r="A89" s="1">
        <v>4.95</v>
      </c>
      <c r="B89" s="2">
        <f t="shared" si="2"/>
        <v>89125.09381</v>
      </c>
      <c r="C89" s="1">
        <f t="shared" ref="C89:X89" si="82">8*((8/$B89)^12+1/( (2.457*LOG(1/((7/$B89)^0.9+0.27*C$9),EXP(1)))^16+(37530/$B89)^16)^1.5)^(1/12)</f>
        <v>0.01831867357</v>
      </c>
      <c r="D89" s="1">
        <f t="shared" si="82"/>
        <v>0.01834162124</v>
      </c>
      <c r="E89" s="1">
        <f t="shared" si="82"/>
        <v>0.01837019525</v>
      </c>
      <c r="F89" s="1">
        <f t="shared" si="82"/>
        <v>0.01859452237</v>
      </c>
      <c r="G89" s="1">
        <f t="shared" si="82"/>
        <v>0.01886497052</v>
      </c>
      <c r="H89" s="1">
        <f t="shared" si="82"/>
        <v>0.01937665787</v>
      </c>
      <c r="I89" s="1">
        <f t="shared" si="82"/>
        <v>0.02030529528</v>
      </c>
      <c r="J89" s="1">
        <f t="shared" si="82"/>
        <v>0.02113697128</v>
      </c>
      <c r="K89" s="1">
        <f t="shared" si="82"/>
        <v>0.02189508617</v>
      </c>
      <c r="L89" s="1">
        <f t="shared" si="82"/>
        <v>0.02259514523</v>
      </c>
      <c r="M89" s="1">
        <f t="shared" si="82"/>
        <v>0.02552052562</v>
      </c>
      <c r="N89" s="1">
        <f t="shared" si="82"/>
        <v>0.02988335134</v>
      </c>
      <c r="O89" s="1">
        <f t="shared" si="82"/>
        <v>0.03330652725</v>
      </c>
      <c r="P89" s="1">
        <f t="shared" si="82"/>
        <v>0.03622658532</v>
      </c>
      <c r="Q89" s="1">
        <f t="shared" si="82"/>
        <v>0.03882481688</v>
      </c>
      <c r="R89" s="1">
        <f t="shared" si="82"/>
        <v>0.04444678149</v>
      </c>
      <c r="S89" s="1">
        <f t="shared" si="82"/>
        <v>0.04930002781</v>
      </c>
      <c r="T89" s="1">
        <f t="shared" si="82"/>
        <v>0.05772750868</v>
      </c>
      <c r="U89" s="1">
        <f t="shared" si="82"/>
        <v>0.06516141355</v>
      </c>
      <c r="V89" s="1">
        <f t="shared" si="82"/>
        <v>0.07199850818</v>
      </c>
      <c r="W89" s="1">
        <f t="shared" si="82"/>
        <v>0.1019997431</v>
      </c>
      <c r="X89" s="1">
        <f t="shared" si="82"/>
        <v>0.1559523762</v>
      </c>
      <c r="AA89" s="1">
        <f t="shared" si="4"/>
        <v>0.0007180918108</v>
      </c>
    </row>
    <row r="90" ht="15.75" customHeight="1">
      <c r="A90" s="1">
        <v>5.0</v>
      </c>
      <c r="B90" s="2">
        <f t="shared" si="2"/>
        <v>100000</v>
      </c>
      <c r="C90" s="1">
        <f t="shared" ref="C90:X90" si="83">8*((8/$B90)^12+1/( (2.457*LOG(1/((7/$B90)^0.9+0.27*C$9),EXP(1)))^16+(37530/$B90)^16)^1.5)^(1/12)</f>
        <v>0.01788097083</v>
      </c>
      <c r="D90" s="1">
        <f t="shared" si="83"/>
        <v>0.01790550854</v>
      </c>
      <c r="E90" s="1">
        <f t="shared" si="83"/>
        <v>0.01793604882</v>
      </c>
      <c r="F90" s="1">
        <f t="shared" si="83"/>
        <v>0.01817530451</v>
      </c>
      <c r="G90" s="1">
        <f t="shared" si="83"/>
        <v>0.01846262457</v>
      </c>
      <c r="H90" s="1">
        <f t="shared" si="83"/>
        <v>0.01900323684</v>
      </c>
      <c r="I90" s="1">
        <f t="shared" si="83"/>
        <v>0.01997606846</v>
      </c>
      <c r="J90" s="1">
        <f t="shared" si="83"/>
        <v>0.02084016575</v>
      </c>
      <c r="K90" s="1">
        <f t="shared" si="83"/>
        <v>0.02162325104</v>
      </c>
      <c r="L90" s="1">
        <f t="shared" si="83"/>
        <v>0.02234323551</v>
      </c>
      <c r="M90" s="1">
        <f t="shared" si="83"/>
        <v>0.02532914283</v>
      </c>
      <c r="N90" s="1">
        <f t="shared" si="83"/>
        <v>0.02974349471</v>
      </c>
      <c r="O90" s="1">
        <f t="shared" si="83"/>
        <v>0.03319089758</v>
      </c>
      <c r="P90" s="1">
        <f t="shared" si="83"/>
        <v>0.03612548167</v>
      </c>
      <c r="Q90" s="1">
        <f t="shared" si="83"/>
        <v>0.03873355752</v>
      </c>
      <c r="R90" s="1">
        <f t="shared" si="83"/>
        <v>0.04437053576</v>
      </c>
      <c r="S90" s="1">
        <f t="shared" si="83"/>
        <v>0.04923244357</v>
      </c>
      <c r="T90" s="1">
        <f t="shared" si="83"/>
        <v>0.05766974148</v>
      </c>
      <c r="U90" s="1">
        <f t="shared" si="83"/>
        <v>0.06510914479</v>
      </c>
      <c r="V90" s="1">
        <f t="shared" si="83"/>
        <v>0.07194976728</v>
      </c>
      <c r="W90" s="1">
        <f t="shared" si="83"/>
        <v>0.1019583504</v>
      </c>
      <c r="X90" s="1">
        <f t="shared" si="83"/>
        <v>0.1559131054</v>
      </c>
      <c r="AA90" s="1">
        <f t="shared" si="4"/>
        <v>0.00064</v>
      </c>
    </row>
    <row r="91" ht="15.75" customHeight="1">
      <c r="A91" s="1">
        <v>5.05</v>
      </c>
      <c r="B91" s="2">
        <f t="shared" si="2"/>
        <v>112201.8454</v>
      </c>
      <c r="C91" s="1">
        <f t="shared" ref="C91:X91" si="84">8*((8/$B91)^12+1/( (2.457*LOG(1/((7/$B91)^0.9+0.27*C$9),EXP(1)))^16+(37530/$B91)^16)^1.5)^(1/12)</f>
        <v>0.0174588339</v>
      </c>
      <c r="D91" s="1">
        <f t="shared" si="84"/>
        <v>0.01748508234</v>
      </c>
      <c r="E91" s="1">
        <f t="shared" si="84"/>
        <v>0.01751773561</v>
      </c>
      <c r="F91" s="1">
        <f t="shared" si="84"/>
        <v>0.017772945</v>
      </c>
      <c r="G91" s="1">
        <f t="shared" si="84"/>
        <v>0.01807811081</v>
      </c>
      <c r="H91" s="1">
        <f t="shared" si="84"/>
        <v>0.01864888109</v>
      </c>
      <c r="I91" s="1">
        <f t="shared" si="84"/>
        <v>0.0196667947</v>
      </c>
      <c r="J91" s="1">
        <f t="shared" si="84"/>
        <v>0.02056325858</v>
      </c>
      <c r="K91" s="1">
        <f t="shared" si="84"/>
        <v>0.02137089724</v>
      </c>
      <c r="L91" s="1">
        <f t="shared" si="84"/>
        <v>0.02211025548</v>
      </c>
      <c r="M91" s="1">
        <f t="shared" si="84"/>
        <v>0.0251539352</v>
      </c>
      <c r="N91" s="1">
        <f t="shared" si="84"/>
        <v>0.02961636007</v>
      </c>
      <c r="O91" s="1">
        <f t="shared" si="84"/>
        <v>0.03308607323</v>
      </c>
      <c r="P91" s="1">
        <f t="shared" si="84"/>
        <v>0.03603395742</v>
      </c>
      <c r="Q91" s="1">
        <f t="shared" si="84"/>
        <v>0.03865101736</v>
      </c>
      <c r="R91" s="1">
        <f t="shared" si="84"/>
        <v>0.04430165613</v>
      </c>
      <c r="S91" s="1">
        <f t="shared" si="84"/>
        <v>0.04917142445</v>
      </c>
      <c r="T91" s="1">
        <f t="shared" si="84"/>
        <v>0.05761761572</v>
      </c>
      <c r="U91" s="1">
        <f t="shared" si="84"/>
        <v>0.06506199359</v>
      </c>
      <c r="V91" s="1">
        <f t="shared" si="84"/>
        <v>0.07190580561</v>
      </c>
      <c r="W91" s="1">
        <f t="shared" si="84"/>
        <v>0.1019210276</v>
      </c>
      <c r="X91" s="1">
        <f t="shared" si="84"/>
        <v>0.1558777003</v>
      </c>
      <c r="AA91" s="1">
        <f t="shared" si="4"/>
        <v>0.0005704006004</v>
      </c>
    </row>
    <row r="92" ht="15.75" customHeight="1">
      <c r="A92" s="1">
        <v>5.1</v>
      </c>
      <c r="B92" s="2">
        <f t="shared" si="2"/>
        <v>125892.5412</v>
      </c>
      <c r="C92" s="1">
        <f t="shared" ref="C92:X92" si="85">8*((8/$B92)^12+1/( (2.457*LOG(1/((7/$B92)^0.9+0.27*C$9),EXP(1)))^16+(37530/$B92)^16)^1.5)^(1/12)</f>
        <v>0.01705153932</v>
      </c>
      <c r="D92" s="1">
        <f t="shared" si="85"/>
        <v>0.0170796286</v>
      </c>
      <c r="E92" s="1">
        <f t="shared" si="85"/>
        <v>0.01711455261</v>
      </c>
      <c r="F92" s="1">
        <f t="shared" si="85"/>
        <v>0.01738680195</v>
      </c>
      <c r="G92" s="1">
        <f t="shared" si="85"/>
        <v>0.01771081522</v>
      </c>
      <c r="H92" s="1">
        <f t="shared" si="85"/>
        <v>0.01831294798</v>
      </c>
      <c r="I92" s="1">
        <f t="shared" si="85"/>
        <v>0.01937667823</v>
      </c>
      <c r="J92" s="1">
        <f t="shared" si="85"/>
        <v>0.02030531331</v>
      </c>
      <c r="K92" s="1">
        <f t="shared" si="85"/>
        <v>0.02113698759</v>
      </c>
      <c r="L92" s="1">
        <f t="shared" si="85"/>
        <v>0.02189510115</v>
      </c>
      <c r="M92" s="1">
        <f t="shared" si="85"/>
        <v>0.02499371518</v>
      </c>
      <c r="N92" s="1">
        <f t="shared" si="85"/>
        <v>0.02950086999</v>
      </c>
      <c r="O92" s="1">
        <f t="shared" si="85"/>
        <v>0.03299109055</v>
      </c>
      <c r="P92" s="1">
        <f t="shared" si="85"/>
        <v>0.03595113541</v>
      </c>
      <c r="Q92" s="1">
        <f t="shared" si="85"/>
        <v>0.03857638523</v>
      </c>
      <c r="R92" s="1">
        <f t="shared" si="85"/>
        <v>0.04423944271</v>
      </c>
      <c r="S92" s="1">
        <f t="shared" si="85"/>
        <v>0.04911634017</v>
      </c>
      <c r="T92" s="1">
        <f t="shared" si="85"/>
        <v>0.05757058431</v>
      </c>
      <c r="U92" s="1">
        <f t="shared" si="85"/>
        <v>0.06501946126</v>
      </c>
      <c r="V92" s="1">
        <f t="shared" si="85"/>
        <v>0.07186615613</v>
      </c>
      <c r="W92" s="1">
        <f t="shared" si="85"/>
        <v>0.1018873749</v>
      </c>
      <c r="X92" s="1">
        <f t="shared" si="85"/>
        <v>0.1558457803</v>
      </c>
      <c r="AA92" s="1">
        <f t="shared" si="4"/>
        <v>0.0005083700702</v>
      </c>
    </row>
    <row r="93" ht="15.75" customHeight="1">
      <c r="A93" s="1">
        <v>5.15</v>
      </c>
      <c r="B93" s="2">
        <f t="shared" si="2"/>
        <v>141253.7545</v>
      </c>
      <c r="C93" s="1">
        <f t="shared" ref="C93:X93" si="86">8*((8/$B93)^12+1/( (2.457*LOG(1/((7/$B93)^0.9+0.27*C$9),EXP(1)))^16+(37530/$B93)^16)^1.5)^(1/12)</f>
        <v>0.01665840574</v>
      </c>
      <c r="D93" s="1">
        <f t="shared" si="86"/>
        <v>0.01668847614</v>
      </c>
      <c r="E93" s="1">
        <f t="shared" si="86"/>
        <v>0.01672584039</v>
      </c>
      <c r="F93" s="1">
        <f t="shared" si="86"/>
        <v>0.01701627863</v>
      </c>
      <c r="G93" s="1">
        <f t="shared" si="86"/>
        <v>0.01736016448</v>
      </c>
      <c r="H93" s="1">
        <f t="shared" si="86"/>
        <v>0.01799482214</v>
      </c>
      <c r="I93" s="1">
        <f t="shared" si="86"/>
        <v>0.01910493572</v>
      </c>
      <c r="J93" s="1">
        <f t="shared" si="86"/>
        <v>0.02006540662</v>
      </c>
      <c r="K93" s="1">
        <f t="shared" si="86"/>
        <v>0.02092050528</v>
      </c>
      <c r="L93" s="1">
        <f t="shared" si="86"/>
        <v>0.0216966977</v>
      </c>
      <c r="M93" s="1">
        <f t="shared" si="86"/>
        <v>0.02484735682</v>
      </c>
      <c r="N93" s="1">
        <f t="shared" si="86"/>
        <v>0.02939602531</v>
      </c>
      <c r="O93" s="1">
        <f t="shared" si="86"/>
        <v>0.032905064</v>
      </c>
      <c r="P93" s="1">
        <f t="shared" si="86"/>
        <v>0.03587621351</v>
      </c>
      <c r="Q93" s="1">
        <f t="shared" si="86"/>
        <v>0.03850892156</v>
      </c>
      <c r="R93" s="1">
        <f t="shared" si="86"/>
        <v>0.04418326</v>
      </c>
      <c r="S93" s="1">
        <f t="shared" si="86"/>
        <v>0.04906661961</v>
      </c>
      <c r="T93" s="1">
        <f t="shared" si="86"/>
        <v>0.05752815254</v>
      </c>
      <c r="U93" s="1">
        <f t="shared" si="86"/>
        <v>0.06498109727</v>
      </c>
      <c r="V93" s="1">
        <f t="shared" si="86"/>
        <v>0.07183039717</v>
      </c>
      <c r="W93" s="1">
        <f t="shared" si="86"/>
        <v>0.1018570317</v>
      </c>
      <c r="X93" s="1">
        <f t="shared" si="86"/>
        <v>0.1558170025</v>
      </c>
      <c r="AA93" s="1">
        <f t="shared" si="4"/>
        <v>0.000453085302</v>
      </c>
    </row>
    <row r="94" ht="15.75" customHeight="1">
      <c r="A94" s="1">
        <v>5.2</v>
      </c>
      <c r="B94" s="2">
        <f t="shared" si="2"/>
        <v>158489.3192</v>
      </c>
      <c r="C94" s="1">
        <f t="shared" ref="C94:X94" si="87">8*((8/$B94)^12+1/( (2.457*LOG(1/((7/$B94)^0.9+0.27*C$9),EXP(1)))^16+(37530/$B94)^16)^1.5)^(1/12)</f>
        <v>0.01627879105</v>
      </c>
      <c r="D94" s="1">
        <f t="shared" si="87"/>
        <v>0.01631099382</v>
      </c>
      <c r="E94" s="1">
        <f t="shared" si="87"/>
        <v>0.01635098039</v>
      </c>
      <c r="F94" s="1">
        <f t="shared" si="87"/>
        <v>0.01666082035</v>
      </c>
      <c r="G94" s="1">
        <f t="shared" si="87"/>
        <v>0.01702562186</v>
      </c>
      <c r="H94" s="1">
        <f t="shared" si="87"/>
        <v>0.01769391051</v>
      </c>
      <c r="I94" s="1">
        <f t="shared" si="87"/>
        <v>0.01885079342</v>
      </c>
      <c r="J94" s="1">
        <f t="shared" si="87"/>
        <v>0.01984262807</v>
      </c>
      <c r="K94" s="1">
        <f t="shared" si="87"/>
        <v>0.02072045509</v>
      </c>
      <c r="L94" s="1">
        <f t="shared" si="87"/>
        <v>0.02151400145</v>
      </c>
      <c r="M94" s="1">
        <f t="shared" si="87"/>
        <v>0.02471379586</v>
      </c>
      <c r="N94" s="1">
        <f t="shared" si="87"/>
        <v>0.02930090151</v>
      </c>
      <c r="O94" s="1">
        <f t="shared" si="87"/>
        <v>0.03282718112</v>
      </c>
      <c r="P94" s="1">
        <f t="shared" si="87"/>
        <v>0.03580845912</v>
      </c>
      <c r="Q94" s="1">
        <f t="shared" si="87"/>
        <v>0.03844795274</v>
      </c>
      <c r="R94" s="1">
        <f t="shared" si="87"/>
        <v>0.04413253136</v>
      </c>
      <c r="S94" s="1">
        <f t="shared" si="87"/>
        <v>0.0490217455</v>
      </c>
      <c r="T94" s="1">
        <f t="shared" si="87"/>
        <v>0.05748987312</v>
      </c>
      <c r="U94" s="1">
        <f t="shared" si="87"/>
        <v>0.06494649468</v>
      </c>
      <c r="V94" s="1">
        <f t="shared" si="87"/>
        <v>0.07179814804</v>
      </c>
      <c r="W94" s="1">
        <f t="shared" si="87"/>
        <v>0.1018296728</v>
      </c>
      <c r="X94" s="1">
        <f t="shared" si="87"/>
        <v>0.1557910574</v>
      </c>
      <c r="AA94" s="1">
        <f t="shared" si="4"/>
        <v>0.0004038127005</v>
      </c>
    </row>
    <row r="95" ht="15.75" customHeight="1">
      <c r="A95" s="1">
        <v>5.25</v>
      </c>
      <c r="B95" s="2">
        <f t="shared" si="2"/>
        <v>177827.941</v>
      </c>
      <c r="C95" s="1">
        <f t="shared" ref="C95:X95" si="88">8*((8/$B95)^12+1/( (2.457*LOG(1/((7/$B95)^0.9+0.27*C$9),EXP(1)))^16+(37530/$B95)^16)^1.5)^(1/12)</f>
        <v>0.0159120898</v>
      </c>
      <c r="D95" s="1">
        <f t="shared" si="88"/>
        <v>0.015946588</v>
      </c>
      <c r="E95" s="1">
        <f t="shared" si="88"/>
        <v>0.01598939237</v>
      </c>
      <c r="F95" s="1">
        <f t="shared" si="88"/>
        <v>0.01631991138</v>
      </c>
      <c r="G95" s="1">
        <f t="shared" si="88"/>
        <v>0.01670668311</v>
      </c>
      <c r="H95" s="1">
        <f t="shared" si="88"/>
        <v>0.01740963769</v>
      </c>
      <c r="I95" s="1">
        <f t="shared" si="88"/>
        <v>0.01861348507</v>
      </c>
      <c r="J95" s="1">
        <f t="shared" si="88"/>
        <v>0.01963608056</v>
      </c>
      <c r="K95" s="1">
        <f t="shared" si="88"/>
        <v>0.02053586521</v>
      </c>
      <c r="L95" s="1">
        <f t="shared" si="88"/>
        <v>0.02134600189</v>
      </c>
      <c r="M95" s="1">
        <f t="shared" si="88"/>
        <v>0.0245920295</v>
      </c>
      <c r="N95" s="1">
        <f t="shared" si="88"/>
        <v>0.02921464488</v>
      </c>
      <c r="O95" s="1">
        <f t="shared" si="88"/>
        <v>0.03275669762</v>
      </c>
      <c r="P95" s="1">
        <f t="shared" si="88"/>
        <v>0.03574720384</v>
      </c>
      <c r="Q95" s="1">
        <f t="shared" si="88"/>
        <v>0.03839286581</v>
      </c>
      <c r="R95" s="1">
        <f t="shared" si="88"/>
        <v>0.04408673383</v>
      </c>
      <c r="S95" s="1">
        <f t="shared" si="88"/>
        <v>0.04898124954</v>
      </c>
      <c r="T95" s="1">
        <f t="shared" si="88"/>
        <v>0.05745534181</v>
      </c>
      <c r="U95" s="1">
        <f t="shared" si="88"/>
        <v>0.06491528599</v>
      </c>
      <c r="V95" s="1">
        <f t="shared" si="88"/>
        <v>0.07176906511</v>
      </c>
      <c r="W95" s="1">
        <f t="shared" si="88"/>
        <v>0.1018050049</v>
      </c>
      <c r="X95" s="1">
        <f t="shared" si="88"/>
        <v>0.1557676662</v>
      </c>
      <c r="AA95" s="1">
        <f t="shared" si="4"/>
        <v>0.0003598984481</v>
      </c>
    </row>
    <row r="96" ht="15.75" customHeight="1">
      <c r="A96" s="1">
        <v>5.3</v>
      </c>
      <c r="B96" s="2">
        <f t="shared" si="2"/>
        <v>199526.2315</v>
      </c>
      <c r="C96" s="1">
        <f t="shared" ref="C96:X96" si="89">8*((8/$B96)^12+1/( (2.457*LOG(1/((7/$B96)^0.9+0.27*C$9),EXP(1)))^16+(37530/$B96)^16)^1.5)^(1/12)</f>
        <v>0.01555773073</v>
      </c>
      <c r="D96" s="1">
        <f t="shared" si="89"/>
        <v>0.01559470014</v>
      </c>
      <c r="E96" s="1">
        <f t="shared" si="89"/>
        <v>0.0156405321</v>
      </c>
      <c r="F96" s="1">
        <f t="shared" si="89"/>
        <v>0.01599307208</v>
      </c>
      <c r="G96" s="1">
        <f t="shared" si="89"/>
        <v>0.01640287249</v>
      </c>
      <c r="H96" s="1">
        <f t="shared" si="89"/>
        <v>0.01714144158</v>
      </c>
      <c r="I96" s="1">
        <f t="shared" si="89"/>
        <v>0.0183922506</v>
      </c>
      <c r="J96" s="1">
        <f t="shared" si="89"/>
        <v>0.01944488143</v>
      </c>
      <c r="K96" s="1">
        <f t="shared" si="89"/>
        <v>0.02036578922</v>
      </c>
      <c r="L96" s="1">
        <f t="shared" si="89"/>
        <v>0.02119172383</v>
      </c>
      <c r="M96" s="1">
        <f t="shared" si="89"/>
        <v>0.02448111567</v>
      </c>
      <c r="N96" s="1">
        <f t="shared" si="89"/>
        <v>0.02913646866</v>
      </c>
      <c r="O96" s="1">
        <f t="shared" si="89"/>
        <v>0.03269293258</v>
      </c>
      <c r="P96" s="1">
        <f t="shared" si="89"/>
        <v>0.03569183857</v>
      </c>
      <c r="Q96" s="1">
        <f t="shared" si="89"/>
        <v>0.03834310345</v>
      </c>
      <c r="R96" s="1">
        <f t="shared" si="89"/>
        <v>0.04404539341</v>
      </c>
      <c r="S96" s="1">
        <f t="shared" si="89"/>
        <v>0.04894470794</v>
      </c>
      <c r="T96" s="1">
        <f t="shared" si="89"/>
        <v>0.05742419334</v>
      </c>
      <c r="U96" s="1">
        <f t="shared" si="89"/>
        <v>0.06488713937</v>
      </c>
      <c r="V96" s="1">
        <f t="shared" si="89"/>
        <v>0.07174283822</v>
      </c>
      <c r="W96" s="1">
        <f t="shared" si="89"/>
        <v>0.1017827634</v>
      </c>
      <c r="X96" s="1">
        <f t="shared" si="89"/>
        <v>0.1557465775</v>
      </c>
      <c r="AA96" s="1">
        <f t="shared" si="4"/>
        <v>0.0003207598295</v>
      </c>
    </row>
    <row r="97" ht="15.75" customHeight="1">
      <c r="A97" s="1">
        <v>5.35</v>
      </c>
      <c r="B97" s="2">
        <f t="shared" si="2"/>
        <v>223872.1139</v>
      </c>
      <c r="C97" s="1">
        <f t="shared" ref="C97:X97" si="90">8*((8/$B97)^12+1/( (2.457*LOG(1/((7/$B97)^0.9+0.27*C$9),EXP(1)))^16+(37530/$B97)^16)^1.5)^(1/12)</f>
        <v>0.01521517459</v>
      </c>
      <c r="D97" s="1">
        <f t="shared" si="90"/>
        <v>0.01525480465</v>
      </c>
      <c r="E97" s="1">
        <f t="shared" si="90"/>
        <v>0.01530388918</v>
      </c>
      <c r="F97" s="1">
        <f t="shared" si="90"/>
        <v>0.01567985601</v>
      </c>
      <c r="G97" s="1">
        <f t="shared" si="90"/>
        <v>0.01611373884</v>
      </c>
      <c r="H97" s="1">
        <f t="shared" si="90"/>
        <v>0.01688876963</v>
      </c>
      <c r="I97" s="1">
        <f t="shared" si="90"/>
        <v>0.01818633572</v>
      </c>
      <c r="J97" s="1">
        <f t="shared" si="90"/>
        <v>0.0192681641</v>
      </c>
      <c r="K97" s="1">
        <f t="shared" si="90"/>
        <v>0.02020930832</v>
      </c>
      <c r="L97" s="1">
        <f t="shared" si="90"/>
        <v>0.02105022934</v>
      </c>
      <c r="M97" s="1">
        <f t="shared" si="90"/>
        <v>0.02438017199</v>
      </c>
      <c r="N97" s="1">
        <f t="shared" si="90"/>
        <v>0.02906564911</v>
      </c>
      <c r="O97" s="1">
        <f t="shared" si="90"/>
        <v>0.03263526387</v>
      </c>
      <c r="P97" s="1">
        <f t="shared" si="90"/>
        <v>0.03564180873</v>
      </c>
      <c r="Q97" s="1">
        <f t="shared" si="90"/>
        <v>0.03829815932</v>
      </c>
      <c r="R97" s="1">
        <f t="shared" si="90"/>
        <v>0.04400808072</v>
      </c>
      <c r="S97" s="1">
        <f t="shared" si="90"/>
        <v>0.04891173731</v>
      </c>
      <c r="T97" s="1">
        <f t="shared" si="90"/>
        <v>0.05739609771</v>
      </c>
      <c r="U97" s="1">
        <f t="shared" si="90"/>
        <v>0.06486175525</v>
      </c>
      <c r="V97" s="1">
        <f t="shared" si="90"/>
        <v>0.07171918748</v>
      </c>
      <c r="W97" s="1">
        <f t="shared" si="90"/>
        <v>0.1017627099</v>
      </c>
      <c r="X97" s="1">
        <f t="shared" si="90"/>
        <v>0.1557275646</v>
      </c>
      <c r="AA97" s="1">
        <f t="shared" si="4"/>
        <v>0.000285877499</v>
      </c>
    </row>
    <row r="98" ht="15.75" customHeight="1">
      <c r="A98" s="1">
        <v>5.4</v>
      </c>
      <c r="B98" s="2">
        <f t="shared" si="2"/>
        <v>251188.6432</v>
      </c>
      <c r="C98" s="1">
        <f t="shared" ref="C98:X98" si="91">8*((8/$B98)^12+1/( (2.457*LOG(1/((7/$B98)^0.9+0.27*C$9),EXP(1)))^16+(37530/$B98)^16)^1.5)^(1/12)</f>
        <v>0.01488391206</v>
      </c>
      <c r="D98" s="1">
        <f t="shared" si="91"/>
        <v>0.01492640692</v>
      </c>
      <c r="E98" s="1">
        <f t="shared" si="91"/>
        <v>0.01497898513</v>
      </c>
      <c r="F98" s="1">
        <f t="shared" si="91"/>
        <v>0.01537984716</v>
      </c>
      <c r="G98" s="1">
        <f t="shared" si="91"/>
        <v>0.0158388517</v>
      </c>
      <c r="H98" s="1">
        <f t="shared" si="91"/>
        <v>0.01665107541</v>
      </c>
      <c r="I98" s="1">
        <f t="shared" si="91"/>
        <v>0.01799499207</v>
      </c>
      <c r="J98" s="1">
        <f t="shared" si="91"/>
        <v>0.01910508006</v>
      </c>
      <c r="K98" s="1">
        <f t="shared" si="91"/>
        <v>0.02006553359</v>
      </c>
      <c r="L98" s="1">
        <f t="shared" si="91"/>
        <v>0.02092061957</v>
      </c>
      <c r="M98" s="1">
        <f t="shared" si="91"/>
        <v>0.0242883743</v>
      </c>
      <c r="N98" s="1">
        <f t="shared" si="91"/>
        <v>0.02900152159</v>
      </c>
      <c r="O98" s="1">
        <f t="shared" si="91"/>
        <v>0.03258312374</v>
      </c>
      <c r="P98" s="1">
        <f t="shared" si="91"/>
        <v>0.03559660986</v>
      </c>
      <c r="Q98" s="1">
        <f t="shared" si="91"/>
        <v>0.03825757373</v>
      </c>
      <c r="R98" s="1">
        <f t="shared" si="91"/>
        <v>0.04397440691</v>
      </c>
      <c r="S98" s="1">
        <f t="shared" si="91"/>
        <v>0.04888199091</v>
      </c>
      <c r="T98" s="1">
        <f t="shared" si="91"/>
        <v>0.05737075686</v>
      </c>
      <c r="U98" s="1">
        <f t="shared" si="91"/>
        <v>0.06483886317</v>
      </c>
      <c r="V98" s="1">
        <f t="shared" si="91"/>
        <v>0.07169786031</v>
      </c>
      <c r="W98" s="1">
        <f t="shared" si="91"/>
        <v>0.1017446292</v>
      </c>
      <c r="X98" s="1">
        <f t="shared" si="91"/>
        <v>0.1557104233</v>
      </c>
      <c r="AA98" s="1">
        <f t="shared" si="4"/>
        <v>0.0002547885892</v>
      </c>
    </row>
    <row r="99" ht="15.75" customHeight="1">
      <c r="A99" s="1">
        <v>5.45</v>
      </c>
      <c r="B99" s="2">
        <f t="shared" si="2"/>
        <v>281838.2931</v>
      </c>
      <c r="C99" s="1">
        <f t="shared" ref="C99:X99" si="92">8*((8/$B99)^12+1/( (2.457*LOG(1/((7/$B99)^0.9+0.27*C$9),EXP(1)))^16+(37530/$B99)^16)^1.5)^(1/12)</f>
        <v>0.01456346186</v>
      </c>
      <c r="D99" s="1">
        <f t="shared" si="92"/>
        <v>0.01460904147</v>
      </c>
      <c r="E99" s="1">
        <f t="shared" si="92"/>
        <v>0.01466537155</v>
      </c>
      <c r="F99" s="1">
        <f t="shared" si="92"/>
        <v>0.01509265715</v>
      </c>
      <c r="G99" s="1">
        <f t="shared" si="92"/>
        <v>0.01557779761</v>
      </c>
      <c r="H99" s="1">
        <f t="shared" si="92"/>
        <v>0.01642781586</v>
      </c>
      <c r="I99" s="1">
        <f t="shared" si="92"/>
        <v>0.01781747817</v>
      </c>
      <c r="J99" s="1">
        <f t="shared" si="92"/>
        <v>0.01895480109</v>
      </c>
      <c r="K99" s="1">
        <f t="shared" si="92"/>
        <v>0.01993360806</v>
      </c>
      <c r="L99" s="1">
        <f t="shared" si="92"/>
        <v>0.02080203619</v>
      </c>
      <c r="M99" s="1">
        <f t="shared" si="92"/>
        <v>0.02420495492</v>
      </c>
      <c r="N99" s="1">
        <f t="shared" si="92"/>
        <v>0.02894347671</v>
      </c>
      <c r="O99" s="1">
        <f t="shared" si="92"/>
        <v>0.03253599463</v>
      </c>
      <c r="P99" s="1">
        <f t="shared" si="92"/>
        <v>0.03555578343</v>
      </c>
      <c r="Q99" s="1">
        <f t="shared" si="92"/>
        <v>0.03822092961</v>
      </c>
      <c r="R99" s="1">
        <f t="shared" si="92"/>
        <v>0.04394402004</v>
      </c>
      <c r="S99" s="1">
        <f t="shared" si="92"/>
        <v>0.0488551553</v>
      </c>
      <c r="T99" s="1">
        <f t="shared" si="92"/>
        <v>0.05734790161</v>
      </c>
      <c r="U99" s="1">
        <f t="shared" si="92"/>
        <v>0.06481821907</v>
      </c>
      <c r="V99" s="1">
        <f t="shared" si="92"/>
        <v>0.07167862883</v>
      </c>
      <c r="W99" s="1">
        <f t="shared" si="92"/>
        <v>0.1017283274</v>
      </c>
      <c r="X99" s="1">
        <f t="shared" si="92"/>
        <v>0.1556949692</v>
      </c>
      <c r="AA99" s="1">
        <f t="shared" si="4"/>
        <v>0.0002270805691</v>
      </c>
    </row>
    <row r="100" ht="15.75" customHeight="1">
      <c r="A100" s="1">
        <v>5.5</v>
      </c>
      <c r="B100" s="2">
        <f t="shared" si="2"/>
        <v>316227.766</v>
      </c>
      <c r="C100" s="1">
        <f t="shared" ref="C100:X100" si="93">8*((8/$B100)^12+1/( (2.457*LOG(1/((7/$B100)^0.9+0.27*C$9),EXP(1)))^16+(37530/$B100)^16)^1.5)^(1/12)</f>
        <v>0.01425336897</v>
      </c>
      <c r="D100" s="1">
        <f t="shared" si="93"/>
        <v>0.01430227027</v>
      </c>
      <c r="E100" s="1">
        <f t="shared" si="93"/>
        <v>0.01436262843</v>
      </c>
      <c r="F100" s="1">
        <f t="shared" si="93"/>
        <v>0.01481792251</v>
      </c>
      <c r="G100" s="1">
        <f t="shared" si="93"/>
        <v>0.01533017642</v>
      </c>
      <c r="H100" s="1">
        <f t="shared" si="93"/>
        <v>0.016218449</v>
      </c>
      <c r="I100" s="1">
        <f t="shared" si="93"/>
        <v>0.01765306074</v>
      </c>
      <c r="J100" s="1">
        <f t="shared" si="93"/>
        <v>0.01881652157</v>
      </c>
      <c r="K100" s="1">
        <f t="shared" si="93"/>
        <v>0.01981270865</v>
      </c>
      <c r="L100" s="1">
        <f t="shared" si="93"/>
        <v>0.02069366254</v>
      </c>
      <c r="M100" s="1">
        <f t="shared" si="93"/>
        <v>0.02412920056</v>
      </c>
      <c r="N100" s="1">
        <f t="shared" si="93"/>
        <v>0.02889095656</v>
      </c>
      <c r="O100" s="1">
        <f t="shared" si="93"/>
        <v>0.03249340522</v>
      </c>
      <c r="P100" s="1">
        <f t="shared" si="93"/>
        <v>0.03551891302</v>
      </c>
      <c r="Q100" s="1">
        <f t="shared" si="93"/>
        <v>0.03818784879</v>
      </c>
      <c r="R100" s="1">
        <f t="shared" si="93"/>
        <v>0.04391660166</v>
      </c>
      <c r="S100" s="1">
        <f t="shared" si="93"/>
        <v>0.04883094712</v>
      </c>
      <c r="T100" s="1">
        <f t="shared" si="93"/>
        <v>0.05732728892</v>
      </c>
      <c r="U100" s="1">
        <f t="shared" si="93"/>
        <v>0.06479960266</v>
      </c>
      <c r="V100" s="1">
        <f t="shared" si="93"/>
        <v>0.07166128739</v>
      </c>
      <c r="W100" s="1">
        <f t="shared" si="93"/>
        <v>0.1017136294</v>
      </c>
      <c r="X100" s="1">
        <f t="shared" si="93"/>
        <v>0.1556810363</v>
      </c>
      <c r="AA100" s="1">
        <f t="shared" si="4"/>
        <v>0.0002023857703</v>
      </c>
    </row>
    <row r="101" ht="15.75" customHeight="1">
      <c r="A101" s="1">
        <v>5.55</v>
      </c>
      <c r="B101" s="2">
        <f t="shared" si="2"/>
        <v>354813.3892</v>
      </c>
      <c r="C101" s="1">
        <f t="shared" ref="C101:X101" si="94">8*((8/$B101)^12+1/( (2.457*LOG(1/((7/$B101)^0.9+0.27*C$9),EXP(1)))^16+(37530/$B101)^16)^1.5)^(1/12)</f>
        <v>0.0139532031</v>
      </c>
      <c r="D101" s="1">
        <f t="shared" si="94"/>
        <v>0.01400568119</v>
      </c>
      <c r="E101" s="1">
        <f t="shared" si="94"/>
        <v>0.01407036265</v>
      </c>
      <c r="F101" s="1">
        <f t="shared" si="94"/>
        <v>0.01455530189</v>
      </c>
      <c r="G101" s="1">
        <f t="shared" si="94"/>
        <v>0.01509559791</v>
      </c>
      <c r="H101" s="1">
        <f t="shared" si="94"/>
        <v>0.01602243236</v>
      </c>
      <c r="I101" s="1">
        <f t="shared" si="94"/>
        <v>0.01750101656</v>
      </c>
      <c r="J101" s="1">
        <f t="shared" si="94"/>
        <v>0.01868946076</v>
      </c>
      <c r="K101" s="1">
        <f t="shared" si="94"/>
        <v>0.0197020478</v>
      </c>
      <c r="L101" s="1">
        <f t="shared" si="94"/>
        <v>0.02059472437</v>
      </c>
      <c r="M101" s="1">
        <f t="shared" si="94"/>
        <v>0.02406045015</v>
      </c>
      <c r="N101" s="1">
        <f t="shared" si="94"/>
        <v>0.02884345105</v>
      </c>
      <c r="O101" s="1">
        <f t="shared" si="94"/>
        <v>0.03245492665</v>
      </c>
      <c r="P101" s="1">
        <f t="shared" si="94"/>
        <v>0.03548562066</v>
      </c>
      <c r="Q101" s="1">
        <f t="shared" si="94"/>
        <v>0.03815798854</v>
      </c>
      <c r="R101" s="1">
        <f t="shared" si="94"/>
        <v>0.04389186374</v>
      </c>
      <c r="S101" s="1">
        <f t="shared" si="94"/>
        <v>0.04880911035</v>
      </c>
      <c r="T101" s="1">
        <f t="shared" si="94"/>
        <v>0.05730869937</v>
      </c>
      <c r="U101" s="1">
        <f t="shared" si="94"/>
        <v>0.06478281514</v>
      </c>
      <c r="V101" s="1">
        <f t="shared" si="94"/>
        <v>0.07164565052</v>
      </c>
      <c r="W101" s="1">
        <f t="shared" si="94"/>
        <v>0.1017003776</v>
      </c>
      <c r="X101" s="1">
        <f t="shared" si="94"/>
        <v>0.1556684748</v>
      </c>
      <c r="AA101" s="1">
        <f t="shared" si="4"/>
        <v>0.0001803765076</v>
      </c>
    </row>
    <row r="102" ht="15.75" customHeight="1">
      <c r="A102" s="1">
        <v>5.6</v>
      </c>
      <c r="B102" s="2">
        <f t="shared" si="2"/>
        <v>398107.1706</v>
      </c>
      <c r="C102" s="1">
        <f t="shared" ref="C102:X102" si="95">8*((8/$B102)^12+1/( (2.457*LOG(1/((7/$B102)^0.9+0.27*C$9),EXP(1)))^16+(37530/$B102)^16)^1.5)^(1/12)</f>
        <v>0.01366255708</v>
      </c>
      <c r="D102" s="1">
        <f t="shared" si="95"/>
        <v>0.0137188866</v>
      </c>
      <c r="E102" s="1">
        <f t="shared" si="95"/>
        <v>0.01378820646</v>
      </c>
      <c r="F102" s="1">
        <f t="shared" si="95"/>
        <v>0.0143044733</v>
      </c>
      <c r="G102" s="1">
        <f t="shared" si="95"/>
        <v>0.01487367848</v>
      </c>
      <c r="H102" s="1">
        <f t="shared" si="95"/>
        <v>0.015839222</v>
      </c>
      <c r="I102" s="1">
        <f t="shared" si="95"/>
        <v>0.01736063459</v>
      </c>
      <c r="J102" s="1">
        <f t="shared" si="95"/>
        <v>0.018572865</v>
      </c>
      <c r="K102" s="1">
        <f t="shared" si="95"/>
        <v>0.01960087476</v>
      </c>
      <c r="L102" s="1">
        <f t="shared" si="95"/>
        <v>0.02050449018</v>
      </c>
      <c r="M102" s="1">
        <f t="shared" si="95"/>
        <v>0.02399809234</v>
      </c>
      <c r="N102" s="1">
        <f t="shared" si="95"/>
        <v>0.0288004944</v>
      </c>
      <c r="O102" s="1">
        <f t="shared" si="95"/>
        <v>0.03242016908</v>
      </c>
      <c r="P102" s="1">
        <f t="shared" si="95"/>
        <v>0.03545556353</v>
      </c>
      <c r="Q102" s="1">
        <f t="shared" si="95"/>
        <v>0.03813103838</v>
      </c>
      <c r="R102" s="1">
        <f t="shared" si="95"/>
        <v>0.04386954582</v>
      </c>
      <c r="S102" s="1">
        <f t="shared" si="95"/>
        <v>0.04878941369</v>
      </c>
      <c r="T102" s="1">
        <f t="shared" si="95"/>
        <v>0.05729193489</v>
      </c>
      <c r="U102" s="1">
        <f t="shared" si="95"/>
        <v>0.06476767717</v>
      </c>
      <c r="V102" s="1">
        <f t="shared" si="95"/>
        <v>0.07163155087</v>
      </c>
      <c r="W102" s="1">
        <f t="shared" si="95"/>
        <v>0.1016884297</v>
      </c>
      <c r="X102" s="1">
        <f t="shared" si="95"/>
        <v>0.1556571498</v>
      </c>
      <c r="AA102" s="1">
        <f t="shared" si="4"/>
        <v>0.0001607607316</v>
      </c>
    </row>
    <row r="103" ht="15.75" customHeight="1">
      <c r="A103" s="1">
        <v>5.65</v>
      </c>
      <c r="B103" s="2">
        <f t="shared" si="2"/>
        <v>446683.5922</v>
      </c>
      <c r="C103" s="1">
        <f t="shared" ref="C103:X103" si="96">8*((8/$B103)^12+1/( (2.457*LOG(1/((7/$B103)^0.9+0.27*C$9),EXP(1)))^16+(37530/$B103)^16)^1.5)^(1/12)</f>
        <v>0.0133810456</v>
      </c>
      <c r="D103" s="1">
        <f t="shared" si="96"/>
        <v>0.01344152201</v>
      </c>
      <c r="E103" s="1">
        <f t="shared" si="96"/>
        <v>0.01351581623</v>
      </c>
      <c r="F103" s="1">
        <f t="shared" si="96"/>
        <v>0.01406513131</v>
      </c>
      <c r="G103" s="1">
        <f t="shared" si="96"/>
        <v>0.01466403823</v>
      </c>
      <c r="H103" s="1">
        <f t="shared" si="96"/>
        <v>0.01566827214</v>
      </c>
      <c r="I103" s="1">
        <f t="shared" si="96"/>
        <v>0.01723121822</v>
      </c>
      <c r="J103" s="1">
        <f t="shared" si="96"/>
        <v>0.01846600959</v>
      </c>
      <c r="K103" s="1">
        <f t="shared" si="96"/>
        <v>0.01950847655</v>
      </c>
      <c r="L103" s="1">
        <f t="shared" si="96"/>
        <v>0.0204222712</v>
      </c>
      <c r="M103" s="1">
        <f t="shared" si="96"/>
        <v>0.023941563</v>
      </c>
      <c r="N103" s="1">
        <f t="shared" si="96"/>
        <v>0.02876166176</v>
      </c>
      <c r="O103" s="1">
        <f t="shared" si="96"/>
        <v>0.03238877837</v>
      </c>
      <c r="P103" s="1">
        <f t="shared" si="96"/>
        <v>0.03542843085</v>
      </c>
      <c r="Q103" s="1">
        <f t="shared" si="96"/>
        <v>0.03810671725</v>
      </c>
      <c r="R103" s="1">
        <f t="shared" si="96"/>
        <v>0.04384941248</v>
      </c>
      <c r="S103" s="1">
        <f t="shared" si="96"/>
        <v>0.04877164822</v>
      </c>
      <c r="T103" s="1">
        <f t="shared" si="96"/>
        <v>0.05727681671</v>
      </c>
      <c r="U103" s="1">
        <f t="shared" si="96"/>
        <v>0.0647540269</v>
      </c>
      <c r="V103" s="1">
        <f t="shared" si="96"/>
        <v>0.07161883748</v>
      </c>
      <c r="W103" s="1">
        <f t="shared" si="96"/>
        <v>0.1016776574</v>
      </c>
      <c r="X103" s="1">
        <f t="shared" si="96"/>
        <v>0.1556469395</v>
      </c>
      <c r="AA103" s="1">
        <f t="shared" si="4"/>
        <v>0.0001432781529</v>
      </c>
    </row>
    <row r="104" ht="15.75" customHeight="1">
      <c r="A104" s="1">
        <v>5.7</v>
      </c>
      <c r="B104" s="2">
        <f t="shared" si="2"/>
        <v>501187.2336</v>
      </c>
      <c r="C104" s="1">
        <f t="shared" ref="C104:X104" si="97">8*((8/$B104)^12+1/( (2.457*LOG(1/((7/$B104)^0.9+0.27*C$9),EXP(1)))^16+(37530/$B104)^16)^1.5)^(1/12)</f>
        <v>0.01310830382</v>
      </c>
      <c r="D104" s="1">
        <f t="shared" si="97"/>
        <v>0.01317324491</v>
      </c>
      <c r="E104" s="1">
        <f t="shared" si="97"/>
        <v>0.0132528711</v>
      </c>
      <c r="F104" s="1">
        <f t="shared" si="97"/>
        <v>0.01383698432</v>
      </c>
      <c r="G104" s="1">
        <f t="shared" si="97"/>
        <v>0.01446629833</v>
      </c>
      <c r="H104" s="1">
        <f t="shared" si="97"/>
        <v>0.01550903536</v>
      </c>
      <c r="I104" s="1">
        <f t="shared" si="97"/>
        <v>0.01711208769</v>
      </c>
      <c r="J104" s="1">
        <f t="shared" si="97"/>
        <v>0.01836820047</v>
      </c>
      <c r="K104" s="1">
        <f t="shared" si="97"/>
        <v>0.01942417848</v>
      </c>
      <c r="L104" s="1">
        <f t="shared" si="97"/>
        <v>0.020347421</v>
      </c>
      <c r="M104" s="1">
        <f t="shared" si="97"/>
        <v>0.02389034256</v>
      </c>
      <c r="N104" s="1">
        <f t="shared" si="97"/>
        <v>0.02872656606</v>
      </c>
      <c r="O104" s="1">
        <f t="shared" si="97"/>
        <v>0.03236043307</v>
      </c>
      <c r="P104" s="1">
        <f t="shared" si="97"/>
        <v>0.03540394102</v>
      </c>
      <c r="Q104" s="1">
        <f t="shared" si="97"/>
        <v>0.03808477072</v>
      </c>
      <c r="R104" s="1">
        <f t="shared" si="97"/>
        <v>0.04383125093</v>
      </c>
      <c r="S104" s="1">
        <f t="shared" si="97"/>
        <v>0.04875562523</v>
      </c>
      <c r="T104" s="1">
        <f t="shared" si="97"/>
        <v>0.0572631835</v>
      </c>
      <c r="U104" s="1">
        <f t="shared" si="97"/>
        <v>0.06474171832</v>
      </c>
      <c r="V104" s="1">
        <f t="shared" si="97"/>
        <v>0.07160737419</v>
      </c>
      <c r="W104" s="1">
        <f t="shared" si="97"/>
        <v>0.1016679451</v>
      </c>
      <c r="X104" s="1">
        <f t="shared" si="97"/>
        <v>0.1556377342</v>
      </c>
      <c r="AA104" s="1">
        <f t="shared" si="4"/>
        <v>0.0001276967882</v>
      </c>
    </row>
    <row r="105" ht="15.75" customHeight="1">
      <c r="A105" s="1">
        <v>5.75</v>
      </c>
      <c r="B105" s="2">
        <f t="shared" si="2"/>
        <v>562341.3252</v>
      </c>
      <c r="C105" s="1">
        <f t="shared" ref="C105:X105" si="98">8*((8/$B105)^12+1/( (2.457*LOG(1/((7/$B105)^0.9+0.27*C$9),EXP(1)))^16+(37530/$B105)^16)^1.5)^(1/12)</f>
        <v>0.01284398629</v>
      </c>
      <c r="D105" s="1">
        <f t="shared" si="98"/>
        <v>0.01291373359</v>
      </c>
      <c r="E105" s="1">
        <f t="shared" si="98"/>
        <v>0.01299907182</v>
      </c>
      <c r="F105" s="1">
        <f t="shared" si="98"/>
        <v>0.01361975175</v>
      </c>
      <c r="G105" s="1">
        <f t="shared" si="98"/>
        <v>0.01428007868</v>
      </c>
      <c r="H105" s="1">
        <f t="shared" si="98"/>
        <v>0.01536096343</v>
      </c>
      <c r="I105" s="1">
        <f t="shared" si="98"/>
        <v>0.01700258232</v>
      </c>
      <c r="J105" s="1">
        <f t="shared" si="98"/>
        <v>0.01827877555</v>
      </c>
      <c r="K105" s="1">
        <f t="shared" si="98"/>
        <v>0.01934734434</v>
      </c>
      <c r="L105" s="1">
        <f t="shared" si="98"/>
        <v>0.02027933473</v>
      </c>
      <c r="M105" s="1">
        <f t="shared" si="98"/>
        <v>0.02384395344</v>
      </c>
      <c r="N105" s="1">
        <f t="shared" si="98"/>
        <v>0.02869485496</v>
      </c>
      <c r="O105" s="1">
        <f t="shared" si="98"/>
        <v>0.03233484153</v>
      </c>
      <c r="P105" s="1">
        <f t="shared" si="98"/>
        <v>0.03538183904</v>
      </c>
      <c r="Q105" s="1">
        <f t="shared" si="98"/>
        <v>0.03806496864</v>
      </c>
      <c r="R105" s="1">
        <f t="shared" si="98"/>
        <v>0.04381486895</v>
      </c>
      <c r="S105" s="1">
        <f t="shared" si="98"/>
        <v>0.04874117438</v>
      </c>
      <c r="T105" s="1">
        <f t="shared" si="98"/>
        <v>0.05725088968</v>
      </c>
      <c r="U105" s="1">
        <f t="shared" si="98"/>
        <v>0.06473061974</v>
      </c>
      <c r="V105" s="1">
        <f t="shared" si="98"/>
        <v>0.0715970382</v>
      </c>
      <c r="W105" s="1">
        <f t="shared" si="98"/>
        <v>0.1016591886</v>
      </c>
      <c r="X105" s="1">
        <f t="shared" si="98"/>
        <v>0.155629435</v>
      </c>
      <c r="AA105" s="1">
        <f t="shared" si="4"/>
        <v>0.0001138098822</v>
      </c>
    </row>
    <row r="106" ht="15.75" customHeight="1">
      <c r="A106" s="1">
        <v>5.8</v>
      </c>
      <c r="B106" s="2">
        <f t="shared" si="2"/>
        <v>630957.3445</v>
      </c>
      <c r="C106" s="1">
        <f t="shared" ref="C106:X106" si="99">8*((8/$B106)^12+1/( (2.457*LOG(1/((7/$B106)^0.9+0.27*C$9),EXP(1)))^16+(37530/$B106)^16)^1.5)^(1/12)</f>
        <v>0.01258776577</v>
      </c>
      <c r="D106" s="1">
        <f t="shared" si="99"/>
        <v>0.01266268619</v>
      </c>
      <c r="E106" s="1">
        <f t="shared" si="99"/>
        <v>0.01275413961</v>
      </c>
      <c r="F106" s="1">
        <f t="shared" si="99"/>
        <v>0.01341316136</v>
      </c>
      <c r="G106" s="1">
        <f t="shared" si="99"/>
        <v>0.01410499614</v>
      </c>
      <c r="H106" s="1">
        <f t="shared" si="99"/>
        <v>0.01522350849</v>
      </c>
      <c r="I106" s="1">
        <f t="shared" si="99"/>
        <v>0.0169020627</v>
      </c>
      <c r="J106" s="1">
        <f t="shared" si="99"/>
        <v>0.01819710562</v>
      </c>
      <c r="K106" s="1">
        <f t="shared" si="99"/>
        <v>0.01927737621</v>
      </c>
      <c r="L106" s="1">
        <f t="shared" si="99"/>
        <v>0.02021744811</v>
      </c>
      <c r="M106" s="1">
        <f t="shared" si="99"/>
        <v>0.02380195734</v>
      </c>
      <c r="N106" s="1">
        <f t="shared" si="99"/>
        <v>0.02866620803</v>
      </c>
      <c r="O106" s="1">
        <f t="shared" si="99"/>
        <v>0.03231173938</v>
      </c>
      <c r="P106" s="1">
        <f t="shared" si="99"/>
        <v>0.03536189405</v>
      </c>
      <c r="Q106" s="1">
        <f t="shared" si="99"/>
        <v>0.03804710285</v>
      </c>
      <c r="R106" s="1">
        <f t="shared" si="99"/>
        <v>0.04380009286</v>
      </c>
      <c r="S106" s="1">
        <f t="shared" si="99"/>
        <v>0.04872814184</v>
      </c>
      <c r="T106" s="1">
        <f t="shared" si="99"/>
        <v>0.05723980387</v>
      </c>
      <c r="U106" s="1">
        <f t="shared" si="99"/>
        <v>0.06472061234</v>
      </c>
      <c r="V106" s="1">
        <f t="shared" si="99"/>
        <v>0.07158771874</v>
      </c>
      <c r="W106" s="1">
        <f t="shared" si="99"/>
        <v>0.1016512938</v>
      </c>
      <c r="X106" s="1">
        <f t="shared" si="99"/>
        <v>0.1556219528</v>
      </c>
      <c r="AA106" s="1">
        <f t="shared" si="4"/>
        <v>0.0001014331643</v>
      </c>
    </row>
    <row r="107" ht="15.75" customHeight="1">
      <c r="A107" s="1">
        <v>5.85</v>
      </c>
      <c r="B107" s="2">
        <f t="shared" si="2"/>
        <v>707945.7844</v>
      </c>
      <c r="C107" s="1">
        <f t="shared" ref="C107:X107" si="100">8*((8/$B107)^12+1/( (2.457*LOG(1/((7/$B107)^0.9+0.27*C$9),EXP(1)))^16+(37530/$B107)^16)^1.5)^(1/12)</f>
        <v>0.0123393323</v>
      </c>
      <c r="D107" s="1">
        <f t="shared" si="100"/>
        <v>0.01241981963</v>
      </c>
      <c r="E107" s="1">
        <f t="shared" si="100"/>
        <v>0.01251781502</v>
      </c>
      <c r="F107" s="1">
        <f t="shared" si="100"/>
        <v>0.01321694657</v>
      </c>
      <c r="G107" s="1">
        <f t="shared" si="100"/>
        <v>0.0139406631</v>
      </c>
      <c r="H107" s="1">
        <f t="shared" si="100"/>
        <v>0.01509612473</v>
      </c>
      <c r="I107" s="1">
        <f t="shared" si="100"/>
        <v>0.01680991266</v>
      </c>
      <c r="J107" s="1">
        <f t="shared" si="100"/>
        <v>0.01812259502</v>
      </c>
      <c r="K107" s="1">
        <f t="shared" si="100"/>
        <v>0.01921371394</v>
      </c>
      <c r="L107" s="1">
        <f t="shared" si="100"/>
        <v>0.02016123618</v>
      </c>
      <c r="M107" s="1">
        <f t="shared" si="100"/>
        <v>0.02376395267</v>
      </c>
      <c r="N107" s="1">
        <f t="shared" si="100"/>
        <v>0.02864033408</v>
      </c>
      <c r="O107" s="1">
        <f t="shared" si="100"/>
        <v>0.03229088701</v>
      </c>
      <c r="P107" s="1">
        <f t="shared" si="100"/>
        <v>0.03534389716</v>
      </c>
      <c r="Q107" s="1">
        <f t="shared" si="100"/>
        <v>0.03803098512</v>
      </c>
      <c r="R107" s="1">
        <f t="shared" si="100"/>
        <v>0.04378676582</v>
      </c>
      <c r="S107" s="1">
        <f t="shared" si="100"/>
        <v>0.04871638877</v>
      </c>
      <c r="T107" s="1">
        <f t="shared" si="100"/>
        <v>0.05722980756</v>
      </c>
      <c r="U107" s="1">
        <f t="shared" si="100"/>
        <v>0.06471158894</v>
      </c>
      <c r="V107" s="1">
        <f t="shared" si="100"/>
        <v>0.0715793159</v>
      </c>
      <c r="W107" s="1">
        <f t="shared" si="100"/>
        <v>0.1016441758</v>
      </c>
      <c r="X107" s="1">
        <f t="shared" si="100"/>
        <v>0.1556152069</v>
      </c>
      <c r="AA107" s="1">
        <f t="shared" si="4"/>
        <v>0.00009040240286</v>
      </c>
    </row>
    <row r="108" ht="15.75" customHeight="1">
      <c r="A108" s="1">
        <v>5.9</v>
      </c>
      <c r="B108" s="2">
        <f t="shared" si="2"/>
        <v>794328.2347</v>
      </c>
      <c r="C108" s="1">
        <f t="shared" ref="C108:X108" si="101">8*((8/$B108)^12+1/( (2.457*LOG(1/((7/$B108)^0.9+0.27*C$9),EXP(1)))^16+(37530/$B108)^16)^1.5)^(1/12)</f>
        <v>0.01209839219</v>
      </c>
      <c r="D108" s="1">
        <f t="shared" si="101"/>
        <v>0.0121848688</v>
      </c>
      <c r="E108" s="1">
        <f t="shared" si="101"/>
        <v>0.0122898569</v>
      </c>
      <c r="F108" s="1">
        <f t="shared" si="101"/>
        <v>0.01303084397</v>
      </c>
      <c r="G108" s="1">
        <f t="shared" si="101"/>
        <v>0.0137866866</v>
      </c>
      <c r="H108" s="1">
        <f t="shared" si="101"/>
        <v>0.01497827031</v>
      </c>
      <c r="I108" s="1">
        <f t="shared" si="101"/>
        <v>0.01672554088</v>
      </c>
      <c r="J108" s="1">
        <f t="shared" si="101"/>
        <v>0.01805468183</v>
      </c>
      <c r="K108" s="1">
        <f t="shared" si="101"/>
        <v>0.01915583438</v>
      </c>
      <c r="L108" s="1">
        <f t="shared" si="101"/>
        <v>0.02011021181</v>
      </c>
      <c r="M108" s="1">
        <f t="shared" si="101"/>
        <v>0.02372957199</v>
      </c>
      <c r="N108" s="1">
        <f t="shared" si="101"/>
        <v>0.02861696873</v>
      </c>
      <c r="O108" s="1">
        <f t="shared" si="101"/>
        <v>0.03227206745</v>
      </c>
      <c r="P108" s="1">
        <f t="shared" si="101"/>
        <v>0.03532765941</v>
      </c>
      <c r="Q108" s="1">
        <f t="shared" si="101"/>
        <v>0.03801644534</v>
      </c>
      <c r="R108" s="1">
        <f t="shared" si="101"/>
        <v>0.0437747462</v>
      </c>
      <c r="S108" s="1">
        <f t="shared" si="101"/>
        <v>0.04870578984</v>
      </c>
      <c r="T108" s="1">
        <f t="shared" si="101"/>
        <v>0.05722079382</v>
      </c>
      <c r="U108" s="1">
        <f t="shared" si="101"/>
        <v>0.06470345288</v>
      </c>
      <c r="V108" s="1">
        <f t="shared" si="101"/>
        <v>0.07157173959</v>
      </c>
      <c r="W108" s="1">
        <f t="shared" si="101"/>
        <v>0.1016377584</v>
      </c>
      <c r="X108" s="1">
        <f t="shared" si="101"/>
        <v>0.1556091251</v>
      </c>
      <c r="AA108" s="1">
        <f t="shared" si="4"/>
        <v>0.00008057122635</v>
      </c>
    </row>
    <row r="109" ht="15.75" customHeight="1">
      <c r="A109" s="1">
        <v>5.95</v>
      </c>
      <c r="B109" s="2">
        <f t="shared" si="2"/>
        <v>891250.9381</v>
      </c>
      <c r="C109" s="1">
        <f t="shared" ref="C109:X109" si="102">8*((8/$B109)^12+1/( (2.457*LOG(1/((7/$B109)^0.9+0.27*C$9),EXP(1)))^16+(37530/$B109)^16)^1.5)^(1/12)</f>
        <v>0.01186466721</v>
      </c>
      <c r="D109" s="1">
        <f t="shared" si="102"/>
        <v>0.01195758568</v>
      </c>
      <c r="E109" s="1">
        <f t="shared" si="102"/>
        <v>0.01207004133</v>
      </c>
      <c r="F109" s="1">
        <f t="shared" si="102"/>
        <v>0.01285459092</v>
      </c>
      <c r="G109" s="1">
        <f t="shared" si="102"/>
        <v>0.01364266793</v>
      </c>
      <c r="H109" s="1">
        <f t="shared" si="102"/>
        <v>0.01486940948</v>
      </c>
      <c r="I109" s="1">
        <f t="shared" si="102"/>
        <v>0.01664838231</v>
      </c>
      <c r="J109" s="1">
        <f t="shared" si="102"/>
        <v>0.01799283778</v>
      </c>
      <c r="K109" s="1">
        <f t="shared" si="102"/>
        <v>0.01910325033</v>
      </c>
      <c r="L109" s="1">
        <f t="shared" si="102"/>
        <v>0.02006392405</v>
      </c>
      <c r="M109" s="1">
        <f t="shared" si="102"/>
        <v>0.02369847958</v>
      </c>
      <c r="N109" s="1">
        <f t="shared" si="102"/>
        <v>0.02859587205</v>
      </c>
      <c r="O109" s="1">
        <f t="shared" si="102"/>
        <v>0.03225508422</v>
      </c>
      <c r="P109" s="1">
        <f t="shared" si="102"/>
        <v>0.03531300992</v>
      </c>
      <c r="Q109" s="1">
        <f t="shared" si="102"/>
        <v>0.03800332977</v>
      </c>
      <c r="R109" s="1">
        <f t="shared" si="102"/>
        <v>0.04376390611</v>
      </c>
      <c r="S109" s="1">
        <f t="shared" si="102"/>
        <v>0.04869623197</v>
      </c>
      <c r="T109" s="1">
        <f t="shared" si="102"/>
        <v>0.05721266619</v>
      </c>
      <c r="U109" s="1">
        <f t="shared" si="102"/>
        <v>0.06469611697</v>
      </c>
      <c r="V109" s="1">
        <f t="shared" si="102"/>
        <v>0.07156490856</v>
      </c>
      <c r="W109" s="1">
        <f t="shared" si="102"/>
        <v>0.1016319725</v>
      </c>
      <c r="X109" s="1">
        <f t="shared" si="102"/>
        <v>0.155603642</v>
      </c>
      <c r="AA109" s="1">
        <f t="shared" si="4"/>
        <v>0.00007180918108</v>
      </c>
    </row>
    <row r="110" ht="15.75" customHeight="1">
      <c r="A110" s="1">
        <v>6.0</v>
      </c>
      <c r="B110" s="2">
        <f t="shared" si="2"/>
        <v>1000000</v>
      </c>
      <c r="C110" s="1">
        <f t="shared" ref="C110:X110" si="103">8*((8/$B110)^12+1/( (2.457*LOG(1/((7/$B110)^0.9+0.27*C$9),EXP(1)))^16+(37530/$B110)^16)^1.5)^(1/12)</f>
        <v>0.0116378938</v>
      </c>
      <c r="D110" s="1">
        <f t="shared" si="103"/>
        <v>0.01173773855</v>
      </c>
      <c r="E110" s="1">
        <f t="shared" si="103"/>
        <v>0.01185816052</v>
      </c>
      <c r="F110" s="1">
        <f t="shared" si="103"/>
        <v>0.01268792336</v>
      </c>
      <c r="G110" s="1">
        <f t="shared" si="103"/>
        <v>0.01350820275</v>
      </c>
      <c r="H110" s="1">
        <f t="shared" si="103"/>
        <v>0.01476901484</v>
      </c>
      <c r="I110" s="1">
        <f t="shared" si="103"/>
        <v>0.01657789917</v>
      </c>
      <c r="J110" s="1">
        <f t="shared" si="103"/>
        <v>0.01793656791</v>
      </c>
      <c r="K110" s="1">
        <f t="shared" si="103"/>
        <v>0.01905550924</v>
      </c>
      <c r="L110" s="1">
        <f t="shared" si="103"/>
        <v>0.02002195641</v>
      </c>
      <c r="M110" s="1">
        <f t="shared" si="103"/>
        <v>0.02367036906</v>
      </c>
      <c r="N110" s="1">
        <f t="shared" si="103"/>
        <v>0.02857682645</v>
      </c>
      <c r="O110" s="1">
        <f t="shared" si="103"/>
        <v>0.03223975956</v>
      </c>
      <c r="P110" s="1">
        <f t="shared" si="103"/>
        <v>0.03529979422</v>
      </c>
      <c r="Q110" s="1">
        <f t="shared" si="103"/>
        <v>0.03799149951</v>
      </c>
      <c r="R110" s="1">
        <f t="shared" si="103"/>
        <v>0.04375413012</v>
      </c>
      <c r="S110" s="1">
        <f t="shared" si="103"/>
        <v>0.04868761308</v>
      </c>
      <c r="T110" s="1">
        <f t="shared" si="103"/>
        <v>0.05720533765</v>
      </c>
      <c r="U110" s="1">
        <f t="shared" si="103"/>
        <v>0.06468950259</v>
      </c>
      <c r="V110" s="1">
        <f t="shared" si="103"/>
        <v>0.07155874954</v>
      </c>
      <c r="W110" s="1">
        <f t="shared" si="103"/>
        <v>0.101626756</v>
      </c>
      <c r="X110" s="1">
        <f t="shared" si="103"/>
        <v>0.1555986985</v>
      </c>
      <c r="AA110" s="1">
        <f t="shared" si="4"/>
        <v>0.000064</v>
      </c>
    </row>
    <row r="111" ht="15.75" customHeight="1">
      <c r="A111" s="1">
        <v>6.05</v>
      </c>
      <c r="B111" s="2">
        <f t="shared" si="2"/>
        <v>1122018.454</v>
      </c>
      <c r="C111" s="1">
        <f t="shared" ref="C111:X111" si="104">8*((8/$B111)^12+1/( (2.457*LOG(1/((7/$B111)^0.9+0.27*C$9),EXP(1)))^16+(37530/$B111)^16)^1.5)^(1/12)</f>
        <v>0.01141782225</v>
      </c>
      <c r="D111" s="1">
        <f t="shared" si="104"/>
        <v>0.01152511123</v>
      </c>
      <c r="E111" s="1">
        <f t="shared" si="104"/>
        <v>0.01165402178</v>
      </c>
      <c r="F111" s="1">
        <f t="shared" si="104"/>
        <v>0.01253057397</v>
      </c>
      <c r="G111" s="1">
        <f t="shared" si="104"/>
        <v>0.01338288161</v>
      </c>
      <c r="H111" s="1">
        <f t="shared" si="104"/>
        <v>0.01467656956</v>
      </c>
      <c r="I111" s="1">
        <f t="shared" si="104"/>
        <v>0.01651358163</v>
      </c>
      <c r="J111" s="1">
        <f t="shared" si="104"/>
        <v>0.01788540984</v>
      </c>
      <c r="K111" s="1">
        <f t="shared" si="104"/>
        <v>0.01901219185</v>
      </c>
      <c r="L111" s="1">
        <f t="shared" si="104"/>
        <v>0.01998392502</v>
      </c>
      <c r="M111" s="1">
        <f t="shared" si="104"/>
        <v>0.02364496114</v>
      </c>
      <c r="N111" s="1">
        <f t="shared" si="104"/>
        <v>0.02855963475</v>
      </c>
      <c r="O111" s="1">
        <f t="shared" si="104"/>
        <v>0.03222593263</v>
      </c>
      <c r="P111" s="1">
        <f t="shared" si="104"/>
        <v>0.03528787269</v>
      </c>
      <c r="Q111" s="1">
        <f t="shared" si="104"/>
        <v>0.0379808291</v>
      </c>
      <c r="R111" s="1">
        <f t="shared" si="104"/>
        <v>0.04374531403</v>
      </c>
      <c r="S111" s="1">
        <f t="shared" si="104"/>
        <v>0.04867984109</v>
      </c>
      <c r="T111" s="1">
        <f t="shared" si="104"/>
        <v>0.05719872972</v>
      </c>
      <c r="U111" s="1">
        <f t="shared" si="104"/>
        <v>0.06468353881</v>
      </c>
      <c r="V111" s="1">
        <f t="shared" si="104"/>
        <v>0.07155319645</v>
      </c>
      <c r="W111" s="1">
        <f t="shared" si="104"/>
        <v>0.101622053</v>
      </c>
      <c r="X111" s="1">
        <f t="shared" si="104"/>
        <v>0.1555942416</v>
      </c>
      <c r="AA111" s="1">
        <f t="shared" si="4"/>
        <v>0.00005704006004</v>
      </c>
    </row>
    <row r="112" ht="15.75" customHeight="1">
      <c r="A112" s="1">
        <v>6.1</v>
      </c>
      <c r="B112" s="2">
        <f t="shared" si="2"/>
        <v>1258925.412</v>
      </c>
      <c r="C112" s="1">
        <f t="shared" ref="C112:X112" si="105">8*((8/$B112)^12+1/( (2.457*LOG(1/((7/$B112)^0.9+0.27*C$9),EXP(1)))^16+(37530/$B112)^16)^1.5)^(1/12)</f>
        <v>0.01120421612</v>
      </c>
      <c r="D112" s="1">
        <f t="shared" si="105"/>
        <v>0.01131950237</v>
      </c>
      <c r="E112" s="1">
        <f t="shared" si="105"/>
        <v>0.01145744641</v>
      </c>
      <c r="F112" s="1">
        <f t="shared" si="105"/>
        <v>0.01238227048</v>
      </c>
      <c r="G112" s="1">
        <f t="shared" si="105"/>
        <v>0.01326629098</v>
      </c>
      <c r="H112" s="1">
        <f t="shared" si="105"/>
        <v>0.01459156957</v>
      </c>
      <c r="I112" s="1">
        <f t="shared" si="105"/>
        <v>0.0164549482</v>
      </c>
      <c r="J112" s="1">
        <f t="shared" si="105"/>
        <v>0.0178389329</v>
      </c>
      <c r="K112" s="1">
        <f t="shared" si="105"/>
        <v>0.01897291062</v>
      </c>
      <c r="L112" s="1">
        <f t="shared" si="105"/>
        <v>0.01994947674</v>
      </c>
      <c r="M112" s="1">
        <f t="shared" si="105"/>
        <v>0.02362200148</v>
      </c>
      <c r="N112" s="1">
        <f t="shared" si="105"/>
        <v>0.02854411828</v>
      </c>
      <c r="O112" s="1">
        <f t="shared" si="105"/>
        <v>0.03221345798</v>
      </c>
      <c r="P112" s="1">
        <f t="shared" si="105"/>
        <v>0.03527711917</v>
      </c>
      <c r="Q112" s="1">
        <f t="shared" si="105"/>
        <v>0.03797120523</v>
      </c>
      <c r="R112" s="1">
        <f t="shared" si="105"/>
        <v>0.04373736379</v>
      </c>
      <c r="S112" s="1">
        <f t="shared" si="105"/>
        <v>0.04867283291</v>
      </c>
      <c r="T112" s="1">
        <f t="shared" si="105"/>
        <v>0.05719277161</v>
      </c>
      <c r="U112" s="1">
        <f t="shared" si="105"/>
        <v>0.06467816168</v>
      </c>
      <c r="V112" s="1">
        <f t="shared" si="105"/>
        <v>0.0715481897</v>
      </c>
      <c r="W112" s="1">
        <f t="shared" si="105"/>
        <v>0.1016178127</v>
      </c>
      <c r="X112" s="1">
        <f t="shared" si="105"/>
        <v>0.1555902234</v>
      </c>
      <c r="AA112" s="1">
        <f t="shared" si="4"/>
        <v>0.00005083700702</v>
      </c>
    </row>
    <row r="113" ht="15.75" customHeight="1">
      <c r="A113" s="1">
        <v>6.15</v>
      </c>
      <c r="B113" s="2">
        <f t="shared" si="2"/>
        <v>1412537.545</v>
      </c>
      <c r="C113" s="1">
        <f t="shared" ref="C113:X113" si="106">8*((8/$B113)^12+1/( (2.457*LOG(1/((7/$B113)^0.9+0.27*C$9),EXP(1)))^16+(37530/$B113)^16)^1.5)^(1/12)</f>
        <v>0.01099685155</v>
      </c>
      <c r="D113" s="1">
        <f t="shared" si="106"/>
        <v>0.01112072472</v>
      </c>
      <c r="E113" s="1">
        <f t="shared" si="106"/>
        <v>0.01126826855</v>
      </c>
      <c r="F113" s="1">
        <f t="shared" si="106"/>
        <v>0.01224273449</v>
      </c>
      <c r="G113" s="1">
        <f t="shared" si="106"/>
        <v>0.0131580146</v>
      </c>
      <c r="H113" s="1">
        <f t="shared" si="106"/>
        <v>0.01451352554</v>
      </c>
      <c r="I113" s="1">
        <f t="shared" si="106"/>
        <v>0.01640154576</v>
      </c>
      <c r="J113" s="1">
        <f t="shared" si="106"/>
        <v>0.01779673704</v>
      </c>
      <c r="K113" s="1">
        <f t="shared" si="106"/>
        <v>0.01893730811</v>
      </c>
      <c r="L113" s="1">
        <f t="shared" si="106"/>
        <v>0.01991828733</v>
      </c>
      <c r="M113" s="1">
        <f t="shared" si="106"/>
        <v>0.02360125868</v>
      </c>
      <c r="N113" s="1">
        <f t="shared" si="106"/>
        <v>0.02853011527</v>
      </c>
      <c r="O113" s="1">
        <f t="shared" si="106"/>
        <v>0.03220220413</v>
      </c>
      <c r="P113" s="1">
        <f t="shared" si="106"/>
        <v>0.03526741972</v>
      </c>
      <c r="Q113" s="1">
        <f t="shared" si="106"/>
        <v>0.03796252559</v>
      </c>
      <c r="R113" s="1">
        <f t="shared" si="106"/>
        <v>0.04373019453</v>
      </c>
      <c r="S113" s="1">
        <f t="shared" si="106"/>
        <v>0.04866651357</v>
      </c>
      <c r="T113" s="1">
        <f t="shared" si="106"/>
        <v>0.05718739947</v>
      </c>
      <c r="U113" s="1">
        <f t="shared" si="106"/>
        <v>0.06467331352</v>
      </c>
      <c r="V113" s="1">
        <f t="shared" si="106"/>
        <v>0.07154367557</v>
      </c>
      <c r="W113" s="1">
        <f t="shared" si="106"/>
        <v>0.1016139898</v>
      </c>
      <c r="X113" s="1">
        <f t="shared" si="106"/>
        <v>0.1555866007</v>
      </c>
      <c r="AA113" s="1">
        <f t="shared" si="4"/>
        <v>0.0000453085302</v>
      </c>
    </row>
    <row r="114" ht="15.75" customHeight="1">
      <c r="A114" s="1">
        <v>6.2</v>
      </c>
      <c r="B114" s="2">
        <f t="shared" si="2"/>
        <v>1584893.192</v>
      </c>
      <c r="C114" s="1">
        <f t="shared" ref="C114:X114" si="107">8*((8/$B114)^12+1/( (2.457*LOG(1/((7/$B114)^0.9+0.27*C$9),EXP(1)))^16+(37530/$B114)^16)^1.5)^(1/12)</f>
        <v>0.01079551668</v>
      </c>
      <c r="D114" s="1">
        <f t="shared" si="107"/>
        <v>0.01092860445</v>
      </c>
      <c r="E114" s="1">
        <f t="shared" si="107"/>
        <v>0.01108633404</v>
      </c>
      <c r="F114" s="1">
        <f t="shared" si="107"/>
        <v>0.01211168054</v>
      </c>
      <c r="G114" s="1">
        <f t="shared" si="107"/>
        <v>0.01305763508</v>
      </c>
      <c r="H114" s="1">
        <f t="shared" si="107"/>
        <v>0.01444196471</v>
      </c>
      <c r="I114" s="1">
        <f t="shared" si="107"/>
        <v>0.01635294933</v>
      </c>
      <c r="J114" s="1">
        <f t="shared" si="107"/>
        <v>0.01775845161</v>
      </c>
      <c r="K114" s="1">
        <f t="shared" si="107"/>
        <v>0.01890505527</v>
      </c>
      <c r="L114" s="1">
        <f t="shared" si="107"/>
        <v>0.01989005952</v>
      </c>
      <c r="M114" s="1">
        <f t="shared" si="107"/>
        <v>0.0235825224</v>
      </c>
      <c r="N114" s="1">
        <f t="shared" si="107"/>
        <v>0.02851747932</v>
      </c>
      <c r="O114" s="1">
        <f t="shared" si="107"/>
        <v>0.03219205222</v>
      </c>
      <c r="P114" s="1">
        <f t="shared" si="107"/>
        <v>0.03525867139</v>
      </c>
      <c r="Q114" s="1">
        <f t="shared" si="107"/>
        <v>0.0379546978</v>
      </c>
      <c r="R114" s="1">
        <f t="shared" si="107"/>
        <v>0.04372372966</v>
      </c>
      <c r="S114" s="1">
        <f t="shared" si="107"/>
        <v>0.04866081546</v>
      </c>
      <c r="T114" s="1">
        <f t="shared" si="107"/>
        <v>0.05718255571</v>
      </c>
      <c r="U114" s="1">
        <f t="shared" si="107"/>
        <v>0.06466894232</v>
      </c>
      <c r="V114" s="1">
        <f t="shared" si="107"/>
        <v>0.0715396056</v>
      </c>
      <c r="W114" s="1">
        <f t="shared" si="107"/>
        <v>0.1016105431</v>
      </c>
      <c r="X114" s="1">
        <f t="shared" si="107"/>
        <v>0.1555833346</v>
      </c>
      <c r="AA114" s="1">
        <f t="shared" si="4"/>
        <v>0.00004038127005</v>
      </c>
    </row>
    <row r="115" ht="15.75" customHeight="1">
      <c r="A115" s="1">
        <v>6.25</v>
      </c>
      <c r="B115" s="2">
        <f t="shared" si="2"/>
        <v>1778279.41</v>
      </c>
      <c r="C115" s="1">
        <f t="shared" ref="C115:X115" si="108">8*((8/$B115)^12+1/( (2.457*LOG(1/((7/$B115)^0.9+0.27*C$9),EXP(1)))^16+(37530/$B115)^16)^1.5)^(1/12)</f>
        <v>0.01060001113</v>
      </c>
      <c r="D115" s="1">
        <f t="shared" si="108"/>
        <v>0.01074298047</v>
      </c>
      <c r="E115" s="1">
        <f t="shared" si="108"/>
        <v>0.01091149913</v>
      </c>
      <c r="F115" s="1">
        <f t="shared" si="108"/>
        <v>0.01198881563</v>
      </c>
      <c r="G115" s="1">
        <f t="shared" si="108"/>
        <v>0.01296473586</v>
      </c>
      <c r="H115" s="1">
        <f t="shared" si="108"/>
        <v>0.01437643241</v>
      </c>
      <c r="I115" s="1">
        <f t="shared" si="108"/>
        <v>0.01630876163</v>
      </c>
      <c r="J115" s="1">
        <f t="shared" si="108"/>
        <v>0.01772373399</v>
      </c>
      <c r="K115" s="1">
        <f t="shared" si="108"/>
        <v>0.01887584982</v>
      </c>
      <c r="L115" s="1">
        <f t="shared" si="108"/>
        <v>0.0198645212</v>
      </c>
      <c r="M115" s="1">
        <f t="shared" si="108"/>
        <v>0.02356560158</v>
      </c>
      <c r="N115" s="1">
        <f t="shared" si="108"/>
        <v>0.02850607795</v>
      </c>
      <c r="O115" s="1">
        <f t="shared" si="108"/>
        <v>0.03218289487</v>
      </c>
      <c r="P115" s="1">
        <f t="shared" si="108"/>
        <v>0.03525078124</v>
      </c>
      <c r="Q115" s="1">
        <f t="shared" si="108"/>
        <v>0.03794763847</v>
      </c>
      <c r="R115" s="1">
        <f t="shared" si="108"/>
        <v>0.0437179001</v>
      </c>
      <c r="S115" s="1">
        <f t="shared" si="108"/>
        <v>0.04865567758</v>
      </c>
      <c r="T115" s="1">
        <f t="shared" si="108"/>
        <v>0.0571781884</v>
      </c>
      <c r="U115" s="1">
        <f t="shared" si="108"/>
        <v>0.06466500118</v>
      </c>
      <c r="V115" s="1">
        <f t="shared" si="108"/>
        <v>0.0715359361</v>
      </c>
      <c r="W115" s="1">
        <f t="shared" si="108"/>
        <v>0.1016074357</v>
      </c>
      <c r="X115" s="1">
        <f t="shared" si="108"/>
        <v>0.15558039</v>
      </c>
      <c r="AA115" s="1">
        <f t="shared" si="4"/>
        <v>0.00003598984481</v>
      </c>
    </row>
    <row r="116" ht="15.75" customHeight="1">
      <c r="A116" s="1">
        <v>6.3</v>
      </c>
      <c r="B116" s="2">
        <f t="shared" si="2"/>
        <v>1995262.315</v>
      </c>
      <c r="C116" s="1">
        <f t="shared" ref="C116:X116" si="109">8*((8/$B116)^12+1/( (2.457*LOG(1/((7/$B116)^0.9+0.27*C$9),EXP(1)))^16+(37530/$B116)^16)^1.5)^(1/12)</f>
        <v>0.0104101455</v>
      </c>
      <c r="D116" s="1">
        <f t="shared" si="109"/>
        <v>0.0105637037</v>
      </c>
      <c r="E116" s="1">
        <f t="shared" si="109"/>
        <v>0.01074362924</v>
      </c>
      <c r="F116" s="1">
        <f t="shared" si="109"/>
        <v>0.0118738392</v>
      </c>
      <c r="G116" s="1">
        <f t="shared" si="109"/>
        <v>0.01287890314</v>
      </c>
      <c r="H116" s="1">
        <f t="shared" si="109"/>
        <v>0.0143164934</v>
      </c>
      <c r="I116" s="1">
        <f t="shared" si="109"/>
        <v>0.01626861233</v>
      </c>
      <c r="J116" s="1">
        <f t="shared" si="109"/>
        <v>0.01769226815</v>
      </c>
      <c r="K116" s="1">
        <f t="shared" si="109"/>
        <v>0.01884941445</v>
      </c>
      <c r="L116" s="1">
        <f t="shared" si="109"/>
        <v>0.01984142364</v>
      </c>
      <c r="M116" s="1">
        <f t="shared" si="109"/>
        <v>0.02355032279</v>
      </c>
      <c r="N116" s="1">
        <f t="shared" si="109"/>
        <v>0.02849579133</v>
      </c>
      <c r="O116" s="1">
        <f t="shared" si="109"/>
        <v>0.03217463504</v>
      </c>
      <c r="P116" s="1">
        <f t="shared" si="109"/>
        <v>0.03524366534</v>
      </c>
      <c r="Q116" s="1">
        <f t="shared" si="109"/>
        <v>0.03794127235</v>
      </c>
      <c r="R116" s="1">
        <f t="shared" si="109"/>
        <v>0.04371264351</v>
      </c>
      <c r="S116" s="1">
        <f t="shared" si="109"/>
        <v>0.04865104489</v>
      </c>
      <c r="T116" s="1">
        <f t="shared" si="109"/>
        <v>0.0571742507</v>
      </c>
      <c r="U116" s="1">
        <f t="shared" si="109"/>
        <v>0.06466144781</v>
      </c>
      <c r="V116" s="1">
        <f t="shared" si="109"/>
        <v>0.07153262768</v>
      </c>
      <c r="W116" s="1">
        <f t="shared" si="109"/>
        <v>0.1016046341</v>
      </c>
      <c r="X116" s="1">
        <f t="shared" si="109"/>
        <v>0.1555777352</v>
      </c>
      <c r="AA116" s="1">
        <f t="shared" si="4"/>
        <v>0.00003207598295</v>
      </c>
    </row>
    <row r="117" ht="15.75" customHeight="1">
      <c r="A117" s="1">
        <v>6.35</v>
      </c>
      <c r="B117" s="2">
        <f t="shared" si="2"/>
        <v>2238721.139</v>
      </c>
      <c r="C117" s="1">
        <f t="shared" ref="C117:X117" si="110">8*((8/$B117)^12+1/( (2.457*LOG(1/((7/$B117)^0.9+0.27*C$9),EXP(1)))^16+(37530/$B117)^16)^1.5)^(1/12)</f>
        <v>0.01022574092</v>
      </c>
      <c r="D117" s="1">
        <f t="shared" si="110"/>
        <v>0.01039063635</v>
      </c>
      <c r="E117" s="1">
        <f t="shared" si="110"/>
        <v>0.0105825976</v>
      </c>
      <c r="F117" s="1">
        <f t="shared" si="110"/>
        <v>0.01176644342</v>
      </c>
      <c r="G117" s="1">
        <f t="shared" si="110"/>
        <v>0.01279972798</v>
      </c>
      <c r="H117" s="1">
        <f t="shared" si="110"/>
        <v>0.01426173278</v>
      </c>
      <c r="I117" s="1">
        <f t="shared" si="110"/>
        <v>0.01623215725</v>
      </c>
      <c r="J117" s="1">
        <f t="shared" si="110"/>
        <v>0.01766376321</v>
      </c>
      <c r="K117" s="1">
        <f t="shared" si="110"/>
        <v>0.01882549522</v>
      </c>
      <c r="L117" s="1">
        <f t="shared" si="110"/>
        <v>0.01982053978</v>
      </c>
      <c r="M117" s="1">
        <f t="shared" si="110"/>
        <v>0.02353652873</v>
      </c>
      <c r="N117" s="1">
        <f t="shared" si="110"/>
        <v>0.02848651113</v>
      </c>
      <c r="O117" s="1">
        <f t="shared" si="110"/>
        <v>0.03216718511</v>
      </c>
      <c r="P117" s="1">
        <f t="shared" si="110"/>
        <v>0.03523724791</v>
      </c>
      <c r="Q117" s="1">
        <f t="shared" si="110"/>
        <v>0.03793553151</v>
      </c>
      <c r="R117" s="1">
        <f t="shared" si="110"/>
        <v>0.04370790363</v>
      </c>
      <c r="S117" s="1">
        <f t="shared" si="110"/>
        <v>0.04864686778</v>
      </c>
      <c r="T117" s="1">
        <f t="shared" si="110"/>
        <v>0.05717070037</v>
      </c>
      <c r="U117" s="1">
        <f t="shared" si="110"/>
        <v>0.06465824406</v>
      </c>
      <c r="V117" s="1">
        <f t="shared" si="110"/>
        <v>0.07152964481</v>
      </c>
      <c r="W117" s="1">
        <f t="shared" si="110"/>
        <v>0.1016021082</v>
      </c>
      <c r="X117" s="1">
        <f t="shared" si="110"/>
        <v>0.1555753417</v>
      </c>
      <c r="AA117" s="1">
        <f t="shared" si="4"/>
        <v>0.0000285877499</v>
      </c>
    </row>
    <row r="118" ht="15.75" customHeight="1">
      <c r="A118" s="1">
        <v>6.4</v>
      </c>
      <c r="B118" s="2">
        <f t="shared" si="2"/>
        <v>2511886.432</v>
      </c>
      <c r="C118" s="1">
        <f t="shared" ref="C118:X118" si="111">8*((8/$B118)^12+1/( (2.457*LOG(1/((7/$B118)^0.9+0.27*C$9),EXP(1)))^16+(37530/$B118)^16)^1.5)^(1/12)</f>
        <v>0.01004662861</v>
      </c>
      <c r="D118" s="1">
        <f t="shared" si="111"/>
        <v>0.01022365119</v>
      </c>
      <c r="E118" s="1">
        <f t="shared" si="111"/>
        <v>0.01042828379</v>
      </c>
      <c r="F118" s="1">
        <f t="shared" si="111"/>
        <v>0.01166631391</v>
      </c>
      <c r="G118" s="1">
        <f t="shared" si="111"/>
        <v>0.01272680832</v>
      </c>
      <c r="H118" s="1">
        <f t="shared" si="111"/>
        <v>0.01421175675</v>
      </c>
      <c r="I118" s="1">
        <f t="shared" si="111"/>
        <v>0.01619907728</v>
      </c>
      <c r="J118" s="1">
        <f t="shared" si="111"/>
        <v>0.01763795188</v>
      </c>
      <c r="K118" s="1">
        <f t="shared" si="111"/>
        <v>0.0188038599</v>
      </c>
      <c r="L118" s="1">
        <f t="shared" si="111"/>
        <v>0.01980166255</v>
      </c>
      <c r="M118" s="1">
        <f t="shared" si="111"/>
        <v>0.02352407677</v>
      </c>
      <c r="N118" s="1">
        <f t="shared" si="111"/>
        <v>0.02847813941</v>
      </c>
      <c r="O118" s="1">
        <f t="shared" si="111"/>
        <v>0.03216046594</v>
      </c>
      <c r="P118" s="1">
        <f t="shared" si="111"/>
        <v>0.03523146058</v>
      </c>
      <c r="Q118" s="1">
        <f t="shared" si="111"/>
        <v>0.03793035465</v>
      </c>
      <c r="R118" s="1">
        <f t="shared" si="111"/>
        <v>0.04370362975</v>
      </c>
      <c r="S118" s="1">
        <f t="shared" si="111"/>
        <v>0.04864310147</v>
      </c>
      <c r="T118" s="1">
        <f t="shared" si="111"/>
        <v>0.05716749932</v>
      </c>
      <c r="U118" s="1">
        <f t="shared" si="111"/>
        <v>0.06465535555</v>
      </c>
      <c r="V118" s="1">
        <f t="shared" si="111"/>
        <v>0.07152695548</v>
      </c>
      <c r="W118" s="1">
        <f t="shared" si="111"/>
        <v>0.101599831</v>
      </c>
      <c r="X118" s="1">
        <f t="shared" si="111"/>
        <v>0.1555731838</v>
      </c>
      <c r="AA118" s="1">
        <f t="shared" si="4"/>
        <v>0.00002547885892</v>
      </c>
    </row>
    <row r="119" ht="15.75" customHeight="1">
      <c r="A119" s="1">
        <v>6.45</v>
      </c>
      <c r="B119" s="2">
        <f t="shared" si="2"/>
        <v>2818382.931</v>
      </c>
      <c r="C119" s="1">
        <f t="shared" ref="C119:X119" si="112">8*((8/$B119)^12+1/( (2.457*LOG(1/((7/$B119)^0.9+0.27*C$9),EXP(1)))^16+(37530/$B119)^16)^1.5)^(1/12)</f>
        <v>0.009872649498</v>
      </c>
      <c r="D119" s="1">
        <f t="shared" si="112"/>
        <v>0.01006263075</v>
      </c>
      <c r="E119" s="1">
        <f t="shared" si="112"/>
        <v>0.01028057233</v>
      </c>
      <c r="F119" s="1">
        <f t="shared" si="112"/>
        <v>0.01157313081</v>
      </c>
      <c r="G119" s="1">
        <f t="shared" si="112"/>
        <v>0.01265975095</v>
      </c>
      <c r="H119" s="1">
        <f t="shared" si="112"/>
        <v>0.01416619296</v>
      </c>
      <c r="I119" s="1">
        <f t="shared" si="112"/>
        <v>0.01616907733</v>
      </c>
      <c r="J119" s="1">
        <f t="shared" si="112"/>
        <v>0.01761458902</v>
      </c>
      <c r="K119" s="1">
        <f t="shared" si="112"/>
        <v>0.0187842964</v>
      </c>
      <c r="L119" s="1">
        <f t="shared" si="112"/>
        <v>0.01978460334</v>
      </c>
      <c r="M119" s="1">
        <f t="shared" si="112"/>
        <v>0.02351283771</v>
      </c>
      <c r="N119" s="1">
        <f t="shared" si="112"/>
        <v>0.02847058768</v>
      </c>
      <c r="O119" s="1">
        <f t="shared" si="112"/>
        <v>0.03215440608</v>
      </c>
      <c r="P119" s="1">
        <f t="shared" si="112"/>
        <v>0.03522624161</v>
      </c>
      <c r="Q119" s="1">
        <f t="shared" si="112"/>
        <v>0.03792568645</v>
      </c>
      <c r="R119" s="1">
        <f t="shared" si="112"/>
        <v>0.04369977608</v>
      </c>
      <c r="S119" s="1">
        <f t="shared" si="112"/>
        <v>0.0486397056</v>
      </c>
      <c r="T119" s="1">
        <f t="shared" si="112"/>
        <v>0.05716461321</v>
      </c>
      <c r="U119" s="1">
        <f t="shared" si="112"/>
        <v>0.06465275127</v>
      </c>
      <c r="V119" s="1">
        <f t="shared" si="112"/>
        <v>0.0715245308</v>
      </c>
      <c r="W119" s="1">
        <f t="shared" si="112"/>
        <v>0.1015977778</v>
      </c>
      <c r="X119" s="1">
        <f t="shared" si="112"/>
        <v>0.1555712384</v>
      </c>
      <c r="AA119" s="1">
        <f t="shared" si="4"/>
        <v>0.00002270805691</v>
      </c>
    </row>
    <row r="120" ht="15.75" customHeight="1">
      <c r="A120" s="1">
        <v>6.50000000000001</v>
      </c>
      <c r="B120" s="2">
        <f t="shared" si="2"/>
        <v>3162277.66</v>
      </c>
      <c r="C120" s="1">
        <f t="shared" ref="C120:X120" si="113">8*((8/$B120)^12+1/( (2.457*LOG(1/((7/$B120)^0.9+0.27*C$9),EXP(1)))^16+(37530/$B120)^16)^1.5)^(1/12)</f>
        <v>0.009703653883</v>
      </c>
      <c r="D120" s="1">
        <f t="shared" si="113"/>
        <v>0.009907466458</v>
      </c>
      <c r="E120" s="1">
        <f t="shared" si="113"/>
        <v>0.01013935111</v>
      </c>
      <c r="F120" s="1">
        <f t="shared" si="113"/>
        <v>0.01148657011</v>
      </c>
      <c r="G120" s="1">
        <f t="shared" si="113"/>
        <v>0.0125981733</v>
      </c>
      <c r="H120" s="1">
        <f t="shared" si="113"/>
        <v>0.01412469071</v>
      </c>
      <c r="I120" s="1">
        <f t="shared" si="113"/>
        <v>0.01614188508</v>
      </c>
      <c r="J120" s="1">
        <f t="shared" si="113"/>
        <v>0.01759345013</v>
      </c>
      <c r="K120" s="1">
        <f t="shared" si="113"/>
        <v>0.01876661125</v>
      </c>
      <c r="L120" s="1">
        <f t="shared" si="113"/>
        <v>0.01976919049</v>
      </c>
      <c r="M120" s="1">
        <f t="shared" si="113"/>
        <v>0.02350269451</v>
      </c>
      <c r="N120" s="1">
        <f t="shared" si="113"/>
        <v>0.02846377598</v>
      </c>
      <c r="O120" s="1">
        <f t="shared" si="113"/>
        <v>0.032148941</v>
      </c>
      <c r="P120" s="1">
        <f t="shared" si="113"/>
        <v>0.0352215353</v>
      </c>
      <c r="Q120" s="1">
        <f t="shared" si="113"/>
        <v>0.03792147703</v>
      </c>
      <c r="R120" s="1">
        <f t="shared" si="113"/>
        <v>0.04369630137</v>
      </c>
      <c r="S120" s="1">
        <f t="shared" si="113"/>
        <v>0.04863664376</v>
      </c>
      <c r="T120" s="1">
        <f t="shared" si="113"/>
        <v>0.05716201106</v>
      </c>
      <c r="U120" s="1">
        <f t="shared" si="113"/>
        <v>0.06465040325</v>
      </c>
      <c r="V120" s="1">
        <f t="shared" si="113"/>
        <v>0.07152234473</v>
      </c>
      <c r="W120" s="1">
        <f t="shared" si="113"/>
        <v>0.1015959268</v>
      </c>
      <c r="X120" s="1">
        <f t="shared" si="113"/>
        <v>0.1555694844</v>
      </c>
      <c r="AA120" s="1">
        <f t="shared" si="4"/>
        <v>0.00002023857703</v>
      </c>
    </row>
    <row r="121" ht="15.75" customHeight="1">
      <c r="A121" s="1">
        <v>6.55000000000001</v>
      </c>
      <c r="B121" s="2">
        <f t="shared" si="2"/>
        <v>3548133.892</v>
      </c>
      <c r="C121" s="1">
        <f t="shared" ref="C121:X121" si="114">8*((8/$B121)^12+1/( (2.457*LOG(1/((7/$B121)^0.9+0.27*C$9),EXP(1)))^16+(37530/$B121)^16)^1.5)^(1/12)</f>
        <v>0.009539501066</v>
      </c>
      <c r="D121" s="1">
        <f t="shared" si="114"/>
        <v>0.009758057798</v>
      </c>
      <c r="E121" s="1">
        <f t="shared" si="114"/>
        <v>0.01000450992</v>
      </c>
      <c r="F121" s="1">
        <f t="shared" si="114"/>
        <v>0.01140630523</v>
      </c>
      <c r="G121" s="1">
        <f t="shared" si="114"/>
        <v>0.01254170506</v>
      </c>
      <c r="H121" s="1">
        <f t="shared" si="114"/>
        <v>0.01408692084</v>
      </c>
      <c r="I121" s="1">
        <f t="shared" si="114"/>
        <v>0.01611724979</v>
      </c>
      <c r="J121" s="1">
        <f t="shared" si="114"/>
        <v>0.01757432991</v>
      </c>
      <c r="K121" s="1">
        <f t="shared" si="114"/>
        <v>0.01875062813</v>
      </c>
      <c r="L121" s="1">
        <f t="shared" si="114"/>
        <v>0.01975526795</v>
      </c>
      <c r="M121" s="1">
        <f t="shared" si="114"/>
        <v>0.02349354122</v>
      </c>
      <c r="N121" s="1">
        <f t="shared" si="114"/>
        <v>0.02845763207</v>
      </c>
      <c r="O121" s="1">
        <f t="shared" si="114"/>
        <v>0.03214401248</v>
      </c>
      <c r="P121" s="1">
        <f t="shared" si="114"/>
        <v>0.03521729138</v>
      </c>
      <c r="Q121" s="1">
        <f t="shared" si="114"/>
        <v>0.03791768135</v>
      </c>
      <c r="R121" s="1">
        <f t="shared" si="114"/>
        <v>0.04369316837</v>
      </c>
      <c r="S121" s="1">
        <f t="shared" si="114"/>
        <v>0.0486338831</v>
      </c>
      <c r="T121" s="1">
        <f t="shared" si="114"/>
        <v>0.05715966495</v>
      </c>
      <c r="U121" s="1">
        <f t="shared" si="114"/>
        <v>0.06464828629</v>
      </c>
      <c r="V121" s="1">
        <f t="shared" si="114"/>
        <v>0.0715203738</v>
      </c>
      <c r="W121" s="1">
        <f t="shared" si="114"/>
        <v>0.1015942579</v>
      </c>
      <c r="X121" s="1">
        <f t="shared" si="114"/>
        <v>0.155567903</v>
      </c>
      <c r="AA121" s="1">
        <f t="shared" si="4"/>
        <v>0.00001803765076</v>
      </c>
    </row>
    <row r="122" ht="15.75" customHeight="1">
      <c r="A122" s="1">
        <v>6.6</v>
      </c>
      <c r="B122" s="2">
        <f t="shared" si="2"/>
        <v>3981071.706</v>
      </c>
      <c r="C122" s="1">
        <f t="shared" ref="C122:X122" si="115">8*((8/$B122)^12+1/( (2.457*LOG(1/((7/$B122)^0.9+0.27*C$9),EXP(1)))^16+(37530/$B122)^16)^1.5)^(1/12)</f>
        <v>0.009380059058</v>
      </c>
      <c r="D122" s="1">
        <f t="shared" si="115"/>
        <v>0.009614311316</v>
      </c>
      <c r="E122" s="1">
        <f t="shared" si="115"/>
        <v>0.009875938839</v>
      </c>
      <c r="F122" s="1">
        <f t="shared" si="115"/>
        <v>0.01133200873</v>
      </c>
      <c r="G122" s="1">
        <f t="shared" si="115"/>
        <v>0.01248998953</v>
      </c>
      <c r="H122" s="1">
        <f t="shared" si="115"/>
        <v>0.01405257543</v>
      </c>
      <c r="I122" s="1">
        <f t="shared" si="115"/>
        <v>0.01609494098</v>
      </c>
      <c r="J122" s="1">
        <f t="shared" si="115"/>
        <v>0.01755704085</v>
      </c>
      <c r="K122" s="1">
        <f t="shared" si="115"/>
        <v>0.01873618658</v>
      </c>
      <c r="L122" s="1">
        <f t="shared" si="115"/>
        <v>0.01974269393</v>
      </c>
      <c r="M122" s="1">
        <f t="shared" si="115"/>
        <v>0.02348528198</v>
      </c>
      <c r="N122" s="1">
        <f t="shared" si="115"/>
        <v>0.02845209073</v>
      </c>
      <c r="O122" s="1">
        <f t="shared" si="115"/>
        <v>0.03213956797</v>
      </c>
      <c r="P122" s="1">
        <f t="shared" si="115"/>
        <v>0.0352134645</v>
      </c>
      <c r="Q122" s="1">
        <f t="shared" si="115"/>
        <v>0.0379142588</v>
      </c>
      <c r="R122" s="1">
        <f t="shared" si="115"/>
        <v>0.0436903435</v>
      </c>
      <c r="S122" s="1">
        <f t="shared" si="115"/>
        <v>0.04863139403</v>
      </c>
      <c r="T122" s="1">
        <f t="shared" si="115"/>
        <v>0.05715754968</v>
      </c>
      <c r="U122" s="1">
        <f t="shared" si="115"/>
        <v>0.06464637766</v>
      </c>
      <c r="V122" s="1">
        <f t="shared" si="115"/>
        <v>0.07151859683</v>
      </c>
      <c r="W122" s="1">
        <f t="shared" si="115"/>
        <v>0.1015927533</v>
      </c>
      <c r="X122" s="1">
        <f t="shared" si="115"/>
        <v>0.1555664773</v>
      </c>
      <c r="AA122" s="1">
        <f t="shared" si="4"/>
        <v>0.00001607607316</v>
      </c>
    </row>
    <row r="123" ht="15.75" customHeight="1">
      <c r="A123" s="1">
        <v>6.65</v>
      </c>
      <c r="B123" s="2">
        <f t="shared" si="2"/>
        <v>4466835.922</v>
      </c>
      <c r="C123" s="1">
        <f t="shared" ref="C123:X123" si="116">8*((8/$B123)^12+1/( (2.457*LOG(1/((7/$B123)^0.9+0.27*C$9),EXP(1)))^16+(37530/$B123)^16)^1.5)^(1/12)</f>
        <v>0.009225204286</v>
      </c>
      <c r="D123" s="1">
        <f t="shared" si="116"/>
        <v>0.009476139623</v>
      </c>
      <c r="E123" s="1">
        <f t="shared" si="116"/>
        <v>0.009753526779</v>
      </c>
      <c r="F123" s="1">
        <f t="shared" si="116"/>
        <v>0.01126335418</v>
      </c>
      <c r="G123" s="1">
        <f t="shared" si="116"/>
        <v>0.01244268481</v>
      </c>
      <c r="H123" s="1">
        <f t="shared" si="116"/>
        <v>0.01402136732</v>
      </c>
      <c r="I123" s="1">
        <f t="shared" si="116"/>
        <v>0.01607474719</v>
      </c>
      <c r="J123" s="1">
        <f t="shared" si="116"/>
        <v>0.01754141192</v>
      </c>
      <c r="K123" s="1">
        <f t="shared" si="116"/>
        <v>0.01872314063</v>
      </c>
      <c r="L123" s="1">
        <f t="shared" si="116"/>
        <v>0.0197313397</v>
      </c>
      <c r="M123" s="1">
        <f t="shared" si="116"/>
        <v>0.02347783007</v>
      </c>
      <c r="N123" s="1">
        <f t="shared" si="116"/>
        <v>0.02844709304</v>
      </c>
      <c r="O123" s="1">
        <f t="shared" si="116"/>
        <v>0.03213556002</v>
      </c>
      <c r="P123" s="1">
        <f t="shared" si="116"/>
        <v>0.03521001373</v>
      </c>
      <c r="Q123" s="1">
        <f t="shared" si="116"/>
        <v>0.03791117275</v>
      </c>
      <c r="R123" s="1">
        <f t="shared" si="116"/>
        <v>0.04368779649</v>
      </c>
      <c r="S123" s="1">
        <f t="shared" si="116"/>
        <v>0.04862914983</v>
      </c>
      <c r="T123" s="1">
        <f t="shared" si="116"/>
        <v>0.05715564256</v>
      </c>
      <c r="U123" s="1">
        <f t="shared" si="116"/>
        <v>0.06464465685</v>
      </c>
      <c r="V123" s="1">
        <f t="shared" si="116"/>
        <v>0.07151699475</v>
      </c>
      <c r="W123" s="1">
        <f t="shared" si="116"/>
        <v>0.1015913968</v>
      </c>
      <c r="X123" s="1">
        <f t="shared" si="116"/>
        <v>0.1555651919</v>
      </c>
      <c r="AA123" s="1">
        <f t="shared" si="4"/>
        <v>0.00001432781529</v>
      </c>
    </row>
    <row r="124" ht="15.75" customHeight="1">
      <c r="A124" s="1">
        <v>6.7</v>
      </c>
      <c r="B124" s="2">
        <f t="shared" si="2"/>
        <v>5011872.336</v>
      </c>
      <c r="C124" s="1">
        <f t="shared" ref="C124:X124" si="117">8*((8/$B124)^12+1/( (2.457*LOG(1/((7/$B124)^0.9+0.27*C$9),EXP(1)))^16+(37530/$B124)^16)^1.5)^(1/12)</f>
        <v>0.009074821317</v>
      </c>
      <c r="D124" s="1">
        <f t="shared" si="117"/>
        <v>0.009343460313</v>
      </c>
      <c r="E124" s="1">
        <f t="shared" si="117"/>
        <v>0.009637159983</v>
      </c>
      <c r="F124" s="1">
        <f t="shared" si="117"/>
        <v>0.01120001798</v>
      </c>
      <c r="G124" s="1">
        <f t="shared" si="117"/>
        <v>0.01239946468</v>
      </c>
      <c r="H124" s="1">
        <f t="shared" si="117"/>
        <v>0.01399302949</v>
      </c>
      <c r="I124" s="1">
        <f t="shared" si="117"/>
        <v>0.01605647471</v>
      </c>
      <c r="J124" s="1">
        <f t="shared" si="117"/>
        <v>0.01752728727</v>
      </c>
      <c r="K124" s="1">
        <f t="shared" si="117"/>
        <v>0.01871135766</v>
      </c>
      <c r="L124" s="1">
        <f t="shared" si="117"/>
        <v>0.01972108848</v>
      </c>
      <c r="M124" s="1">
        <f t="shared" si="117"/>
        <v>0.02347110706</v>
      </c>
      <c r="N124" s="1">
        <f t="shared" si="117"/>
        <v>0.02844258583</v>
      </c>
      <c r="O124" s="1">
        <f t="shared" si="117"/>
        <v>0.03213194583</v>
      </c>
      <c r="P124" s="1">
        <f t="shared" si="117"/>
        <v>0.03520690217</v>
      </c>
      <c r="Q124" s="1">
        <f t="shared" si="117"/>
        <v>0.03790839014</v>
      </c>
      <c r="R124" s="1">
        <f t="shared" si="117"/>
        <v>0.04368550002</v>
      </c>
      <c r="S124" s="1">
        <f t="shared" si="117"/>
        <v>0.04862712642</v>
      </c>
      <c r="T124" s="1">
        <f t="shared" si="117"/>
        <v>0.05715392311</v>
      </c>
      <c r="U124" s="1">
        <f t="shared" si="117"/>
        <v>0.0646431054</v>
      </c>
      <c r="V124" s="1">
        <f t="shared" si="117"/>
        <v>0.07151555033</v>
      </c>
      <c r="W124" s="1">
        <f t="shared" si="117"/>
        <v>0.1015901738</v>
      </c>
      <c r="X124" s="1">
        <f t="shared" si="117"/>
        <v>0.1555640331</v>
      </c>
      <c r="AA124" s="1">
        <f t="shared" si="4"/>
        <v>0.00001276967882</v>
      </c>
    </row>
    <row r="125" ht="15.75" customHeight="1">
      <c r="A125" s="1">
        <v>6.75000000000001</v>
      </c>
      <c r="B125" s="2">
        <f t="shared" si="2"/>
        <v>5623413.252</v>
      </c>
      <c r="C125" s="1">
        <f t="shared" ref="C125:X125" si="118">8*((8/$B125)^12+1/( (2.457*LOG(1/((7/$B125)^0.9+0.27*C$9),EXP(1)))^16+(37530/$B125)^16)^1.5)^(1/12)</f>
        <v>0.00892880259</v>
      </c>
      <c r="D125" s="1">
        <f t="shared" si="118"/>
        <v>0.00921619482</v>
      </c>
      <c r="E125" s="1">
        <f t="shared" si="118"/>
        <v>0.009526720678</v>
      </c>
      <c r="F125" s="1">
        <f t="shared" si="118"/>
        <v>0.01114168118</v>
      </c>
      <c r="G125" s="1">
        <f t="shared" si="118"/>
        <v>0.01236001919</v>
      </c>
      <c r="H125" s="1">
        <f t="shared" si="118"/>
        <v>0.0139673143</v>
      </c>
      <c r="I125" s="1">
        <f t="shared" si="118"/>
        <v>0.01603994637</v>
      </c>
      <c r="J125" s="1">
        <f t="shared" si="118"/>
        <v>0.01751452506</v>
      </c>
      <c r="K125" s="1">
        <f t="shared" si="118"/>
        <v>0.01870071722</v>
      </c>
      <c r="L125" s="1">
        <f t="shared" si="118"/>
        <v>0.0197118344</v>
      </c>
      <c r="M125" s="1">
        <f t="shared" si="118"/>
        <v>0.02346504206</v>
      </c>
      <c r="N125" s="1">
        <f t="shared" si="118"/>
        <v>0.02843852109</v>
      </c>
      <c r="O125" s="1">
        <f t="shared" si="118"/>
        <v>0.03212868679</v>
      </c>
      <c r="P125" s="1">
        <f t="shared" si="118"/>
        <v>0.0352040965</v>
      </c>
      <c r="Q125" s="1">
        <f t="shared" si="118"/>
        <v>0.03790588116</v>
      </c>
      <c r="R125" s="1">
        <f t="shared" si="118"/>
        <v>0.04368342946</v>
      </c>
      <c r="S125" s="1">
        <f t="shared" si="118"/>
        <v>0.0486253021</v>
      </c>
      <c r="T125" s="1">
        <f t="shared" si="118"/>
        <v>0.05715237286</v>
      </c>
      <c r="U125" s="1">
        <f t="shared" si="118"/>
        <v>0.06464170662</v>
      </c>
      <c r="V125" s="1">
        <f t="shared" si="118"/>
        <v>0.07151424807</v>
      </c>
      <c r="W125" s="1">
        <f t="shared" si="118"/>
        <v>0.1015890711</v>
      </c>
      <c r="X125" s="1">
        <f t="shared" si="118"/>
        <v>0.1555629883</v>
      </c>
      <c r="AA125" s="1">
        <f t="shared" si="4"/>
        <v>0.00001138098822</v>
      </c>
    </row>
    <row r="126" ht="15.75" customHeight="1">
      <c r="A126" s="1">
        <v>6.80000000000001</v>
      </c>
      <c r="B126" s="2">
        <f t="shared" si="2"/>
        <v>6309573.445</v>
      </c>
      <c r="C126" s="1">
        <f t="shared" ref="C126:X126" si="119">8*((8/$B126)^12+1/( (2.457*LOG(1/((7/$B126)^0.9+0.27*C$9),EXP(1)))^16+(37530/$B126)^16)^1.5)^(1/12)</f>
        <v>0.008787048167</v>
      </c>
      <c r="D126" s="1">
        <f t="shared" si="119"/>
        <v>0.00909426722</v>
      </c>
      <c r="E126" s="1">
        <f t="shared" si="119"/>
        <v>0.009422085838</v>
      </c>
      <c r="F126" s="1">
        <f t="shared" si="119"/>
        <v>0.01108803122</v>
      </c>
      <c r="G126" s="1">
        <f t="shared" si="119"/>
        <v>0.01232405513</v>
      </c>
      <c r="H126" s="1">
        <f t="shared" si="119"/>
        <v>0.01394399266</v>
      </c>
      <c r="I126" s="1">
        <f t="shared" si="119"/>
        <v>0.01602500032</v>
      </c>
      <c r="J126" s="1">
        <f t="shared" si="119"/>
        <v>0.01750299627</v>
      </c>
      <c r="K126" s="1">
        <f t="shared" si="119"/>
        <v>0.01869111003</v>
      </c>
      <c r="L126" s="1">
        <f t="shared" si="119"/>
        <v>0.01970348149</v>
      </c>
      <c r="M126" s="1">
        <f t="shared" si="119"/>
        <v>0.023459571</v>
      </c>
      <c r="N126" s="1">
        <f t="shared" si="119"/>
        <v>0.02843485548</v>
      </c>
      <c r="O126" s="1">
        <f t="shared" si="119"/>
        <v>0.03212574805</v>
      </c>
      <c r="P126" s="1">
        <f t="shared" si="119"/>
        <v>0.03520156669</v>
      </c>
      <c r="Q126" s="1">
        <f t="shared" si="119"/>
        <v>0.03790361893</v>
      </c>
      <c r="R126" s="1">
        <f t="shared" si="119"/>
        <v>0.04368156259</v>
      </c>
      <c r="S126" s="1">
        <f t="shared" si="119"/>
        <v>0.04862365728</v>
      </c>
      <c r="T126" s="1">
        <f t="shared" si="119"/>
        <v>0.05715097516</v>
      </c>
      <c r="U126" s="1">
        <f t="shared" si="119"/>
        <v>0.06464044551</v>
      </c>
      <c r="V126" s="1">
        <f t="shared" si="119"/>
        <v>0.07151307398</v>
      </c>
      <c r="W126" s="1">
        <f t="shared" si="119"/>
        <v>0.101588077</v>
      </c>
      <c r="X126" s="1">
        <f t="shared" si="119"/>
        <v>0.1555620464</v>
      </c>
      <c r="AA126" s="1">
        <f t="shared" si="4"/>
        <v>0.00001014331643</v>
      </c>
    </row>
    <row r="127" ht="15.75" customHeight="1">
      <c r="A127" s="1">
        <v>6.85</v>
      </c>
      <c r="B127" s="2">
        <f t="shared" si="2"/>
        <v>7079457.844</v>
      </c>
      <c r="C127" s="1">
        <f t="shared" ref="C127:X127" si="120">8*((8/$B127)^12+1/( (2.457*LOG(1/((7/$B127)^0.9+0.27*C$9),EXP(1)))^16+(37530/$B127)^16)^1.5)^(1/12)</f>
        <v>0.008649465473</v>
      </c>
      <c r="D127" s="1">
        <f t="shared" si="120"/>
        <v>0.008977602998</v>
      </c>
      <c r="E127" s="1">
        <f t="shared" si="120"/>
        <v>0.009323126115</v>
      </c>
      <c r="F127" s="1">
        <f t="shared" si="120"/>
        <v>0.01103876349</v>
      </c>
      <c r="G127" s="1">
        <f t="shared" si="120"/>
        <v>0.01229129616</v>
      </c>
      <c r="H127" s="1">
        <f t="shared" si="120"/>
        <v>0.01392285314</v>
      </c>
      <c r="I127" s="1">
        <f t="shared" si="120"/>
        <v>0.01601148889</v>
      </c>
      <c r="J127" s="1">
        <f t="shared" si="120"/>
        <v>0.01749258365</v>
      </c>
      <c r="K127" s="1">
        <f t="shared" si="120"/>
        <v>0.01868243697</v>
      </c>
      <c r="L127" s="1">
        <f t="shared" si="120"/>
        <v>0.01969594285</v>
      </c>
      <c r="M127" s="1">
        <f t="shared" si="120"/>
        <v>0.02345463598</v>
      </c>
      <c r="N127" s="1">
        <f t="shared" si="120"/>
        <v>0.0284315499</v>
      </c>
      <c r="O127" s="1">
        <f t="shared" si="120"/>
        <v>0.03212309817</v>
      </c>
      <c r="P127" s="1">
        <f t="shared" si="120"/>
        <v>0.03519928564</v>
      </c>
      <c r="Q127" s="1">
        <f t="shared" si="120"/>
        <v>0.0379015792</v>
      </c>
      <c r="R127" s="1">
        <f t="shared" si="120"/>
        <v>0.04367987939</v>
      </c>
      <c r="S127" s="1">
        <f t="shared" si="120"/>
        <v>0.0486221743</v>
      </c>
      <c r="T127" s="1">
        <f t="shared" si="120"/>
        <v>0.05714971501</v>
      </c>
      <c r="U127" s="1">
        <f t="shared" si="120"/>
        <v>0.06463930851</v>
      </c>
      <c r="V127" s="1">
        <f t="shared" si="120"/>
        <v>0.07151201544</v>
      </c>
      <c r="W127" s="1">
        <f t="shared" si="120"/>
        <v>0.1015871808</v>
      </c>
      <c r="X127" s="1">
        <f t="shared" si="120"/>
        <v>0.1555611971</v>
      </c>
      <c r="AA127" s="1">
        <f t="shared" si="4"/>
        <v>0.000009040240286</v>
      </c>
    </row>
    <row r="128" ht="15.75" customHeight="1">
      <c r="A128" s="1">
        <v>6.90000000000001</v>
      </c>
      <c r="B128" s="2">
        <f t="shared" si="2"/>
        <v>7943282.347</v>
      </c>
      <c r="C128" s="1">
        <f t="shared" ref="C128:X128" si="121">8*((8/$B128)^12+1/( (2.457*LOG(1/((7/$B128)^0.9+0.27*C$9),EXP(1)))^16+(37530/$B128)^16)^1.5)^(1/12)</f>
        <v>0.008515969044</v>
      </c>
      <c r="D128" s="1">
        <f t="shared" si="121"/>
        <v>0.008866127777</v>
      </c>
      <c r="E128" s="1">
        <f t="shared" si="121"/>
        <v>0.009229704977</v>
      </c>
      <c r="F128" s="1">
        <f t="shared" si="121"/>
        <v>0.01099358274</v>
      </c>
      <c r="G128" s="1">
        <f t="shared" si="121"/>
        <v>0.01226148279</v>
      </c>
      <c r="H128" s="1">
        <f t="shared" si="121"/>
        <v>0.01390370097</v>
      </c>
      <c r="I128" s="1">
        <f t="shared" si="121"/>
        <v>0.0159992775</v>
      </c>
      <c r="J128" s="1">
        <f t="shared" si="121"/>
        <v>0.01748318075</v>
      </c>
      <c r="K128" s="1">
        <f t="shared" si="121"/>
        <v>0.01867460823</v>
      </c>
      <c r="L128" s="1">
        <f t="shared" si="121"/>
        <v>0.01968913979</v>
      </c>
      <c r="M128" s="1">
        <f t="shared" si="121"/>
        <v>0.0234501847</v>
      </c>
      <c r="N128" s="1">
        <f t="shared" si="121"/>
        <v>0.02842856905</v>
      </c>
      <c r="O128" s="1">
        <f t="shared" si="121"/>
        <v>0.03212070879</v>
      </c>
      <c r="P128" s="1">
        <f t="shared" si="121"/>
        <v>0.03519722892</v>
      </c>
      <c r="Q128" s="1">
        <f t="shared" si="121"/>
        <v>0.0378997401</v>
      </c>
      <c r="R128" s="1">
        <f t="shared" si="121"/>
        <v>0.0436783618</v>
      </c>
      <c r="S128" s="1">
        <f t="shared" si="121"/>
        <v>0.04862083725</v>
      </c>
      <c r="T128" s="1">
        <f t="shared" si="121"/>
        <v>0.05714857888</v>
      </c>
      <c r="U128" s="1">
        <f t="shared" si="121"/>
        <v>0.06463828341</v>
      </c>
      <c r="V128" s="1">
        <f t="shared" si="121"/>
        <v>0.07151106109</v>
      </c>
      <c r="W128" s="1">
        <f t="shared" si="121"/>
        <v>0.1015863727</v>
      </c>
      <c r="X128" s="1">
        <f t="shared" si="121"/>
        <v>0.1555604315</v>
      </c>
      <c r="AA128" s="1">
        <f t="shared" si="4"/>
        <v>0.000008057122635</v>
      </c>
    </row>
    <row r="129" ht="15.75" customHeight="1">
      <c r="A129" s="1">
        <v>6.95000000000001</v>
      </c>
      <c r="B129" s="2">
        <f t="shared" si="2"/>
        <v>8912509.381</v>
      </c>
      <c r="C129" s="1">
        <f t="shared" ref="C129:X129" si="122">8*((8/$B129)^12+1/( (2.457*LOG(1/((7/$B129)^0.9+0.27*C$9),EXP(1)))^16+(37530/$B129)^16)^1.5)^(1/12)</f>
        <v>0.008386480265</v>
      </c>
      <c r="D129" s="1">
        <f t="shared" si="122"/>
        <v>0.008759766053</v>
      </c>
      <c r="E129" s="1">
        <f t="shared" si="122"/>
        <v>0.009141678087</v>
      </c>
      <c r="F129" s="1">
        <f t="shared" si="122"/>
        <v>0.01095220432</v>
      </c>
      <c r="G129" s="1">
        <f t="shared" si="122"/>
        <v>0.01223437221</v>
      </c>
      <c r="H129" s="1">
        <f t="shared" si="122"/>
        <v>0.01388635713</v>
      </c>
      <c r="I129" s="1">
        <f t="shared" si="122"/>
        <v>0.01598824365</v>
      </c>
      <c r="J129" s="1">
        <f t="shared" si="122"/>
        <v>0.01747469099</v>
      </c>
      <c r="K129" s="1">
        <f t="shared" si="122"/>
        <v>0.01866754242</v>
      </c>
      <c r="L129" s="1">
        <f t="shared" si="122"/>
        <v>0.0196830011</v>
      </c>
      <c r="M129" s="1">
        <f t="shared" si="122"/>
        <v>0.02344616991</v>
      </c>
      <c r="N129" s="1">
        <f t="shared" si="122"/>
        <v>0.02842588109</v>
      </c>
      <c r="O129" s="1">
        <f t="shared" si="122"/>
        <v>0.03211855434</v>
      </c>
      <c r="P129" s="1">
        <f t="shared" si="122"/>
        <v>0.03519537447</v>
      </c>
      <c r="Q129" s="1">
        <f t="shared" si="122"/>
        <v>0.03789808191</v>
      </c>
      <c r="R129" s="1">
        <f t="shared" si="122"/>
        <v>0.04367699353</v>
      </c>
      <c r="S129" s="1">
        <f t="shared" si="122"/>
        <v>0.04861963176</v>
      </c>
      <c r="T129" s="1">
        <f t="shared" si="122"/>
        <v>0.05714755456</v>
      </c>
      <c r="U129" s="1">
        <f t="shared" si="122"/>
        <v>0.06463735919</v>
      </c>
      <c r="V129" s="1">
        <f t="shared" si="122"/>
        <v>0.07151020066</v>
      </c>
      <c r="W129" s="1">
        <f t="shared" si="122"/>
        <v>0.1015856442</v>
      </c>
      <c r="X129" s="1">
        <f t="shared" si="122"/>
        <v>0.1555597412</v>
      </c>
      <c r="AA129" s="1">
        <f t="shared" si="4"/>
        <v>0.000007180918108</v>
      </c>
    </row>
    <row r="130" ht="15.75" customHeight="1">
      <c r="A130" s="1">
        <v>7.00000000000001</v>
      </c>
      <c r="B130" s="2">
        <f t="shared" si="2"/>
        <v>10000000</v>
      </c>
      <c r="C130" s="1">
        <f t="shared" ref="C130:X130" si="123">8*((8/$B130)^12+1/( (2.457*LOG(1/((7/$B130)^0.9+0.27*C$9),EXP(1)))^16+(37530/$B130)^16)^1.5)^(1/12)</f>
        <v>0.008260927097</v>
      </c>
      <c r="D130" s="1">
        <f t="shared" si="123"/>
        <v>0.008658439941</v>
      </c>
      <c r="E130" s="1">
        <f t="shared" si="123"/>
        <v>0.009058892928</v>
      </c>
      <c r="F130" s="1">
        <f t="shared" si="123"/>
        <v>0.01091435512</v>
      </c>
      <c r="G130" s="1">
        <f t="shared" si="123"/>
        <v>0.01220973791</v>
      </c>
      <c r="H130" s="1">
        <f t="shared" si="123"/>
        <v>0.01387065734</v>
      </c>
      <c r="I130" s="1">
        <f t="shared" si="123"/>
        <v>0.01597827588</v>
      </c>
      <c r="J130" s="1">
        <f t="shared" si="123"/>
        <v>0.01746702676</v>
      </c>
      <c r="K130" s="1">
        <f t="shared" si="123"/>
        <v>0.01866116587</v>
      </c>
      <c r="L130" s="1">
        <f t="shared" si="123"/>
        <v>0.01967746236</v>
      </c>
      <c r="M130" s="1">
        <f t="shared" si="123"/>
        <v>0.02344254896</v>
      </c>
      <c r="N130" s="1">
        <f t="shared" si="123"/>
        <v>0.02842345729</v>
      </c>
      <c r="O130" s="1">
        <f t="shared" si="123"/>
        <v>0.03211661174</v>
      </c>
      <c r="P130" s="1">
        <f t="shared" si="123"/>
        <v>0.03519370243</v>
      </c>
      <c r="Q130" s="1">
        <f t="shared" si="123"/>
        <v>0.03789658684</v>
      </c>
      <c r="R130" s="1">
        <f t="shared" si="123"/>
        <v>0.04367575988</v>
      </c>
      <c r="S130" s="1">
        <f t="shared" si="123"/>
        <v>0.04861854491</v>
      </c>
      <c r="T130" s="1">
        <f t="shared" si="123"/>
        <v>0.05714663104</v>
      </c>
      <c r="U130" s="1">
        <f t="shared" si="123"/>
        <v>0.06463652594</v>
      </c>
      <c r="V130" s="1">
        <f t="shared" si="123"/>
        <v>0.07150942492</v>
      </c>
      <c r="W130" s="1">
        <f t="shared" si="123"/>
        <v>0.1015849874</v>
      </c>
      <c r="X130" s="1">
        <f t="shared" si="123"/>
        <v>0.1555591189</v>
      </c>
      <c r="AA130" s="1">
        <f t="shared" si="4"/>
        <v>0.0000064</v>
      </c>
    </row>
    <row r="131" ht="15.75" customHeight="1">
      <c r="A131" s="1">
        <v>7.05000000000001</v>
      </c>
      <c r="B131" s="2">
        <f t="shared" si="2"/>
        <v>11220184.54</v>
      </c>
      <c r="C131" s="1">
        <f t="shared" ref="C131:X131" si="124">8*((8/$B131)^12+1/( (2.457*LOG(1/((7/$B131)^0.9+0.27*C$9),EXP(1)))^16+(37530/$B131)^16)^1.5)^(1/12)</f>
        <v>0.008139243781</v>
      </c>
      <c r="D131" s="1">
        <f t="shared" si="124"/>
        <v>0.008562067983</v>
      </c>
      <c r="E131" s="1">
        <f t="shared" si="124"/>
        <v>0.008981188716</v>
      </c>
      <c r="F131" s="1">
        <f t="shared" si="124"/>
        <v>0.01087977439</v>
      </c>
      <c r="G131" s="1">
        <f t="shared" si="124"/>
        <v>0.01218736922</v>
      </c>
      <c r="H131" s="1">
        <f t="shared" si="124"/>
        <v>0.01385645108</v>
      </c>
      <c r="I131" s="1">
        <f t="shared" si="124"/>
        <v>0.01596927292</v>
      </c>
      <c r="J131" s="1">
        <f t="shared" si="124"/>
        <v>0.01746010868</v>
      </c>
      <c r="K131" s="1">
        <f t="shared" si="124"/>
        <v>0.01865541189</v>
      </c>
      <c r="L131" s="1">
        <f t="shared" si="124"/>
        <v>0.01967246531</v>
      </c>
      <c r="M131" s="1">
        <f t="shared" si="124"/>
        <v>0.02343928334</v>
      </c>
      <c r="N131" s="1">
        <f t="shared" si="124"/>
        <v>0.02842127172</v>
      </c>
      <c r="O131" s="1">
        <f t="shared" si="124"/>
        <v>0.03211486017</v>
      </c>
      <c r="P131" s="1">
        <f t="shared" si="124"/>
        <v>0.03519219485</v>
      </c>
      <c r="Q131" s="1">
        <f t="shared" si="124"/>
        <v>0.03789523886</v>
      </c>
      <c r="R131" s="1">
        <f t="shared" si="124"/>
        <v>0.04367464763</v>
      </c>
      <c r="S131" s="1">
        <f t="shared" si="124"/>
        <v>0.048617565</v>
      </c>
      <c r="T131" s="1">
        <f t="shared" si="124"/>
        <v>0.05714579842</v>
      </c>
      <c r="U131" s="1">
        <f t="shared" si="124"/>
        <v>0.0646357747</v>
      </c>
      <c r="V131" s="1">
        <f t="shared" si="124"/>
        <v>0.07150872552</v>
      </c>
      <c r="W131" s="1">
        <f t="shared" si="124"/>
        <v>0.1015843953</v>
      </c>
      <c r="X131" s="1">
        <f t="shared" si="124"/>
        <v>0.1555585578</v>
      </c>
      <c r="AA131" s="1">
        <f t="shared" si="4"/>
        <v>0.000005704006004</v>
      </c>
    </row>
    <row r="132" ht="15.75" customHeight="1">
      <c r="A132" s="1">
        <v>7.1</v>
      </c>
      <c r="B132" s="2">
        <f t="shared" si="2"/>
        <v>12589254.12</v>
      </c>
      <c r="C132" s="1">
        <f t="shared" ref="C132:X132" si="125">8*((8/$B132)^12+1/( (2.457*LOG(1/((7/$B132)^0.9+0.27*C$9),EXP(1)))^16+(37530/$B132)^16)^1.5)^(1/12)</f>
        <v>0.008021370521</v>
      </c>
      <c r="D132" s="1">
        <f t="shared" si="125"/>
        <v>0.008470564028</v>
      </c>
      <c r="E132" s="1">
        <f t="shared" si="125"/>
        <v>0.008908396581</v>
      </c>
      <c r="F132" s="1">
        <f t="shared" si="125"/>
        <v>0.0108482143</v>
      </c>
      <c r="G132" s="1">
        <f t="shared" si="125"/>
        <v>0.01216707072</v>
      </c>
      <c r="H132" s="1">
        <f t="shared" si="125"/>
        <v>0.01384360067</v>
      </c>
      <c r="I132" s="1">
        <f t="shared" si="125"/>
        <v>0.01596114281</v>
      </c>
      <c r="J132" s="1">
        <f t="shared" si="125"/>
        <v>0.01745386481</v>
      </c>
      <c r="K132" s="1">
        <f t="shared" si="125"/>
        <v>0.01865022012</v>
      </c>
      <c r="L132" s="1">
        <f t="shared" si="125"/>
        <v>0.01966795728</v>
      </c>
      <c r="M132" s="1">
        <f t="shared" si="125"/>
        <v>0.02343633826</v>
      </c>
      <c r="N132" s="1">
        <f t="shared" si="125"/>
        <v>0.028419301</v>
      </c>
      <c r="O132" s="1">
        <f t="shared" si="125"/>
        <v>0.03211328086</v>
      </c>
      <c r="P132" s="1">
        <f t="shared" si="125"/>
        <v>0.03519083558</v>
      </c>
      <c r="Q132" s="1">
        <f t="shared" si="125"/>
        <v>0.0378940235</v>
      </c>
      <c r="R132" s="1">
        <f t="shared" si="125"/>
        <v>0.04367364482</v>
      </c>
      <c r="S132" s="1">
        <f t="shared" si="125"/>
        <v>0.04861668153</v>
      </c>
      <c r="T132" s="1">
        <f t="shared" si="125"/>
        <v>0.05714504774</v>
      </c>
      <c r="U132" s="1">
        <f t="shared" si="125"/>
        <v>0.0646350974</v>
      </c>
      <c r="V132" s="1">
        <f t="shared" si="125"/>
        <v>0.07150809497</v>
      </c>
      <c r="W132" s="1">
        <f t="shared" si="125"/>
        <v>0.1015838614</v>
      </c>
      <c r="X132" s="1">
        <f t="shared" si="125"/>
        <v>0.1555580519</v>
      </c>
      <c r="AA132" s="1">
        <f t="shared" si="4"/>
        <v>0.000005083700702</v>
      </c>
    </row>
    <row r="133" ht="15.75" customHeight="1">
      <c r="A133" s="1">
        <v>7.15000000000001</v>
      </c>
      <c r="B133" s="2">
        <f t="shared" si="2"/>
        <v>14125375.45</v>
      </c>
      <c r="C133" s="1">
        <f t="shared" ref="C133:X133" si="126">8*((8/$B133)^12+1/( (2.457*LOG(1/((7/$B133)^0.9+0.27*C$9),EXP(1)))^16+(37530/$B133)^16)^1.5)^(1/12)</f>
        <v>0.007907253136</v>
      </c>
      <c r="D133" s="1">
        <f t="shared" si="126"/>
        <v>0.008383836238</v>
      </c>
      <c r="E133" s="1">
        <f t="shared" si="126"/>
        <v>0.008840340019</v>
      </c>
      <c r="F133" s="1">
        <f t="shared" si="126"/>
        <v>0.01081944029</v>
      </c>
      <c r="G133" s="1">
        <f t="shared" si="126"/>
        <v>0.01214866164</v>
      </c>
      <c r="H133" s="1">
        <f t="shared" si="126"/>
        <v>0.01383198032</v>
      </c>
      <c r="I133" s="1">
        <f t="shared" si="126"/>
        <v>0.01595380207</v>
      </c>
      <c r="J133" s="1">
        <f t="shared" si="126"/>
        <v>0.01744823005</v>
      </c>
      <c r="K133" s="1">
        <f t="shared" si="126"/>
        <v>0.01864553602</v>
      </c>
      <c r="L133" s="1">
        <f t="shared" si="126"/>
        <v>0.01966389066</v>
      </c>
      <c r="M133" s="1">
        <f t="shared" si="126"/>
        <v>0.02343368235</v>
      </c>
      <c r="N133" s="1">
        <f t="shared" si="126"/>
        <v>0.02841752403</v>
      </c>
      <c r="O133" s="1">
        <f t="shared" si="126"/>
        <v>0.03211185689</v>
      </c>
      <c r="P133" s="1">
        <f t="shared" si="126"/>
        <v>0.03518961003</v>
      </c>
      <c r="Q133" s="1">
        <f t="shared" si="126"/>
        <v>0.03789292772</v>
      </c>
      <c r="R133" s="1">
        <f t="shared" si="126"/>
        <v>0.0436727407</v>
      </c>
      <c r="S133" s="1">
        <f t="shared" si="126"/>
        <v>0.04861588501</v>
      </c>
      <c r="T133" s="1">
        <f t="shared" si="126"/>
        <v>0.05714437094</v>
      </c>
      <c r="U133" s="1">
        <f t="shared" si="126"/>
        <v>0.06463448675</v>
      </c>
      <c r="V133" s="1">
        <f t="shared" si="126"/>
        <v>0.07150752647</v>
      </c>
      <c r="W133" s="1">
        <f t="shared" si="126"/>
        <v>0.1015833801</v>
      </c>
      <c r="X133" s="1">
        <f t="shared" si="126"/>
        <v>0.1555575959</v>
      </c>
      <c r="AA133" s="1">
        <f t="shared" si="4"/>
        <v>0.00000453085302</v>
      </c>
    </row>
    <row r="134" ht="15.75" customHeight="1">
      <c r="A134" s="1">
        <v>7.20000000000001</v>
      </c>
      <c r="B134" s="2">
        <f t="shared" si="2"/>
        <v>15848931.92</v>
      </c>
      <c r="C134" s="1">
        <f t="shared" ref="C134:X134" si="127">8*((8/$B134)^12+1/( (2.457*LOG(1/((7/$B134)^0.9+0.27*C$9),EXP(1)))^16+(37530/$B134)^16)^1.5)^(1/12)</f>
        <v>0.007796842672</v>
      </c>
      <c r="D134" s="1">
        <f t="shared" si="127"/>
        <v>0.008301786243</v>
      </c>
      <c r="E134" s="1">
        <f t="shared" si="127"/>
        <v>0.008776835603</v>
      </c>
      <c r="F134" s="1">
        <f t="shared" si="127"/>
        <v>0.01079323123</v>
      </c>
      <c r="G134" s="1">
        <f t="shared" si="127"/>
        <v>0.01213197507</v>
      </c>
      <c r="H134" s="1">
        <f t="shared" si="127"/>
        <v>0.01382147528</v>
      </c>
      <c r="I134" s="1">
        <f t="shared" si="127"/>
        <v>0.015947175</v>
      </c>
      <c r="J134" s="1">
        <f t="shared" si="127"/>
        <v>0.01744314545</v>
      </c>
      <c r="K134" s="1">
        <f t="shared" si="127"/>
        <v>0.01864131022</v>
      </c>
      <c r="L134" s="1">
        <f t="shared" si="127"/>
        <v>0.01966022243</v>
      </c>
      <c r="M134" s="1">
        <f t="shared" si="127"/>
        <v>0.02343128728</v>
      </c>
      <c r="N134" s="1">
        <f t="shared" si="127"/>
        <v>0.02841592178</v>
      </c>
      <c r="O134" s="1">
        <f t="shared" si="127"/>
        <v>0.03211057299</v>
      </c>
      <c r="P134" s="1">
        <f t="shared" si="127"/>
        <v>0.03518850505</v>
      </c>
      <c r="Q134" s="1">
        <f t="shared" si="127"/>
        <v>0.03789193975</v>
      </c>
      <c r="R134" s="1">
        <f t="shared" si="127"/>
        <v>0.04367192554</v>
      </c>
      <c r="S134" s="1">
        <f t="shared" si="127"/>
        <v>0.04861516687</v>
      </c>
      <c r="T134" s="1">
        <f t="shared" si="127"/>
        <v>0.05714376075</v>
      </c>
      <c r="U134" s="1">
        <f t="shared" si="127"/>
        <v>0.06463393621</v>
      </c>
      <c r="V134" s="1">
        <f t="shared" si="127"/>
        <v>0.07150701394</v>
      </c>
      <c r="W134" s="1">
        <f t="shared" si="127"/>
        <v>0.1015829461</v>
      </c>
      <c r="X134" s="1">
        <f t="shared" si="127"/>
        <v>0.1555571847</v>
      </c>
      <c r="AA134" s="1">
        <f t="shared" si="4"/>
        <v>0.000004038127005</v>
      </c>
    </row>
    <row r="135" ht="15.75" customHeight="1">
      <c r="A135" s="1">
        <v>7.25000000000001</v>
      </c>
      <c r="B135" s="2">
        <f t="shared" si="2"/>
        <v>17782794.1</v>
      </c>
      <c r="C135" s="1">
        <f t="shared" ref="C135:X135" si="128">8*((8/$B135)^12+1/( (2.457*LOG(1/((7/$B135)^0.9+0.27*C$9),EXP(1)))^16+(37530/$B135)^16)^1.5)^(1/12)</f>
        <v>0.007690094972</v>
      </c>
      <c r="D135" s="1">
        <f t="shared" si="128"/>
        <v>0.008224308475</v>
      </c>
      <c r="E135" s="1">
        <f t="shared" si="128"/>
        <v>0.008717693905</v>
      </c>
      <c r="F135" s="1">
        <f t="shared" si="128"/>
        <v>0.01076937948</v>
      </c>
      <c r="G135" s="1">
        <f t="shared" si="128"/>
        <v>0.01211685729</v>
      </c>
      <c r="H135" s="1">
        <f t="shared" si="128"/>
        <v>0.01381198094</v>
      </c>
      <c r="I135" s="1">
        <f t="shared" si="128"/>
        <v>0.01594119301</v>
      </c>
      <c r="J135" s="1">
        <f t="shared" si="128"/>
        <v>0.01743855768</v>
      </c>
      <c r="K135" s="1">
        <f t="shared" si="128"/>
        <v>0.01863749813</v>
      </c>
      <c r="L135" s="1">
        <f t="shared" si="128"/>
        <v>0.01965691374</v>
      </c>
      <c r="M135" s="1">
        <f t="shared" si="128"/>
        <v>0.02342912747</v>
      </c>
      <c r="N135" s="1">
        <f t="shared" si="128"/>
        <v>0.02841447709</v>
      </c>
      <c r="O135" s="1">
        <f t="shared" si="128"/>
        <v>0.03210941539</v>
      </c>
      <c r="P135" s="1">
        <f t="shared" si="128"/>
        <v>0.03518750879</v>
      </c>
      <c r="Q135" s="1">
        <f t="shared" si="128"/>
        <v>0.03789104899</v>
      </c>
      <c r="R135" s="1">
        <f t="shared" si="128"/>
        <v>0.04367119061</v>
      </c>
      <c r="S135" s="1">
        <f t="shared" si="128"/>
        <v>0.04861451941</v>
      </c>
      <c r="T135" s="1">
        <f t="shared" si="128"/>
        <v>0.05714321061</v>
      </c>
      <c r="U135" s="1">
        <f t="shared" si="128"/>
        <v>0.06463343986</v>
      </c>
      <c r="V135" s="1">
        <f t="shared" si="128"/>
        <v>0.07150655184</v>
      </c>
      <c r="W135" s="1">
        <f t="shared" si="128"/>
        <v>0.1015825549</v>
      </c>
      <c r="X135" s="1">
        <f t="shared" si="128"/>
        <v>0.155556814</v>
      </c>
      <c r="AA135" s="1">
        <f t="shared" si="4"/>
        <v>0.000003598984481</v>
      </c>
    </row>
    <row r="136" ht="15.75" customHeight="1">
      <c r="A136" s="1">
        <v>7.30000000000001</v>
      </c>
      <c r="B136" s="2">
        <f t="shared" si="2"/>
        <v>19952623.15</v>
      </c>
      <c r="C136" s="1">
        <f t="shared" ref="C136:X136" si="129">8*((8/$B136)^12+1/( (2.457*LOG(1/((7/$B136)^0.9+0.27*C$9),EXP(1)))^16+(37530/$B136)^16)^1.5)^(1/12)</f>
        <v>0.007586970193</v>
      </c>
      <c r="D136" s="1">
        <f t="shared" si="129"/>
        <v>0.008151289708</v>
      </c>
      <c r="E136" s="1">
        <f t="shared" si="129"/>
        <v>0.008662720616</v>
      </c>
      <c r="F136" s="1">
        <f t="shared" si="129"/>
        <v>0.01074769066</v>
      </c>
      <c r="G136" s="1">
        <f t="shared" si="129"/>
        <v>0.01210316699</v>
      </c>
      <c r="H136" s="1">
        <f t="shared" si="129"/>
        <v>0.01380340207</v>
      </c>
      <c r="I136" s="1">
        <f t="shared" si="129"/>
        <v>0.01593579392</v>
      </c>
      <c r="J136" s="1">
        <f t="shared" si="129"/>
        <v>0.01743441853</v>
      </c>
      <c r="K136" s="1">
        <f t="shared" si="129"/>
        <v>0.01863405945</v>
      </c>
      <c r="L136" s="1">
        <f t="shared" si="129"/>
        <v>0.01965392947</v>
      </c>
      <c r="M136" s="1">
        <f t="shared" si="129"/>
        <v>0.02342717987</v>
      </c>
      <c r="N136" s="1">
        <f t="shared" si="129"/>
        <v>0.02841317448</v>
      </c>
      <c r="O136" s="1">
        <f t="shared" si="129"/>
        <v>0.03210837166</v>
      </c>
      <c r="P136" s="1">
        <f t="shared" si="129"/>
        <v>0.03518661055</v>
      </c>
      <c r="Q136" s="1">
        <f t="shared" si="129"/>
        <v>0.03789024589</v>
      </c>
      <c r="R136" s="1">
        <f t="shared" si="129"/>
        <v>0.043670528</v>
      </c>
      <c r="S136" s="1">
        <f t="shared" si="129"/>
        <v>0.04861393567</v>
      </c>
      <c r="T136" s="1">
        <f t="shared" si="129"/>
        <v>0.05714271462</v>
      </c>
      <c r="U136" s="1">
        <f t="shared" si="129"/>
        <v>0.06463299236</v>
      </c>
      <c r="V136" s="1">
        <f t="shared" si="129"/>
        <v>0.07150613523</v>
      </c>
      <c r="W136" s="1">
        <f t="shared" si="129"/>
        <v>0.1015822022</v>
      </c>
      <c r="X136" s="1">
        <f t="shared" si="129"/>
        <v>0.1555564798</v>
      </c>
      <c r="AA136" s="1">
        <f t="shared" si="4"/>
        <v>0.000003207598295</v>
      </c>
    </row>
    <row r="137" ht="15.75" customHeight="1">
      <c r="A137" s="1">
        <v>7.35000000000001</v>
      </c>
      <c r="B137" s="2">
        <f t="shared" si="2"/>
        <v>22387211.39</v>
      </c>
      <c r="C137" s="1">
        <f t="shared" ref="C137:X137" si="130">8*((8/$B137)^12+1/( (2.457*LOG(1/((7/$B137)^0.9+0.27*C$9),EXP(1)))^16+(37530/$B137)^16)^1.5)^(1/12)</f>
        <v>0.007487432278</v>
      </c>
      <c r="D137" s="1">
        <f t="shared" si="130"/>
        <v>0.008082608833</v>
      </c>
      <c r="E137" s="1">
        <f t="shared" si="130"/>
        <v>0.008611717801</v>
      </c>
      <c r="F137" s="1">
        <f t="shared" si="130"/>
        <v>0.01072798347</v>
      </c>
      <c r="G137" s="1">
        <f t="shared" si="130"/>
        <v>0.01209077448</v>
      </c>
      <c r="H137" s="1">
        <f t="shared" si="130"/>
        <v>0.01379565204</v>
      </c>
      <c r="I137" s="1">
        <f t="shared" si="130"/>
        <v>0.01593092146</v>
      </c>
      <c r="J137" s="1">
        <f t="shared" si="130"/>
        <v>0.01743068437</v>
      </c>
      <c r="K137" s="1">
        <f t="shared" si="130"/>
        <v>0.01863095775</v>
      </c>
      <c r="L137" s="1">
        <f t="shared" si="130"/>
        <v>0.01965123793</v>
      </c>
      <c r="M137" s="1">
        <f t="shared" si="130"/>
        <v>0.02342542365</v>
      </c>
      <c r="N137" s="1">
        <f t="shared" si="130"/>
        <v>0.02841199999</v>
      </c>
      <c r="O137" s="1">
        <f t="shared" si="130"/>
        <v>0.03210743062</v>
      </c>
      <c r="P137" s="1">
        <f t="shared" si="130"/>
        <v>0.03518580069</v>
      </c>
      <c r="Q137" s="1">
        <f t="shared" si="130"/>
        <v>0.03788952181</v>
      </c>
      <c r="R137" s="1">
        <f t="shared" si="130"/>
        <v>0.0436699306</v>
      </c>
      <c r="S137" s="1">
        <f t="shared" si="130"/>
        <v>0.04861340937</v>
      </c>
      <c r="T137" s="1">
        <f t="shared" si="130"/>
        <v>0.05714226745</v>
      </c>
      <c r="U137" s="1">
        <f t="shared" si="130"/>
        <v>0.0646325889</v>
      </c>
      <c r="V137" s="1">
        <f t="shared" si="130"/>
        <v>0.07150575962</v>
      </c>
      <c r="W137" s="1">
        <f t="shared" si="130"/>
        <v>0.1015818842</v>
      </c>
      <c r="X137" s="1">
        <f t="shared" si="130"/>
        <v>0.1555561784</v>
      </c>
      <c r="AA137" s="1">
        <f t="shared" si="4"/>
        <v>0.00000285877499</v>
      </c>
    </row>
    <row r="138" ht="15.75" customHeight="1">
      <c r="A138" s="1">
        <v>7.40000000000001</v>
      </c>
      <c r="B138" s="2">
        <f t="shared" si="2"/>
        <v>25118864.32</v>
      </c>
      <c r="C138" s="1">
        <f t="shared" ref="C138:X138" si="131">8*((8/$B138)^12+1/( (2.457*LOG(1/((7/$B138)^0.9+0.27*C$9),EXP(1)))^16+(37530/$B138)^16)^1.5)^(1/12)</f>
        <v>0.007391448361</v>
      </c>
      <c r="D138" s="1">
        <f t="shared" si="131"/>
        <v>0.008018136862</v>
      </c>
      <c r="E138" s="1">
        <f t="shared" si="131"/>
        <v>0.008564485249</v>
      </c>
      <c r="F138" s="1">
        <f t="shared" si="131"/>
        <v>0.01071008926</v>
      </c>
      <c r="G138" s="1">
        <f t="shared" si="131"/>
        <v>0.01207956094</v>
      </c>
      <c r="H138" s="1">
        <f t="shared" si="131"/>
        <v>0.01378865212</v>
      </c>
      <c r="I138" s="1">
        <f t="shared" si="131"/>
        <v>0.01592652467</v>
      </c>
      <c r="J138" s="1">
        <f t="shared" si="131"/>
        <v>0.01742731581</v>
      </c>
      <c r="K138" s="1">
        <f t="shared" si="131"/>
        <v>0.01862816015</v>
      </c>
      <c r="L138" s="1">
        <f t="shared" si="131"/>
        <v>0.01964881049</v>
      </c>
      <c r="M138" s="1">
        <f t="shared" si="131"/>
        <v>0.02342384004</v>
      </c>
      <c r="N138" s="1">
        <f t="shared" si="131"/>
        <v>0.02841094102</v>
      </c>
      <c r="O138" s="1">
        <f t="shared" si="131"/>
        <v>0.03210658217</v>
      </c>
      <c r="P138" s="1">
        <f t="shared" si="131"/>
        <v>0.03518507052</v>
      </c>
      <c r="Q138" s="1">
        <f t="shared" si="131"/>
        <v>0.03788886899</v>
      </c>
      <c r="R138" s="1">
        <f t="shared" si="131"/>
        <v>0.04366939199</v>
      </c>
      <c r="S138" s="1">
        <f t="shared" si="131"/>
        <v>0.04861293488</v>
      </c>
      <c r="T138" s="1">
        <f t="shared" si="131"/>
        <v>0.05714186429</v>
      </c>
      <c r="U138" s="1">
        <f t="shared" si="131"/>
        <v>0.06463222515</v>
      </c>
      <c r="V138" s="1">
        <f t="shared" si="131"/>
        <v>0.07150542099</v>
      </c>
      <c r="W138" s="1">
        <f t="shared" si="131"/>
        <v>0.1015815975</v>
      </c>
      <c r="X138" s="1">
        <f t="shared" si="131"/>
        <v>0.1555559068</v>
      </c>
      <c r="AA138" s="1">
        <f t="shared" si="4"/>
        <v>0.000002547885892</v>
      </c>
    </row>
    <row r="139" ht="15.75" customHeight="1">
      <c r="A139" s="1">
        <v>7.45000000000001</v>
      </c>
      <c r="B139" s="2">
        <f t="shared" si="2"/>
        <v>28183829.31</v>
      </c>
      <c r="C139" s="1">
        <f t="shared" ref="C139:X139" si="132">8*((8/$B139)^12+1/( (2.457*LOG(1/((7/$B139)^0.9+0.27*C$9),EXP(1)))^16+(37530/$B139)^16)^1.5)^(1/12)</f>
        <v>0.007298988121</v>
      </c>
      <c r="D139" s="1">
        <f t="shared" si="132"/>
        <v>0.007957737175</v>
      </c>
      <c r="E139" s="1">
        <f t="shared" si="132"/>
        <v>0.008520821872</v>
      </c>
      <c r="F139" s="1">
        <f t="shared" si="132"/>
        <v>0.01069385161</v>
      </c>
      <c r="G139" s="1">
        <f t="shared" si="132"/>
        <v>0.01206941769</v>
      </c>
      <c r="H139" s="1">
        <f t="shared" si="132"/>
        <v>0.01378233082</v>
      </c>
      <c r="I139" s="1">
        <f t="shared" si="132"/>
        <v>0.01592255747</v>
      </c>
      <c r="J139" s="1">
        <f t="shared" si="132"/>
        <v>0.01742427721</v>
      </c>
      <c r="K139" s="1">
        <f t="shared" si="132"/>
        <v>0.01862563693</v>
      </c>
      <c r="L139" s="1">
        <f t="shared" si="132"/>
        <v>0.01964662131</v>
      </c>
      <c r="M139" s="1">
        <f t="shared" si="132"/>
        <v>0.02342241209</v>
      </c>
      <c r="N139" s="1">
        <f t="shared" si="132"/>
        <v>0.02840998622</v>
      </c>
      <c r="O139" s="1">
        <f t="shared" si="132"/>
        <v>0.03210581719</v>
      </c>
      <c r="P139" s="1">
        <f t="shared" si="132"/>
        <v>0.0351844122</v>
      </c>
      <c r="Q139" s="1">
        <f t="shared" si="132"/>
        <v>0.03788828041</v>
      </c>
      <c r="R139" s="1">
        <f t="shared" si="132"/>
        <v>0.04366890639</v>
      </c>
      <c r="S139" s="1">
        <f t="shared" si="132"/>
        <v>0.04861250708</v>
      </c>
      <c r="T139" s="1">
        <f t="shared" si="132"/>
        <v>0.05714150081</v>
      </c>
      <c r="U139" s="1">
        <f t="shared" si="132"/>
        <v>0.06463189721</v>
      </c>
      <c r="V139" s="1">
        <f t="shared" si="132"/>
        <v>0.07150511568</v>
      </c>
      <c r="W139" s="1">
        <f t="shared" si="132"/>
        <v>0.101581339</v>
      </c>
      <c r="X139" s="1">
        <f t="shared" si="132"/>
        <v>0.1555556619</v>
      </c>
      <c r="AA139" s="1">
        <f t="shared" si="4"/>
        <v>0.000002270805691</v>
      </c>
    </row>
    <row r="140" ht="15.75" customHeight="1">
      <c r="A140" s="1">
        <v>7.50000000000001</v>
      </c>
      <c r="B140" s="2">
        <f t="shared" si="2"/>
        <v>31622776.6</v>
      </c>
      <c r="C140" s="1">
        <f t="shared" ref="C140:X140" si="133">8*((8/$B140)^12+1/( (2.457*LOG(1/((7/$B140)^0.9+0.27*C$9),EXP(1)))^16+(37530/$B140)^16)^1.5)^(1/12)</f>
        <v>0.00721002307</v>
      </c>
      <c r="D140" s="1">
        <f t="shared" si="133"/>
        <v>0.007901265998</v>
      </c>
      <c r="E140" s="1">
        <f t="shared" si="133"/>
        <v>0.0084805271</v>
      </c>
      <c r="F140" s="1">
        <f t="shared" si="133"/>
        <v>0.01067912579</v>
      </c>
      <c r="G140" s="1">
        <f t="shared" si="133"/>
        <v>0.01206024542</v>
      </c>
      <c r="H140" s="1">
        <f t="shared" si="133"/>
        <v>0.01377662325</v>
      </c>
      <c r="I140" s="1">
        <f t="shared" si="133"/>
        <v>0.01591897816</v>
      </c>
      <c r="J140" s="1">
        <f t="shared" si="133"/>
        <v>0.0174215364</v>
      </c>
      <c r="K140" s="1">
        <f t="shared" si="133"/>
        <v>0.01862336127</v>
      </c>
      <c r="L140" s="1">
        <f t="shared" si="133"/>
        <v>0.01964464706</v>
      </c>
      <c r="M140" s="1">
        <f t="shared" si="133"/>
        <v>0.02342112453</v>
      </c>
      <c r="N140" s="1">
        <f t="shared" si="133"/>
        <v>0.02840912534</v>
      </c>
      <c r="O140" s="1">
        <f t="shared" si="133"/>
        <v>0.03210512748</v>
      </c>
      <c r="P140" s="1">
        <f t="shared" si="133"/>
        <v>0.03518381866</v>
      </c>
      <c r="Q140" s="1">
        <f t="shared" si="133"/>
        <v>0.03788774975</v>
      </c>
      <c r="R140" s="1">
        <f t="shared" si="133"/>
        <v>0.04366846858</v>
      </c>
      <c r="S140" s="1">
        <f t="shared" si="133"/>
        <v>0.04861212139</v>
      </c>
      <c r="T140" s="1">
        <f t="shared" si="133"/>
        <v>0.0571411731</v>
      </c>
      <c r="U140" s="1">
        <f t="shared" si="133"/>
        <v>0.06463160154</v>
      </c>
      <c r="V140" s="1">
        <f t="shared" si="133"/>
        <v>0.07150484042</v>
      </c>
      <c r="W140" s="1">
        <f t="shared" si="133"/>
        <v>0.1015811059</v>
      </c>
      <c r="X140" s="1">
        <f t="shared" si="133"/>
        <v>0.155555441</v>
      </c>
      <c r="AA140" s="1">
        <f t="shared" si="4"/>
        <v>0.000002023857703</v>
      </c>
    </row>
    <row r="141" ht="15.75" customHeight="1">
      <c r="A141" s="1">
        <v>7.55000000000001</v>
      </c>
      <c r="B141" s="2">
        <f t="shared" si="2"/>
        <v>35481338.92</v>
      </c>
      <c r="C141" s="1">
        <f t="shared" ref="C141:X141" si="134">8*((8/$B141)^12+1/( (2.457*LOG(1/((7/$B141)^0.9+0.27*C$9),EXP(1)))^16+(37530/$B141)^16)^1.5)^(1/12)</f>
        <v>0.007124525798</v>
      </c>
      <c r="D141" s="1">
        <f t="shared" si="134"/>
        <v>0.007848573091</v>
      </c>
      <c r="E141" s="1">
        <f t="shared" si="134"/>
        <v>0.008443402239</v>
      </c>
      <c r="F141" s="1">
        <f t="shared" si="134"/>
        <v>0.0106657782</v>
      </c>
      <c r="G141" s="1">
        <f t="shared" si="134"/>
        <v>0.01205195354</v>
      </c>
      <c r="H141" s="1">
        <f t="shared" si="134"/>
        <v>0.01377147056</v>
      </c>
      <c r="I141" s="1">
        <f t="shared" si="134"/>
        <v>0.01591574904</v>
      </c>
      <c r="J141" s="1">
        <f t="shared" si="134"/>
        <v>0.0174190643</v>
      </c>
      <c r="K141" s="1">
        <f t="shared" si="134"/>
        <v>0.01862130896</v>
      </c>
      <c r="L141" s="1">
        <f t="shared" si="134"/>
        <v>0.01964286669</v>
      </c>
      <c r="M141" s="1">
        <f t="shared" si="134"/>
        <v>0.02341996356</v>
      </c>
      <c r="N141" s="1">
        <f t="shared" si="134"/>
        <v>0.02840834916</v>
      </c>
      <c r="O141" s="1">
        <f t="shared" si="134"/>
        <v>0.03210450564</v>
      </c>
      <c r="P141" s="1">
        <f t="shared" si="134"/>
        <v>0.03518328352</v>
      </c>
      <c r="Q141" s="1">
        <f t="shared" si="134"/>
        <v>0.03788727131</v>
      </c>
      <c r="R141" s="1">
        <f t="shared" si="134"/>
        <v>0.04366807386</v>
      </c>
      <c r="S141" s="1">
        <f t="shared" si="134"/>
        <v>0.04861177366</v>
      </c>
      <c r="T141" s="1">
        <f t="shared" si="134"/>
        <v>0.05714087765</v>
      </c>
      <c r="U141" s="1">
        <f t="shared" si="134"/>
        <v>0.06463133497</v>
      </c>
      <c r="V141" s="1">
        <f t="shared" si="134"/>
        <v>0.07150459226</v>
      </c>
      <c r="W141" s="1">
        <f t="shared" si="134"/>
        <v>0.1015808958</v>
      </c>
      <c r="X141" s="1">
        <f t="shared" si="134"/>
        <v>0.155555242</v>
      </c>
      <c r="AA141" s="1">
        <f t="shared" si="4"/>
        <v>0.000001803765076</v>
      </c>
    </row>
    <row r="142" ht="15.75" customHeight="1">
      <c r="A142" s="1">
        <v>7.60000000000001</v>
      </c>
      <c r="B142" s="2">
        <f t="shared" si="2"/>
        <v>39810717.06</v>
      </c>
      <c r="C142" s="1">
        <f t="shared" ref="C142:X142" si="135">8*((8/$B142)^12+1/( (2.457*LOG(1/((7/$B142)^0.9+0.27*C$9),EXP(1)))^16+(37530/$B142)^16)^1.5)^(1/12)</f>
        <v>0.007042469161</v>
      </c>
      <c r="D142" s="1">
        <f t="shared" si="135"/>
        <v>0.007799502622</v>
      </c>
      <c r="E142" s="1">
        <f t="shared" si="135"/>
        <v>0.008409251746</v>
      </c>
      <c r="F142" s="1">
        <f t="shared" si="135"/>
        <v>0.01065368581</v>
      </c>
      <c r="G142" s="1">
        <f t="shared" si="135"/>
        <v>0.01204445947</v>
      </c>
      <c r="H142" s="1">
        <f t="shared" si="135"/>
        <v>0.01376681941</v>
      </c>
      <c r="I142" s="1">
        <f t="shared" si="135"/>
        <v>0.01591283604</v>
      </c>
      <c r="J142" s="1">
        <f t="shared" si="135"/>
        <v>0.01741683467</v>
      </c>
      <c r="K142" s="1">
        <f t="shared" si="135"/>
        <v>0.01861945813</v>
      </c>
      <c r="L142" s="1">
        <f t="shared" si="135"/>
        <v>0.01964126121</v>
      </c>
      <c r="M142" s="1">
        <f t="shared" si="135"/>
        <v>0.02341891676</v>
      </c>
      <c r="N142" s="1">
        <f t="shared" si="135"/>
        <v>0.02840764934</v>
      </c>
      <c r="O142" s="1">
        <f t="shared" si="135"/>
        <v>0.03210394499</v>
      </c>
      <c r="P142" s="1">
        <f t="shared" si="135"/>
        <v>0.03518280105</v>
      </c>
      <c r="Q142" s="1">
        <f t="shared" si="135"/>
        <v>0.03788683996</v>
      </c>
      <c r="R142" s="1">
        <f t="shared" si="135"/>
        <v>0.04366771798</v>
      </c>
      <c r="S142" s="1">
        <f t="shared" si="135"/>
        <v>0.04861146016</v>
      </c>
      <c r="T142" s="1">
        <f t="shared" si="135"/>
        <v>0.05714061128</v>
      </c>
      <c r="U142" s="1">
        <f t="shared" si="135"/>
        <v>0.06463109465</v>
      </c>
      <c r="V142" s="1">
        <f t="shared" si="135"/>
        <v>0.07150436852</v>
      </c>
      <c r="W142" s="1">
        <f t="shared" si="135"/>
        <v>0.1015807064</v>
      </c>
      <c r="X142" s="1">
        <f t="shared" si="135"/>
        <v>0.1555550625</v>
      </c>
      <c r="AA142" s="1">
        <f t="shared" si="4"/>
        <v>0.000001607607316</v>
      </c>
    </row>
    <row r="143" ht="15.75" customHeight="1">
      <c r="A143" s="1">
        <v>7.65000000000001</v>
      </c>
      <c r="B143" s="2">
        <f t="shared" si="2"/>
        <v>44668359.22</v>
      </c>
      <c r="C143" s="1">
        <f t="shared" ref="C143:X143" si="136">8*((8/$B143)^12+1/( (2.457*LOG(1/((7/$B143)^0.9+0.27*C$9),EXP(1)))^16+(37530/$B143)^16)^1.5)^(1/12)</f>
        <v>0.006963825439</v>
      </c>
      <c r="D143" s="1">
        <f t="shared" si="136"/>
        <v>0.007753894197</v>
      </c>
      <c r="E143" s="1">
        <f t="shared" si="136"/>
        <v>0.008377884393</v>
      </c>
      <c r="F143" s="1">
        <f t="shared" si="136"/>
        <v>0.01064273548</v>
      </c>
      <c r="G143" s="1">
        <f t="shared" si="136"/>
        <v>0.01203768804</v>
      </c>
      <c r="H143" s="1">
        <f t="shared" si="136"/>
        <v>0.01376262148</v>
      </c>
      <c r="I143" s="1">
        <f t="shared" si="136"/>
        <v>0.01591020837</v>
      </c>
      <c r="J143" s="1">
        <f t="shared" si="136"/>
        <v>0.0174148238</v>
      </c>
      <c r="K143" s="1">
        <f t="shared" si="136"/>
        <v>0.01861778904</v>
      </c>
      <c r="L143" s="1">
        <f t="shared" si="136"/>
        <v>0.01963981345</v>
      </c>
      <c r="M143" s="1">
        <f t="shared" si="136"/>
        <v>0.0234179729</v>
      </c>
      <c r="N143" s="1">
        <f t="shared" si="136"/>
        <v>0.02840701838</v>
      </c>
      <c r="O143" s="1">
        <f t="shared" si="136"/>
        <v>0.03210343951</v>
      </c>
      <c r="P143" s="1">
        <f t="shared" si="136"/>
        <v>0.03518236606</v>
      </c>
      <c r="Q143" s="1">
        <f t="shared" si="136"/>
        <v>0.03788645106</v>
      </c>
      <c r="R143" s="1">
        <f t="shared" si="136"/>
        <v>0.04366739714</v>
      </c>
      <c r="S143" s="1">
        <f t="shared" si="136"/>
        <v>0.04861117751</v>
      </c>
      <c r="T143" s="1">
        <f t="shared" si="136"/>
        <v>0.05714037113</v>
      </c>
      <c r="U143" s="1">
        <f t="shared" si="136"/>
        <v>0.06463087797</v>
      </c>
      <c r="V143" s="1">
        <f t="shared" si="136"/>
        <v>0.07150416681</v>
      </c>
      <c r="W143" s="1">
        <f t="shared" si="136"/>
        <v>0.1015805356</v>
      </c>
      <c r="X143" s="1">
        <f t="shared" si="136"/>
        <v>0.1555549007</v>
      </c>
      <c r="AA143" s="1">
        <f t="shared" si="4"/>
        <v>0.000001432781529</v>
      </c>
    </row>
    <row r="144" ht="15.75" customHeight="1">
      <c r="A144" s="1">
        <v>7.70000000000001</v>
      </c>
      <c r="B144" s="2">
        <f t="shared" si="2"/>
        <v>50118723.36</v>
      </c>
      <c r="C144" s="1">
        <f t="shared" ref="C144:X144" si="137">8*((8/$B144)^12+1/( (2.457*LOG(1/((7/$B144)^0.9+0.27*C$9),EXP(1)))^16+(37530/$B144)^16)^1.5)^(1/12)</f>
        <v>0.006888565463</v>
      </c>
      <c r="D144" s="1">
        <f t="shared" si="137"/>
        <v>0.007711583998</v>
      </c>
      <c r="E144" s="1">
        <f t="shared" si="137"/>
        <v>0.008349114299</v>
      </c>
      <c r="F144" s="1">
        <f t="shared" si="137"/>
        <v>0.01063282344</v>
      </c>
      <c r="G144" s="1">
        <f t="shared" si="137"/>
        <v>0.01203157085</v>
      </c>
      <c r="H144" s="1">
        <f t="shared" si="137"/>
        <v>0.013758833</v>
      </c>
      <c r="I144" s="1">
        <f t="shared" si="137"/>
        <v>0.01590783819</v>
      </c>
      <c r="J144" s="1">
        <f t="shared" si="137"/>
        <v>0.01741301028</v>
      </c>
      <c r="K144" s="1">
        <f t="shared" si="137"/>
        <v>0.01861628389</v>
      </c>
      <c r="L144" s="1">
        <f t="shared" si="137"/>
        <v>0.01963850796</v>
      </c>
      <c r="M144" s="1">
        <f t="shared" si="137"/>
        <v>0.02341712187</v>
      </c>
      <c r="N144" s="1">
        <f t="shared" si="137"/>
        <v>0.0284064495</v>
      </c>
      <c r="O144" s="1">
        <f t="shared" si="137"/>
        <v>0.03210298377</v>
      </c>
      <c r="P144" s="1">
        <f t="shared" si="137"/>
        <v>0.03518197388</v>
      </c>
      <c r="Q144" s="1">
        <f t="shared" si="137"/>
        <v>0.03788610043</v>
      </c>
      <c r="R144" s="1">
        <f t="shared" si="137"/>
        <v>0.04366710787</v>
      </c>
      <c r="S144" s="1">
        <f t="shared" si="137"/>
        <v>0.04861092267</v>
      </c>
      <c r="T144" s="1">
        <f t="shared" si="137"/>
        <v>0.05714015461</v>
      </c>
      <c r="U144" s="1">
        <f t="shared" si="137"/>
        <v>0.06463068263</v>
      </c>
      <c r="V144" s="1">
        <f t="shared" si="137"/>
        <v>0.07150398495</v>
      </c>
      <c r="W144" s="1">
        <f t="shared" si="137"/>
        <v>0.1015803816</v>
      </c>
      <c r="X144" s="1">
        <f t="shared" si="137"/>
        <v>0.1555547548</v>
      </c>
      <c r="AA144" s="1">
        <f t="shared" si="4"/>
        <v>0.000001276967882</v>
      </c>
    </row>
    <row r="145" ht="15.75" customHeight="1">
      <c r="A145" s="1">
        <v>7.75000000000001</v>
      </c>
      <c r="B145" s="2">
        <f t="shared" si="2"/>
        <v>56234132.52</v>
      </c>
      <c r="C145" s="1">
        <f t="shared" ref="C145:X145" si="138">8*((8/$B145)^12+1/( (2.457*LOG(1/((7/$B145)^0.9+0.27*C$9),EXP(1)))^16+(37530/$B145)^16)^1.5)^(1/12)</f>
        <v>0.006816657747</v>
      </c>
      <c r="D145" s="1">
        <f t="shared" si="138"/>
        <v>0.007672405993</v>
      </c>
      <c r="E145" s="1">
        <f t="shared" si="138"/>
        <v>0.008322761824</v>
      </c>
      <c r="F145" s="1">
        <f t="shared" si="138"/>
        <v>0.01062385458</v>
      </c>
      <c r="G145" s="1">
        <f t="shared" si="138"/>
        <v>0.01202604577</v>
      </c>
      <c r="H145" s="1">
        <f t="shared" si="138"/>
        <v>0.01375541437</v>
      </c>
      <c r="I145" s="1">
        <f t="shared" si="138"/>
        <v>0.01590570038</v>
      </c>
      <c r="J145" s="1">
        <f t="shared" si="138"/>
        <v>0.01741137481</v>
      </c>
      <c r="K145" s="1">
        <f t="shared" si="138"/>
        <v>0.0186149266</v>
      </c>
      <c r="L145" s="1">
        <f t="shared" si="138"/>
        <v>0.01963733077</v>
      </c>
      <c r="M145" s="1">
        <f t="shared" si="138"/>
        <v>0.02341635454</v>
      </c>
      <c r="N145" s="1">
        <f t="shared" si="138"/>
        <v>0.02840593659</v>
      </c>
      <c r="O145" s="1">
        <f t="shared" si="138"/>
        <v>0.03210257288</v>
      </c>
      <c r="P145" s="1">
        <f t="shared" si="138"/>
        <v>0.0351816203</v>
      </c>
      <c r="Q145" s="1">
        <f t="shared" si="138"/>
        <v>0.03788578431</v>
      </c>
      <c r="R145" s="1">
        <f t="shared" si="138"/>
        <v>0.04366684707</v>
      </c>
      <c r="S145" s="1">
        <f t="shared" si="138"/>
        <v>0.04861069293</v>
      </c>
      <c r="T145" s="1">
        <f t="shared" si="138"/>
        <v>0.05713995941</v>
      </c>
      <c r="U145" s="1">
        <f t="shared" si="138"/>
        <v>0.06463050651</v>
      </c>
      <c r="V145" s="1">
        <f t="shared" si="138"/>
        <v>0.07150382099</v>
      </c>
      <c r="W145" s="1">
        <f t="shared" si="138"/>
        <v>0.1015802428</v>
      </c>
      <c r="X145" s="1">
        <f t="shared" si="138"/>
        <v>0.1555546232</v>
      </c>
      <c r="AA145" s="1">
        <f t="shared" si="4"/>
        <v>0.000001138098822</v>
      </c>
    </row>
    <row r="146" ht="15.75" customHeight="1">
      <c r="A146" s="1">
        <v>7.80000000000001</v>
      </c>
      <c r="B146" s="2">
        <f t="shared" si="2"/>
        <v>63095734.45</v>
      </c>
      <c r="C146" s="1">
        <f t="shared" ref="C146:X146" si="139">8*((8/$B146)^12+1/( (2.457*LOG(1/((7/$B146)^0.9+0.27*C$9),EXP(1)))^16+(37530/$B146)^16)^1.5)^(1/12)</f>
        <v>0.006748067628</v>
      </c>
      <c r="D146" s="1">
        <f t="shared" si="139"/>
        <v>0.007636193178</v>
      </c>
      <c r="E146" s="1">
        <f t="shared" si="139"/>
        <v>0.008298654296</v>
      </c>
      <c r="F146" s="1">
        <f t="shared" si="139"/>
        <v>0.01061574192</v>
      </c>
      <c r="G146" s="1">
        <f t="shared" si="139"/>
        <v>0.01202105634</v>
      </c>
      <c r="H146" s="1">
        <f t="shared" si="139"/>
        <v>0.01375232974</v>
      </c>
      <c r="I146" s="1">
        <f t="shared" si="139"/>
        <v>0.01590377223</v>
      </c>
      <c r="J146" s="1">
        <f t="shared" si="139"/>
        <v>0.01740989993</v>
      </c>
      <c r="K146" s="1">
        <f t="shared" si="139"/>
        <v>0.01861370269</v>
      </c>
      <c r="L146" s="1">
        <f t="shared" si="139"/>
        <v>0.01963626929</v>
      </c>
      <c r="M146" s="1">
        <f t="shared" si="139"/>
        <v>0.0234156627</v>
      </c>
      <c r="N146" s="1">
        <f t="shared" si="139"/>
        <v>0.02840547416</v>
      </c>
      <c r="O146" s="1">
        <f t="shared" si="139"/>
        <v>0.03210220242</v>
      </c>
      <c r="P146" s="1">
        <f t="shared" si="139"/>
        <v>0.03518130151</v>
      </c>
      <c r="Q146" s="1">
        <f t="shared" si="139"/>
        <v>0.0378854993</v>
      </c>
      <c r="R146" s="1">
        <f t="shared" si="139"/>
        <v>0.04366661194</v>
      </c>
      <c r="S146" s="1">
        <f t="shared" si="139"/>
        <v>0.04861048579</v>
      </c>
      <c r="T146" s="1">
        <f t="shared" si="139"/>
        <v>0.05713978341</v>
      </c>
      <c r="U146" s="1">
        <f t="shared" si="139"/>
        <v>0.06463034772</v>
      </c>
      <c r="V146" s="1">
        <f t="shared" si="139"/>
        <v>0.07150367316</v>
      </c>
      <c r="W146" s="1">
        <f t="shared" si="139"/>
        <v>0.1015801177</v>
      </c>
      <c r="X146" s="1">
        <f t="shared" si="139"/>
        <v>0.1555545047</v>
      </c>
      <c r="AA146" s="1">
        <f t="shared" si="4"/>
        <v>0.000001014331643</v>
      </c>
    </row>
    <row r="147" ht="15.75" customHeight="1">
      <c r="A147" s="1">
        <v>7.85000000000001</v>
      </c>
      <c r="B147" s="2">
        <f t="shared" si="2"/>
        <v>70794578.44</v>
      </c>
      <c r="C147" s="1">
        <f t="shared" ref="C147:X147" si="140">8*((8/$B147)^12+1/( (2.457*LOG(1/((7/$B147)^0.9+0.27*C$9),EXP(1)))^16+(37530/$B147)^16)^1.5)^(1/12)</f>
        <v>0.006682756446</v>
      </c>
      <c r="D147" s="1">
        <f t="shared" si="140"/>
        <v>0.007602778805</v>
      </c>
      <c r="E147" s="1">
        <f t="shared" si="140"/>
        <v>0.008276626594</v>
      </c>
      <c r="F147" s="1">
        <f t="shared" si="140"/>
        <v>0.010608406</v>
      </c>
      <c r="G147" s="1">
        <f t="shared" si="140"/>
        <v>0.01201655135</v>
      </c>
      <c r="H147" s="1">
        <f t="shared" si="140"/>
        <v>0.01374954671</v>
      </c>
      <c r="I147" s="1">
        <f t="shared" si="140"/>
        <v>0.01590203326</v>
      </c>
      <c r="J147" s="1">
        <f t="shared" si="140"/>
        <v>0.01740856992</v>
      </c>
      <c r="K147" s="1">
        <f t="shared" si="140"/>
        <v>0.01861259905</v>
      </c>
      <c r="L147" s="1">
        <f t="shared" si="140"/>
        <v>0.01963531216</v>
      </c>
      <c r="M147" s="1">
        <f t="shared" si="140"/>
        <v>0.02341503891</v>
      </c>
      <c r="N147" s="1">
        <f t="shared" si="140"/>
        <v>0.02840505722</v>
      </c>
      <c r="O147" s="1">
        <f t="shared" si="140"/>
        <v>0.03210186842</v>
      </c>
      <c r="P147" s="1">
        <f t="shared" si="140"/>
        <v>0.03518101409</v>
      </c>
      <c r="Q147" s="1">
        <f t="shared" si="140"/>
        <v>0.03788524235</v>
      </c>
      <c r="R147" s="1">
        <f t="shared" si="140"/>
        <v>0.04366639995</v>
      </c>
      <c r="S147" s="1">
        <f t="shared" si="140"/>
        <v>0.04861029904</v>
      </c>
      <c r="T147" s="1">
        <f t="shared" si="140"/>
        <v>0.05713962474</v>
      </c>
      <c r="U147" s="1">
        <f t="shared" si="140"/>
        <v>0.06463020456</v>
      </c>
      <c r="V147" s="1">
        <f t="shared" si="140"/>
        <v>0.07150353989</v>
      </c>
      <c r="W147" s="1">
        <f t="shared" si="140"/>
        <v>0.1015800048</v>
      </c>
      <c r="X147" s="1">
        <f t="shared" si="140"/>
        <v>0.1555543977</v>
      </c>
      <c r="AA147" s="1">
        <f t="shared" si="4"/>
        <v>0.0000009040240286</v>
      </c>
    </row>
    <row r="148" ht="15.75" customHeight="1">
      <c r="A148" s="1">
        <v>7.90000000000001</v>
      </c>
      <c r="B148" s="2">
        <f t="shared" si="2"/>
        <v>79432823.47</v>
      </c>
      <c r="C148" s="1">
        <f t="shared" ref="C148:X148" si="141">8*((8/$B148)^12+1/( (2.457*LOG(1/((7/$B148)^0.9+0.27*C$9),EXP(1)))^16+(37530/$B148)^16)^1.5)^(1/12)</f>
        <v>0.006620680795</v>
      </c>
      <c r="D148" s="1">
        <f t="shared" si="141"/>
        <v>0.007571997568</v>
      </c>
      <c r="E148" s="1">
        <f t="shared" si="141"/>
        <v>0.008256521572</v>
      </c>
      <c r="F148" s="1">
        <f t="shared" si="141"/>
        <v>0.01060177432</v>
      </c>
      <c r="G148" s="1">
        <f t="shared" si="141"/>
        <v>0.01201248434</v>
      </c>
      <c r="H148" s="1">
        <f t="shared" si="141"/>
        <v>0.01374703596</v>
      </c>
      <c r="I148" s="1">
        <f t="shared" si="141"/>
        <v>0.01590046495</v>
      </c>
      <c r="J148" s="1">
        <f t="shared" si="141"/>
        <v>0.01740737058</v>
      </c>
      <c r="K148" s="1">
        <f t="shared" si="141"/>
        <v>0.01861160389</v>
      </c>
      <c r="L148" s="1">
        <f t="shared" si="141"/>
        <v>0.01963444914</v>
      </c>
      <c r="M148" s="1">
        <f t="shared" si="141"/>
        <v>0.02341447648</v>
      </c>
      <c r="N148" s="1">
        <f t="shared" si="141"/>
        <v>0.02840468132</v>
      </c>
      <c r="O148" s="1">
        <f t="shared" si="141"/>
        <v>0.03210156729</v>
      </c>
      <c r="P148" s="1">
        <f t="shared" si="141"/>
        <v>0.03518075497</v>
      </c>
      <c r="Q148" s="1">
        <f t="shared" si="141"/>
        <v>0.03788501068</v>
      </c>
      <c r="R148" s="1">
        <f t="shared" si="141"/>
        <v>0.04366620882</v>
      </c>
      <c r="S148" s="1">
        <f t="shared" si="141"/>
        <v>0.04861013067</v>
      </c>
      <c r="T148" s="1">
        <f t="shared" si="141"/>
        <v>0.05713948169</v>
      </c>
      <c r="U148" s="1">
        <f t="shared" si="141"/>
        <v>0.0646300755</v>
      </c>
      <c r="V148" s="1">
        <f t="shared" si="141"/>
        <v>0.07150341973</v>
      </c>
      <c r="W148" s="1">
        <f t="shared" si="141"/>
        <v>0.1015799031</v>
      </c>
      <c r="X148" s="1">
        <f t="shared" si="141"/>
        <v>0.1555543014</v>
      </c>
      <c r="AA148" s="1">
        <f t="shared" si="4"/>
        <v>0.0000008057122635</v>
      </c>
    </row>
    <row r="149" ht="15.75" customHeight="1">
      <c r="A149" s="1">
        <v>7.95000000000001</v>
      </c>
      <c r="B149" s="2">
        <f t="shared" si="2"/>
        <v>89125093.81</v>
      </c>
      <c r="C149" s="1">
        <f t="shared" ref="C149:X149" si="142">8*((8/$B149)^12+1/( (2.457*LOG(1/((7/$B149)^0.9+0.27*C$9),EXP(1)))^16+(37530/$B149)^16)^1.5)^(1/12)</f>
        <v>0.006561791854</v>
      </c>
      <c r="D149" s="1">
        <f t="shared" si="142"/>
        <v>0.00754368671</v>
      </c>
      <c r="E149" s="1">
        <f t="shared" si="142"/>
        <v>0.008238190349</v>
      </c>
      <c r="F149" s="1">
        <f t="shared" si="142"/>
        <v>0.01059578081</v>
      </c>
      <c r="G149" s="1">
        <f t="shared" si="142"/>
        <v>0.01200881321</v>
      </c>
      <c r="H149" s="1">
        <f t="shared" si="142"/>
        <v>0.01374477101</v>
      </c>
      <c r="I149" s="1">
        <f t="shared" si="142"/>
        <v>0.01589905061</v>
      </c>
      <c r="J149" s="1">
        <f t="shared" si="142"/>
        <v>0.01740628908</v>
      </c>
      <c r="K149" s="1">
        <f t="shared" si="142"/>
        <v>0.01861070656</v>
      </c>
      <c r="L149" s="1">
        <f t="shared" si="142"/>
        <v>0.01963367098</v>
      </c>
      <c r="M149" s="1">
        <f t="shared" si="142"/>
        <v>0.0234139694</v>
      </c>
      <c r="N149" s="1">
        <f t="shared" si="142"/>
        <v>0.02840434241</v>
      </c>
      <c r="O149" s="1">
        <f t="shared" si="142"/>
        <v>0.0321012958</v>
      </c>
      <c r="P149" s="1">
        <f t="shared" si="142"/>
        <v>0.03518052134</v>
      </c>
      <c r="Q149" s="1">
        <f t="shared" si="142"/>
        <v>0.03788480181</v>
      </c>
      <c r="R149" s="1">
        <f t="shared" si="142"/>
        <v>0.04366603651</v>
      </c>
      <c r="S149" s="1">
        <f t="shared" si="142"/>
        <v>0.04860997887</v>
      </c>
      <c r="T149" s="1">
        <f t="shared" si="142"/>
        <v>0.05713935272</v>
      </c>
      <c r="U149" s="1">
        <f t="shared" si="142"/>
        <v>0.06462995914</v>
      </c>
      <c r="V149" s="1">
        <f t="shared" si="142"/>
        <v>0.07150331141</v>
      </c>
      <c r="W149" s="1">
        <f t="shared" si="142"/>
        <v>0.1015798114</v>
      </c>
      <c r="X149" s="1">
        <f t="shared" si="142"/>
        <v>0.1555542145</v>
      </c>
      <c r="AA149" s="1">
        <f t="shared" si="4"/>
        <v>0.0000007180918108</v>
      </c>
    </row>
    <row r="150" ht="15.75" customHeight="1">
      <c r="A150" s="1">
        <v>8.00000000000001</v>
      </c>
      <c r="B150" s="2">
        <f t="shared" si="2"/>
        <v>100000000</v>
      </c>
      <c r="C150" s="1">
        <f t="shared" ref="C150:X150" si="143">8*((8/$B150)^12+1/( (2.457*LOG(1/((7/$B150)^0.9+0.27*C$9),EXP(1)))^16+(37530/$B150)^16)^1.5)^(1/12)</f>
        <v>0.006506034845</v>
      </c>
      <c r="D150" s="1">
        <f t="shared" si="143"/>
        <v>0.007517687031</v>
      </c>
      <c r="E150" s="1">
        <f t="shared" si="143"/>
        <v>0.008221492459</v>
      </c>
      <c r="F150" s="1">
        <f t="shared" si="143"/>
        <v>0.01059036532</v>
      </c>
      <c r="G150" s="1">
        <f t="shared" si="143"/>
        <v>0.01200549981</v>
      </c>
      <c r="H150" s="1">
        <f t="shared" si="143"/>
        <v>0.01374272789</v>
      </c>
      <c r="I150" s="1">
        <f t="shared" si="143"/>
        <v>0.01589777514</v>
      </c>
      <c r="J150" s="1">
        <f t="shared" si="143"/>
        <v>0.01740531386</v>
      </c>
      <c r="K150" s="1">
        <f t="shared" si="143"/>
        <v>0.01860989745</v>
      </c>
      <c r="L150" s="1">
        <f t="shared" si="143"/>
        <v>0.01963296935</v>
      </c>
      <c r="M150" s="1">
        <f t="shared" si="143"/>
        <v>0.0234135122</v>
      </c>
      <c r="N150" s="1">
        <f t="shared" si="143"/>
        <v>0.02840403685</v>
      </c>
      <c r="O150" s="1">
        <f t="shared" si="143"/>
        <v>0.03210105103</v>
      </c>
      <c r="P150" s="1">
        <f t="shared" si="143"/>
        <v>0.03518031071</v>
      </c>
      <c r="Q150" s="1">
        <f t="shared" si="143"/>
        <v>0.0378846135</v>
      </c>
      <c r="R150" s="1">
        <f t="shared" si="143"/>
        <v>0.04366588116</v>
      </c>
      <c r="S150" s="1">
        <f t="shared" si="143"/>
        <v>0.04860984202</v>
      </c>
      <c r="T150" s="1">
        <f t="shared" si="143"/>
        <v>0.05713923644</v>
      </c>
      <c r="U150" s="1">
        <f t="shared" si="143"/>
        <v>0.06462985423</v>
      </c>
      <c r="V150" s="1">
        <f t="shared" si="143"/>
        <v>0.07150321374</v>
      </c>
      <c r="W150" s="1">
        <f t="shared" si="143"/>
        <v>0.1015797287</v>
      </c>
      <c r="X150" s="1">
        <f t="shared" si="143"/>
        <v>0.1555541361</v>
      </c>
      <c r="AA150" s="1">
        <f t="shared" si="4"/>
        <v>0.00000064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57"/>
    <col customWidth="1" min="7" max="7" width="12.0"/>
    <col customWidth="1" min="8" max="8" width="10.57"/>
    <col customWidth="1" min="9" max="9" width="12.0"/>
    <col customWidth="1" min="10" max="26" width="10.57"/>
  </cols>
  <sheetData>
    <row r="1">
      <c r="A1" s="1" t="s">
        <v>12</v>
      </c>
      <c r="C1" s="3">
        <v>0.0</v>
      </c>
    </row>
    <row r="2">
      <c r="A2" s="1" t="s">
        <v>13</v>
      </c>
      <c r="C2" s="2">
        <v>3.0</v>
      </c>
      <c r="D2" s="1" t="s">
        <v>14</v>
      </c>
    </row>
    <row r="3">
      <c r="A3" s="1" t="s">
        <v>15</v>
      </c>
      <c r="C3" s="2">
        <v>0.5</v>
      </c>
      <c r="D3" s="1" t="s">
        <v>16</v>
      </c>
    </row>
    <row r="4">
      <c r="A4" s="1" t="s">
        <v>17</v>
      </c>
      <c r="C4" s="2">
        <v>0.001</v>
      </c>
      <c r="D4" s="1" t="s">
        <v>18</v>
      </c>
    </row>
    <row r="6" ht="30.0" customHeight="1">
      <c r="A6" s="4"/>
      <c r="B6" s="5" t="s">
        <v>19</v>
      </c>
      <c r="C6" s="5" t="s">
        <v>20</v>
      </c>
      <c r="D6" s="5" t="s">
        <v>21</v>
      </c>
      <c r="E6" s="5" t="s">
        <v>22</v>
      </c>
      <c r="F6" s="6"/>
      <c r="G6" s="5" t="s">
        <v>23</v>
      </c>
      <c r="H6" s="5" t="s">
        <v>24</v>
      </c>
      <c r="I6" s="5" t="s">
        <v>25</v>
      </c>
      <c r="J6" s="7" t="s">
        <v>26</v>
      </c>
      <c r="K6" s="5" t="s">
        <v>27</v>
      </c>
      <c r="L6" s="5" t="s">
        <v>28</v>
      </c>
      <c r="M6" s="5" t="s">
        <v>29</v>
      </c>
    </row>
    <row r="7">
      <c r="A7" s="8" t="s">
        <v>8</v>
      </c>
      <c r="B7" s="1">
        <v>130.0</v>
      </c>
      <c r="C7" s="1">
        <v>29.8</v>
      </c>
      <c r="D7" s="1">
        <v>304.0</v>
      </c>
      <c r="E7" s="1">
        <v>175.0</v>
      </c>
      <c r="G7" s="9">
        <f t="shared" ref="G7:G18" si="1">B7/1000000/C7</f>
        <v>0.000004362416107</v>
      </c>
      <c r="H7" s="9">
        <f t="shared" ref="H7:H18" si="2">G7/(PI()*0.25*(C$2/1000)^2)</f>
        <v>0.6171556332</v>
      </c>
      <c r="I7" s="9">
        <f t="shared" ref="I7:I18" si="3">H7^2/(2*9.81)</f>
        <v>0.01941289886</v>
      </c>
      <c r="J7" s="9">
        <f t="shared" ref="J7:J18" si="4">(D7-E7)/1000</f>
        <v>0.129</v>
      </c>
      <c r="K7" s="9">
        <f t="shared" ref="K7:K18" si="5">1000*H7*C$2/1000/C$4</f>
        <v>1851.4669</v>
      </c>
      <c r="L7" s="9">
        <f t="shared" ref="L7:L18" si="6">J7/(I7*C$3/(C$2/1000))</f>
        <v>0.03987039781</v>
      </c>
      <c r="M7" s="9">
        <f t="shared" ref="M7:M18" si="7">64/K7</f>
        <v>0.03456718563</v>
      </c>
    </row>
    <row r="8">
      <c r="B8" s="1">
        <v>104.0</v>
      </c>
      <c r="C8" s="1">
        <v>28.6</v>
      </c>
      <c r="D8" s="1">
        <v>294.0</v>
      </c>
      <c r="E8" s="1">
        <v>193.0</v>
      </c>
      <c r="G8" s="9">
        <f t="shared" si="1"/>
        <v>0.000003636363636</v>
      </c>
      <c r="H8" s="9">
        <f t="shared" si="2"/>
        <v>0.5144402201</v>
      </c>
      <c r="I8" s="9">
        <f t="shared" si="3"/>
        <v>0.01348872273</v>
      </c>
      <c r="J8" s="9">
        <f t="shared" si="4"/>
        <v>0.101</v>
      </c>
      <c r="K8" s="9">
        <f t="shared" si="5"/>
        <v>1543.32066</v>
      </c>
      <c r="L8" s="9">
        <f t="shared" si="6"/>
        <v>0.04492641831</v>
      </c>
      <c r="M8" s="9">
        <f t="shared" si="7"/>
        <v>0.04146902303</v>
      </c>
    </row>
    <row r="9">
      <c r="B9" s="1">
        <v>80.0</v>
      </c>
      <c r="C9" s="1">
        <v>22.3</v>
      </c>
      <c r="D9" s="1">
        <v>290.0</v>
      </c>
      <c r="E9" s="1">
        <v>191.0</v>
      </c>
      <c r="G9" s="9">
        <f t="shared" si="1"/>
        <v>0.000003587443946</v>
      </c>
      <c r="H9" s="9">
        <f t="shared" si="2"/>
        <v>0.5075194996</v>
      </c>
      <c r="I9" s="9">
        <f t="shared" si="3"/>
        <v>0.01312823866</v>
      </c>
      <c r="J9" s="9">
        <f t="shared" si="4"/>
        <v>0.099</v>
      </c>
      <c r="K9" s="9">
        <f t="shared" si="5"/>
        <v>1522.558499</v>
      </c>
      <c r="L9" s="9">
        <f t="shared" si="6"/>
        <v>0.04524597818</v>
      </c>
      <c r="M9" s="9">
        <f t="shared" si="7"/>
        <v>0.04203450971</v>
      </c>
    </row>
    <row r="10">
      <c r="B10" s="1">
        <v>84.0</v>
      </c>
      <c r="C10" s="1">
        <v>30.3</v>
      </c>
      <c r="D10" s="1">
        <v>284.0</v>
      </c>
      <c r="E10" s="1">
        <v>199.0</v>
      </c>
      <c r="G10" s="9">
        <f t="shared" si="1"/>
        <v>0.000002772277228</v>
      </c>
      <c r="H10" s="9">
        <f t="shared" si="2"/>
        <v>0.3921969995</v>
      </c>
      <c r="I10" s="9">
        <f t="shared" si="3"/>
        <v>0.00783988208</v>
      </c>
      <c r="J10" s="9">
        <f t="shared" si="4"/>
        <v>0.085</v>
      </c>
      <c r="K10" s="9">
        <f t="shared" si="5"/>
        <v>1176.590998</v>
      </c>
      <c r="L10" s="9">
        <f t="shared" si="6"/>
        <v>0.06505199885</v>
      </c>
      <c r="M10" s="9">
        <f t="shared" si="7"/>
        <v>0.0543944328</v>
      </c>
    </row>
    <row r="11">
      <c r="B11" s="1">
        <v>86.0</v>
      </c>
      <c r="C11" s="1">
        <v>29.9</v>
      </c>
      <c r="D11" s="1">
        <v>280.0</v>
      </c>
      <c r="E11" s="1">
        <v>202.0</v>
      </c>
      <c r="G11" s="9">
        <f t="shared" si="1"/>
        <v>0.000002876254181</v>
      </c>
      <c r="H11" s="9">
        <f t="shared" si="2"/>
        <v>0.4069067293</v>
      </c>
      <c r="I11" s="9">
        <f t="shared" si="3"/>
        <v>0.008438995226</v>
      </c>
      <c r="J11" s="9">
        <f t="shared" si="4"/>
        <v>0.078</v>
      </c>
      <c r="K11" s="9">
        <f t="shared" si="5"/>
        <v>1220.720188</v>
      </c>
      <c r="L11" s="9">
        <f t="shared" si="6"/>
        <v>0.05545683905</v>
      </c>
      <c r="M11" s="9">
        <f t="shared" si="7"/>
        <v>0.05242806717</v>
      </c>
    </row>
    <row r="12">
      <c r="B12" s="1">
        <v>74.0</v>
      </c>
      <c r="C12" s="1">
        <v>28.3</v>
      </c>
      <c r="D12" s="1">
        <v>279.0</v>
      </c>
      <c r="E12" s="1">
        <v>210.0</v>
      </c>
      <c r="G12" s="9">
        <f t="shared" si="1"/>
        <v>0.000002614840989</v>
      </c>
      <c r="H12" s="9">
        <f t="shared" si="2"/>
        <v>0.3699243279</v>
      </c>
      <c r="I12" s="9">
        <f t="shared" si="3"/>
        <v>0.0069747201</v>
      </c>
      <c r="J12" s="9">
        <f t="shared" si="4"/>
        <v>0.069</v>
      </c>
      <c r="K12" s="9">
        <f t="shared" si="5"/>
        <v>1109.772984</v>
      </c>
      <c r="L12" s="9">
        <f t="shared" si="6"/>
        <v>0.05935722066</v>
      </c>
      <c r="M12" s="9">
        <f t="shared" si="7"/>
        <v>0.05766945217</v>
      </c>
    </row>
    <row r="13">
      <c r="B13" s="1">
        <v>78.0</v>
      </c>
      <c r="C13" s="1">
        <v>29.5</v>
      </c>
      <c r="D13" s="1">
        <v>276.0</v>
      </c>
      <c r="E13" s="1">
        <v>208.0</v>
      </c>
      <c r="G13" s="9">
        <f t="shared" si="1"/>
        <v>0.000002644067797</v>
      </c>
      <c r="H13" s="9">
        <f t="shared" si="2"/>
        <v>0.3740590753</v>
      </c>
      <c r="I13" s="9">
        <f t="shared" si="3"/>
        <v>0.007131508247</v>
      </c>
      <c r="J13" s="9">
        <f t="shared" si="4"/>
        <v>0.068</v>
      </c>
      <c r="K13" s="9">
        <f t="shared" si="5"/>
        <v>1122.177226</v>
      </c>
      <c r="L13" s="9">
        <f t="shared" si="6"/>
        <v>0.05721089928</v>
      </c>
      <c r="M13" s="9">
        <f t="shared" si="7"/>
        <v>0.05703198971</v>
      </c>
    </row>
    <row r="14">
      <c r="B14" s="1">
        <v>72.0</v>
      </c>
      <c r="C14" s="1">
        <v>33.2</v>
      </c>
      <c r="D14" s="1">
        <v>271.0</v>
      </c>
      <c r="E14" s="1">
        <v>215.0</v>
      </c>
      <c r="G14" s="9">
        <f t="shared" si="1"/>
        <v>0.000002168674699</v>
      </c>
      <c r="H14" s="9">
        <f t="shared" si="2"/>
        <v>0.3068047096</v>
      </c>
      <c r="I14" s="9">
        <f t="shared" si="3"/>
        <v>0.004797611102</v>
      </c>
      <c r="J14" s="9">
        <f t="shared" si="4"/>
        <v>0.056</v>
      </c>
      <c r="K14" s="9">
        <f t="shared" si="5"/>
        <v>920.4141287</v>
      </c>
      <c r="L14" s="9">
        <f t="shared" si="6"/>
        <v>0.07003485545</v>
      </c>
      <c r="M14" s="9">
        <f t="shared" si="7"/>
        <v>0.0695339174</v>
      </c>
    </row>
    <row r="15">
      <c r="B15" s="1">
        <v>70.0</v>
      </c>
      <c r="C15" s="1">
        <v>40.3</v>
      </c>
      <c r="D15" s="1">
        <v>265.0</v>
      </c>
      <c r="E15" s="1">
        <v>222.0</v>
      </c>
      <c r="G15" s="9">
        <f t="shared" si="1"/>
        <v>0.000001736972705</v>
      </c>
      <c r="H15" s="9">
        <f t="shared" si="2"/>
        <v>0.2457313706</v>
      </c>
      <c r="I15" s="9">
        <f t="shared" si="3"/>
        <v>0.003077671076</v>
      </c>
      <c r="J15" s="9">
        <f t="shared" si="4"/>
        <v>0.043</v>
      </c>
      <c r="K15" s="9">
        <f t="shared" si="5"/>
        <v>737.1941119</v>
      </c>
      <c r="L15" s="9">
        <f t="shared" si="6"/>
        <v>0.08382962104</v>
      </c>
      <c r="M15" s="9">
        <f t="shared" si="7"/>
        <v>0.08681566899</v>
      </c>
    </row>
    <row r="16">
      <c r="B16" s="1">
        <v>48.0</v>
      </c>
      <c r="C16" s="1">
        <v>30.1</v>
      </c>
      <c r="D16" s="1">
        <v>262.0</v>
      </c>
      <c r="E16" s="1">
        <v>224.0</v>
      </c>
      <c r="G16" s="9">
        <f t="shared" si="1"/>
        <v>0.000001594684385</v>
      </c>
      <c r="H16" s="9">
        <f t="shared" si="2"/>
        <v>0.2256016912</v>
      </c>
      <c r="I16" s="9">
        <f t="shared" si="3"/>
        <v>0.002594093939</v>
      </c>
      <c r="J16" s="9">
        <f t="shared" si="4"/>
        <v>0.038</v>
      </c>
      <c r="K16" s="9">
        <f t="shared" si="5"/>
        <v>676.8050736</v>
      </c>
      <c r="L16" s="9">
        <f t="shared" si="6"/>
        <v>0.08789195974</v>
      </c>
      <c r="M16" s="9">
        <f t="shared" si="7"/>
        <v>0.09456193887</v>
      </c>
    </row>
    <row r="17">
      <c r="B17" s="1">
        <v>30.0</v>
      </c>
      <c r="C17" s="1">
        <v>33.5</v>
      </c>
      <c r="D17" s="1">
        <v>258.0</v>
      </c>
      <c r="E17" s="1">
        <v>235.0</v>
      </c>
      <c r="G17" s="9">
        <f t="shared" si="1"/>
        <v>0.0000008955223881</v>
      </c>
      <c r="H17" s="9">
        <f t="shared" si="2"/>
        <v>0.126690502</v>
      </c>
      <c r="I17" s="9">
        <f t="shared" si="3"/>
        <v>0.0008180674459</v>
      </c>
      <c r="J17" s="9">
        <f t="shared" si="4"/>
        <v>0.023</v>
      </c>
      <c r="K17" s="9">
        <f t="shared" si="5"/>
        <v>380.0715059</v>
      </c>
      <c r="L17" s="9">
        <f t="shared" si="6"/>
        <v>0.1686902476</v>
      </c>
      <c r="M17" s="9">
        <f t="shared" si="7"/>
        <v>0.1683893662</v>
      </c>
    </row>
    <row r="18">
      <c r="B18" s="1">
        <v>30.0</v>
      </c>
      <c r="C18" s="1">
        <v>60.3</v>
      </c>
      <c r="D18" s="1">
        <v>251.0</v>
      </c>
      <c r="E18" s="1">
        <v>238.0</v>
      </c>
      <c r="G18" s="9">
        <f t="shared" si="1"/>
        <v>0.0000004975124378</v>
      </c>
      <c r="H18" s="9">
        <f t="shared" si="2"/>
        <v>0.0703836122</v>
      </c>
      <c r="I18" s="9">
        <f t="shared" si="3"/>
        <v>0.0002524899524</v>
      </c>
      <c r="J18" s="9">
        <f t="shared" si="4"/>
        <v>0.013</v>
      </c>
      <c r="K18" s="9">
        <f t="shared" si="5"/>
        <v>211.1508366</v>
      </c>
      <c r="L18" s="9">
        <f t="shared" si="6"/>
        <v>0.3089231839</v>
      </c>
      <c r="M18" s="9">
        <f t="shared" si="7"/>
        <v>0.3031008592</v>
      </c>
    </row>
    <row r="19">
      <c r="A19" s="2" t="s">
        <v>30</v>
      </c>
      <c r="B19" s="2">
        <v>5.0</v>
      </c>
      <c r="C19" s="2">
        <v>2.0</v>
      </c>
      <c r="G19" s="9"/>
      <c r="H19" s="9"/>
      <c r="I19" s="9"/>
      <c r="K19" s="9"/>
      <c r="M19" s="9"/>
    </row>
    <row r="21" ht="15.75" customHeight="1"/>
    <row r="22" ht="15.75" customHeight="1">
      <c r="B22" s="5" t="s">
        <v>19</v>
      </c>
      <c r="C22" s="5" t="s">
        <v>20</v>
      </c>
      <c r="D22" s="7" t="s">
        <v>31</v>
      </c>
      <c r="E22" s="6">
        <v>-0.03</v>
      </c>
      <c r="F22" s="6"/>
      <c r="G22" s="5" t="s">
        <v>23</v>
      </c>
      <c r="H22" s="5" t="s">
        <v>24</v>
      </c>
      <c r="I22" s="5" t="s">
        <v>25</v>
      </c>
      <c r="J22" s="7" t="s">
        <v>32</v>
      </c>
      <c r="K22" s="5" t="s">
        <v>27</v>
      </c>
      <c r="L22" s="5" t="s">
        <v>28</v>
      </c>
      <c r="M22" s="5" t="s">
        <v>33</v>
      </c>
      <c r="N22" s="6"/>
    </row>
    <row r="23" ht="15.0" customHeight="1">
      <c r="A23" s="8" t="s">
        <v>34</v>
      </c>
      <c r="B23" s="1">
        <v>510.0</v>
      </c>
      <c r="C23" s="1">
        <v>20.02</v>
      </c>
      <c r="D23" s="1">
        <v>0.28</v>
      </c>
      <c r="G23" s="9">
        <f t="shared" ref="G23:G33" si="8">B23/1000000/C23</f>
        <v>0.00002547452547</v>
      </c>
      <c r="H23" s="9">
        <f t="shared" ref="H23:H33" si="9">G23/(PI()*0.25*(C$2/1000)^2)</f>
        <v>3.603908135</v>
      </c>
      <c r="I23" s="9">
        <f t="shared" ref="I23:I33" si="10">H23^2/(2*9.81)</f>
        <v>0.6619854153</v>
      </c>
      <c r="J23" s="9">
        <f t="shared" ref="J23:J33" si="11">D23*100000/(1000*9.81)+C$3</f>
        <v>3.354230377</v>
      </c>
      <c r="K23" s="9">
        <f t="shared" ref="K23:K33" si="12">1000*H23*C$2/1000/C$4</f>
        <v>10811.72441</v>
      </c>
      <c r="L23" s="9">
        <f t="shared" ref="L23:L33" si="13">J23/(I23*C$3/(C$2/1000))</f>
        <v>0.03040154934</v>
      </c>
      <c r="M23" s="9">
        <f t="shared" ref="M23:M33" si="14">0.316*K23^-0.25</f>
        <v>0.03098941236</v>
      </c>
    </row>
    <row r="24" ht="15.75" customHeight="1">
      <c r="B24" s="1">
        <v>374.0</v>
      </c>
      <c r="C24" s="1">
        <v>13.59</v>
      </c>
      <c r="D24" s="1">
        <v>0.32</v>
      </c>
      <c r="G24" s="9">
        <f t="shared" si="8"/>
        <v>0.00002752023547</v>
      </c>
      <c r="H24" s="9">
        <f t="shared" si="9"/>
        <v>3.893316897</v>
      </c>
      <c r="I24" s="9">
        <f t="shared" si="10"/>
        <v>0.7725747433</v>
      </c>
      <c r="J24" s="9">
        <f t="shared" si="11"/>
        <v>3.761977574</v>
      </c>
      <c r="K24" s="9">
        <f t="shared" si="12"/>
        <v>11679.95069</v>
      </c>
      <c r="L24" s="9">
        <f t="shared" si="13"/>
        <v>0.02921641645</v>
      </c>
      <c r="M24" s="9">
        <f t="shared" si="14"/>
        <v>0.03039672751</v>
      </c>
    </row>
    <row r="25" ht="15.75" customHeight="1">
      <c r="B25" s="1">
        <v>629.0</v>
      </c>
      <c r="C25" s="1">
        <v>21.25</v>
      </c>
      <c r="D25" s="1">
        <v>0.39</v>
      </c>
      <c r="G25" s="9">
        <f t="shared" si="8"/>
        <v>0.0000296</v>
      </c>
      <c r="H25" s="9">
        <f t="shared" si="9"/>
        <v>4.187543392</v>
      </c>
      <c r="I25" s="9">
        <f t="shared" si="10"/>
        <v>0.8937573729</v>
      </c>
      <c r="J25" s="9">
        <f t="shared" si="11"/>
        <v>4.475535168</v>
      </c>
      <c r="K25" s="9">
        <f t="shared" si="12"/>
        <v>12562.63017</v>
      </c>
      <c r="L25" s="9">
        <f t="shared" si="13"/>
        <v>0.03004530292</v>
      </c>
      <c r="M25" s="9">
        <f t="shared" si="14"/>
        <v>0.02984811703</v>
      </c>
    </row>
    <row r="26" ht="15.75" customHeight="1">
      <c r="B26" s="1">
        <v>663.0</v>
      </c>
      <c r="C26" s="1">
        <v>20.84</v>
      </c>
      <c r="D26" s="1">
        <v>0.44</v>
      </c>
      <c r="G26" s="9">
        <f t="shared" si="8"/>
        <v>0.00003181381958</v>
      </c>
      <c r="H26" s="9">
        <f t="shared" si="9"/>
        <v>4.500734795</v>
      </c>
      <c r="I26" s="9">
        <f t="shared" si="10"/>
        <v>1.032447181</v>
      </c>
      <c r="J26" s="9">
        <f t="shared" si="11"/>
        <v>4.985219164</v>
      </c>
      <c r="K26" s="9">
        <f t="shared" si="12"/>
        <v>13502.20439</v>
      </c>
      <c r="L26" s="9">
        <f t="shared" si="13"/>
        <v>0.02897127866</v>
      </c>
      <c r="M26" s="9">
        <f t="shared" si="14"/>
        <v>0.02931473099</v>
      </c>
    </row>
    <row r="27" ht="15.75" customHeight="1">
      <c r="B27" s="1">
        <v>442.0</v>
      </c>
      <c r="C27" s="1">
        <v>13.49</v>
      </c>
      <c r="D27" s="1">
        <v>0.45</v>
      </c>
      <c r="G27" s="9">
        <f t="shared" si="8"/>
        <v>0.00003276501112</v>
      </c>
      <c r="H27" s="9">
        <f t="shared" si="9"/>
        <v>4.635300871</v>
      </c>
      <c r="I27" s="9">
        <f t="shared" si="10"/>
        <v>1.095107756</v>
      </c>
      <c r="J27" s="9">
        <f t="shared" si="11"/>
        <v>5.087155963</v>
      </c>
      <c r="K27" s="9">
        <f t="shared" si="12"/>
        <v>13905.90261</v>
      </c>
      <c r="L27" s="9">
        <f t="shared" si="13"/>
        <v>0.02787208439</v>
      </c>
      <c r="M27" s="9">
        <f t="shared" si="14"/>
        <v>0.02909961792</v>
      </c>
    </row>
    <row r="28" ht="15.75" customHeight="1">
      <c r="B28" s="1">
        <v>680.0</v>
      </c>
      <c r="C28" s="1">
        <v>20.06</v>
      </c>
      <c r="D28" s="1">
        <v>0.49</v>
      </c>
      <c r="G28" s="9">
        <f t="shared" si="8"/>
        <v>0.00003389830508</v>
      </c>
      <c r="H28" s="9">
        <f t="shared" si="9"/>
        <v>4.79562917</v>
      </c>
      <c r="I28" s="9">
        <f t="shared" si="10"/>
        <v>1.172174268</v>
      </c>
      <c r="J28" s="9">
        <f t="shared" si="11"/>
        <v>5.49490316</v>
      </c>
      <c r="K28" s="9">
        <f t="shared" si="12"/>
        <v>14386.88751</v>
      </c>
      <c r="L28" s="9">
        <f t="shared" si="13"/>
        <v>0.02812672131</v>
      </c>
      <c r="M28" s="9">
        <f t="shared" si="14"/>
        <v>0.02885329198</v>
      </c>
    </row>
    <row r="29" ht="15.75" customHeight="1">
      <c r="B29" s="1">
        <v>527.0</v>
      </c>
      <c r="C29" s="1">
        <v>15.23</v>
      </c>
      <c r="D29" s="1">
        <v>0.53</v>
      </c>
      <c r="G29" s="9">
        <f t="shared" si="8"/>
        <v>0.00003460275772</v>
      </c>
      <c r="H29" s="9">
        <f t="shared" si="9"/>
        <v>4.895288831</v>
      </c>
      <c r="I29" s="9">
        <f t="shared" si="10"/>
        <v>1.221399222</v>
      </c>
      <c r="J29" s="9">
        <f t="shared" si="11"/>
        <v>5.902650357</v>
      </c>
      <c r="K29" s="9">
        <f t="shared" si="12"/>
        <v>14685.86649</v>
      </c>
      <c r="L29" s="9">
        <f t="shared" si="13"/>
        <v>0.02899617217</v>
      </c>
      <c r="M29" s="9">
        <f t="shared" si="14"/>
        <v>0.02870530652</v>
      </c>
    </row>
    <row r="30" ht="15.75" customHeight="1">
      <c r="B30" s="1">
        <v>714.0</v>
      </c>
      <c r="C30" s="1">
        <v>20.62</v>
      </c>
      <c r="D30" s="1">
        <v>0.52</v>
      </c>
      <c r="G30" s="9">
        <f t="shared" si="8"/>
        <v>0.00003462657614</v>
      </c>
      <c r="H30" s="9">
        <f t="shared" si="9"/>
        <v>4.898658449</v>
      </c>
      <c r="I30" s="9">
        <f t="shared" si="10"/>
        <v>1.223081274</v>
      </c>
      <c r="J30" s="9">
        <f t="shared" si="11"/>
        <v>5.800713558</v>
      </c>
      <c r="K30" s="9">
        <f t="shared" si="12"/>
        <v>14695.97535</v>
      </c>
      <c r="L30" s="9">
        <f t="shared" si="13"/>
        <v>0.02845622943</v>
      </c>
      <c r="M30" s="9">
        <f t="shared" si="14"/>
        <v>0.0287003689</v>
      </c>
    </row>
    <row r="31" ht="15.75" customHeight="1">
      <c r="B31" s="1">
        <v>527.0</v>
      </c>
      <c r="C31" s="1">
        <v>15.11</v>
      </c>
      <c r="D31" s="1">
        <v>0.54</v>
      </c>
      <c r="G31" s="9">
        <f t="shared" si="8"/>
        <v>0.00003487756453</v>
      </c>
      <c r="H31" s="9">
        <f t="shared" si="9"/>
        <v>4.934166042</v>
      </c>
      <c r="I31" s="9">
        <f t="shared" si="10"/>
        <v>1.240876378</v>
      </c>
      <c r="J31" s="9">
        <f t="shared" si="11"/>
        <v>6.004587156</v>
      </c>
      <c r="K31" s="9">
        <f t="shared" si="12"/>
        <v>14802.49813</v>
      </c>
      <c r="L31" s="9">
        <f t="shared" si="13"/>
        <v>0.02903393407</v>
      </c>
      <c r="M31" s="9">
        <f t="shared" si="14"/>
        <v>0.02864859507</v>
      </c>
    </row>
    <row r="32" ht="15.75" customHeight="1">
      <c r="B32" s="1">
        <v>552.0</v>
      </c>
      <c r="C32" s="1">
        <v>15.34</v>
      </c>
      <c r="D32" s="1">
        <v>0.53</v>
      </c>
      <c r="G32" s="9">
        <f t="shared" si="8"/>
        <v>0.00003598435463</v>
      </c>
      <c r="H32" s="9">
        <f t="shared" si="9"/>
        <v>5.090744812</v>
      </c>
      <c r="I32" s="9">
        <f t="shared" si="10"/>
        <v>1.320880873</v>
      </c>
      <c r="J32" s="9">
        <f t="shared" si="11"/>
        <v>5.902650357</v>
      </c>
      <c r="K32" s="9">
        <f t="shared" si="12"/>
        <v>15272.23443</v>
      </c>
      <c r="L32" s="9">
        <f t="shared" si="13"/>
        <v>0.02681233626</v>
      </c>
      <c r="M32" s="9">
        <f t="shared" si="14"/>
        <v>0.0284257176</v>
      </c>
    </row>
    <row r="33" ht="15.75" customHeight="1">
      <c r="B33" s="1">
        <v>731.0</v>
      </c>
      <c r="C33" s="1">
        <v>19.92</v>
      </c>
      <c r="D33" s="1">
        <v>0.57</v>
      </c>
      <c r="G33" s="9">
        <f t="shared" si="8"/>
        <v>0.00003669678715</v>
      </c>
      <c r="H33" s="9">
        <f t="shared" si="9"/>
        <v>5.191533396</v>
      </c>
      <c r="I33" s="9">
        <f t="shared" si="10"/>
        <v>1.373701274</v>
      </c>
      <c r="J33" s="9">
        <f t="shared" si="11"/>
        <v>6.310397554</v>
      </c>
      <c r="K33" s="9">
        <f t="shared" si="12"/>
        <v>15574.60019</v>
      </c>
      <c r="L33" s="9">
        <f t="shared" si="13"/>
        <v>0.02756231361</v>
      </c>
      <c r="M33" s="9">
        <f t="shared" si="14"/>
        <v>0.02828673722</v>
      </c>
    </row>
    <row r="34" ht="15.75" customHeight="1">
      <c r="A34" s="2" t="s">
        <v>30</v>
      </c>
      <c r="B34" s="2">
        <v>5.0</v>
      </c>
      <c r="C34" s="2">
        <v>2.0</v>
      </c>
    </row>
    <row r="35" ht="15.75" customHeight="1"/>
    <row r="36" ht="15.75" customHeight="1">
      <c r="K36" s="10" t="s">
        <v>35</v>
      </c>
      <c r="L36" s="11">
        <f t="shared" ref="L36:M36" si="15">AVERAGE(L23:L33)</f>
        <v>0.02868130351</v>
      </c>
      <c r="M36" s="11">
        <f t="shared" si="15"/>
        <v>0.02920623846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A18"/>
    <mergeCell ref="A23:A3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86"/>
    <col customWidth="1" min="3" max="5" width="10.57"/>
    <col customWidth="1" min="6" max="6" width="4.43"/>
    <col customWidth="1" min="7" max="7" width="12.0"/>
    <col customWidth="1" min="8" max="8" width="11.29"/>
    <col customWidth="1" min="9" max="9" width="12.0"/>
    <col customWidth="1" min="10" max="26" width="10.57"/>
  </cols>
  <sheetData>
    <row r="1">
      <c r="A1" s="12" t="s">
        <v>36</v>
      </c>
      <c r="B1" s="13"/>
      <c r="C1" s="14">
        <v>1.0</v>
      </c>
      <c r="D1" s="15"/>
      <c r="E1" s="15"/>
      <c r="F1" s="15"/>
      <c r="G1" s="15" t="s">
        <v>37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13</v>
      </c>
      <c r="C2" s="2">
        <v>3.0</v>
      </c>
      <c r="D2" s="1" t="s">
        <v>14</v>
      </c>
      <c r="E2" s="1">
        <f>C2/1000</f>
        <v>0.003</v>
      </c>
      <c r="F2" s="16" t="s">
        <v>38</v>
      </c>
      <c r="G2" s="9" t="s">
        <v>39</v>
      </c>
      <c r="H2" s="9"/>
      <c r="I2" s="9"/>
      <c r="J2" s="9"/>
    </row>
    <row r="3">
      <c r="A3" s="1" t="s">
        <v>15</v>
      </c>
      <c r="C3" s="2">
        <v>0.5</v>
      </c>
      <c r="D3" s="1" t="s">
        <v>16</v>
      </c>
      <c r="G3" s="16" t="s">
        <v>40</v>
      </c>
      <c r="H3" s="16">
        <v>9.81</v>
      </c>
      <c r="I3" s="16" t="s">
        <v>41</v>
      </c>
    </row>
    <row r="4">
      <c r="A4" s="1" t="s">
        <v>42</v>
      </c>
      <c r="C4" s="2">
        <v>0.001</v>
      </c>
      <c r="D4" s="1" t="s">
        <v>43</v>
      </c>
      <c r="O4" s="10" t="s">
        <v>44</v>
      </c>
      <c r="U4" s="10" t="s">
        <v>45</v>
      </c>
    </row>
    <row r="5">
      <c r="A5" s="16" t="s">
        <v>46</v>
      </c>
      <c r="C5" s="17">
        <f>(PI()*E2^2)/4</f>
        <v>0.000007068583471</v>
      </c>
      <c r="D5" s="16" t="s">
        <v>47</v>
      </c>
    </row>
    <row r="6" ht="30.0" customHeight="1">
      <c r="A6" s="4"/>
      <c r="B6" s="5" t="s">
        <v>19</v>
      </c>
      <c r="C6" s="5" t="s">
        <v>20</v>
      </c>
      <c r="D6" s="5" t="s">
        <v>21</v>
      </c>
      <c r="E6" s="5" t="s">
        <v>22</v>
      </c>
      <c r="F6" s="6"/>
      <c r="G6" s="5" t="s">
        <v>23</v>
      </c>
      <c r="H6" s="5" t="s">
        <v>24</v>
      </c>
      <c r="I6" s="5" t="s">
        <v>25</v>
      </c>
      <c r="J6" s="7" t="s">
        <v>48</v>
      </c>
      <c r="K6" s="5" t="s">
        <v>27</v>
      </c>
      <c r="L6" s="5" t="s">
        <v>28</v>
      </c>
      <c r="M6" s="5" t="s">
        <v>29</v>
      </c>
      <c r="N6" s="7" t="s">
        <v>49</v>
      </c>
    </row>
    <row r="7">
      <c r="A7" s="8" t="s">
        <v>8</v>
      </c>
      <c r="B7" s="18">
        <v>100.0</v>
      </c>
      <c r="C7" s="19">
        <v>12.51</v>
      </c>
      <c r="D7" s="1">
        <v>420.0</v>
      </c>
      <c r="E7" s="16">
        <v>30.0</v>
      </c>
      <c r="G7" s="20">
        <f t="shared" ref="G7:G16" si="1">(B7/10^6)/C7</f>
        <v>0.000007993605116</v>
      </c>
      <c r="H7" s="20">
        <f t="shared" ref="H7:H16" si="2">G7/$C$5</f>
        <v>1.130863793</v>
      </c>
      <c r="I7" s="9">
        <f t="shared" ref="I7:I16" si="3">H7^2/(1000*H$3)</f>
        <v>0.0001303621732</v>
      </c>
      <c r="J7" s="9">
        <f t="shared" ref="J7:J16" si="4">(D7-E7)/1000</f>
        <v>0.39</v>
      </c>
      <c r="K7" s="20">
        <f t="shared" ref="K7:K16" si="5">$E$2*H7*1000/$C$4</f>
        <v>3392.59138</v>
      </c>
      <c r="L7" s="20">
        <f t="shared" ref="L7:L16" si="6">J7*2*H$3*E$2/(H7^2*C$3)</f>
        <v>0.03589998453</v>
      </c>
      <c r="M7" s="20">
        <f t="shared" ref="M7:M16" si="7">64/K7</f>
        <v>0.01886463557</v>
      </c>
      <c r="N7" s="20">
        <f t="shared" ref="N7:N16" si="8">((32*$C$4/1000*$C$3)/($H$3*POWER($E$2,2)))*H7</f>
        <v>0.2049362407</v>
      </c>
      <c r="O7" s="21">
        <f t="shared" ref="O7:O16" si="9">(M7-L7)/M7</f>
        <v>-0.903030907</v>
      </c>
    </row>
    <row r="8">
      <c r="B8" s="18">
        <v>100.0</v>
      </c>
      <c r="C8" s="19">
        <v>12.46</v>
      </c>
      <c r="D8" s="1">
        <v>425.0</v>
      </c>
      <c r="E8" s="1">
        <v>30.0</v>
      </c>
      <c r="G8" s="20">
        <f t="shared" si="1"/>
        <v>0.000008025682183</v>
      </c>
      <c r="H8" s="20">
        <f t="shared" si="2"/>
        <v>1.13540177</v>
      </c>
      <c r="I8" s="9">
        <f t="shared" si="3"/>
        <v>0.0001314105177</v>
      </c>
      <c r="J8" s="9">
        <f t="shared" si="4"/>
        <v>0.395</v>
      </c>
      <c r="K8" s="20">
        <f t="shared" si="5"/>
        <v>3406.20531</v>
      </c>
      <c r="L8" s="20">
        <f t="shared" si="6"/>
        <v>0.03607017217</v>
      </c>
      <c r="M8" s="20">
        <f t="shared" si="7"/>
        <v>0.01878923734</v>
      </c>
      <c r="N8" s="20">
        <f t="shared" si="8"/>
        <v>0.2057586173</v>
      </c>
      <c r="O8" s="21">
        <f t="shared" si="9"/>
        <v>-0.919725187</v>
      </c>
    </row>
    <row r="9">
      <c r="B9" s="18">
        <v>100.0</v>
      </c>
      <c r="C9" s="19">
        <v>14.03</v>
      </c>
      <c r="D9" s="1">
        <v>370.0</v>
      </c>
      <c r="E9" s="1">
        <v>89.0</v>
      </c>
      <c r="G9" s="20">
        <f t="shared" si="1"/>
        <v>0.000007127583749</v>
      </c>
      <c r="H9" s="20">
        <f t="shared" si="2"/>
        <v>1.008346832</v>
      </c>
      <c r="I9" s="9">
        <f t="shared" si="3"/>
        <v>0.0001036455998</v>
      </c>
      <c r="J9" s="9">
        <f t="shared" si="4"/>
        <v>0.281</v>
      </c>
      <c r="K9" s="20">
        <f t="shared" si="5"/>
        <v>3025.040496</v>
      </c>
      <c r="L9" s="20">
        <f t="shared" si="6"/>
        <v>0.03253394267</v>
      </c>
      <c r="M9" s="20">
        <f t="shared" si="7"/>
        <v>0.02115674157</v>
      </c>
      <c r="N9" s="20">
        <f t="shared" si="8"/>
        <v>0.1827335974</v>
      </c>
      <c r="O9" s="21">
        <f t="shared" si="9"/>
        <v>-0.5377577197</v>
      </c>
    </row>
    <row r="10">
      <c r="B10" s="18">
        <v>100.0</v>
      </c>
      <c r="C10" s="19">
        <v>13.49</v>
      </c>
      <c r="D10" s="1">
        <v>435.0</v>
      </c>
      <c r="E10" s="1">
        <v>65.0</v>
      </c>
      <c r="G10" s="20">
        <f t="shared" si="1"/>
        <v>0.000007412898443</v>
      </c>
      <c r="H10" s="20">
        <f t="shared" si="2"/>
        <v>1.048710604</v>
      </c>
      <c r="I10" s="9">
        <f t="shared" si="3"/>
        <v>0.0001121094732</v>
      </c>
      <c r="J10" s="9">
        <f t="shared" si="4"/>
        <v>0.37</v>
      </c>
      <c r="K10" s="20">
        <f t="shared" si="5"/>
        <v>3146.131813</v>
      </c>
      <c r="L10" s="20">
        <f t="shared" si="6"/>
        <v>0.03960414651</v>
      </c>
      <c r="M10" s="20">
        <f t="shared" si="7"/>
        <v>0.02034244075</v>
      </c>
      <c r="N10" s="20">
        <f t="shared" si="8"/>
        <v>0.1900483596</v>
      </c>
      <c r="O10" s="21">
        <f t="shared" si="9"/>
        <v>-0.9468728947</v>
      </c>
    </row>
    <row r="11">
      <c r="B11" s="18">
        <v>100.0</v>
      </c>
      <c r="C11" s="19">
        <v>15.01</v>
      </c>
      <c r="D11" s="1">
        <v>410.0</v>
      </c>
      <c r="E11" s="1">
        <v>95.0</v>
      </c>
      <c r="G11" s="20">
        <f t="shared" si="1"/>
        <v>0.000006662225183</v>
      </c>
      <c r="H11" s="20">
        <f t="shared" si="2"/>
        <v>0.9425120621</v>
      </c>
      <c r="I11" s="9">
        <f t="shared" si="3"/>
        <v>0.00009055341358</v>
      </c>
      <c r="J11" s="9">
        <f t="shared" si="4"/>
        <v>0.315</v>
      </c>
      <c r="K11" s="20">
        <f t="shared" si="5"/>
        <v>2827.536186</v>
      </c>
      <c r="L11" s="20">
        <f t="shared" si="6"/>
        <v>0.04174331867</v>
      </c>
      <c r="M11" s="20">
        <f t="shared" si="7"/>
        <v>0.02263454675</v>
      </c>
      <c r="N11" s="20">
        <f t="shared" si="8"/>
        <v>0.1708029561</v>
      </c>
      <c r="O11" s="21">
        <f t="shared" si="9"/>
        <v>-0.8442303763</v>
      </c>
    </row>
    <row r="12">
      <c r="B12" s="18">
        <v>100.0</v>
      </c>
      <c r="C12" s="19">
        <v>14.82</v>
      </c>
      <c r="D12" s="1">
        <v>400.0</v>
      </c>
      <c r="E12" s="1">
        <v>105.0</v>
      </c>
      <c r="G12" s="20">
        <f t="shared" si="1"/>
        <v>0.000006747638327</v>
      </c>
      <c r="H12" s="20">
        <f t="shared" si="2"/>
        <v>0.9545955501</v>
      </c>
      <c r="I12" s="9">
        <f t="shared" si="3"/>
        <v>0.00009289017985</v>
      </c>
      <c r="J12" s="9">
        <f t="shared" si="4"/>
        <v>0.295</v>
      </c>
      <c r="K12" s="20">
        <f t="shared" si="5"/>
        <v>2863.78665</v>
      </c>
      <c r="L12" s="20">
        <f t="shared" si="6"/>
        <v>0.03810951821</v>
      </c>
      <c r="M12" s="20">
        <f t="shared" si="7"/>
        <v>0.0223480335</v>
      </c>
      <c r="N12" s="20">
        <f t="shared" si="8"/>
        <v>0.1729927376</v>
      </c>
      <c r="O12" s="21">
        <f t="shared" si="9"/>
        <v>-0.7052738983</v>
      </c>
    </row>
    <row r="13">
      <c r="B13" s="18">
        <v>100.0</v>
      </c>
      <c r="C13" s="19">
        <v>17.03</v>
      </c>
      <c r="D13" s="1">
        <v>365.0</v>
      </c>
      <c r="E13" s="1">
        <v>145.0</v>
      </c>
      <c r="G13" s="20">
        <f t="shared" si="1"/>
        <v>0.000005871990605</v>
      </c>
      <c r="H13" s="20">
        <f t="shared" si="2"/>
        <v>0.8307167383</v>
      </c>
      <c r="I13" s="9">
        <f t="shared" si="3"/>
        <v>0.00007034559625</v>
      </c>
      <c r="J13" s="9">
        <f t="shared" si="4"/>
        <v>0.22</v>
      </c>
      <c r="K13" s="20">
        <f t="shared" si="5"/>
        <v>2492.150215</v>
      </c>
      <c r="L13" s="20">
        <f t="shared" si="6"/>
        <v>0.03752900168</v>
      </c>
      <c r="M13" s="20">
        <f t="shared" si="7"/>
        <v>0.02568063499</v>
      </c>
      <c r="N13" s="20">
        <f t="shared" si="8"/>
        <v>0.1505432984</v>
      </c>
      <c r="O13" s="21">
        <f t="shared" si="9"/>
        <v>-0.4613735875</v>
      </c>
    </row>
    <row r="14">
      <c r="B14" s="18">
        <v>100.0</v>
      </c>
      <c r="C14" s="19">
        <v>19.0</v>
      </c>
      <c r="D14" s="1">
        <v>350.0</v>
      </c>
      <c r="E14" s="1">
        <v>165.0</v>
      </c>
      <c r="G14" s="20">
        <f t="shared" si="1"/>
        <v>0.000005263157895</v>
      </c>
      <c r="H14" s="20">
        <f t="shared" si="2"/>
        <v>0.7445845291</v>
      </c>
      <c r="I14" s="9">
        <f t="shared" si="3"/>
        <v>0.00005651438542</v>
      </c>
      <c r="J14" s="9">
        <f t="shared" si="4"/>
        <v>0.185</v>
      </c>
      <c r="K14" s="20">
        <f t="shared" si="5"/>
        <v>2233.753587</v>
      </c>
      <c r="L14" s="20">
        <f t="shared" si="6"/>
        <v>0.03928203383</v>
      </c>
      <c r="M14" s="20">
        <f t="shared" si="7"/>
        <v>0.028651325</v>
      </c>
      <c r="N14" s="20">
        <f t="shared" si="8"/>
        <v>0.1349343353</v>
      </c>
      <c r="O14" s="21">
        <f t="shared" si="9"/>
        <v>-0.3710372498</v>
      </c>
    </row>
    <row r="15">
      <c r="B15" s="18">
        <v>100.0</v>
      </c>
      <c r="C15" s="19">
        <v>47.81</v>
      </c>
      <c r="D15" s="1">
        <v>290.0</v>
      </c>
      <c r="E15" s="1">
        <v>230.0</v>
      </c>
      <c r="G15" s="20">
        <f t="shared" si="1"/>
        <v>0.000002091612633</v>
      </c>
      <c r="H15" s="20">
        <f t="shared" si="2"/>
        <v>0.2959026574</v>
      </c>
      <c r="I15" s="9">
        <f t="shared" si="3"/>
        <v>0.000008925421273</v>
      </c>
      <c r="J15" s="9">
        <f t="shared" si="4"/>
        <v>0.06</v>
      </c>
      <c r="K15" s="20">
        <f t="shared" si="5"/>
        <v>887.7079723</v>
      </c>
      <c r="L15" s="20">
        <f t="shared" si="6"/>
        <v>0.08066846124</v>
      </c>
      <c r="M15" s="20">
        <f t="shared" si="7"/>
        <v>0.07209578149</v>
      </c>
      <c r="N15" s="20">
        <f t="shared" si="8"/>
        <v>0.05362376848</v>
      </c>
      <c r="O15" s="21">
        <f t="shared" si="9"/>
        <v>-0.118906815</v>
      </c>
    </row>
    <row r="16">
      <c r="B16" s="18">
        <v>100.0</v>
      </c>
      <c r="C16" s="19">
        <v>24.5</v>
      </c>
      <c r="D16" s="1">
        <v>320.0</v>
      </c>
      <c r="E16" s="1">
        <v>195.0</v>
      </c>
      <c r="G16" s="20">
        <f t="shared" si="1"/>
        <v>0.000004081632653</v>
      </c>
      <c r="H16" s="20">
        <f t="shared" si="2"/>
        <v>0.5774329001</v>
      </c>
      <c r="I16" s="9">
        <f t="shared" si="3"/>
        <v>0.00003398865995</v>
      </c>
      <c r="J16" s="9">
        <f t="shared" si="4"/>
        <v>0.125</v>
      </c>
      <c r="K16" s="20">
        <f t="shared" si="5"/>
        <v>1732.2987</v>
      </c>
      <c r="L16" s="20">
        <f t="shared" si="6"/>
        <v>0.04413236656</v>
      </c>
      <c r="M16" s="20">
        <f t="shared" si="7"/>
        <v>0.03694512961</v>
      </c>
      <c r="N16" s="20">
        <f t="shared" si="8"/>
        <v>0.1046429539</v>
      </c>
      <c r="O16" s="21">
        <f t="shared" si="9"/>
        <v>-0.1945381444</v>
      </c>
    </row>
    <row r="17">
      <c r="B17" s="22"/>
      <c r="C17" s="19"/>
      <c r="G17" s="9"/>
      <c r="H17" s="9"/>
      <c r="I17" s="9"/>
      <c r="J17" s="9"/>
      <c r="K17" s="9"/>
      <c r="L17" s="9"/>
      <c r="M17" s="9"/>
      <c r="N17" s="9"/>
    </row>
    <row r="18">
      <c r="B18" s="22"/>
      <c r="C18" s="19"/>
      <c r="G18" s="9"/>
      <c r="H18" s="9"/>
      <c r="I18" s="9"/>
      <c r="J18" s="9"/>
      <c r="K18" s="9"/>
      <c r="L18" s="9"/>
      <c r="M18" s="9"/>
      <c r="N18" s="9"/>
    </row>
    <row r="20">
      <c r="O20" s="10" t="s">
        <v>50</v>
      </c>
      <c r="U20" s="10" t="s">
        <v>51</v>
      </c>
    </row>
    <row r="21" ht="15.75" customHeight="1"/>
    <row r="22" ht="15.75" customHeight="1">
      <c r="B22" s="5" t="s">
        <v>19</v>
      </c>
      <c r="C22" s="5" t="s">
        <v>20</v>
      </c>
      <c r="D22" s="7" t="s">
        <v>52</v>
      </c>
      <c r="E22" s="6">
        <v>-0.03</v>
      </c>
      <c r="F22" s="6"/>
      <c r="G22" s="5" t="s">
        <v>23</v>
      </c>
      <c r="H22" s="5" t="s">
        <v>24</v>
      </c>
      <c r="I22" s="5" t="s">
        <v>25</v>
      </c>
      <c r="J22" s="7" t="s">
        <v>53</v>
      </c>
      <c r="K22" s="5" t="s">
        <v>27</v>
      </c>
      <c r="L22" s="5" t="s">
        <v>28</v>
      </c>
      <c r="M22" s="5" t="s">
        <v>33</v>
      </c>
      <c r="N22" s="7" t="s">
        <v>54</v>
      </c>
    </row>
    <row r="23" ht="15.0" customHeight="1">
      <c r="A23" s="8" t="s">
        <v>34</v>
      </c>
      <c r="B23" s="22">
        <v>1000.0</v>
      </c>
      <c r="C23" s="22">
        <v>31.03</v>
      </c>
      <c r="D23" s="1">
        <v>0.4</v>
      </c>
      <c r="G23" s="20">
        <f t="shared" ref="G23:G28" si="10">(B23/C23)*10^-6</f>
        <v>0.00003222687722</v>
      </c>
      <c r="H23" s="20">
        <f t="shared" ref="H23:H28" si="11">G23/$C$5</f>
        <v>4.559170497</v>
      </c>
      <c r="I23" s="9">
        <f t="shared" ref="I23:I28" si="12">H23^2/2/H$3</f>
        <v>1.05943097</v>
      </c>
      <c r="J23" s="23">
        <f t="shared" ref="J23:J28" si="13">D23*10^5/(1000*$H$3)+$C$3</f>
        <v>4.577471967</v>
      </c>
      <c r="K23" s="20">
        <f t="shared" ref="K23:K28" si="14">H23*$E$2*1000/$C$4</f>
        <v>13677.51149</v>
      </c>
      <c r="L23" s="9">
        <f t="shared" ref="L23:L28" si="15">J23*2*H$3*E$2/(C$3*H23^2)</f>
        <v>0.02592413531</v>
      </c>
      <c r="M23" s="9">
        <f t="shared" ref="M23:M28" si="16">0.316*POWER(K23,-0.25)</f>
        <v>0.02922034307</v>
      </c>
      <c r="N23" s="9">
        <f t="shared" ref="N23:N28" si="17">((0.158*POWER(($C$4/1000),0.25)*$C$3)/($H$3*POWER($E$2,1.25)))*POWER(H23,1.75)</f>
        <v>5.159489397</v>
      </c>
      <c r="O23" s="21">
        <f t="shared" ref="O23:O28" si="18">(M23-L23)/M23</f>
        <v>0.1128052381</v>
      </c>
    </row>
    <row r="24" ht="15.75" customHeight="1">
      <c r="B24" s="22">
        <v>1000.0</v>
      </c>
      <c r="C24" s="22">
        <v>25.37</v>
      </c>
      <c r="D24" s="1">
        <v>0.6</v>
      </c>
      <c r="G24" s="20">
        <f t="shared" si="10"/>
        <v>0.00003941663382</v>
      </c>
      <c r="H24" s="20">
        <f t="shared" si="11"/>
        <v>5.576312989</v>
      </c>
      <c r="I24" s="9">
        <f t="shared" si="12"/>
        <v>1.584875971</v>
      </c>
      <c r="J24" s="23">
        <f t="shared" si="13"/>
        <v>6.616207951</v>
      </c>
      <c r="K24" s="20">
        <f t="shared" si="14"/>
        <v>16728.93897</v>
      </c>
      <c r="L24" s="9">
        <f t="shared" si="15"/>
        <v>0.02504754216</v>
      </c>
      <c r="M24" s="9">
        <f t="shared" si="16"/>
        <v>0.02778561306</v>
      </c>
      <c r="N24" s="9">
        <f t="shared" si="17"/>
        <v>7.339458412</v>
      </c>
      <c r="O24" s="21">
        <f t="shared" si="18"/>
        <v>0.09854275622</v>
      </c>
    </row>
    <row r="25" ht="15.75" customHeight="1">
      <c r="B25" s="22">
        <v>1000.0</v>
      </c>
      <c r="C25" s="22">
        <v>22.78</v>
      </c>
      <c r="D25" s="1">
        <v>0.8</v>
      </c>
      <c r="G25" s="20">
        <f t="shared" si="10"/>
        <v>0.00004389815628</v>
      </c>
      <c r="H25" s="20">
        <f t="shared" si="11"/>
        <v>6.210318724</v>
      </c>
      <c r="I25" s="9">
        <f t="shared" si="12"/>
        <v>1.965752225</v>
      </c>
      <c r="J25" s="23">
        <f t="shared" si="13"/>
        <v>8.654943935</v>
      </c>
      <c r="K25" s="20">
        <f t="shared" si="14"/>
        <v>18630.95617</v>
      </c>
      <c r="L25" s="9">
        <f t="shared" si="15"/>
        <v>0.02641719692</v>
      </c>
      <c r="M25" s="9">
        <f t="shared" si="16"/>
        <v>0.02704757269</v>
      </c>
      <c r="N25" s="9">
        <f t="shared" si="17"/>
        <v>8.861471031</v>
      </c>
      <c r="O25" s="21">
        <f t="shared" si="18"/>
        <v>0.02330618643</v>
      </c>
    </row>
    <row r="26" ht="15.75" customHeight="1">
      <c r="B26" s="22">
        <v>1000.0</v>
      </c>
      <c r="C26" s="22">
        <v>23.0</v>
      </c>
      <c r="D26" s="1">
        <v>0.7</v>
      </c>
      <c r="G26" s="20">
        <f t="shared" si="10"/>
        <v>0.00004347826087</v>
      </c>
      <c r="H26" s="20">
        <f t="shared" si="11"/>
        <v>6.150915675</v>
      </c>
      <c r="I26" s="9">
        <f t="shared" si="12"/>
        <v>1.928326383</v>
      </c>
      <c r="J26" s="23">
        <f t="shared" si="13"/>
        <v>7.635575943</v>
      </c>
      <c r="K26" s="20">
        <f t="shared" si="14"/>
        <v>18452.74703</v>
      </c>
      <c r="L26" s="9">
        <f t="shared" si="15"/>
        <v>0.02375814388</v>
      </c>
      <c r="M26" s="9">
        <f t="shared" si="16"/>
        <v>0.02711264113</v>
      </c>
      <c r="N26" s="9">
        <f t="shared" si="17"/>
        <v>8.713670202</v>
      </c>
      <c r="O26" s="21">
        <f t="shared" si="18"/>
        <v>0.1237244736</v>
      </c>
    </row>
    <row r="27" ht="15.75" customHeight="1">
      <c r="B27" s="22">
        <v>1000.0</v>
      </c>
      <c r="C27" s="22">
        <v>26.82</v>
      </c>
      <c r="D27" s="1">
        <v>0.5</v>
      </c>
      <c r="G27" s="20">
        <f t="shared" si="10"/>
        <v>0.00003728560776</v>
      </c>
      <c r="H27" s="20">
        <f t="shared" si="11"/>
        <v>5.274834472</v>
      </c>
      <c r="I27" s="9">
        <f t="shared" si="12"/>
        <v>1.418138568</v>
      </c>
      <c r="J27" s="23">
        <f t="shared" si="13"/>
        <v>5.596839959</v>
      </c>
      <c r="K27" s="20">
        <f t="shared" si="14"/>
        <v>15824.50341</v>
      </c>
      <c r="L27" s="9">
        <f t="shared" si="15"/>
        <v>0.02367966045</v>
      </c>
      <c r="M27" s="9">
        <f t="shared" si="16"/>
        <v>0.02817439247</v>
      </c>
      <c r="N27" s="9">
        <f t="shared" si="17"/>
        <v>6.659198764</v>
      </c>
      <c r="O27" s="21">
        <f t="shared" si="18"/>
        <v>0.1595325268</v>
      </c>
    </row>
    <row r="28" ht="15.75" customHeight="1">
      <c r="B28" s="22">
        <v>1000.0</v>
      </c>
      <c r="C28" s="22">
        <v>66.0</v>
      </c>
      <c r="D28" s="16">
        <v>0.1</v>
      </c>
      <c r="G28" s="20">
        <f t="shared" si="10"/>
        <v>0.00001515151515</v>
      </c>
      <c r="H28" s="20">
        <f t="shared" si="11"/>
        <v>2.143500917</v>
      </c>
      <c r="I28" s="9">
        <f t="shared" si="12"/>
        <v>0.2341792141</v>
      </c>
      <c r="J28" s="23">
        <f t="shared" si="13"/>
        <v>1.519367992</v>
      </c>
      <c r="K28" s="20">
        <f t="shared" si="14"/>
        <v>6430.502751</v>
      </c>
      <c r="L28" s="9">
        <f t="shared" si="15"/>
        <v>0.0389283395</v>
      </c>
      <c r="M28" s="9">
        <f t="shared" si="16"/>
        <v>0.03528790296</v>
      </c>
      <c r="N28" s="9">
        <f t="shared" si="17"/>
        <v>1.377282231</v>
      </c>
      <c r="O28" s="21">
        <f t="shared" si="18"/>
        <v>-0.1031638671</v>
      </c>
    </row>
    <row r="29" ht="15.75" customHeight="1">
      <c r="B29" s="22"/>
      <c r="C29" s="22"/>
      <c r="G29" s="9"/>
      <c r="H29" s="9"/>
      <c r="I29" s="9"/>
      <c r="J29" s="9"/>
      <c r="K29" s="9"/>
      <c r="L29" s="9"/>
      <c r="M29" s="9"/>
      <c r="N29" s="9"/>
    </row>
    <row r="30" ht="15.75" customHeight="1">
      <c r="B30" s="22"/>
      <c r="C30" s="22"/>
      <c r="G30" s="9"/>
      <c r="H30" s="9"/>
      <c r="I30" s="9"/>
      <c r="J30" s="9"/>
      <c r="K30" s="9"/>
      <c r="L30" s="9"/>
      <c r="M30" s="9"/>
      <c r="N30" s="9"/>
    </row>
    <row r="31" ht="15.75" customHeight="1">
      <c r="B31" s="22"/>
      <c r="C31" s="22"/>
      <c r="G31" s="9"/>
      <c r="H31" s="9"/>
      <c r="I31" s="9"/>
      <c r="J31" s="9"/>
      <c r="K31" s="9"/>
      <c r="L31" s="9"/>
      <c r="M31" s="9"/>
      <c r="N31" s="9"/>
    </row>
    <row r="32" ht="15.75" customHeight="1">
      <c r="B32" s="22"/>
      <c r="C32" s="22"/>
      <c r="G32" s="9"/>
      <c r="H32" s="9"/>
      <c r="I32" s="9"/>
      <c r="J32" s="9"/>
      <c r="K32" s="9"/>
      <c r="L32" s="9"/>
      <c r="M32" s="9"/>
      <c r="N32" s="9"/>
    </row>
    <row r="33" ht="15.75" customHeight="1">
      <c r="B33" s="22"/>
      <c r="C33" s="22"/>
      <c r="G33" s="9"/>
      <c r="H33" s="9"/>
      <c r="I33" s="9"/>
      <c r="J33" s="9"/>
      <c r="K33" s="9"/>
      <c r="L33" s="9"/>
      <c r="M33" s="9"/>
      <c r="N33" s="9"/>
    </row>
    <row r="34" ht="15.75" customHeight="1">
      <c r="L34" s="1">
        <f>COUNT(L23:L33)</f>
        <v>6</v>
      </c>
    </row>
    <row r="35" ht="15.75" customHeight="1"/>
    <row r="36" ht="15.75" customHeight="1">
      <c r="K36" s="10" t="s">
        <v>35</v>
      </c>
      <c r="L36" s="24">
        <f t="shared" ref="L36:M36" si="19">SUM(L23:L33)/COUNT(L23:L33)</f>
        <v>0.02729250303</v>
      </c>
      <c r="M36" s="24">
        <f t="shared" si="19"/>
        <v>0.02910474423</v>
      </c>
    </row>
    <row r="37" ht="15.75" customHeight="1">
      <c r="L37" s="1">
        <f>AVERAGE(L23:L28)</f>
        <v>0.02729250303</v>
      </c>
    </row>
    <row r="38" ht="15.75" customHeight="1"/>
    <row r="39" ht="15.75" customHeight="1"/>
    <row r="40" ht="15.75" customHeight="1"/>
    <row r="41" ht="15.75" customHeight="1">
      <c r="A41" s="10">
        <v>1.0</v>
      </c>
      <c r="B41" s="15" t="s">
        <v>55</v>
      </c>
    </row>
    <row r="42" ht="15.75" customHeight="1"/>
    <row r="43" ht="15.75" customHeight="1">
      <c r="B43" s="25" t="s">
        <v>56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15.75" customHeight="1"/>
    <row r="45" ht="15.75" customHeight="1">
      <c r="A45" s="10">
        <v>2.0</v>
      </c>
      <c r="B45" s="15" t="s">
        <v>57</v>
      </c>
    </row>
    <row r="46" ht="15.75" customHeight="1"/>
    <row r="47" ht="15.75" customHeight="1">
      <c r="B47" s="25" t="s">
        <v>58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15.75" customHeight="1"/>
    <row r="49" ht="15.75" customHeight="1">
      <c r="A49" s="10">
        <v>3.0</v>
      </c>
      <c r="B49" s="15" t="s">
        <v>59</v>
      </c>
    </row>
    <row r="50" ht="15.75" customHeight="1"/>
    <row r="51" ht="15.75" customHeight="1">
      <c r="B51" s="25" t="s">
        <v>60</v>
      </c>
      <c r="C51" s="15" t="s">
        <v>61</v>
      </c>
    </row>
    <row r="52" ht="15.75" customHeight="1"/>
    <row r="53" ht="15.75" customHeight="1">
      <c r="B53" s="25" t="s">
        <v>62</v>
      </c>
      <c r="C53" s="15" t="s">
        <v>63</v>
      </c>
    </row>
    <row r="54" ht="15.75" customHeight="1"/>
    <row r="55" ht="15.75" customHeight="1">
      <c r="B55" s="25" t="s">
        <v>62</v>
      </c>
      <c r="C55" s="15" t="s">
        <v>64</v>
      </c>
    </row>
    <row r="56" ht="15.75" customHeight="1"/>
    <row r="57" ht="15.75" customHeight="1">
      <c r="B57" s="25" t="s">
        <v>60</v>
      </c>
      <c r="C57" s="15" t="s">
        <v>65</v>
      </c>
    </row>
    <row r="58" ht="15.75" customHeight="1"/>
    <row r="59" ht="15.75" customHeight="1">
      <c r="B59" s="25" t="s">
        <v>62</v>
      </c>
      <c r="C59" s="15" t="s">
        <v>66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A18"/>
    <mergeCell ref="A23:A3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8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12.0"/>
    <col customWidth="1" min="4" max="4" width="10.57"/>
    <col customWidth="1" min="5" max="5" width="12.29"/>
    <col customWidth="1" min="6" max="22" width="10.57"/>
    <col customWidth="1" min="23" max="23" width="15.43"/>
    <col customWidth="1" min="24" max="30" width="10.57"/>
    <col customWidth="1" min="31" max="31" width="16.86"/>
    <col customWidth="1" min="32" max="36" width="10.57"/>
  </cols>
  <sheetData>
    <row r="1">
      <c r="A1" s="26" t="s">
        <v>12</v>
      </c>
      <c r="B1" s="27"/>
      <c r="C1" s="28">
        <f>'DATOS Perdida Carga Lineal'!C1</f>
        <v>1</v>
      </c>
      <c r="D1" s="15"/>
    </row>
    <row r="2">
      <c r="A2" s="1" t="s">
        <v>67</v>
      </c>
      <c r="C2" s="2">
        <v>3.017E-4</v>
      </c>
      <c r="D2" s="1" t="s">
        <v>68</v>
      </c>
      <c r="E2" s="16" t="s">
        <v>69</v>
      </c>
      <c r="F2" s="16" t="s">
        <v>70</v>
      </c>
    </row>
    <row r="3">
      <c r="A3" s="1" t="s">
        <v>71</v>
      </c>
      <c r="C3" s="2">
        <v>5.29E-4</v>
      </c>
      <c r="D3" s="1" t="s">
        <v>68</v>
      </c>
      <c r="E3" s="16">
        <v>9.81</v>
      </c>
      <c r="F3" s="29">
        <v>9810.0</v>
      </c>
    </row>
    <row r="4">
      <c r="A4" s="4" t="s">
        <v>72</v>
      </c>
      <c r="B4" s="4"/>
      <c r="C4" s="4">
        <v>0.001</v>
      </c>
      <c r="D4" s="4" t="s">
        <v>73</v>
      </c>
      <c r="P4" s="10" t="s">
        <v>74</v>
      </c>
      <c r="W4" s="16">
        <f>((D8-E8)/1000)+(V10-E19^2/(2*$E$3))</f>
        <v>-0.04326393505</v>
      </c>
    </row>
    <row r="6" ht="23.25" customHeight="1">
      <c r="D6" s="30" t="s">
        <v>75</v>
      </c>
      <c r="F6" s="30" t="s">
        <v>76</v>
      </c>
      <c r="H6" s="30" t="s">
        <v>77</v>
      </c>
      <c r="J6" s="30" t="s">
        <v>78</v>
      </c>
      <c r="L6" s="30" t="s">
        <v>79</v>
      </c>
      <c r="N6" s="30" t="s">
        <v>80</v>
      </c>
    </row>
    <row r="7">
      <c r="A7" s="16" t="s">
        <v>81</v>
      </c>
      <c r="B7" s="31" t="s">
        <v>82</v>
      </c>
      <c r="C7" s="32" t="s">
        <v>20</v>
      </c>
      <c r="D7" s="32" t="s">
        <v>83</v>
      </c>
      <c r="E7" s="32" t="s">
        <v>84</v>
      </c>
      <c r="F7" s="32" t="s">
        <v>83</v>
      </c>
      <c r="G7" s="32" t="s">
        <v>84</v>
      </c>
      <c r="H7" s="32" t="s">
        <v>83</v>
      </c>
      <c r="I7" s="32" t="s">
        <v>84</v>
      </c>
      <c r="J7" s="32" t="s">
        <v>83</v>
      </c>
      <c r="K7" s="32" t="s">
        <v>84</v>
      </c>
      <c r="L7" s="32" t="s">
        <v>83</v>
      </c>
      <c r="M7" s="32" t="s">
        <v>84</v>
      </c>
      <c r="N7" s="32" t="s">
        <v>83</v>
      </c>
      <c r="O7" s="33" t="s">
        <v>84</v>
      </c>
      <c r="Z7" s="1">
        <f t="array" ref="Z7:AA7">LINEST(E30:E34,C19:C23)</f>
        <v>40.968285</v>
      </c>
      <c r="AA7" s="1">
        <v>-0.002666908413274055</v>
      </c>
      <c r="AB7" s="1">
        <v>3.1666666666666665E-4</v>
      </c>
      <c r="AC7" s="1">
        <f t="shared" ref="AC7:AC11" si="1">$Z$7*AB7+$AA$7</f>
        <v>0.01030638184</v>
      </c>
    </row>
    <row r="8">
      <c r="A8" s="4"/>
      <c r="B8" s="34">
        <v>19.0</v>
      </c>
      <c r="C8" s="34">
        <v>60.0</v>
      </c>
      <c r="D8" s="35">
        <v>390.0</v>
      </c>
      <c r="E8" s="35">
        <v>415.0</v>
      </c>
      <c r="F8" s="35">
        <v>415.0</v>
      </c>
      <c r="G8" s="35">
        <v>360.0</v>
      </c>
      <c r="H8" s="35">
        <v>425.0</v>
      </c>
      <c r="I8" s="35">
        <v>395.0</v>
      </c>
      <c r="J8" s="35">
        <v>360.0</v>
      </c>
      <c r="K8" s="35">
        <v>320.0</v>
      </c>
      <c r="L8" s="35">
        <v>295.0</v>
      </c>
      <c r="M8" s="35">
        <v>235.0</v>
      </c>
      <c r="N8" s="35">
        <v>195.0</v>
      </c>
      <c r="O8" s="35">
        <v>95.0</v>
      </c>
      <c r="AB8" s="1">
        <v>2.5833333333333334E-4</v>
      </c>
      <c r="AC8" s="1">
        <f t="shared" si="1"/>
        <v>0.007916565211</v>
      </c>
    </row>
    <row r="9">
      <c r="A9" s="4"/>
      <c r="B9" s="34">
        <v>15.5</v>
      </c>
      <c r="C9" s="34">
        <v>60.0</v>
      </c>
      <c r="D9" s="35">
        <v>355.0</v>
      </c>
      <c r="E9" s="35">
        <v>375.0</v>
      </c>
      <c r="F9" s="35">
        <v>375.0</v>
      </c>
      <c r="G9" s="35">
        <v>335.0</v>
      </c>
      <c r="H9" s="35">
        <v>380.0</v>
      </c>
      <c r="I9" s="35">
        <v>360.0</v>
      </c>
      <c r="J9" s="35">
        <v>335.0</v>
      </c>
      <c r="K9" s="35">
        <v>305.0</v>
      </c>
      <c r="L9" s="35">
        <v>290.0</v>
      </c>
      <c r="M9" s="35">
        <v>250.0</v>
      </c>
      <c r="N9" s="35">
        <v>220.0</v>
      </c>
      <c r="O9" s="35">
        <v>155.0</v>
      </c>
      <c r="AB9" s="1">
        <v>2.0E-4</v>
      </c>
      <c r="AC9" s="1">
        <f t="shared" si="1"/>
        <v>0.005526748586</v>
      </c>
    </row>
    <row r="10">
      <c r="A10" s="4"/>
      <c r="B10" s="34">
        <v>12.0</v>
      </c>
      <c r="C10" s="34">
        <v>60.0</v>
      </c>
      <c r="D10" s="35">
        <v>320.0</v>
      </c>
      <c r="E10" s="35">
        <v>330.0</v>
      </c>
      <c r="F10" s="35">
        <v>330.0</v>
      </c>
      <c r="G10" s="35">
        <v>305.0</v>
      </c>
      <c r="H10" s="35">
        <v>330.0</v>
      </c>
      <c r="I10" s="35">
        <v>320.0</v>
      </c>
      <c r="J10" s="35">
        <v>305.0</v>
      </c>
      <c r="K10" s="35">
        <v>290.0</v>
      </c>
      <c r="L10" s="36">
        <v>275.0</v>
      </c>
      <c r="M10" s="37">
        <v>255.0</v>
      </c>
      <c r="N10" s="35">
        <v>235.0</v>
      </c>
      <c r="O10" s="35">
        <v>195.0</v>
      </c>
      <c r="AB10" s="1">
        <v>1.3333333333333334E-4</v>
      </c>
      <c r="AC10" s="1">
        <f t="shared" si="1"/>
        <v>0.002795529587</v>
      </c>
    </row>
    <row r="11">
      <c r="A11" s="4"/>
      <c r="B11" s="34">
        <v>8.0</v>
      </c>
      <c r="C11" s="34">
        <v>60.0</v>
      </c>
      <c r="D11" s="35">
        <v>275.0</v>
      </c>
      <c r="E11" s="35">
        <v>280.0</v>
      </c>
      <c r="F11" s="35">
        <v>280.0</v>
      </c>
      <c r="G11" s="35">
        <v>270.0</v>
      </c>
      <c r="H11" s="35">
        <v>282.0</v>
      </c>
      <c r="I11" s="35">
        <v>278.0</v>
      </c>
      <c r="J11" s="35">
        <v>270.0</v>
      </c>
      <c r="K11" s="35">
        <v>265.0</v>
      </c>
      <c r="L11" s="35">
        <v>255.0</v>
      </c>
      <c r="M11" s="35">
        <v>245.0</v>
      </c>
      <c r="N11" s="35">
        <v>235.0</v>
      </c>
      <c r="O11" s="35">
        <v>217.0</v>
      </c>
      <c r="AB11" s="1">
        <v>6.666666666666667E-5</v>
      </c>
      <c r="AC11" s="1">
        <f t="shared" si="1"/>
        <v>0.00006431058664</v>
      </c>
    </row>
    <row r="12">
      <c r="A12" s="4"/>
      <c r="B12" s="34">
        <v>4.0</v>
      </c>
      <c r="C12" s="34">
        <v>60.0</v>
      </c>
      <c r="D12" s="35">
        <v>245.0</v>
      </c>
      <c r="E12" s="35">
        <v>245.0</v>
      </c>
      <c r="F12" s="35">
        <v>245.0</v>
      </c>
      <c r="G12" s="35">
        <v>243.0</v>
      </c>
      <c r="H12" s="35">
        <v>247.0</v>
      </c>
      <c r="I12" s="35">
        <v>247.0</v>
      </c>
      <c r="J12" s="35">
        <v>243.0</v>
      </c>
      <c r="K12" s="35">
        <v>242.0</v>
      </c>
      <c r="L12" s="35">
        <v>240.0</v>
      </c>
      <c r="M12" s="35">
        <v>235.0</v>
      </c>
      <c r="N12" s="35">
        <v>234.0</v>
      </c>
      <c r="O12" s="35">
        <v>229.0</v>
      </c>
      <c r="S12" s="16"/>
    </row>
    <row r="13">
      <c r="A13" s="4"/>
      <c r="B13" s="34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</row>
    <row r="14">
      <c r="A14" s="4"/>
      <c r="B14" s="34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>
      <c r="A15" s="4"/>
      <c r="B15" s="34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7" ht="15.75" customHeight="1">
      <c r="D17" s="30" t="s">
        <v>75</v>
      </c>
      <c r="F17" s="30" t="s">
        <v>76</v>
      </c>
      <c r="H17" s="30" t="s">
        <v>77</v>
      </c>
      <c r="J17" s="30" t="s">
        <v>78</v>
      </c>
      <c r="L17" s="30" t="s">
        <v>79</v>
      </c>
      <c r="N17" s="30" t="s">
        <v>80</v>
      </c>
    </row>
    <row r="18">
      <c r="C18" s="32" t="s">
        <v>85</v>
      </c>
      <c r="D18" s="32" t="s">
        <v>86</v>
      </c>
      <c r="E18" s="32" t="s">
        <v>87</v>
      </c>
      <c r="F18" s="32" t="s">
        <v>86</v>
      </c>
      <c r="G18" s="32" t="s">
        <v>87</v>
      </c>
      <c r="H18" s="32" t="s">
        <v>86</v>
      </c>
      <c r="I18" s="32" t="s">
        <v>87</v>
      </c>
      <c r="J18" s="32" t="s">
        <v>86</v>
      </c>
      <c r="K18" s="32" t="s">
        <v>87</v>
      </c>
      <c r="L18" s="32" t="s">
        <v>86</v>
      </c>
      <c r="M18" s="32" t="s">
        <v>87</v>
      </c>
      <c r="N18" s="32" t="s">
        <v>86</v>
      </c>
      <c r="O18" s="32" t="s">
        <v>87</v>
      </c>
    </row>
    <row r="19">
      <c r="C19" s="20">
        <f t="shared" ref="C19:C23" si="2">(B8*0.001)/(C8)</f>
        <v>0.0003166666667</v>
      </c>
      <c r="D19" s="38">
        <f t="shared" ref="D19:D23" si="3">C19/$C$2</f>
        <v>1.049607778</v>
      </c>
      <c r="E19" s="38">
        <f t="shared" ref="E19:E23" si="4">C19/$C$3</f>
        <v>0.5986137366</v>
      </c>
      <c r="F19" s="38">
        <f t="shared" ref="F19:F23" si="5">C19/$C$3</f>
        <v>0.5986137366</v>
      </c>
      <c r="G19" s="38">
        <f t="shared" ref="G19:G23" si="6">C19/$C$2</f>
        <v>1.049607778</v>
      </c>
      <c r="H19" s="38">
        <f t="shared" ref="H19:H23" si="7">C19/$C$2</f>
        <v>1.049607778</v>
      </c>
      <c r="I19" s="38">
        <f t="shared" ref="I19:I23" si="8">C19/$C$2</f>
        <v>1.049607778</v>
      </c>
      <c r="J19" s="38">
        <f t="shared" ref="J19:J23" si="9">C19/$C$2</f>
        <v>1.049607778</v>
      </c>
      <c r="K19" s="38">
        <f t="shared" ref="K19:K23" si="10">C19/$C$2</f>
        <v>1.049607778</v>
      </c>
      <c r="L19" s="38">
        <f t="shared" ref="L19:L23" si="11">C19/$C$2</f>
        <v>1.049607778</v>
      </c>
      <c r="M19" s="38">
        <f t="shared" ref="M19:M23" si="12">C19/$C$2</f>
        <v>1.049607778</v>
      </c>
      <c r="N19" s="38">
        <f t="shared" ref="N19:N23" si="13">C19/$C$2</f>
        <v>1.049607778</v>
      </c>
      <c r="O19" s="38">
        <f t="shared" ref="O19:O23" si="14">C19/$C$2</f>
        <v>1.049607778</v>
      </c>
    </row>
    <row r="20">
      <c r="C20" s="20">
        <f t="shared" si="2"/>
        <v>0.0002583333333</v>
      </c>
      <c r="D20" s="38">
        <f t="shared" si="3"/>
        <v>0.8562589769</v>
      </c>
      <c r="E20" s="38">
        <f t="shared" si="4"/>
        <v>0.4883427851</v>
      </c>
      <c r="F20" s="38">
        <f t="shared" si="5"/>
        <v>0.4883427851</v>
      </c>
      <c r="G20" s="38">
        <f t="shared" si="6"/>
        <v>0.8562589769</v>
      </c>
      <c r="H20" s="38">
        <f t="shared" si="7"/>
        <v>0.8562589769</v>
      </c>
      <c r="I20" s="38">
        <f t="shared" si="8"/>
        <v>0.8562589769</v>
      </c>
      <c r="J20" s="38">
        <f t="shared" si="9"/>
        <v>0.8562589769</v>
      </c>
      <c r="K20" s="38">
        <f t="shared" si="10"/>
        <v>0.8562589769</v>
      </c>
      <c r="L20" s="38">
        <f t="shared" si="11"/>
        <v>0.8562589769</v>
      </c>
      <c r="M20" s="38">
        <f t="shared" si="12"/>
        <v>0.8562589769</v>
      </c>
      <c r="N20" s="38">
        <f t="shared" si="13"/>
        <v>0.8562589769</v>
      </c>
      <c r="O20" s="38">
        <f t="shared" si="14"/>
        <v>0.8562589769</v>
      </c>
    </row>
    <row r="21" ht="15.75" customHeight="1">
      <c r="C21" s="20">
        <f t="shared" si="2"/>
        <v>0.0002</v>
      </c>
      <c r="D21" s="38">
        <f t="shared" si="3"/>
        <v>0.6629101757</v>
      </c>
      <c r="E21" s="38">
        <f t="shared" si="4"/>
        <v>0.3780718336</v>
      </c>
      <c r="F21" s="38">
        <f t="shared" si="5"/>
        <v>0.3780718336</v>
      </c>
      <c r="G21" s="38">
        <f t="shared" si="6"/>
        <v>0.6629101757</v>
      </c>
      <c r="H21" s="38">
        <f t="shared" si="7"/>
        <v>0.6629101757</v>
      </c>
      <c r="I21" s="38">
        <f t="shared" si="8"/>
        <v>0.6629101757</v>
      </c>
      <c r="J21" s="38">
        <f t="shared" si="9"/>
        <v>0.6629101757</v>
      </c>
      <c r="K21" s="38">
        <f t="shared" si="10"/>
        <v>0.6629101757</v>
      </c>
      <c r="L21" s="38">
        <f t="shared" si="11"/>
        <v>0.6629101757</v>
      </c>
      <c r="M21" s="38">
        <f t="shared" si="12"/>
        <v>0.6629101757</v>
      </c>
      <c r="N21" s="38">
        <f t="shared" si="13"/>
        <v>0.6629101757</v>
      </c>
      <c r="O21" s="38">
        <f t="shared" si="14"/>
        <v>0.6629101757</v>
      </c>
    </row>
    <row r="22" ht="15.75" customHeight="1">
      <c r="C22" s="20">
        <f t="shared" si="2"/>
        <v>0.0001333333333</v>
      </c>
      <c r="D22" s="38">
        <f t="shared" si="3"/>
        <v>0.4419401171</v>
      </c>
      <c r="E22" s="38">
        <f t="shared" si="4"/>
        <v>0.2520478891</v>
      </c>
      <c r="F22" s="38">
        <f t="shared" si="5"/>
        <v>0.2520478891</v>
      </c>
      <c r="G22" s="38">
        <f t="shared" si="6"/>
        <v>0.4419401171</v>
      </c>
      <c r="H22" s="38">
        <f t="shared" si="7"/>
        <v>0.4419401171</v>
      </c>
      <c r="I22" s="38">
        <f t="shared" si="8"/>
        <v>0.4419401171</v>
      </c>
      <c r="J22" s="38">
        <f t="shared" si="9"/>
        <v>0.4419401171</v>
      </c>
      <c r="K22" s="38">
        <f t="shared" si="10"/>
        <v>0.4419401171</v>
      </c>
      <c r="L22" s="38">
        <f t="shared" si="11"/>
        <v>0.4419401171</v>
      </c>
      <c r="M22" s="38">
        <f t="shared" si="12"/>
        <v>0.4419401171</v>
      </c>
      <c r="N22" s="38">
        <f t="shared" si="13"/>
        <v>0.4419401171</v>
      </c>
      <c r="O22" s="38">
        <f t="shared" si="14"/>
        <v>0.4419401171</v>
      </c>
    </row>
    <row r="23" ht="15.75" customHeight="1">
      <c r="C23" s="20">
        <f t="shared" si="2"/>
        <v>0.00006666666667</v>
      </c>
      <c r="D23" s="38">
        <f t="shared" si="3"/>
        <v>0.2209700586</v>
      </c>
      <c r="E23" s="38">
        <f t="shared" si="4"/>
        <v>0.1260239445</v>
      </c>
      <c r="F23" s="38">
        <f t="shared" si="5"/>
        <v>0.1260239445</v>
      </c>
      <c r="G23" s="38">
        <f t="shared" si="6"/>
        <v>0.2209700586</v>
      </c>
      <c r="H23" s="38">
        <f t="shared" si="7"/>
        <v>0.2209700586</v>
      </c>
      <c r="I23" s="38">
        <f t="shared" si="8"/>
        <v>0.2209700586</v>
      </c>
      <c r="J23" s="38">
        <f t="shared" si="9"/>
        <v>0.2209700586</v>
      </c>
      <c r="K23" s="38">
        <f t="shared" si="10"/>
        <v>0.2209700586</v>
      </c>
      <c r="L23" s="38">
        <f t="shared" si="11"/>
        <v>0.2209700586</v>
      </c>
      <c r="M23" s="38">
        <f t="shared" si="12"/>
        <v>0.2209700586</v>
      </c>
      <c r="N23" s="38">
        <f t="shared" si="13"/>
        <v>0.2209700586</v>
      </c>
      <c r="O23" s="38">
        <f t="shared" si="14"/>
        <v>0.2209700586</v>
      </c>
    </row>
    <row r="24" ht="15.75" customHeight="1">
      <c r="C24" s="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ht="15.75" customHeight="1">
      <c r="C25" s="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ht="15.75" customHeight="1">
      <c r="C26" s="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</row>
    <row r="27" ht="15.75" customHeight="1"/>
    <row r="28" ht="15.75" customHeight="1">
      <c r="D28" s="30" t="s">
        <v>75</v>
      </c>
      <c r="F28" s="30" t="s">
        <v>76</v>
      </c>
      <c r="H28" s="30" t="s">
        <v>77</v>
      </c>
      <c r="J28" s="30" t="s">
        <v>78</v>
      </c>
      <c r="L28" s="30" t="s">
        <v>79</v>
      </c>
      <c r="N28" s="30" t="s">
        <v>80</v>
      </c>
      <c r="Q28" s="1" t="s">
        <v>88</v>
      </c>
      <c r="U28" s="4"/>
      <c r="V28" s="10" t="s">
        <v>89</v>
      </c>
      <c r="W28" s="40">
        <v>0.002</v>
      </c>
      <c r="X28" s="4"/>
      <c r="Y28" s="16" t="s">
        <v>90</v>
      </c>
      <c r="AC28" s="4"/>
      <c r="AD28" s="10" t="s">
        <v>89</v>
      </c>
      <c r="AE28" s="40">
        <v>2.988E-4</v>
      </c>
      <c r="AF28" s="40"/>
      <c r="AG28" s="40"/>
      <c r="AH28" s="40"/>
      <c r="AI28" s="40"/>
      <c r="AJ28" s="40"/>
    </row>
    <row r="29" ht="15.75" customHeight="1">
      <c r="B29" s="41"/>
      <c r="D29" s="42" t="s">
        <v>91</v>
      </c>
      <c r="E29" s="43" t="s">
        <v>92</v>
      </c>
      <c r="F29" s="32" t="s">
        <v>91</v>
      </c>
      <c r="G29" s="44" t="s">
        <v>93</v>
      </c>
      <c r="H29" s="32" t="s">
        <v>91</v>
      </c>
      <c r="I29" s="44" t="s">
        <v>94</v>
      </c>
      <c r="J29" s="32" t="s">
        <v>91</v>
      </c>
      <c r="K29" s="44" t="s">
        <v>95</v>
      </c>
      <c r="L29" s="32" t="s">
        <v>91</v>
      </c>
      <c r="M29" s="44" t="s">
        <v>96</v>
      </c>
      <c r="N29" s="32" t="s">
        <v>91</v>
      </c>
      <c r="O29" s="44" t="s">
        <v>97</v>
      </c>
      <c r="Q29" s="32" t="s">
        <v>98</v>
      </c>
      <c r="R29" s="44" t="s">
        <v>99</v>
      </c>
      <c r="S29" s="32" t="s">
        <v>91</v>
      </c>
      <c r="T29" s="44" t="s">
        <v>100</v>
      </c>
      <c r="U29" s="42" t="s">
        <v>85</v>
      </c>
      <c r="V29" s="42" t="s">
        <v>101</v>
      </c>
      <c r="W29" s="45">
        <f t="array" ref="W29:X29">LINEST(T30:T35,S30:S35,0,0)</f>
        <v>207.9634685</v>
      </c>
      <c r="X29" s="4">
        <v>0.0</v>
      </c>
      <c r="Y29" s="32" t="s">
        <v>98</v>
      </c>
      <c r="Z29" s="44" t="s">
        <v>102</v>
      </c>
      <c r="AA29" s="32" t="s">
        <v>91</v>
      </c>
      <c r="AB29" s="44" t="s">
        <v>103</v>
      </c>
      <c r="AC29" s="43" t="s">
        <v>101</v>
      </c>
      <c r="AD29" s="45"/>
      <c r="AE29" s="46">
        <f t="array" ref="AE29:AF29">LINEST(AB30:AB35,AA30:AA35,0,0)</f>
        <v>34.26950002</v>
      </c>
      <c r="AF29" s="35">
        <v>0.0</v>
      </c>
      <c r="AG29" s="35"/>
      <c r="AH29" s="35"/>
      <c r="AI29" s="47"/>
      <c r="AJ29" s="47"/>
    </row>
    <row r="30" ht="15.75" customHeight="1">
      <c r="A30" s="41"/>
      <c r="D30" s="48">
        <f t="shared" ref="D30:D34" si="15">D19^2/(2*$E$3)</f>
        <v>0.05615068746</v>
      </c>
      <c r="E30" s="48">
        <f t="shared" ref="E30:E34" si="16">((D8-E8)/1000)+(D30-Y43)</f>
        <v>0.01288675241</v>
      </c>
      <c r="F30" s="48">
        <f t="shared" ref="F30:F34" si="17">F19^2/(2*$E$3)</f>
        <v>0.01826393505</v>
      </c>
      <c r="G30" s="48">
        <f t="shared" ref="G30:G34" si="18">((F8-G8)/1000)+(F30-G19^2/(2*$E$3))</f>
        <v>0.01711324759</v>
      </c>
      <c r="H30" s="48">
        <f t="shared" ref="H30:H34" si="19">D19^2/(2*$E$3)</f>
        <v>0.05615068746</v>
      </c>
      <c r="I30" s="48">
        <f t="shared" ref="I30:I34" si="20">((H8-I8)/1000)+(H30-I19^2/(2*$E$3))</f>
        <v>0.03</v>
      </c>
      <c r="J30" s="48">
        <f t="shared" ref="J30:J34" si="21">D19^2/(2*$E$3)</f>
        <v>0.05615068746</v>
      </c>
      <c r="K30" s="48">
        <f t="shared" ref="K30:K34" si="22">((J8-K8)/1000)+(J30-K19^2/(2*$E$3))</f>
        <v>0.04</v>
      </c>
      <c r="L30" s="48">
        <f t="shared" ref="L30:L34" si="23">D19^2/(2*$E$3)</f>
        <v>0.05615068746</v>
      </c>
      <c r="M30" s="48">
        <f t="shared" ref="M30:M34" si="24">((L8-M8)/1000)+(L30-M19^2/(2*$E$3))</f>
        <v>0.06</v>
      </c>
      <c r="N30" s="48">
        <f t="shared" ref="N30:N34" si="25">D19^2/(2*$E$3)</f>
        <v>0.05615068746</v>
      </c>
      <c r="O30" s="38">
        <f t="shared" ref="O30:O34" si="26">((N8-O8)/1000)+(N30-O19^2/(2*$E$3))</f>
        <v>0.1</v>
      </c>
      <c r="Q30" s="40">
        <v>17.3</v>
      </c>
      <c r="R30" s="49" t="s">
        <v>104</v>
      </c>
      <c r="S30" s="48">
        <f t="shared" ref="S30:S35" si="27">(((Q30*0.001/60)/$C$2)^2)/(2*$E$3)</f>
        <v>0.04655218629</v>
      </c>
      <c r="T30" s="50">
        <f t="shared" ref="T30:T35" si="28">R30*100000/9810</f>
        <v>9.683995923</v>
      </c>
      <c r="U30" s="4">
        <f t="shared" ref="U30:U35" si="29">Q30/(1000*60)</f>
        <v>0.0002883333333</v>
      </c>
      <c r="V30" s="51">
        <f t="shared" ref="V30:V35" si="30">T30/S30</f>
        <v>208.0245139</v>
      </c>
      <c r="W30" s="49"/>
      <c r="X30" s="52"/>
      <c r="Y30" s="40">
        <v>21.0</v>
      </c>
      <c r="Z30" s="49">
        <v>0.27</v>
      </c>
      <c r="AA30" s="48">
        <f t="shared" ref="AA30:AA35" si="31">(((Y30*0.001/60)/$C$2)^2)/(2*$E$3)</f>
        <v>0.0685940531</v>
      </c>
      <c r="AB30" s="50">
        <f t="shared" ref="AB30:AB35" si="32">Z30*100000/9810</f>
        <v>2.752293578</v>
      </c>
      <c r="AC30" s="53">
        <f t="shared" ref="AC30:AC35" si="33">AB30/AA30</f>
        <v>40.124376</v>
      </c>
      <c r="AD30" s="54"/>
      <c r="AE30" s="49"/>
      <c r="AF30" s="49"/>
      <c r="AG30" s="49"/>
      <c r="AH30" s="49"/>
      <c r="AI30" s="49"/>
      <c r="AJ30" s="49"/>
    </row>
    <row r="31" ht="15.75" customHeight="1">
      <c r="A31" s="41"/>
      <c r="D31" s="48">
        <f t="shared" si="15"/>
        <v>0.03736898244</v>
      </c>
      <c r="E31" s="48">
        <f t="shared" si="16"/>
        <v>0.005214106001</v>
      </c>
      <c r="F31" s="48">
        <f t="shared" si="17"/>
        <v>0.01215487644</v>
      </c>
      <c r="G31" s="48">
        <f t="shared" si="18"/>
        <v>0.014785894</v>
      </c>
      <c r="H31" s="48">
        <f t="shared" si="19"/>
        <v>0.03736898244</v>
      </c>
      <c r="I31" s="48">
        <f t="shared" si="20"/>
        <v>0.02</v>
      </c>
      <c r="J31" s="48">
        <f t="shared" si="21"/>
        <v>0.03736898244</v>
      </c>
      <c r="K31" s="48">
        <f t="shared" si="22"/>
        <v>0.03</v>
      </c>
      <c r="L31" s="48">
        <f t="shared" si="23"/>
        <v>0.03736898244</v>
      </c>
      <c r="M31" s="48">
        <f t="shared" si="24"/>
        <v>0.04</v>
      </c>
      <c r="N31" s="48">
        <f t="shared" si="25"/>
        <v>0.03736898244</v>
      </c>
      <c r="O31" s="38">
        <f t="shared" si="26"/>
        <v>0.065</v>
      </c>
      <c r="Q31" s="40">
        <v>9.0</v>
      </c>
      <c r="R31" s="49" t="s">
        <v>105</v>
      </c>
      <c r="S31" s="48">
        <f t="shared" si="27"/>
        <v>0.01259890771</v>
      </c>
      <c r="T31" s="50">
        <f t="shared" si="28"/>
        <v>2.038735984</v>
      </c>
      <c r="U31" s="4">
        <f t="shared" si="29"/>
        <v>0.00015</v>
      </c>
      <c r="V31" s="51">
        <f t="shared" si="30"/>
        <v>161.8184711</v>
      </c>
      <c r="W31" s="49"/>
      <c r="X31" s="52"/>
      <c r="Y31" s="40">
        <v>20.0</v>
      </c>
      <c r="Z31" s="49">
        <v>0.2</v>
      </c>
      <c r="AA31" s="48">
        <f t="shared" si="31"/>
        <v>0.06221682821</v>
      </c>
      <c r="AB31" s="50">
        <f t="shared" si="32"/>
        <v>2.038735984</v>
      </c>
      <c r="AC31" s="53">
        <f t="shared" si="33"/>
        <v>32.7682404</v>
      </c>
      <c r="AD31" s="54"/>
      <c r="AE31" s="49"/>
      <c r="AF31" s="49"/>
      <c r="AG31" s="49"/>
      <c r="AH31" s="49"/>
      <c r="AI31" s="49"/>
      <c r="AJ31" s="49"/>
    </row>
    <row r="32" ht="15.75" customHeight="1">
      <c r="A32" s="41"/>
      <c r="D32" s="48">
        <f t="shared" si="15"/>
        <v>0.02239805816</v>
      </c>
      <c r="E32" s="48">
        <f t="shared" si="16"/>
        <v>0.005112721183</v>
      </c>
      <c r="F32" s="48">
        <f t="shared" si="17"/>
        <v>0.007285336972</v>
      </c>
      <c r="G32" s="48">
        <f t="shared" si="18"/>
        <v>0.009887278817</v>
      </c>
      <c r="H32" s="48">
        <f t="shared" si="19"/>
        <v>0.02239805816</v>
      </c>
      <c r="I32" s="48">
        <f t="shared" si="20"/>
        <v>0.01</v>
      </c>
      <c r="J32" s="48">
        <f t="shared" si="21"/>
        <v>0.02239805816</v>
      </c>
      <c r="K32" s="48">
        <f t="shared" si="22"/>
        <v>0.015</v>
      </c>
      <c r="L32" s="48">
        <f t="shared" si="23"/>
        <v>0.02239805816</v>
      </c>
      <c r="M32" s="48">
        <f t="shared" si="24"/>
        <v>0.02</v>
      </c>
      <c r="N32" s="48">
        <f t="shared" si="25"/>
        <v>0.02239805816</v>
      </c>
      <c r="O32" s="38">
        <f t="shared" si="26"/>
        <v>0.04</v>
      </c>
      <c r="Q32" s="40">
        <v>15.0</v>
      </c>
      <c r="R32" s="49" t="s">
        <v>106</v>
      </c>
      <c r="S32" s="48">
        <f t="shared" si="27"/>
        <v>0.03499696587</v>
      </c>
      <c r="T32" s="50">
        <f t="shared" si="28"/>
        <v>7.645259939</v>
      </c>
      <c r="U32" s="4">
        <f t="shared" si="29"/>
        <v>0.00025</v>
      </c>
      <c r="V32" s="51">
        <f t="shared" si="30"/>
        <v>218.454936</v>
      </c>
      <c r="W32" s="51"/>
      <c r="X32" s="52"/>
      <c r="Y32" s="40">
        <v>17.0</v>
      </c>
      <c r="Z32" s="49">
        <v>0.1</v>
      </c>
      <c r="AA32" s="48">
        <f t="shared" si="31"/>
        <v>0.04495165838</v>
      </c>
      <c r="AB32" s="50">
        <f t="shared" si="32"/>
        <v>1.019367992</v>
      </c>
      <c r="AC32" s="53">
        <f t="shared" si="33"/>
        <v>22.67698298</v>
      </c>
      <c r="AD32" s="54"/>
      <c r="AE32" s="55"/>
      <c r="AF32" s="55"/>
      <c r="AG32" s="55"/>
      <c r="AH32" s="55"/>
      <c r="AI32" s="55"/>
      <c r="AJ32" s="55"/>
    </row>
    <row r="33" ht="15.75" customHeight="1">
      <c r="A33" s="41"/>
      <c r="D33" s="48">
        <f t="shared" si="15"/>
        <v>0.009954692513</v>
      </c>
      <c r="E33" s="48">
        <f t="shared" si="16"/>
        <v>0.00171676497</v>
      </c>
      <c r="F33" s="48">
        <f t="shared" si="17"/>
        <v>0.003237927543</v>
      </c>
      <c r="G33" s="48">
        <f t="shared" si="18"/>
        <v>0.00328323503</v>
      </c>
      <c r="H33" s="48">
        <f t="shared" si="19"/>
        <v>0.009954692513</v>
      </c>
      <c r="I33" s="48">
        <f t="shared" si="20"/>
        <v>0.004</v>
      </c>
      <c r="J33" s="48">
        <f t="shared" si="21"/>
        <v>0.009954692513</v>
      </c>
      <c r="K33" s="48">
        <f t="shared" si="22"/>
        <v>0.005</v>
      </c>
      <c r="L33" s="48">
        <f t="shared" si="23"/>
        <v>0.009954692513</v>
      </c>
      <c r="M33" s="48">
        <f t="shared" si="24"/>
        <v>0.01</v>
      </c>
      <c r="N33" s="48">
        <f t="shared" si="25"/>
        <v>0.009954692513</v>
      </c>
      <c r="O33" s="38">
        <f t="shared" si="26"/>
        <v>0.018</v>
      </c>
      <c r="Q33" s="40">
        <v>13.0</v>
      </c>
      <c r="R33" s="49" t="s">
        <v>107</v>
      </c>
      <c r="S33" s="48">
        <f t="shared" si="27"/>
        <v>0.02628660992</v>
      </c>
      <c r="T33" s="50">
        <f t="shared" si="28"/>
        <v>5.300713558</v>
      </c>
      <c r="U33" s="4">
        <f t="shared" si="29"/>
        <v>0.0002166666667</v>
      </c>
      <c r="V33" s="51">
        <f t="shared" si="30"/>
        <v>201.6507102</v>
      </c>
      <c r="W33" s="49"/>
      <c r="X33" s="52"/>
      <c r="Y33" s="40">
        <v>16.0</v>
      </c>
      <c r="Z33" s="49">
        <v>0.1</v>
      </c>
      <c r="AA33" s="48">
        <f t="shared" si="31"/>
        <v>0.03981877005</v>
      </c>
      <c r="AB33" s="50">
        <f t="shared" si="32"/>
        <v>1.019367992</v>
      </c>
      <c r="AC33" s="53">
        <f t="shared" si="33"/>
        <v>25.60018781</v>
      </c>
      <c r="AD33" s="54"/>
      <c r="AE33" s="49"/>
      <c r="AF33" s="49"/>
      <c r="AG33" s="49"/>
      <c r="AH33" s="49"/>
      <c r="AI33" s="49"/>
      <c r="AJ33" s="49"/>
    </row>
    <row r="34" ht="15.75" customHeight="1">
      <c r="A34" s="41"/>
      <c r="D34" s="48">
        <f t="shared" si="15"/>
        <v>0.002488673128</v>
      </c>
      <c r="E34" s="48">
        <f t="shared" si="16"/>
        <v>0.001679191243</v>
      </c>
      <c r="F34" s="48">
        <f t="shared" si="17"/>
        <v>0.0008094818858</v>
      </c>
      <c r="G34" s="48">
        <f t="shared" si="18"/>
        <v>0.0003208087574</v>
      </c>
      <c r="H34" s="48">
        <f t="shared" si="19"/>
        <v>0.002488673128</v>
      </c>
      <c r="I34" s="48">
        <f t="shared" si="20"/>
        <v>0</v>
      </c>
      <c r="J34" s="48">
        <f t="shared" si="21"/>
        <v>0.002488673128</v>
      </c>
      <c r="K34" s="48">
        <f t="shared" si="22"/>
        <v>0.001</v>
      </c>
      <c r="L34" s="48">
        <f t="shared" si="23"/>
        <v>0.002488673128</v>
      </c>
      <c r="M34" s="48">
        <f t="shared" si="24"/>
        <v>0.005</v>
      </c>
      <c r="N34" s="48">
        <f t="shared" si="25"/>
        <v>0.002488673128</v>
      </c>
      <c r="O34" s="38">
        <f t="shared" si="26"/>
        <v>0.005</v>
      </c>
      <c r="Q34" s="40">
        <v>10.0</v>
      </c>
      <c r="R34" s="49" t="s">
        <v>108</v>
      </c>
      <c r="S34" s="48">
        <f t="shared" si="27"/>
        <v>0.01555420705</v>
      </c>
      <c r="T34" s="50">
        <f t="shared" si="28"/>
        <v>3.261977574</v>
      </c>
      <c r="U34" s="4">
        <f t="shared" si="29"/>
        <v>0.0001666666667</v>
      </c>
      <c r="V34" s="51">
        <f t="shared" si="30"/>
        <v>209.7167386</v>
      </c>
      <c r="W34" s="49"/>
      <c r="X34" s="52"/>
      <c r="Y34" s="40">
        <v>15.0</v>
      </c>
      <c r="Z34" s="49">
        <v>0.06</v>
      </c>
      <c r="AA34" s="48">
        <f t="shared" si="31"/>
        <v>0.03499696587</v>
      </c>
      <c r="AB34" s="50">
        <f t="shared" si="32"/>
        <v>0.6116207951</v>
      </c>
      <c r="AC34" s="53">
        <f t="shared" si="33"/>
        <v>17.47639488</v>
      </c>
      <c r="AD34" s="54"/>
      <c r="AE34" s="49"/>
      <c r="AF34" s="49"/>
      <c r="AG34" s="49"/>
      <c r="AH34" s="49"/>
      <c r="AI34" s="49"/>
      <c r="AJ34" s="49"/>
    </row>
    <row r="35" ht="15.75" customHeight="1">
      <c r="A35" s="41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Q35" s="40">
        <v>11.0</v>
      </c>
      <c r="R35" s="49">
        <v>0.375</v>
      </c>
      <c r="S35" s="48">
        <f t="shared" si="27"/>
        <v>0.01882059053</v>
      </c>
      <c r="T35" s="50">
        <f t="shared" si="28"/>
        <v>3.822629969</v>
      </c>
      <c r="U35" s="4">
        <f t="shared" si="29"/>
        <v>0.0001833333333</v>
      </c>
      <c r="V35" s="51">
        <f t="shared" si="30"/>
        <v>203.1089281</v>
      </c>
      <c r="W35" s="49"/>
      <c r="X35" s="4"/>
      <c r="Y35" s="40">
        <v>22.0</v>
      </c>
      <c r="Z35" s="49">
        <v>0.3</v>
      </c>
      <c r="AA35" s="48">
        <f t="shared" si="31"/>
        <v>0.07528236213</v>
      </c>
      <c r="AB35" s="50">
        <f t="shared" si="32"/>
        <v>3.058103976</v>
      </c>
      <c r="AC35" s="53">
        <f t="shared" si="33"/>
        <v>40.62178562</v>
      </c>
      <c r="AD35" s="54"/>
      <c r="AE35" s="49"/>
      <c r="AF35" s="49"/>
      <c r="AG35" s="49"/>
      <c r="AH35" s="49"/>
      <c r="AI35" s="49"/>
      <c r="AJ35" s="49"/>
    </row>
    <row r="36" ht="15.75" customHeight="1"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Q36" s="4"/>
      <c r="R36" s="49"/>
      <c r="S36" s="56"/>
      <c r="T36" s="56"/>
      <c r="U36" s="4"/>
      <c r="V36" s="49"/>
      <c r="W36" s="49"/>
      <c r="X36" s="4"/>
      <c r="Y36" s="4"/>
      <c r="Z36" s="49"/>
      <c r="AA36" s="56"/>
      <c r="AB36" s="56"/>
      <c r="AC36" s="52"/>
      <c r="AD36" s="49"/>
      <c r="AE36" s="49"/>
      <c r="AF36" s="49"/>
      <c r="AG36" s="49"/>
      <c r="AH36" s="49"/>
      <c r="AI36" s="49"/>
      <c r="AJ36" s="49"/>
    </row>
    <row r="37" ht="15.75" customHeight="1"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Q37" s="4"/>
      <c r="R37" s="49"/>
      <c r="S37" s="56"/>
      <c r="T37" s="56"/>
      <c r="U37" s="4"/>
      <c r="V37" s="49"/>
      <c r="W37" s="49"/>
      <c r="X37" s="4"/>
      <c r="Y37" s="4"/>
      <c r="Z37" s="49"/>
      <c r="AA37" s="56"/>
      <c r="AB37" s="56"/>
      <c r="AC37" s="52"/>
      <c r="AD37" s="49"/>
      <c r="AE37" s="49"/>
      <c r="AF37" s="49"/>
      <c r="AG37" s="49"/>
      <c r="AH37" s="49"/>
      <c r="AI37" s="49"/>
      <c r="AJ37" s="49"/>
    </row>
    <row r="38" ht="15.75" customHeight="1"/>
    <row r="39" ht="15.75" customHeight="1">
      <c r="D39" s="30" t="s">
        <v>75</v>
      </c>
      <c r="F39" s="30" t="s">
        <v>76</v>
      </c>
      <c r="H39" s="30" t="s">
        <v>77</v>
      </c>
      <c r="J39" s="30" t="s">
        <v>78</v>
      </c>
      <c r="L39" s="30" t="s">
        <v>79</v>
      </c>
      <c r="N39" s="30" t="s">
        <v>80</v>
      </c>
      <c r="P39" s="10" t="s">
        <v>109</v>
      </c>
    </row>
    <row r="40" ht="15.0" customHeight="1">
      <c r="D40" s="57" t="s">
        <v>110</v>
      </c>
      <c r="E40" s="58"/>
      <c r="F40" s="57" t="s">
        <v>110</v>
      </c>
      <c r="G40" s="58"/>
      <c r="H40" s="57" t="s">
        <v>110</v>
      </c>
      <c r="I40" s="58"/>
      <c r="J40" s="57" t="s">
        <v>110</v>
      </c>
      <c r="K40" s="58"/>
      <c r="L40" s="57" t="s">
        <v>110</v>
      </c>
      <c r="M40" s="58"/>
      <c r="N40" s="57" t="s">
        <v>110</v>
      </c>
      <c r="O40" s="58"/>
    </row>
    <row r="41" ht="15.75" customHeight="1">
      <c r="A41" s="59" t="s">
        <v>111</v>
      </c>
      <c r="D41" s="60">
        <f>D44</f>
        <v>0.2044545682</v>
      </c>
      <c r="E41" s="61"/>
      <c r="F41" s="60">
        <f>F44</f>
        <v>1.054389088</v>
      </c>
      <c r="G41" s="61"/>
      <c r="H41" s="60">
        <f>H44</f>
        <v>0.522796982</v>
      </c>
      <c r="I41" s="61"/>
      <c r="J41" s="60">
        <f t="shared" ref="J41:J42" si="34">J44</f>
        <v>0.7282989403</v>
      </c>
      <c r="K41" s="61"/>
      <c r="L41" s="60">
        <f t="shared" ref="L41:L42" si="35">L44</f>
        <v>1.051868372</v>
      </c>
      <c r="M41" s="61"/>
      <c r="N41" s="60">
        <f t="shared" ref="N41:N42" si="36">N44</f>
        <v>1.770959317</v>
      </c>
      <c r="O41" s="61"/>
      <c r="Y41" s="30" t="s">
        <v>75</v>
      </c>
      <c r="AA41" s="30" t="s">
        <v>76</v>
      </c>
      <c r="AC41" s="30" t="s">
        <v>77</v>
      </c>
      <c r="AE41" s="30" t="s">
        <v>78</v>
      </c>
      <c r="AG41" s="30" t="s">
        <v>79</v>
      </c>
      <c r="AI41" s="30" t="s">
        <v>80</v>
      </c>
    </row>
    <row r="42" ht="15.75" customHeight="1">
      <c r="A42" s="62" t="s">
        <v>112</v>
      </c>
      <c r="D42" s="60">
        <f>(1-C2/C3)^2</f>
        <v>0.1846237328</v>
      </c>
      <c r="E42" s="61"/>
      <c r="F42" s="60"/>
      <c r="G42" s="61"/>
      <c r="H42" s="60"/>
      <c r="I42" s="61"/>
      <c r="J42" s="60" t="str">
        <f t="shared" si="34"/>
        <v/>
      </c>
      <c r="K42" s="61"/>
      <c r="L42" s="60" t="str">
        <f t="shared" si="35"/>
        <v/>
      </c>
      <c r="M42" s="61"/>
      <c r="N42" s="60" t="str">
        <f t="shared" si="36"/>
        <v/>
      </c>
      <c r="O42" s="61"/>
      <c r="Y42" s="16" t="s">
        <v>113</v>
      </c>
      <c r="AA42" s="16" t="s">
        <v>113</v>
      </c>
      <c r="AC42" s="16" t="s">
        <v>113</v>
      </c>
      <c r="AE42" s="16" t="s">
        <v>113</v>
      </c>
      <c r="AG42" s="16" t="s">
        <v>113</v>
      </c>
      <c r="AI42" s="16" t="s">
        <v>113</v>
      </c>
    </row>
    <row r="43" ht="15.75" customHeight="1"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Y43" s="63">
        <f t="shared" ref="Y43:Y49" si="37">E19^2/(2*$E$3)</f>
        <v>0.01826393505</v>
      </c>
      <c r="Z43" s="63"/>
      <c r="AA43" s="63">
        <f t="shared" ref="AA43:AA47" si="38">G19^2/(2*$E$3)</f>
        <v>0.05615068746</v>
      </c>
    </row>
    <row r="44" ht="15.75" customHeight="1">
      <c r="D44" s="49">
        <f t="array" ref="D44:E44">LINEST(E30:E34,D30:D34,0,0)</f>
        <v>0.2044545682</v>
      </c>
      <c r="E44" s="49">
        <v>0.0</v>
      </c>
      <c r="F44" s="64">
        <f t="array" ref="F44:G44">LINEST(G30:G34,F30:F34,0,0)</f>
        <v>1.054389088</v>
      </c>
      <c r="G44" s="49">
        <v>0.0</v>
      </c>
      <c r="H44" s="64">
        <f t="array" ref="H44:I44">LINEST(I30:I34,H30:H34,0,0)</f>
        <v>0.522796982</v>
      </c>
      <c r="I44" s="49">
        <v>0.0</v>
      </c>
      <c r="J44" s="64">
        <f t="array" ref="J44:K44">LINEST(K30:K34,J30:J34,0,0)</f>
        <v>0.7282989403</v>
      </c>
      <c r="K44" s="49">
        <v>0.0</v>
      </c>
      <c r="L44" s="64">
        <f t="array" ref="L44:M44">LINEST(M30:M34,L30:L34,0,0)</f>
        <v>1.051868372</v>
      </c>
      <c r="M44" s="49">
        <v>0.0</v>
      </c>
      <c r="N44" s="64">
        <f t="array" ref="N44:O44">LINEST(O30:O34,N30:N34,0,0)</f>
        <v>1.770959317</v>
      </c>
      <c r="O44" s="49">
        <v>0.0</v>
      </c>
      <c r="W44" s="65"/>
      <c r="Y44" s="63">
        <f t="shared" si="37"/>
        <v>0.01215487644</v>
      </c>
      <c r="Z44" s="63"/>
      <c r="AA44" s="63">
        <f t="shared" si="38"/>
        <v>0.03736898244</v>
      </c>
    </row>
    <row r="45" ht="15.75" customHeight="1"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W45" s="65"/>
      <c r="Y45" s="63">
        <f t="shared" si="37"/>
        <v>0.007285336972</v>
      </c>
      <c r="Z45" s="63"/>
      <c r="AA45" s="63">
        <f t="shared" si="38"/>
        <v>0.02239805816</v>
      </c>
    </row>
    <row r="46" ht="15.75" customHeight="1"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W46" s="65"/>
      <c r="Y46" s="63">
        <f t="shared" si="37"/>
        <v>0.003237927543</v>
      </c>
      <c r="Z46" s="63"/>
      <c r="AA46" s="63">
        <f t="shared" si="38"/>
        <v>0.009954692513</v>
      </c>
    </row>
    <row r="47" ht="15.75" customHeight="1">
      <c r="A47" s="10">
        <v>4.0</v>
      </c>
      <c r="B47" s="15" t="s">
        <v>114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W47" s="65"/>
      <c r="Y47" s="63">
        <f t="shared" si="37"/>
        <v>0.0008094818858</v>
      </c>
      <c r="Z47" s="63"/>
      <c r="AA47" s="63">
        <f t="shared" si="38"/>
        <v>0.002488673128</v>
      </c>
    </row>
    <row r="48" ht="15.75" customHeight="1"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W48" s="65"/>
      <c r="Y48" s="1">
        <f t="shared" si="37"/>
        <v>0</v>
      </c>
    </row>
    <row r="49" ht="15.7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W49" s="65"/>
      <c r="Y49" s="1">
        <f t="shared" si="37"/>
        <v>0</v>
      </c>
    </row>
    <row r="50" ht="15.75" customHeight="1"/>
    <row r="51" ht="15.75" customHeight="1">
      <c r="A51" s="10">
        <v>5.0</v>
      </c>
      <c r="B51" s="15" t="s">
        <v>115</v>
      </c>
      <c r="Y51" s="66">
        <f t="shared" ref="Y51:Y55" si="39">E30/D30</f>
        <v>0.2295030211</v>
      </c>
      <c r="Z51" s="66">
        <f t="shared" ref="Z51:Z55" si="40">G30/F30</f>
        <v>0.9369967394</v>
      </c>
      <c r="AA51" s="66">
        <f t="shared" ref="AA51:AA55" si="41">I30/H30</f>
        <v>0.5342766288</v>
      </c>
      <c r="AB51" s="66">
        <f t="shared" ref="AB51:AB55" si="42">K30/J30</f>
        <v>0.7123688384</v>
      </c>
      <c r="AC51" s="66">
        <f t="shared" ref="AC51:AC55" si="43">M30/L30</f>
        <v>1.068553258</v>
      </c>
      <c r="AD51" s="66">
        <f t="shared" ref="AD51:AD55" si="44">O30/N30</f>
        <v>1.780922096</v>
      </c>
      <c r="AF51" s="17">
        <f t="shared" ref="AF51:AF56" si="45">T30/S30</f>
        <v>208.0245139</v>
      </c>
      <c r="AG51" s="17">
        <f t="shared" ref="AG51:AG56" si="46">AB30/AA30</f>
        <v>40.124376</v>
      </c>
    </row>
    <row r="52" ht="15.75" customHeight="1">
      <c r="Y52" s="66">
        <f t="shared" si="39"/>
        <v>0.1395303179</v>
      </c>
      <c r="Z52" s="66">
        <f t="shared" si="40"/>
        <v>1.216457779</v>
      </c>
      <c r="AA52" s="66">
        <f t="shared" si="41"/>
        <v>0.5352032272</v>
      </c>
      <c r="AB52" s="66">
        <f t="shared" si="42"/>
        <v>0.8028048408</v>
      </c>
      <c r="AC52" s="66">
        <f t="shared" si="43"/>
        <v>1.070406454</v>
      </c>
      <c r="AD52" s="66">
        <f t="shared" si="44"/>
        <v>1.739410488</v>
      </c>
      <c r="AF52" s="17">
        <f t="shared" si="45"/>
        <v>161.8184711</v>
      </c>
      <c r="AG52" s="17">
        <f t="shared" si="46"/>
        <v>32.7682404</v>
      </c>
    </row>
    <row r="53" ht="15.7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Y53" s="66">
        <f t="shared" si="39"/>
        <v>0.2282662697</v>
      </c>
      <c r="Z53" s="66">
        <f t="shared" si="40"/>
        <v>1.357147769</v>
      </c>
      <c r="AA53" s="66">
        <f t="shared" si="41"/>
        <v>0.4464672755</v>
      </c>
      <c r="AB53" s="66">
        <f t="shared" si="42"/>
        <v>0.6697009132</v>
      </c>
      <c r="AC53" s="66">
        <f t="shared" si="43"/>
        <v>0.8929345509</v>
      </c>
      <c r="AD53" s="66">
        <f t="shared" si="44"/>
        <v>1.785869102</v>
      </c>
      <c r="AF53" s="17">
        <f t="shared" si="45"/>
        <v>218.454936</v>
      </c>
      <c r="AG53" s="17">
        <f t="shared" si="46"/>
        <v>22.67698298</v>
      </c>
    </row>
    <row r="54" ht="15.75" customHeight="1">
      <c r="Y54" s="66">
        <f t="shared" si="39"/>
        <v>0.1724578602</v>
      </c>
      <c r="Z54" s="66">
        <f t="shared" si="40"/>
        <v>1.013992743</v>
      </c>
      <c r="AA54" s="66">
        <f t="shared" si="41"/>
        <v>0.4018205479</v>
      </c>
      <c r="AB54" s="66">
        <f t="shared" si="42"/>
        <v>0.5022756849</v>
      </c>
      <c r="AC54" s="66">
        <f t="shared" si="43"/>
        <v>1.00455137</v>
      </c>
      <c r="AD54" s="66">
        <f t="shared" si="44"/>
        <v>1.808192466</v>
      </c>
      <c r="AF54" s="17">
        <f t="shared" si="45"/>
        <v>201.6507102</v>
      </c>
      <c r="AG54" s="17">
        <f t="shared" si="46"/>
        <v>25.60018781</v>
      </c>
    </row>
    <row r="55" ht="15.75" customHeight="1">
      <c r="A55" s="10">
        <v>6.0</v>
      </c>
      <c r="B55" s="15" t="s">
        <v>116</v>
      </c>
      <c r="Y55" s="66">
        <f t="shared" si="39"/>
        <v>0.6747335451</v>
      </c>
      <c r="Z55" s="66">
        <f t="shared" si="40"/>
        <v>0.3963136953</v>
      </c>
      <c r="AA55" s="66">
        <f t="shared" si="41"/>
        <v>0</v>
      </c>
      <c r="AB55" s="66">
        <f t="shared" si="42"/>
        <v>0.4018205479</v>
      </c>
      <c r="AC55" s="66">
        <f t="shared" si="43"/>
        <v>2.00910274</v>
      </c>
      <c r="AD55" s="66">
        <f t="shared" si="44"/>
        <v>2.00910274</v>
      </c>
      <c r="AF55" s="17">
        <f t="shared" si="45"/>
        <v>209.7167386</v>
      </c>
      <c r="AG55" s="17">
        <f t="shared" si="46"/>
        <v>17.47639488</v>
      </c>
    </row>
    <row r="56" ht="15.75" customHeight="1">
      <c r="AF56" s="17">
        <f t="shared" si="45"/>
        <v>203.1089281</v>
      </c>
      <c r="AG56" s="17">
        <f t="shared" si="46"/>
        <v>40.62178562</v>
      </c>
    </row>
    <row r="57" ht="15.7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J17:K17"/>
    <mergeCell ref="L17:M17"/>
    <mergeCell ref="D6:E6"/>
    <mergeCell ref="F6:G6"/>
    <mergeCell ref="H6:I6"/>
    <mergeCell ref="J6:K6"/>
    <mergeCell ref="L6:M6"/>
    <mergeCell ref="N6:O6"/>
    <mergeCell ref="D17:E17"/>
    <mergeCell ref="N17:O17"/>
    <mergeCell ref="F17:G17"/>
    <mergeCell ref="H17:I17"/>
    <mergeCell ref="F28:G28"/>
    <mergeCell ref="H28:I28"/>
    <mergeCell ref="J28:K28"/>
    <mergeCell ref="L28:M28"/>
    <mergeCell ref="N28:O28"/>
    <mergeCell ref="D28:E28"/>
    <mergeCell ref="D39:E39"/>
    <mergeCell ref="F39:G39"/>
    <mergeCell ref="H39:I39"/>
    <mergeCell ref="J39:K39"/>
    <mergeCell ref="L39:M39"/>
    <mergeCell ref="N39:O39"/>
    <mergeCell ref="F41:G41"/>
    <mergeCell ref="H41:I41"/>
    <mergeCell ref="D42:E42"/>
    <mergeCell ref="F42:G42"/>
    <mergeCell ref="H42:I42"/>
    <mergeCell ref="J42:K42"/>
    <mergeCell ref="L42:M42"/>
    <mergeCell ref="N42:O42"/>
    <mergeCell ref="J41:K41"/>
    <mergeCell ref="L41:M41"/>
    <mergeCell ref="Y41:Z41"/>
    <mergeCell ref="AA41:AB41"/>
    <mergeCell ref="AC41:AD41"/>
    <mergeCell ref="AE41:AF41"/>
    <mergeCell ref="AG41:AH41"/>
    <mergeCell ref="AI41:AJ41"/>
    <mergeCell ref="D40:E40"/>
    <mergeCell ref="F40:G40"/>
    <mergeCell ref="H40:I40"/>
    <mergeCell ref="J40:K40"/>
    <mergeCell ref="L40:M40"/>
    <mergeCell ref="N40:O40"/>
    <mergeCell ref="D41:E41"/>
    <mergeCell ref="N41:O4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57"/>
  </cols>
  <sheetData>
    <row r="1">
      <c r="A1" s="67" t="s">
        <v>12</v>
      </c>
      <c r="B1" s="68"/>
      <c r="C1" s="69">
        <v>0.0</v>
      </c>
      <c r="D1" s="15"/>
    </row>
    <row r="2">
      <c r="A2" s="1" t="s">
        <v>13</v>
      </c>
      <c r="C2" s="2">
        <v>3.017E-4</v>
      </c>
      <c r="D2" s="1" t="s">
        <v>68</v>
      </c>
    </row>
    <row r="3">
      <c r="A3" s="1" t="s">
        <v>15</v>
      </c>
      <c r="C3" s="2">
        <v>5.29E-4</v>
      </c>
      <c r="D3" s="1" t="s">
        <v>68</v>
      </c>
    </row>
    <row r="4">
      <c r="A4" s="4"/>
      <c r="B4" s="4"/>
      <c r="C4" s="4"/>
      <c r="D4" s="4"/>
    </row>
    <row r="6" ht="23.25" customHeight="1">
      <c r="B6" s="70"/>
      <c r="C6" s="70"/>
      <c r="D6" s="30" t="s">
        <v>75</v>
      </c>
      <c r="F6" s="30" t="s">
        <v>117</v>
      </c>
      <c r="H6" s="30" t="s">
        <v>77</v>
      </c>
      <c r="J6" s="30" t="s">
        <v>78</v>
      </c>
      <c r="L6" s="30" t="s">
        <v>79</v>
      </c>
      <c r="N6" s="30" t="s">
        <v>80</v>
      </c>
      <c r="R6" s="1" t="s">
        <v>118</v>
      </c>
      <c r="S6" s="1" t="s">
        <v>118</v>
      </c>
    </row>
    <row r="7">
      <c r="B7" s="71" t="s">
        <v>82</v>
      </c>
      <c r="C7" s="72" t="s">
        <v>20</v>
      </c>
      <c r="D7" s="72" t="s">
        <v>83</v>
      </c>
      <c r="E7" s="72" t="s">
        <v>84</v>
      </c>
      <c r="F7" s="72" t="s">
        <v>83</v>
      </c>
      <c r="G7" s="72" t="s">
        <v>84</v>
      </c>
      <c r="H7" s="72" t="s">
        <v>83</v>
      </c>
      <c r="I7" s="72" t="s">
        <v>84</v>
      </c>
      <c r="J7" s="72" t="s">
        <v>83</v>
      </c>
      <c r="K7" s="72" t="s">
        <v>84</v>
      </c>
      <c r="L7" s="72" t="s">
        <v>83</v>
      </c>
      <c r="M7" s="72" t="s">
        <v>84</v>
      </c>
      <c r="N7" s="72" t="s">
        <v>83</v>
      </c>
      <c r="O7" s="73" t="s">
        <v>84</v>
      </c>
      <c r="R7" s="1">
        <v>34.0</v>
      </c>
      <c r="S7" s="1">
        <v>12.0</v>
      </c>
    </row>
    <row r="8" ht="17.25" customHeight="1">
      <c r="A8" s="4"/>
      <c r="B8" s="74">
        <v>6.0</v>
      </c>
      <c r="C8" s="75">
        <v>113.9</v>
      </c>
      <c r="D8" s="75">
        <v>304.0</v>
      </c>
      <c r="E8" s="75">
        <v>305.0</v>
      </c>
      <c r="F8" s="75">
        <v>305.0</v>
      </c>
      <c r="G8" s="75">
        <v>302.0</v>
      </c>
      <c r="H8" s="75">
        <v>306.0</v>
      </c>
      <c r="I8" s="75">
        <v>305.0</v>
      </c>
      <c r="J8" s="75">
        <v>303.0</v>
      </c>
      <c r="K8" s="75">
        <v>300.0</v>
      </c>
      <c r="L8" s="75">
        <v>299.0</v>
      </c>
      <c r="M8" s="75">
        <v>295.0</v>
      </c>
      <c r="N8" s="75">
        <v>294.0</v>
      </c>
      <c r="O8" s="76">
        <v>289.0</v>
      </c>
      <c r="P8" s="4"/>
      <c r="Q8" s="4"/>
      <c r="R8" s="77">
        <v>17.0</v>
      </c>
      <c r="S8" s="77">
        <v>29.0</v>
      </c>
      <c r="T8" s="4"/>
      <c r="U8" s="4"/>
      <c r="V8" s="4"/>
      <c r="W8" s="4"/>
      <c r="X8" s="4"/>
      <c r="Y8" s="4"/>
      <c r="Z8" s="4"/>
    </row>
    <row r="9" ht="17.25" customHeight="1">
      <c r="A9" s="4"/>
      <c r="B9" s="78">
        <v>5.0</v>
      </c>
      <c r="C9" s="79">
        <v>61.6</v>
      </c>
      <c r="D9" s="79">
        <v>292.0</v>
      </c>
      <c r="E9" s="79">
        <v>294.0</v>
      </c>
      <c r="F9" s="79">
        <v>292.0</v>
      </c>
      <c r="G9" s="79">
        <v>287.0</v>
      </c>
      <c r="H9" s="79">
        <v>293.0</v>
      </c>
      <c r="I9" s="79">
        <v>290.0</v>
      </c>
      <c r="J9" s="79">
        <v>285.0</v>
      </c>
      <c r="K9" s="79">
        <v>282.0</v>
      </c>
      <c r="L9" s="79">
        <v>279.0</v>
      </c>
      <c r="M9" s="79">
        <v>273.0</v>
      </c>
      <c r="N9" s="79">
        <v>268.0</v>
      </c>
      <c r="O9" s="79">
        <v>260.0</v>
      </c>
      <c r="P9" s="4"/>
      <c r="Q9" s="4"/>
      <c r="R9" s="80">
        <v>49.0</v>
      </c>
      <c r="S9" s="80">
        <v>45.0</v>
      </c>
      <c r="T9" s="4"/>
      <c r="U9" s="4"/>
      <c r="V9" s="4"/>
      <c r="W9" s="4"/>
      <c r="X9" s="4"/>
      <c r="Y9" s="4"/>
      <c r="Z9" s="4"/>
    </row>
    <row r="10" ht="17.25" customHeight="1">
      <c r="A10" s="4"/>
      <c r="B10" s="74">
        <v>6.0</v>
      </c>
      <c r="C10" s="75">
        <v>51.9</v>
      </c>
      <c r="D10" s="75">
        <v>315.0</v>
      </c>
      <c r="E10" s="75">
        <v>317.0</v>
      </c>
      <c r="F10" s="75">
        <v>317.0</v>
      </c>
      <c r="G10" s="75">
        <v>308.0</v>
      </c>
      <c r="H10" s="75">
        <v>320.0</v>
      </c>
      <c r="I10" s="75">
        <v>315.0</v>
      </c>
      <c r="J10" s="75">
        <v>308.0</v>
      </c>
      <c r="K10" s="75">
        <v>301.0</v>
      </c>
      <c r="L10" s="75">
        <v>297.0</v>
      </c>
      <c r="M10" s="75">
        <v>284.0</v>
      </c>
      <c r="N10" s="75">
        <v>277.0</v>
      </c>
      <c r="O10" s="75">
        <v>259.0</v>
      </c>
      <c r="P10" s="4"/>
      <c r="Q10" s="4"/>
      <c r="R10" s="77">
        <v>12.0</v>
      </c>
      <c r="S10" s="77">
        <v>86.0</v>
      </c>
      <c r="T10" s="4"/>
      <c r="U10" s="4"/>
      <c r="V10" s="4"/>
      <c r="W10" s="4"/>
      <c r="X10" s="4"/>
      <c r="Y10" s="4"/>
      <c r="Z10" s="4"/>
    </row>
    <row r="11" ht="17.25" customHeight="1">
      <c r="A11" s="4"/>
      <c r="B11" s="78">
        <v>6.0</v>
      </c>
      <c r="C11" s="79">
        <v>36.9</v>
      </c>
      <c r="D11" s="79">
        <v>326.0</v>
      </c>
      <c r="E11" s="79">
        <v>331.0</v>
      </c>
      <c r="F11" s="79">
        <v>333.0</v>
      </c>
      <c r="G11" s="79">
        <v>314.0</v>
      </c>
      <c r="H11" s="79">
        <v>335.0</v>
      </c>
      <c r="I11" s="79">
        <v>326.0</v>
      </c>
      <c r="J11" s="79">
        <v>314.0</v>
      </c>
      <c r="K11" s="79">
        <v>302.0</v>
      </c>
      <c r="L11" s="79">
        <v>294.0</v>
      </c>
      <c r="M11" s="79">
        <v>273.0</v>
      </c>
      <c r="N11" s="79">
        <v>260.0</v>
      </c>
      <c r="O11" s="79">
        <v>229.0</v>
      </c>
      <c r="P11" s="4"/>
      <c r="Q11" s="4"/>
      <c r="R11" s="80">
        <v>6.0</v>
      </c>
      <c r="S11" s="80">
        <v>32.0</v>
      </c>
      <c r="T11" s="4"/>
      <c r="U11" s="4"/>
      <c r="V11" s="4"/>
      <c r="W11" s="4"/>
      <c r="X11" s="4"/>
      <c r="Y11" s="4"/>
      <c r="Z11" s="4"/>
    </row>
    <row r="12" ht="17.25" customHeight="1">
      <c r="A12" s="4"/>
      <c r="B12" s="74">
        <v>6.0</v>
      </c>
      <c r="C12" s="75">
        <v>29.2</v>
      </c>
      <c r="D12" s="75">
        <v>342.0</v>
      </c>
      <c r="E12" s="75">
        <v>353.0</v>
      </c>
      <c r="F12" s="75">
        <v>353.0</v>
      </c>
      <c r="G12" s="75">
        <v>323.0</v>
      </c>
      <c r="H12" s="75">
        <v>357.0</v>
      </c>
      <c r="I12" s="75">
        <v>343.0</v>
      </c>
      <c r="J12" s="75">
        <v>324.0</v>
      </c>
      <c r="K12" s="75">
        <v>302.0</v>
      </c>
      <c r="L12" s="75">
        <v>288.0</v>
      </c>
      <c r="M12" s="75">
        <v>255.0</v>
      </c>
      <c r="N12" s="75">
        <v>234.0</v>
      </c>
      <c r="O12" s="75">
        <v>180.0</v>
      </c>
      <c r="P12" s="4"/>
      <c r="Q12" s="4"/>
      <c r="R12" s="77">
        <v>13.0</v>
      </c>
      <c r="S12" s="77">
        <v>14.0</v>
      </c>
      <c r="T12" s="4"/>
      <c r="U12" s="4"/>
      <c r="V12" s="4"/>
      <c r="W12" s="4"/>
      <c r="X12" s="4"/>
      <c r="Y12" s="4"/>
      <c r="Z12" s="4"/>
    </row>
    <row r="13" ht="17.25" customHeight="1">
      <c r="A13" s="4"/>
      <c r="B13" s="78">
        <v>5.0</v>
      </c>
      <c r="C13" s="79">
        <v>22.7</v>
      </c>
      <c r="D13" s="79">
        <v>325.0</v>
      </c>
      <c r="E13" s="79">
        <v>340.0</v>
      </c>
      <c r="F13" s="79">
        <v>338.0</v>
      </c>
      <c r="G13" s="79">
        <v>302.0</v>
      </c>
      <c r="H13" s="79">
        <v>342.0</v>
      </c>
      <c r="I13" s="79">
        <v>324.0</v>
      </c>
      <c r="J13" s="79">
        <v>300.0</v>
      </c>
      <c r="K13" s="79">
        <v>274.0</v>
      </c>
      <c r="L13" s="79">
        <v>257.0</v>
      </c>
      <c r="M13" s="79">
        <v>217.0</v>
      </c>
      <c r="N13" s="79">
        <v>188.0</v>
      </c>
      <c r="O13" s="81">
        <v>125.0</v>
      </c>
      <c r="P13" s="4"/>
      <c r="Q13" s="4"/>
      <c r="R13" s="80">
        <v>14.0</v>
      </c>
      <c r="S13" s="80">
        <v>12.0</v>
      </c>
      <c r="T13" s="4"/>
      <c r="U13" s="4"/>
      <c r="V13" s="4"/>
      <c r="W13" s="4"/>
      <c r="X13" s="4"/>
      <c r="Y13" s="4"/>
      <c r="Z13" s="4"/>
    </row>
    <row r="14" ht="17.25" customHeight="1">
      <c r="A14" s="4"/>
      <c r="B14" s="74">
        <v>6.0</v>
      </c>
      <c r="C14" s="75">
        <v>22.7</v>
      </c>
      <c r="D14" s="75">
        <v>370.0</v>
      </c>
      <c r="E14" s="75">
        <v>391.0</v>
      </c>
      <c r="F14" s="75">
        <v>391.0</v>
      </c>
      <c r="G14" s="75">
        <v>340.0</v>
      </c>
      <c r="H14" s="75">
        <v>397.0</v>
      </c>
      <c r="I14" s="75">
        <v>370.0</v>
      </c>
      <c r="J14" s="75">
        <v>340.0</v>
      </c>
      <c r="K14" s="75">
        <v>302.0</v>
      </c>
      <c r="L14" s="75">
        <v>280.0</v>
      </c>
      <c r="M14" s="75">
        <v>224.0</v>
      </c>
      <c r="N14" s="75">
        <v>188.0</v>
      </c>
      <c r="O14" s="76">
        <v>95.0</v>
      </c>
      <c r="P14" s="4"/>
      <c r="Q14" s="4"/>
      <c r="R14" s="77">
        <v>98.0</v>
      </c>
      <c r="S14" s="77">
        <v>5.0</v>
      </c>
      <c r="T14" s="4"/>
      <c r="U14" s="4"/>
      <c r="V14" s="4"/>
      <c r="W14" s="4"/>
      <c r="X14" s="4"/>
      <c r="Y14" s="4"/>
      <c r="Z14" s="4"/>
    </row>
    <row r="15" ht="17.25" customHeight="1">
      <c r="A15" s="4"/>
      <c r="B15" s="82">
        <v>10.0</v>
      </c>
      <c r="C15" s="83">
        <v>33.6</v>
      </c>
      <c r="D15" s="83">
        <v>355.0</v>
      </c>
      <c r="E15" s="83">
        <v>378.0</v>
      </c>
      <c r="F15" s="83">
        <v>379.0</v>
      </c>
      <c r="G15" s="83">
        <v>319.0</v>
      </c>
      <c r="H15" s="83">
        <v>384.0</v>
      </c>
      <c r="I15" s="83">
        <v>354.0</v>
      </c>
      <c r="J15" s="83">
        <v>318.0</v>
      </c>
      <c r="K15" s="83">
        <v>275.0</v>
      </c>
      <c r="L15" s="83">
        <v>255.0</v>
      </c>
      <c r="M15" s="83">
        <v>184.0</v>
      </c>
      <c r="N15" s="83">
        <v>143.0</v>
      </c>
      <c r="O15" s="84">
        <v>36.0</v>
      </c>
      <c r="P15" s="4"/>
      <c r="Q15" s="4"/>
      <c r="R15" s="80">
        <v>54.0</v>
      </c>
      <c r="S15" s="80">
        <v>78.0</v>
      </c>
      <c r="T15" s="4"/>
      <c r="U15" s="4"/>
      <c r="V15" s="4"/>
      <c r="W15" s="4"/>
      <c r="X15" s="4"/>
      <c r="Y15" s="4"/>
      <c r="Z15" s="4"/>
    </row>
    <row r="16">
      <c r="A16" s="1" t="s">
        <v>30</v>
      </c>
      <c r="B16" s="85">
        <v>0.1</v>
      </c>
      <c r="C16" s="86">
        <v>2.0</v>
      </c>
      <c r="D16" s="86">
        <v>1.0</v>
      </c>
      <c r="E16" s="86">
        <v>1.0</v>
      </c>
      <c r="F16" s="86">
        <v>1.0</v>
      </c>
      <c r="G16" s="86">
        <v>1.0</v>
      </c>
      <c r="H16" s="86">
        <v>1.0</v>
      </c>
      <c r="I16" s="86">
        <v>1.0</v>
      </c>
      <c r="J16" s="86">
        <v>1.0</v>
      </c>
      <c r="K16" s="86">
        <v>1.0</v>
      </c>
      <c r="L16" s="86">
        <v>1.0</v>
      </c>
      <c r="M16" s="86">
        <v>1.0</v>
      </c>
      <c r="N16" s="86">
        <v>1.0</v>
      </c>
      <c r="O16" s="86">
        <v>1.0</v>
      </c>
      <c r="R16" s="77">
        <v>18.0</v>
      </c>
      <c r="S16" s="77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6:E6"/>
    <mergeCell ref="F6:G6"/>
    <mergeCell ref="H6:I6"/>
    <mergeCell ref="J6:K6"/>
    <mergeCell ref="L6:M6"/>
    <mergeCell ref="N6:O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2018-03-15T10:58:01Z</dcterms:created>
  <dc:creator>USUARIO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