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áctica 1" sheetId="1" state="visible" r:id="rId2"/>
    <sheet name="Práctica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<sst xmlns="http://schemas.openxmlformats.org/spreadsheetml/2006/main" count="99" uniqueCount="34">
  <si>
    <t xml:space="preserve">DATOS EXPERIMENTALES:</t>
  </si>
  <si>
    <t xml:space="preserve">RESULTADOS:</t>
  </si>
  <si>
    <t xml:space="preserve">altura sinética</t>
  </si>
  <si>
    <t xml:space="preserve">altura presión normie</t>
  </si>
  <si>
    <t xml:space="preserve">altura carga</t>
  </si>
  <si>
    <t xml:space="preserve">pito </t>
  </si>
  <si>
    <t xml:space="preserve">FLUJO CONVERGENTE</t>
  </si>
  <si>
    <t xml:space="preserve">Vi (L)</t>
  </si>
  <si>
    <t xml:space="preserve">Vf (L)</t>
  </si>
  <si>
    <t xml:space="preserve">t (s)</t>
  </si>
  <si>
    <t xml:space="preserve">d (mm)</t>
  </si>
  <si>
    <t xml:space="preserve">Q` (L/s)</t>
  </si>
  <si>
    <t xml:space="preserve">A (m2)</t>
  </si>
  <si>
    <t xml:space="preserve">vm (m/s)</t>
  </si>
  <si>
    <t xml:space="preserve">hc (mm)</t>
  </si>
  <si>
    <t xml:space="preserve">h (mm)</t>
  </si>
  <si>
    <t xml:space="preserve">H (mm)</t>
  </si>
  <si>
    <t xml:space="preserve">hp (mm)</t>
  </si>
  <si>
    <t xml:space="preserve">H-hp (mm)</t>
  </si>
  <si>
    <t xml:space="preserve">(H-hp)/hp</t>
  </si>
  <si>
    <t xml:space="preserve">FLUJO DIVERGENTE</t>
  </si>
  <si>
    <t xml:space="preserve">Secciones</t>
  </si>
  <si>
    <t xml:space="preserve">RESULTADOS</t>
  </si>
  <si>
    <t xml:space="preserve">V (L)</t>
  </si>
  <si>
    <t xml:space="preserve">Q (L/s)</t>
  </si>
  <si>
    <t xml:space="preserve">SUPERFICIE 90º</t>
  </si>
  <si>
    <t xml:space="preserve">SUPERFICIE 120º</t>
  </si>
  <si>
    <t xml:space="preserve">m (g)</t>
  </si>
  <si>
    <t xml:space="preserve">G (N)</t>
  </si>
  <si>
    <t xml:space="preserve">Q (m3/s)</t>
  </si>
  <si>
    <t xml:space="preserve">Ae (m2)</t>
  </si>
  <si>
    <t xml:space="preserve">F (N)</t>
  </si>
  <si>
    <t xml:space="preserve">(F-G)/G*100</t>
  </si>
  <si>
    <t xml:space="preserve">SUPERFICIE 180º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</si>
</sst>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General"/>
    <numFmt numFmtId="167" formatCode="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Gráfico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'Práctica 1'!$C$13:$C$18</c:f>
              <c:strCache>
                <c:ptCount val="6"/>
                <c:pt idx="0">
                  <c:v>25</c:v>
                </c:pt>
                <c:pt idx="1">
                  <c:v>14.6</c:v>
                </c:pt>
                <c:pt idx="2">
                  <c:v>12.4</c:v>
                </c:pt>
                <c:pt idx="3">
                  <c:v>11.3</c:v>
                </c:pt>
                <c:pt idx="4">
                  <c:v>10.6</c:v>
                </c:pt>
                <c:pt idx="5">
                  <c:v>10</c:v>
                </c:pt>
              </c:strCache>
            </c:strRef>
          </c:cat>
          <c:val>
            <c:numRef>
              <c:f>'Práctica 1'!$R$5:$R$10</c:f>
              <c:numCache>
                <c:formatCode>General</c:formatCode>
                <c:ptCount val="6"/>
                <c:pt idx="0">
                  <c:v>252.083217551995</c:v>
                </c:pt>
                <c:pt idx="1">
                  <c:v>252.90948838481</c:v>
                </c:pt>
                <c:pt idx="2">
                  <c:v>254.419785550227</c:v>
                </c:pt>
                <c:pt idx="3">
                  <c:v>254.909233231126</c:v>
                </c:pt>
                <c:pt idx="4">
                  <c:v>254.457232483221</c:v>
                </c:pt>
                <c:pt idx="5">
                  <c:v>246.375735357983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'Práctica 1'!$C$13:$C$18</c:f>
              <c:strCache>
                <c:ptCount val="6"/>
                <c:pt idx="0">
                  <c:v>25</c:v>
                </c:pt>
                <c:pt idx="1">
                  <c:v>14.6</c:v>
                </c:pt>
                <c:pt idx="2">
                  <c:v>12.4</c:v>
                </c:pt>
                <c:pt idx="3">
                  <c:v>11.3</c:v>
                </c:pt>
                <c:pt idx="4">
                  <c:v>10.6</c:v>
                </c:pt>
                <c:pt idx="5">
                  <c:v>10</c:v>
                </c:pt>
              </c:strCache>
            </c:strRef>
          </c:cat>
          <c:val>
            <c:numRef>
              <c:f>'Práctica 1'!$S$5:$S$10</c:f>
              <c:numCache>
                <c:formatCode>General</c:formatCode>
                <c:ptCount val="6"/>
                <c:pt idx="0">
                  <c:v>250</c:v>
                </c:pt>
                <c:pt idx="1">
                  <c:v>250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'Práctica 1'!$C$13:$C$18</c:f>
              <c:strCache>
                <c:ptCount val="6"/>
                <c:pt idx="0">
                  <c:v>25</c:v>
                </c:pt>
                <c:pt idx="1">
                  <c:v>14.6</c:v>
                </c:pt>
                <c:pt idx="2">
                  <c:v>12.4</c:v>
                </c:pt>
                <c:pt idx="3">
                  <c:v>11.3</c:v>
                </c:pt>
                <c:pt idx="4">
                  <c:v>10.6</c:v>
                </c:pt>
                <c:pt idx="5">
                  <c:v>10</c:v>
                </c:pt>
              </c:strCache>
            </c:strRef>
          </c:cat>
          <c:val>
            <c:numRef>
              <c:f>'Práctica 1'!$P$5:$P$10</c:f>
              <c:numCache>
                <c:formatCode>General</c:formatCode>
                <c:ptCount val="6"/>
                <c:pt idx="0">
                  <c:v>2.08321755199512</c:v>
                </c:pt>
                <c:pt idx="1">
                  <c:v>17.9094883848104</c:v>
                </c:pt>
                <c:pt idx="2">
                  <c:v>34.4197855502268</c:v>
                </c:pt>
                <c:pt idx="3">
                  <c:v>49.9092332311261</c:v>
                </c:pt>
                <c:pt idx="4">
                  <c:v>64.4572324832206</c:v>
                </c:pt>
                <c:pt idx="5">
                  <c:v>81.375735357983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354444"/>
        <c:axId val="17703747"/>
      </c:lineChart>
      <c:catAx>
        <c:axId val="203544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7703747"/>
        <c:crosses val="autoZero"/>
        <c:auto val="1"/>
        <c:lblAlgn val="ctr"/>
        <c:lblOffset val="100"/>
        <c:noMultiLvlLbl val="0"/>
      </c:catAx>
      <c:valAx>
        <c:axId val="1770374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35444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Gráfico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'Práctica 1'!$P$14:$P$19</c:f>
              <c:numCache>
                <c:formatCode>General</c:formatCode>
                <c:ptCount val="6"/>
                <c:pt idx="0">
                  <c:v>0.731334004310434</c:v>
                </c:pt>
                <c:pt idx="1">
                  <c:v>6.28730198776919</c:v>
                </c:pt>
                <c:pt idx="2">
                  <c:v>12.0834041407945</c:v>
                </c:pt>
                <c:pt idx="3">
                  <c:v>17.5211270450491</c:v>
                </c:pt>
                <c:pt idx="4">
                  <c:v>22.6283452218306</c:v>
                </c:pt>
                <c:pt idx="5">
                  <c:v>28.5677520026959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'Práctica 1'!$R$14:$R$19</c:f>
              <c:numCache>
                <c:formatCode>General</c:formatCode>
                <c:ptCount val="6"/>
                <c:pt idx="0">
                  <c:v>220.73133400431</c:v>
                </c:pt>
                <c:pt idx="1">
                  <c:v>216.287301987769</c:v>
                </c:pt>
                <c:pt idx="2">
                  <c:v>217.083404140795</c:v>
                </c:pt>
                <c:pt idx="3">
                  <c:v>217.521127045049</c:v>
                </c:pt>
                <c:pt idx="4">
                  <c:v>222.628345221831</c:v>
                </c:pt>
                <c:pt idx="5">
                  <c:v>228.567752002696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774932"/>
        <c:axId val="3125388"/>
      </c:lineChart>
      <c:catAx>
        <c:axId val="707749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25388"/>
        <c:crosses val="autoZero"/>
        <c:auto val="1"/>
        <c:lblAlgn val="ctr"/>
        <c:lblOffset val="100"/>
        <c:noMultiLvlLbl val="0"/>
      </c:catAx>
      <c:valAx>
        <c:axId val="31253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77493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333360</xdr:colOff>
      <xdr:row>20</xdr:row>
      <xdr:rowOff>9360</xdr:rowOff>
    </xdr:from>
    <xdr:to>
      <xdr:col>10</xdr:col>
      <xdr:colOff>957960</xdr:colOff>
      <xdr:row>37</xdr:row>
      <xdr:rowOff>142200</xdr:rowOff>
    </xdr:to>
    <xdr:graphicFrame>
      <xdr:nvGraphicFramePr>
        <xdr:cNvPr id="0" name="Chart 1"/>
        <xdr:cNvGraphicFramePr/>
      </xdr:nvGraphicFramePr>
      <xdr:xfrm>
        <a:off x="5429160" y="3712680"/>
        <a:ext cx="572040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333360</xdr:colOff>
      <xdr:row>37</xdr:row>
      <xdr:rowOff>162360</xdr:rowOff>
    </xdr:from>
    <xdr:to>
      <xdr:col>10</xdr:col>
      <xdr:colOff>957960</xdr:colOff>
      <xdr:row>55</xdr:row>
      <xdr:rowOff>95040</xdr:rowOff>
    </xdr:to>
    <xdr:graphicFrame>
      <xdr:nvGraphicFramePr>
        <xdr:cNvPr id="1" name="Chart 2"/>
        <xdr:cNvGraphicFramePr/>
      </xdr:nvGraphicFramePr>
      <xdr:xfrm>
        <a:off x="5429160" y="7265880"/>
        <a:ext cx="572040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U31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5" activeCellId="0" sqref="P5"/>
    </sheetView>
  </sheetViews>
  <sheetFormatPr defaultColWidth="14.4609375" defaultRowHeight="15.75" zeroHeight="false" outlineLevelRow="0" outlineLevelCol="0"/>
  <cols>
    <col collapsed="false" customWidth="true" hidden="false" outlineLevel="0" max="17" min="17" style="0" width="18.56"/>
  </cols>
  <sheetData>
    <row r="2" customFormat="false" ht="15.75" hidden="false" customHeight="false" outlineLevel="0" collapsed="false">
      <c r="B2" s="1" t="s">
        <v>0</v>
      </c>
      <c r="L2" s="1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customFormat="false" ht="15.75" hidden="false" customHeight="false" outlineLevel="0" collapsed="false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3" t="s">
        <v>6</v>
      </c>
      <c r="M3" s="3"/>
      <c r="N3" s="3"/>
      <c r="O3" s="3"/>
      <c r="P3" s="3"/>
      <c r="Q3" s="3"/>
      <c r="R3" s="3"/>
      <c r="S3" s="3"/>
      <c r="T3" s="3"/>
      <c r="U3" s="3"/>
    </row>
    <row r="4" customFormat="false" ht="15.75" hidden="false" customHeight="false" outlineLevel="0" collapsed="false">
      <c r="B4" s="5" t="s">
        <v>7</v>
      </c>
      <c r="C4" s="4" t="s">
        <v>8</v>
      </c>
      <c r="D4" s="4" t="s">
        <v>9</v>
      </c>
      <c r="E4" s="4" t="s">
        <v>7</v>
      </c>
      <c r="F4" s="4" t="s">
        <v>8</v>
      </c>
      <c r="G4" s="4" t="s">
        <v>9</v>
      </c>
      <c r="H4" s="4" t="s">
        <v>7</v>
      </c>
      <c r="I4" s="4" t="s">
        <v>8</v>
      </c>
      <c r="J4" s="6" t="s">
        <v>9</v>
      </c>
      <c r="K4" s="4"/>
      <c r="L4" s="5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6" t="s">
        <v>19</v>
      </c>
    </row>
    <row r="5" customFormat="false" ht="13.8" hidden="false" customHeight="false" outlineLevel="0" collapsed="false">
      <c r="B5" s="7"/>
      <c r="C5" s="8"/>
      <c r="D5" s="8"/>
      <c r="E5" s="8"/>
      <c r="F5" s="8"/>
      <c r="G5" s="8"/>
      <c r="H5" s="8"/>
      <c r="I5" s="8"/>
      <c r="J5" s="9"/>
      <c r="K5" s="4"/>
      <c r="L5" s="5" t="n">
        <v>25</v>
      </c>
      <c r="M5" s="10" t="n">
        <v>0.09924</v>
      </c>
      <c r="N5" s="4" t="n">
        <f aca="false">ROUND((PI()*(L5/1000)^2)/4,10)</f>
        <v>0.0004908739</v>
      </c>
      <c r="O5" s="11" t="n">
        <f aca="false">$M$5/1000/N5</f>
        <v>0.202170048152896</v>
      </c>
      <c r="P5" s="4" t="n">
        <f aca="false">(O5^2/(2*9.81)*1000)</f>
        <v>2.08321755199512</v>
      </c>
      <c r="Q5" s="4" t="n">
        <v>250</v>
      </c>
      <c r="R5" s="4" t="n">
        <f aca="false">Q5+P5</f>
        <v>252.083217551995</v>
      </c>
      <c r="S5" s="4" t="n">
        <v>250</v>
      </c>
      <c r="T5" s="12" t="n">
        <f aca="false">R5-S5</f>
        <v>2.08321755199512</v>
      </c>
      <c r="U5" s="13" t="n">
        <f aca="false">T5/S5</f>
        <v>0.00833287020798048</v>
      </c>
    </row>
    <row r="6" customFormat="false" ht="13.8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5" t="n">
        <v>14.6</v>
      </c>
      <c r="M6" s="10"/>
      <c r="N6" s="4" t="n">
        <f aca="false">ROUND((PI()*(L6/1000)^2)/4,10)</f>
        <v>0.0001674155</v>
      </c>
      <c r="O6" s="11" t="n">
        <f aca="false">$M$5/1000/N6</f>
        <v>0.59277665449137</v>
      </c>
      <c r="P6" s="4" t="n">
        <f aca="false">(O6^2/(2*9.81)*1000)</f>
        <v>17.9094883848104</v>
      </c>
      <c r="Q6" s="4" t="n">
        <v>235</v>
      </c>
      <c r="R6" s="4" t="n">
        <f aca="false">Q6+P6</f>
        <v>252.90948838481</v>
      </c>
      <c r="S6" s="4" t="n">
        <v>250</v>
      </c>
      <c r="T6" s="12" t="n">
        <f aca="false">R6-S6</f>
        <v>2.90948838481046</v>
      </c>
      <c r="U6" s="13" t="n">
        <f aca="false">T6/S6</f>
        <v>0.0116379535392418</v>
      </c>
    </row>
    <row r="7" customFormat="false" ht="13.8" hidden="false" customHeight="false" outlineLevel="0" collapsed="false">
      <c r="B7" s="3" t="s">
        <v>20</v>
      </c>
      <c r="C7" s="3"/>
      <c r="D7" s="3"/>
      <c r="E7" s="3"/>
      <c r="F7" s="3"/>
      <c r="G7" s="3"/>
      <c r="H7" s="3"/>
      <c r="I7" s="3"/>
      <c r="J7" s="3"/>
      <c r="K7" s="4"/>
      <c r="L7" s="5" t="n">
        <v>12.4</v>
      </c>
      <c r="M7" s="10"/>
      <c r="N7" s="4" t="n">
        <f aca="false">ROUND((PI()*(L7/1000)^2)/4,10)</f>
        <v>0.0001207628</v>
      </c>
      <c r="O7" s="11" t="n">
        <f aca="false">$M$5/1000/N7</f>
        <v>0.821776242352777</v>
      </c>
      <c r="P7" s="4" t="n">
        <f aca="false">(O7^2/(2*9.81)*1000)</f>
        <v>34.4197855502268</v>
      </c>
      <c r="Q7" s="4" t="n">
        <v>220</v>
      </c>
      <c r="R7" s="4" t="n">
        <f aca="false">Q7+P7</f>
        <v>254.419785550227</v>
      </c>
      <c r="S7" s="4" t="n">
        <v>255</v>
      </c>
      <c r="T7" s="12" t="n">
        <f aca="false">R7-S7</f>
        <v>-0.580214449773166</v>
      </c>
      <c r="U7" s="13" t="n">
        <f aca="false">T7/S7</f>
        <v>-0.00227535078342418</v>
      </c>
    </row>
    <row r="8" customFormat="false" ht="13.8" hidden="false" customHeight="false" outlineLevel="0" collapsed="false">
      <c r="B8" s="5" t="s">
        <v>7</v>
      </c>
      <c r="C8" s="4" t="s">
        <v>8</v>
      </c>
      <c r="D8" s="4" t="s">
        <v>9</v>
      </c>
      <c r="E8" s="4" t="s">
        <v>7</v>
      </c>
      <c r="F8" s="4" t="s">
        <v>8</v>
      </c>
      <c r="G8" s="4" t="s">
        <v>9</v>
      </c>
      <c r="H8" s="4" t="s">
        <v>7</v>
      </c>
      <c r="I8" s="4" t="s">
        <v>8</v>
      </c>
      <c r="J8" s="6" t="s">
        <v>9</v>
      </c>
      <c r="K8" s="4"/>
      <c r="L8" s="5" t="n">
        <v>11.3</v>
      </c>
      <c r="M8" s="10"/>
      <c r="N8" s="4" t="n">
        <f aca="false">ROUND((PI()*(L8/1000)^2)/4,10)</f>
        <v>0.0001002875</v>
      </c>
      <c r="O8" s="11" t="n">
        <f aca="false">$M$5/1000/N8</f>
        <v>0.989555029290789</v>
      </c>
      <c r="P8" s="4" t="n">
        <f aca="false">(O8^2/(2*9.81)*1000)</f>
        <v>49.9092332311261</v>
      </c>
      <c r="Q8" s="4" t="n">
        <v>205</v>
      </c>
      <c r="R8" s="4" t="n">
        <f aca="false">Q8+P8</f>
        <v>254.909233231126</v>
      </c>
      <c r="S8" s="4" t="n">
        <v>255</v>
      </c>
      <c r="T8" s="12" t="n">
        <f aca="false">R8-S8</f>
        <v>-0.0907667688738911</v>
      </c>
      <c r="U8" s="13" t="n">
        <f aca="false">T8/S8</f>
        <v>-0.000355948113230946</v>
      </c>
    </row>
    <row r="9" customFormat="false" ht="13.8" hidden="false" customHeight="false" outlineLevel="0" collapsed="false">
      <c r="B9" s="7"/>
      <c r="C9" s="8"/>
      <c r="D9" s="8"/>
      <c r="E9" s="8"/>
      <c r="F9" s="8"/>
      <c r="G9" s="8"/>
      <c r="H9" s="8"/>
      <c r="I9" s="8"/>
      <c r="J9" s="9"/>
      <c r="K9" s="4"/>
      <c r="L9" s="5" t="n">
        <v>10.6</v>
      </c>
      <c r="M9" s="10"/>
      <c r="N9" s="4" t="n">
        <f aca="false">ROUND((PI()*(L9/1000)^2)/4,10)</f>
        <v>8.82473E-005</v>
      </c>
      <c r="O9" s="11" t="n">
        <f aca="false">$M$5/1000/N9</f>
        <v>1.12456698391905</v>
      </c>
      <c r="P9" s="4" t="n">
        <f aca="false">(O9^2/(2*9.81)*1000)</f>
        <v>64.4572324832206</v>
      </c>
      <c r="Q9" s="4" t="n">
        <v>190</v>
      </c>
      <c r="R9" s="4" t="n">
        <f aca="false">Q9+P9</f>
        <v>254.457232483221</v>
      </c>
      <c r="S9" s="4" t="n">
        <v>255</v>
      </c>
      <c r="T9" s="12" t="n">
        <f aca="false">R9-S9</f>
        <v>-0.542767516779378</v>
      </c>
      <c r="U9" s="13" t="n">
        <f aca="false">T9/S9</f>
        <v>-0.00212850006580148</v>
      </c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v>10</v>
      </c>
      <c r="M10" s="10"/>
      <c r="N10" s="8" t="n">
        <f aca="false">ROUND((PI()*(L10/1000)^2)/4,10)</f>
        <v>7.85398E-005</v>
      </c>
      <c r="O10" s="14" t="n">
        <f aca="false">$M$5/1000/N10</f>
        <v>1.26356318707203</v>
      </c>
      <c r="P10" s="4" t="n">
        <f aca="false">(O10^2/(2*9.81)*1000)</f>
        <v>81.375735357983</v>
      </c>
      <c r="Q10" s="8" t="n">
        <v>165</v>
      </c>
      <c r="R10" s="8" t="n">
        <f aca="false">Q10+P10</f>
        <v>246.375735357983</v>
      </c>
      <c r="S10" s="8" t="n">
        <v>255</v>
      </c>
      <c r="T10" s="15" t="n">
        <f aca="false">R10-S10</f>
        <v>-8.62426464201704</v>
      </c>
      <c r="U10" s="16" t="n">
        <f aca="false">T10/S10</f>
        <v>-0.0338206456549688</v>
      </c>
    </row>
    <row r="11" customFormat="false" ht="15.75" hidden="false" customHeight="false" outlineLevel="0" collapsed="false">
      <c r="B11" s="3" t="s">
        <v>6</v>
      </c>
      <c r="C11" s="3"/>
      <c r="D11" s="3"/>
      <c r="E11" s="3"/>
      <c r="F11" s="4"/>
      <c r="G11" s="3" t="s">
        <v>20</v>
      </c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false" outlineLevel="0" collapsed="false">
      <c r="B12" s="5" t="s">
        <v>21</v>
      </c>
      <c r="C12" s="4" t="s">
        <v>10</v>
      </c>
      <c r="D12" s="4" t="s">
        <v>15</v>
      </c>
      <c r="E12" s="6" t="s">
        <v>17</v>
      </c>
      <c r="F12" s="4"/>
      <c r="G12" s="5" t="s">
        <v>21</v>
      </c>
      <c r="H12" s="4" t="s">
        <v>10</v>
      </c>
      <c r="I12" s="4" t="s">
        <v>15</v>
      </c>
      <c r="J12" s="6" t="s">
        <v>17</v>
      </c>
      <c r="K12" s="4"/>
      <c r="L12" s="3" t="s">
        <v>20</v>
      </c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5.75" hidden="false" customHeight="false" outlineLevel="0" collapsed="false">
      <c r="B13" s="17" t="n">
        <v>1</v>
      </c>
      <c r="C13" s="4" t="n">
        <v>25</v>
      </c>
      <c r="D13" s="4" t="n">
        <v>250</v>
      </c>
      <c r="E13" s="6" t="n">
        <v>250</v>
      </c>
      <c r="F13" s="4"/>
      <c r="G13" s="17" t="n">
        <v>1</v>
      </c>
      <c r="H13" s="4" t="n">
        <v>25</v>
      </c>
      <c r="I13" s="12" t="n">
        <v>220</v>
      </c>
      <c r="J13" s="6" t="n">
        <v>225</v>
      </c>
      <c r="K13" s="4"/>
      <c r="L13" s="18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Q13" s="4" t="s">
        <v>15</v>
      </c>
      <c r="R13" s="4" t="s">
        <v>16</v>
      </c>
      <c r="S13" s="4" t="s">
        <v>17</v>
      </c>
      <c r="T13" s="4" t="s">
        <v>18</v>
      </c>
      <c r="U13" s="6" t="s">
        <v>19</v>
      </c>
    </row>
    <row r="14" customFormat="false" ht="13.8" hidden="false" customHeight="false" outlineLevel="0" collapsed="false">
      <c r="B14" s="17" t="n">
        <v>2</v>
      </c>
      <c r="C14" s="4" t="n">
        <v>14.6</v>
      </c>
      <c r="D14" s="4" t="n">
        <v>235</v>
      </c>
      <c r="E14" s="6" t="n">
        <v>250</v>
      </c>
      <c r="F14" s="4"/>
      <c r="G14" s="17" t="n">
        <v>2</v>
      </c>
      <c r="H14" s="4" t="n">
        <v>14.6</v>
      </c>
      <c r="I14" s="12" t="n">
        <v>210</v>
      </c>
      <c r="J14" s="6" t="n">
        <v>230</v>
      </c>
      <c r="K14" s="4"/>
      <c r="L14" s="5" t="n">
        <v>25</v>
      </c>
      <c r="M14" s="10" t="n">
        <v>0.0588</v>
      </c>
      <c r="N14" s="4" t="n">
        <f aca="false">ROUND((PI()*(L14/1000)^2)/4,10)</f>
        <v>0.0004908739</v>
      </c>
      <c r="O14" s="11" t="n">
        <f aca="false">$M$14/1000/N14</f>
        <v>0.119786364685513</v>
      </c>
      <c r="P14" s="4" t="n">
        <f aca="false">(O14^2/(2*9.81)*1000)</f>
        <v>0.731334004310434</v>
      </c>
      <c r="Q14" s="12" t="n">
        <v>220</v>
      </c>
      <c r="R14" s="4" t="n">
        <f aca="false">Q14+P14</f>
        <v>220.73133400431</v>
      </c>
      <c r="S14" s="4" t="n">
        <v>225</v>
      </c>
      <c r="T14" s="12" t="n">
        <f aca="false">R14-S14</f>
        <v>-4.26866599568956</v>
      </c>
      <c r="U14" s="13" t="n">
        <f aca="false">T14/S14</f>
        <v>-0.0189718488697314</v>
      </c>
    </row>
    <row r="15" customFormat="false" ht="13.8" hidden="false" customHeight="false" outlineLevel="0" collapsed="false">
      <c r="B15" s="17" t="n">
        <v>3</v>
      </c>
      <c r="C15" s="4" t="n">
        <v>12.4</v>
      </c>
      <c r="D15" s="4" t="n">
        <v>220</v>
      </c>
      <c r="E15" s="6" t="n">
        <v>255</v>
      </c>
      <c r="F15" s="4"/>
      <c r="G15" s="17" t="n">
        <v>3</v>
      </c>
      <c r="H15" s="4" t="n">
        <v>12.4</v>
      </c>
      <c r="I15" s="12" t="n">
        <v>205</v>
      </c>
      <c r="J15" s="6" t="n">
        <v>230</v>
      </c>
      <c r="K15" s="4"/>
      <c r="L15" s="5" t="n">
        <v>14.6</v>
      </c>
      <c r="M15" s="10"/>
      <c r="N15" s="4" t="n">
        <f aca="false">ROUND((PI()*(L15/1000)^2)/4,10)</f>
        <v>0.0001674155</v>
      </c>
      <c r="O15" s="11" t="n">
        <f aca="false">$M$14/1000/N15</f>
        <v>0.351221959734911</v>
      </c>
      <c r="P15" s="4" t="n">
        <f aca="false">(O15^2/(2*9.81)*1000)</f>
        <v>6.28730198776919</v>
      </c>
      <c r="Q15" s="12" t="n">
        <v>210</v>
      </c>
      <c r="R15" s="4" t="n">
        <f aca="false">Q15+P15</f>
        <v>216.287301987769</v>
      </c>
      <c r="S15" s="4" t="n">
        <v>230</v>
      </c>
      <c r="T15" s="12" t="n">
        <f aca="false">R15-S15</f>
        <v>-13.7126980122308</v>
      </c>
      <c r="U15" s="13" t="n">
        <f aca="false">T15/S15</f>
        <v>-0.059620426140134</v>
      </c>
    </row>
    <row r="16" customFormat="false" ht="13.8" hidden="false" customHeight="false" outlineLevel="0" collapsed="false">
      <c r="B16" s="17" t="n">
        <v>4</v>
      </c>
      <c r="C16" s="4" t="n">
        <v>11.3</v>
      </c>
      <c r="D16" s="4" t="n">
        <v>205</v>
      </c>
      <c r="E16" s="6" t="n">
        <v>255</v>
      </c>
      <c r="F16" s="4"/>
      <c r="G16" s="17" t="n">
        <v>4</v>
      </c>
      <c r="H16" s="4" t="n">
        <v>11.3</v>
      </c>
      <c r="I16" s="12" t="n">
        <v>200</v>
      </c>
      <c r="J16" s="6" t="n">
        <v>235</v>
      </c>
      <c r="K16" s="4"/>
      <c r="L16" s="5" t="n">
        <v>12.4</v>
      </c>
      <c r="M16" s="10"/>
      <c r="N16" s="4" t="n">
        <f aca="false">ROUND((PI()*(L16/1000)^2)/4,10)</f>
        <v>0.0001207628</v>
      </c>
      <c r="O16" s="11" t="n">
        <f aca="false">$M$14/1000/N16</f>
        <v>0.486904907802734</v>
      </c>
      <c r="P16" s="4" t="n">
        <f aca="false">(O16^2/(2*9.81)*1000)</f>
        <v>12.0834041407945</v>
      </c>
      <c r="Q16" s="12" t="n">
        <v>205</v>
      </c>
      <c r="R16" s="4" t="n">
        <f aca="false">Q16+P16</f>
        <v>217.083404140795</v>
      </c>
      <c r="S16" s="4" t="n">
        <v>230</v>
      </c>
      <c r="T16" s="12" t="n">
        <f aca="false">R16-S16</f>
        <v>-12.9165958592055</v>
      </c>
      <c r="U16" s="13" t="n">
        <f aca="false">T16/S16</f>
        <v>-0.0561591124313281</v>
      </c>
    </row>
    <row r="17" customFormat="false" ht="13.8" hidden="false" customHeight="false" outlineLevel="0" collapsed="false">
      <c r="B17" s="17" t="n">
        <v>5</v>
      </c>
      <c r="C17" s="4" t="n">
        <v>10.6</v>
      </c>
      <c r="D17" s="4" t="n">
        <v>190</v>
      </c>
      <c r="E17" s="6" t="n">
        <v>255</v>
      </c>
      <c r="F17" s="4"/>
      <c r="G17" s="17" t="n">
        <v>5</v>
      </c>
      <c r="H17" s="4" t="n">
        <v>10.6</v>
      </c>
      <c r="I17" s="12" t="n">
        <v>200</v>
      </c>
      <c r="J17" s="6" t="n">
        <v>240</v>
      </c>
      <c r="K17" s="4"/>
      <c r="L17" s="5" t="n">
        <v>11.3</v>
      </c>
      <c r="M17" s="10"/>
      <c r="N17" s="4" t="n">
        <f aca="false">ROUND((PI()*(L17/1000)^2)/4,10)</f>
        <v>0.0001002875</v>
      </c>
      <c r="O17" s="11" t="n">
        <f aca="false">$M$14/1000/N17</f>
        <v>0.586314346254518</v>
      </c>
      <c r="P17" s="4" t="n">
        <f aca="false">(O17^2/(2*9.81)*1000)</f>
        <v>17.5211270450491</v>
      </c>
      <c r="Q17" s="12" t="n">
        <v>200</v>
      </c>
      <c r="R17" s="4" t="n">
        <f aca="false">Q17+P17</f>
        <v>217.521127045049</v>
      </c>
      <c r="S17" s="4" t="n">
        <v>235</v>
      </c>
      <c r="T17" s="12" t="n">
        <f aca="false">R17-S17</f>
        <v>-17.4788729549509</v>
      </c>
      <c r="U17" s="13" t="n">
        <f aca="false">T17/S17</f>
        <v>-0.0743781827870252</v>
      </c>
    </row>
    <row r="18" customFormat="false" ht="13.8" hidden="false" customHeight="false" outlineLevel="0" collapsed="false">
      <c r="B18" s="19" t="n">
        <v>6</v>
      </c>
      <c r="C18" s="8" t="n">
        <v>10</v>
      </c>
      <c r="D18" s="8" t="n">
        <v>165</v>
      </c>
      <c r="E18" s="9" t="n">
        <v>255</v>
      </c>
      <c r="F18" s="4"/>
      <c r="G18" s="19" t="n">
        <v>6</v>
      </c>
      <c r="H18" s="8" t="n">
        <v>10</v>
      </c>
      <c r="I18" s="15" t="n">
        <v>200</v>
      </c>
      <c r="J18" s="9" t="n">
        <v>240</v>
      </c>
      <c r="K18" s="4"/>
      <c r="L18" s="5" t="n">
        <v>10.6</v>
      </c>
      <c r="M18" s="10"/>
      <c r="N18" s="4" t="n">
        <f aca="false">ROUND((PI()*(L18/1000)^2)/4,10)</f>
        <v>8.82473E-005</v>
      </c>
      <c r="O18" s="11" t="n">
        <f aca="false">$M$14/1000/N18</f>
        <v>0.666309337509476</v>
      </c>
      <c r="P18" s="4" t="n">
        <f aca="false">(O18^2/(2*9.81)*1000)</f>
        <v>22.6283452218306</v>
      </c>
      <c r="Q18" s="12" t="n">
        <v>200</v>
      </c>
      <c r="R18" s="4" t="n">
        <f aca="false">Q18+P18</f>
        <v>222.628345221831</v>
      </c>
      <c r="S18" s="4" t="n">
        <v>240</v>
      </c>
      <c r="T18" s="12" t="n">
        <f aca="false">R18-S18</f>
        <v>-17.3716547781694</v>
      </c>
      <c r="U18" s="13" t="n">
        <f aca="false">T18/S18</f>
        <v>-0.0723818949090391</v>
      </c>
    </row>
    <row r="19" customFormat="false" ht="13.8" hidden="false" customHeight="false" outlineLevel="0" collapsed="false"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v>10</v>
      </c>
      <c r="M19" s="10"/>
      <c r="N19" s="8" t="n">
        <f aca="false">ROUND((PI()*(L19/1000)^2)/4,10)</f>
        <v>7.85398E-005</v>
      </c>
      <c r="O19" s="14" t="n">
        <f aca="false">$M$14/1000/N19</f>
        <v>0.748665008059608</v>
      </c>
      <c r="P19" s="4" t="n">
        <f aca="false">(O19^2/(2*9.81)*1000)</f>
        <v>28.5677520026959</v>
      </c>
      <c r="Q19" s="15" t="n">
        <v>200</v>
      </c>
      <c r="R19" s="8" t="n">
        <f aca="false">Q19+P19</f>
        <v>228.567752002696</v>
      </c>
      <c r="S19" s="8" t="n">
        <v>240</v>
      </c>
      <c r="T19" s="15" t="n">
        <f aca="false">R19-S19</f>
        <v>-11.4322479973041</v>
      </c>
      <c r="U19" s="16" t="n">
        <f aca="false">T19/S19</f>
        <v>-0.0476343666554339</v>
      </c>
    </row>
    <row r="20" customFormat="false" ht="15.75" hidden="false" customHeight="false" outlineLevel="0" collapsed="false">
      <c r="B20" s="20" t="s">
        <v>22</v>
      </c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5.75" hidden="false" customHeight="false" outlineLevel="0" collapsed="false">
      <c r="B21" s="3" t="s">
        <v>6</v>
      </c>
      <c r="C21" s="3"/>
      <c r="D21" s="3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5.75" hidden="false" customHeight="false" outlineLevel="0" collapsed="false">
      <c r="B22" s="5" t="s">
        <v>23</v>
      </c>
      <c r="C22" s="4" t="s">
        <v>9</v>
      </c>
      <c r="D22" s="4" t="s">
        <v>24</v>
      </c>
      <c r="E22" s="6" t="s">
        <v>11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5.75" hidden="false" customHeight="false" outlineLevel="0" collapsed="false">
      <c r="B23" s="5" t="n">
        <v>5</v>
      </c>
      <c r="C23" s="4" t="n">
        <v>50.38</v>
      </c>
      <c r="D23" s="21" t="n">
        <f aca="false">B23/C23</f>
        <v>0.0992457324335054</v>
      </c>
      <c r="E23" s="16" t="e">
        <f aca="false">AVERAGE(D23:D25)</f>
        <v>#DIV/0!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5.75" hidden="false" customHeight="false" outlineLevel="0" collapsed="false">
      <c r="B24" s="5"/>
      <c r="C24" s="4"/>
      <c r="D24" s="21" t="e">
        <f aca="false">B24/C24</f>
        <v>#DIV/0!</v>
      </c>
      <c r="E24" s="1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5.75" hidden="false" customHeight="false" outlineLevel="0" collapsed="false">
      <c r="B25" s="7"/>
      <c r="C25" s="8"/>
      <c r="D25" s="22" t="e">
        <f aca="false">B25/C25</f>
        <v>#DIV/0!</v>
      </c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5.75" hidden="false" customHeight="false" outlineLevel="0" collapsed="false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5.75" hidden="false" customHeight="false" outlineLevel="0" collapsed="false">
      <c r="B27" s="3" t="s">
        <v>20</v>
      </c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5.75" hidden="false" customHeight="false" outlineLevel="0" collapsed="false">
      <c r="B28" s="5" t="s">
        <v>23</v>
      </c>
      <c r="C28" s="4" t="s">
        <v>9</v>
      </c>
      <c r="D28" s="4" t="s">
        <v>24</v>
      </c>
      <c r="E28" s="6" t="s">
        <v>11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5.75" hidden="false" customHeight="false" outlineLevel="0" collapsed="false">
      <c r="B29" s="5"/>
      <c r="C29" s="4"/>
      <c r="D29" s="4" t="e">
        <f aca="false">B29/C29</f>
        <v>#DIV/0!</v>
      </c>
      <c r="E29" s="16" t="e">
        <f aca="false">AVERAGE(D29:D31)</f>
        <v>#DIV/0!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5.75" hidden="false" customHeight="false" outlineLevel="0" collapsed="false">
      <c r="B30" s="5"/>
      <c r="C30" s="4"/>
      <c r="D30" s="4" t="e">
        <f aca="false">B30/C30</f>
        <v>#DIV/0!</v>
      </c>
      <c r="E30" s="1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5.75" hidden="false" customHeight="false" outlineLevel="0" collapsed="false">
      <c r="B31" s="7"/>
      <c r="C31" s="8"/>
      <c r="D31" s="8" t="e">
        <f aca="false">B31/C31</f>
        <v>#DIV/0!</v>
      </c>
      <c r="E31" s="1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</sheetData>
  <mergeCells count="13">
    <mergeCell ref="B3:J3"/>
    <mergeCell ref="L3:U3"/>
    <mergeCell ref="M5:M10"/>
    <mergeCell ref="B7:J7"/>
    <mergeCell ref="B11:E11"/>
    <mergeCell ref="G11:J11"/>
    <mergeCell ref="L12:U12"/>
    <mergeCell ref="M14:M19"/>
    <mergeCell ref="B20:C20"/>
    <mergeCell ref="B21:E21"/>
    <mergeCell ref="E23:E25"/>
    <mergeCell ref="B27:E27"/>
    <mergeCell ref="E29:E3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2" customFormat="false" ht="15.75" hidden="false" customHeight="false" outlineLevel="0" collapsed="false">
      <c r="B2" s="3" t="s">
        <v>25</v>
      </c>
      <c r="C2" s="3"/>
      <c r="D2" s="3"/>
      <c r="E2" s="3" t="s">
        <v>26</v>
      </c>
      <c r="F2" s="3"/>
      <c r="G2" s="3"/>
      <c r="H2" s="3" t="s">
        <v>26</v>
      </c>
      <c r="I2" s="3"/>
      <c r="J2" s="3"/>
    </row>
    <row r="3" customFormat="false" ht="15.75" hidden="false" customHeight="false" outlineLevel="0" collapsed="false">
      <c r="B3" s="5" t="s">
        <v>23</v>
      </c>
      <c r="C3" s="4" t="s">
        <v>9</v>
      </c>
      <c r="D3" s="6" t="s">
        <v>27</v>
      </c>
      <c r="E3" s="5" t="s">
        <v>23</v>
      </c>
      <c r="F3" s="4" t="s">
        <v>9</v>
      </c>
      <c r="G3" s="6" t="s">
        <v>27</v>
      </c>
      <c r="H3" s="5" t="s">
        <v>23</v>
      </c>
      <c r="I3" s="4" t="s">
        <v>9</v>
      </c>
      <c r="J3" s="6" t="s">
        <v>27</v>
      </c>
    </row>
    <row r="4" customFormat="false" ht="15.75" hidden="false" customHeight="false" outlineLevel="0" collapsed="false">
      <c r="B4" s="5" t="n">
        <v>10</v>
      </c>
      <c r="C4" s="4" t="n">
        <v>44.36</v>
      </c>
      <c r="D4" s="6" t="n">
        <v>0</v>
      </c>
      <c r="E4" s="5" t="n">
        <v>5</v>
      </c>
      <c r="F4" s="4" t="n">
        <v>27.86</v>
      </c>
      <c r="G4" s="6" t="n">
        <v>0</v>
      </c>
      <c r="H4" s="5" t="n">
        <v>5</v>
      </c>
      <c r="I4" s="23" t="n">
        <v>30.97</v>
      </c>
      <c r="J4" s="6" t="n">
        <v>0</v>
      </c>
    </row>
    <row r="5" customFormat="false" ht="15.75" hidden="false" customHeight="false" outlineLevel="0" collapsed="false">
      <c r="B5" s="5" t="n">
        <v>5</v>
      </c>
      <c r="C5" s="4" t="n">
        <v>17.96</v>
      </c>
      <c r="D5" s="6" t="n">
        <v>30</v>
      </c>
      <c r="E5" s="5" t="n">
        <v>5</v>
      </c>
      <c r="F5" s="4" t="n">
        <v>18.73</v>
      </c>
      <c r="G5" s="6" t="n">
        <v>30</v>
      </c>
      <c r="H5" s="5" t="n">
        <v>5</v>
      </c>
      <c r="I5" s="23" t="n">
        <v>24.57</v>
      </c>
      <c r="J5" s="6" t="n">
        <v>30</v>
      </c>
    </row>
    <row r="6" customFormat="false" ht="15.75" hidden="false" customHeight="false" outlineLevel="0" collapsed="false">
      <c r="B6" s="5" t="n">
        <v>5</v>
      </c>
      <c r="C6" s="4" t="n">
        <v>13.12</v>
      </c>
      <c r="D6" s="6" t="n">
        <v>100</v>
      </c>
      <c r="E6" s="5" t="n">
        <v>5</v>
      </c>
      <c r="F6" s="4" t="n">
        <v>15.8</v>
      </c>
      <c r="G6" s="6" t="n">
        <v>100</v>
      </c>
      <c r="H6" s="5" t="n">
        <v>5</v>
      </c>
      <c r="I6" s="23" t="n">
        <v>23.93</v>
      </c>
      <c r="J6" s="6" t="n">
        <v>50</v>
      </c>
    </row>
    <row r="7" customFormat="false" ht="15.75" hidden="false" customHeight="false" outlineLevel="0" collapsed="false">
      <c r="B7" s="5" t="n">
        <v>5</v>
      </c>
      <c r="C7" s="4" t="n">
        <v>11.92</v>
      </c>
      <c r="D7" s="6" t="n">
        <v>150</v>
      </c>
      <c r="E7" s="5" t="n">
        <v>5</v>
      </c>
      <c r="F7" s="4" t="n">
        <v>14.66</v>
      </c>
      <c r="G7" s="6" t="n">
        <v>150</v>
      </c>
      <c r="H7" s="5" t="n">
        <v>5</v>
      </c>
      <c r="I7" s="23" t="n">
        <v>20.39</v>
      </c>
      <c r="J7" s="6" t="n">
        <v>100</v>
      </c>
    </row>
    <row r="8" customFormat="false" ht="15.75" hidden="false" customHeight="false" outlineLevel="0" collapsed="false">
      <c r="B8" s="7" t="n">
        <v>5</v>
      </c>
      <c r="C8" s="8" t="n">
        <v>11.53</v>
      </c>
      <c r="D8" s="9" t="n">
        <v>200</v>
      </c>
      <c r="E8" s="7" t="n">
        <v>5</v>
      </c>
      <c r="F8" s="8" t="n">
        <v>14.47</v>
      </c>
      <c r="G8" s="9" t="n">
        <v>200</v>
      </c>
      <c r="H8" s="7" t="n">
        <v>5</v>
      </c>
      <c r="I8" s="24" t="n">
        <v>16.17</v>
      </c>
      <c r="J8" s="9" t="n">
        <v>200</v>
      </c>
    </row>
    <row r="9" customFormat="false" ht="15.75" hidden="false" customHeight="false" outlineLevel="0" collapsed="false">
      <c r="B9" s="4"/>
      <c r="C9" s="4"/>
      <c r="D9" s="4"/>
      <c r="E9" s="4"/>
      <c r="F9" s="4"/>
      <c r="G9" s="4"/>
      <c r="H9" s="4"/>
      <c r="I9" s="4"/>
      <c r="J9" s="4"/>
    </row>
    <row r="10" customFormat="false" ht="15.75" hidden="false" customHeight="false" outlineLevel="0" collapsed="false">
      <c r="B10" s="3" t="s">
        <v>25</v>
      </c>
      <c r="C10" s="3"/>
      <c r="D10" s="3"/>
      <c r="E10" s="3"/>
      <c r="F10" s="3"/>
      <c r="G10" s="4"/>
      <c r="H10" s="4"/>
      <c r="I10" s="4"/>
      <c r="J10" s="4"/>
    </row>
    <row r="11" customFormat="false" ht="15.75" hidden="false" customHeight="false" outlineLevel="0" collapsed="false">
      <c r="B11" s="5" t="s">
        <v>28</v>
      </c>
      <c r="C11" s="4" t="s">
        <v>29</v>
      </c>
      <c r="D11" s="4" t="s">
        <v>30</v>
      </c>
      <c r="E11" s="4" t="s">
        <v>31</v>
      </c>
      <c r="F11" s="6" t="s">
        <v>32</v>
      </c>
      <c r="G11" s="4"/>
      <c r="H11" s="4"/>
      <c r="I11" s="4"/>
      <c r="J11" s="4"/>
    </row>
    <row r="12" customFormat="false" ht="15.75" hidden="false" customHeight="false" outlineLevel="0" collapsed="false">
      <c r="B12" s="5" t="n">
        <f aca="false">(D4*9.81)/1000</f>
        <v>0</v>
      </c>
      <c r="C12" s="4" t="n">
        <f aca="false">(B4/C4)/1000</f>
        <v>0.000225428313796213</v>
      </c>
      <c r="D12" s="22" t="n">
        <f aca="false">ROUND((1/4)*(PI()*(8/1000)^2),10)</f>
        <v>5.02655E-005</v>
      </c>
      <c r="E12" s="4" t="e">
        <f aca="false">1000*pow(C12, 2)/$D$12*(1-COS(PI()/2))</f>
        <v>#NAME?</v>
      </c>
      <c r="F12" s="13" t="e">
        <f aca="false">100*((E12-B12)/B12)</f>
        <v>#NAME?</v>
      </c>
      <c r="G12" s="4"/>
      <c r="H12" s="4"/>
      <c r="I12" s="4"/>
      <c r="J12" s="4"/>
    </row>
    <row r="13" customFormat="false" ht="15.75" hidden="false" customHeight="false" outlineLevel="0" collapsed="false">
      <c r="B13" s="5" t="n">
        <f aca="false">(D5*9.81)/1000</f>
        <v>0.2943</v>
      </c>
      <c r="C13" s="4" t="n">
        <f aca="false">(B5/C5)/1000</f>
        <v>0.000278396436525612</v>
      </c>
      <c r="D13" s="22"/>
      <c r="E13" s="4" t="e">
        <f aca="false">1000*pow(C13, 2)/$D$12*(1-COS(PI()/2))</f>
        <v>#NAME?</v>
      </c>
      <c r="F13" s="13" t="e">
        <f aca="false">100*((E13-B13)/B13)</f>
        <v>#NAME?</v>
      </c>
      <c r="G13" s="4"/>
      <c r="H13" s="4"/>
      <c r="I13" s="4"/>
      <c r="J13" s="4"/>
    </row>
    <row r="14" customFormat="false" ht="15.75" hidden="false" customHeight="false" outlineLevel="0" collapsed="false">
      <c r="B14" s="5" t="n">
        <f aca="false">(D6*9.81)/1000</f>
        <v>0.981</v>
      </c>
      <c r="C14" s="4" t="n">
        <f aca="false">(B6/C6)/1000</f>
        <v>0.00038109756097561</v>
      </c>
      <c r="D14" s="22"/>
      <c r="E14" s="4" t="e">
        <f aca="false">1000*pow(C14, 2)/$D$12*(1-COS(PI()/2))</f>
        <v>#NAME?</v>
      </c>
      <c r="F14" s="13" t="e">
        <f aca="false">100*((E14-B14)/B14)</f>
        <v>#NAME?</v>
      </c>
      <c r="G14" s="4"/>
      <c r="H14" s="4"/>
      <c r="I14" s="4"/>
      <c r="J14" s="4"/>
    </row>
    <row r="15" customFormat="false" ht="15.75" hidden="false" customHeight="false" outlineLevel="0" collapsed="false">
      <c r="B15" s="5" t="n">
        <f aca="false">(D7*9.81)/1000</f>
        <v>1.4715</v>
      </c>
      <c r="C15" s="4" t="n">
        <f aca="false">(B7/C7)/1000</f>
        <v>0.000419463087248322</v>
      </c>
      <c r="D15" s="22"/>
      <c r="E15" s="4" t="e">
        <f aca="false">1000*pow(C15, 2)/$D$12*(1-COS(PI()/2))</f>
        <v>#NAME?</v>
      </c>
      <c r="F15" s="13" t="e">
        <f aca="false">100*((E15-B15)/B15)</f>
        <v>#NAME?</v>
      </c>
      <c r="G15" s="4"/>
      <c r="H15" s="4"/>
      <c r="I15" s="4"/>
      <c r="J15" s="4"/>
    </row>
    <row r="16" customFormat="false" ht="15.75" hidden="false" customHeight="false" outlineLevel="0" collapsed="false">
      <c r="B16" s="5" t="n">
        <f aca="false">(D8*9.81)/1000</f>
        <v>1.962</v>
      </c>
      <c r="C16" s="4" t="n">
        <f aca="false">(B8/C8)/1000</f>
        <v>0.000433651344319167</v>
      </c>
      <c r="D16" s="22"/>
      <c r="E16" s="4" t="e">
        <f aca="false">1000*pow(C16, 2)/$D$12*(1-COS(PI()/2))</f>
        <v>#NAME?</v>
      </c>
      <c r="F16" s="13" t="e">
        <f aca="false">100*((E16-B16)/B16)</f>
        <v>#NAME?</v>
      </c>
      <c r="G16" s="4"/>
      <c r="H16" s="4"/>
      <c r="I16" s="4"/>
      <c r="J16" s="4"/>
    </row>
    <row r="17" customFormat="false" ht="15.75" hidden="false" customHeight="false" outlineLevel="0" collapsed="false">
      <c r="B17" s="5"/>
      <c r="C17" s="4"/>
      <c r="D17" s="22"/>
      <c r="E17" s="4"/>
      <c r="F17" s="6"/>
      <c r="G17" s="4"/>
      <c r="H17" s="4"/>
      <c r="I17" s="4"/>
      <c r="J17" s="4"/>
    </row>
    <row r="18" customFormat="false" ht="15.75" hidden="false" customHeight="false" outlineLevel="0" collapsed="false">
      <c r="B18" s="7"/>
      <c r="C18" s="8"/>
      <c r="D18" s="22"/>
      <c r="E18" s="8"/>
      <c r="F18" s="9"/>
      <c r="G18" s="4"/>
      <c r="H18" s="4"/>
      <c r="I18" s="4"/>
      <c r="J18" s="4"/>
    </row>
    <row r="19" customFormat="false" ht="15.75" hidden="false" customHeight="false" outlineLevel="0" collapsed="false">
      <c r="B19" s="4"/>
      <c r="C19" s="4"/>
      <c r="D19" s="4"/>
      <c r="E19" s="4"/>
      <c r="F19" s="4"/>
      <c r="G19" s="4"/>
      <c r="H19" s="4"/>
      <c r="I19" s="4"/>
      <c r="J19" s="4"/>
    </row>
    <row r="20" customFormat="false" ht="15.75" hidden="false" customHeight="false" outlineLevel="0" collapsed="false">
      <c r="B20" s="3" t="s">
        <v>26</v>
      </c>
      <c r="C20" s="3"/>
      <c r="D20" s="3"/>
      <c r="E20" s="3"/>
      <c r="F20" s="3"/>
      <c r="G20" s="4"/>
      <c r="H20" s="4"/>
      <c r="I20" s="4"/>
      <c r="J20" s="4"/>
    </row>
    <row r="21" customFormat="false" ht="15.75" hidden="false" customHeight="false" outlineLevel="0" collapsed="false">
      <c r="B21" s="5" t="s">
        <v>28</v>
      </c>
      <c r="C21" s="4" t="s">
        <v>29</v>
      </c>
      <c r="D21" s="4" t="s">
        <v>30</v>
      </c>
      <c r="E21" s="4" t="s">
        <v>31</v>
      </c>
      <c r="F21" s="6" t="s">
        <v>32</v>
      </c>
      <c r="G21" s="4"/>
      <c r="H21" s="4"/>
      <c r="I21" s="4"/>
      <c r="J21" s="4"/>
    </row>
    <row r="22" customFormat="false" ht="15.75" hidden="false" customHeight="false" outlineLevel="0" collapsed="false">
      <c r="B22" s="5" t="n">
        <f aca="false">9.81*G4/1000</f>
        <v>0</v>
      </c>
      <c r="C22" s="4" t="n">
        <f aca="false">(E4/F4)/1000</f>
        <v>0.000179468772433597</v>
      </c>
      <c r="D22" s="22" t="n">
        <f aca="false">D12</f>
        <v>5.02655E-005</v>
      </c>
      <c r="E22" s="4" t="n">
        <f aca="false">1000*((C22^2)/D22)*(1-COS((2/3)*PI()))</f>
        <v>0.9611674094</v>
      </c>
      <c r="F22" s="13" t="e">
        <f aca="false">100*((E22-B22)/B22)</f>
        <v>#DIV/0!</v>
      </c>
      <c r="G22" s="4"/>
      <c r="H22" s="4"/>
      <c r="I22" s="4"/>
      <c r="J22" s="4"/>
    </row>
    <row r="23" customFormat="false" ht="15.75" hidden="false" customHeight="false" outlineLevel="0" collapsed="false">
      <c r="B23" s="5" t="n">
        <f aca="false">9.81*G5/1000</f>
        <v>0.2943</v>
      </c>
      <c r="C23" s="4" t="n">
        <f aca="false">(E5/F5)/1000</f>
        <v>0.000266951414842499</v>
      </c>
      <c r="D23" s="22"/>
      <c r="E23" s="4" t="n">
        <f aca="false">1000*((C23^2)/D22)*(1-COS((2/3)*PI()))</f>
        <v>2.126599493</v>
      </c>
      <c r="F23" s="13" t="n">
        <f aca="false">100*((E23-B23)/B23)</f>
        <v>622.595818212708</v>
      </c>
      <c r="G23" s="4"/>
      <c r="H23" s="4"/>
      <c r="I23" s="4"/>
      <c r="J23" s="4"/>
    </row>
    <row r="24" customFormat="false" ht="15.75" hidden="false" customHeight="false" outlineLevel="0" collapsed="false">
      <c r="B24" s="5" t="n">
        <f aca="false">9.81*G6/1000</f>
        <v>0.981</v>
      </c>
      <c r="C24" s="4" t="n">
        <f aca="false">(E6/F6)/1000</f>
        <v>0.000316455696202532</v>
      </c>
      <c r="D24" s="22"/>
      <c r="E24" s="4" t="n">
        <f aca="false">1000*((C24^2)/D22)*(1-COS((2/3)*PI()))</f>
        <v>2.98845752</v>
      </c>
      <c r="F24" s="13" t="n">
        <f aca="false">100*((E24-B24)/B24)</f>
        <v>204.633794087666</v>
      </c>
      <c r="G24" s="4"/>
      <c r="H24" s="4"/>
      <c r="I24" s="4"/>
      <c r="J24" s="4"/>
    </row>
    <row r="25" customFormat="false" ht="15.75" hidden="false" customHeight="false" outlineLevel="0" collapsed="false">
      <c r="B25" s="5" t="n">
        <f aca="false">9.81*G7/1000</f>
        <v>1.4715</v>
      </c>
      <c r="C25" s="4" t="n">
        <f aca="false">(E7/F7)/1000</f>
        <v>0.00034106412005457</v>
      </c>
      <c r="D25" s="22"/>
      <c r="E25" s="4" t="n">
        <f aca="false">1000*((C25^2)/D22)*(1-COS((2/3)*PI()))</f>
        <v>3.471309367</v>
      </c>
      <c r="F25" s="13" t="n">
        <f aca="false">100*((E25-B25)/B25)</f>
        <v>135.902777234115</v>
      </c>
      <c r="G25" s="4"/>
      <c r="H25" s="4"/>
      <c r="I25" s="4"/>
      <c r="J25" s="4"/>
    </row>
    <row r="26" customFormat="false" ht="15.75" hidden="false" customHeight="false" outlineLevel="0" collapsed="false">
      <c r="B26" s="5" t="n">
        <f aca="false">9.81*G8/1000</f>
        <v>1.962</v>
      </c>
      <c r="C26" s="4" t="n">
        <f aca="false">(E8/F8)/1000</f>
        <v>0.000345542501727712</v>
      </c>
      <c r="D26" s="22"/>
      <c r="E26" s="4" t="n">
        <f aca="false">1000*((C26^2)/$D$22)*(1-COS((2/3)*PI()))</f>
        <v>3.56306872</v>
      </c>
      <c r="F26" s="13" t="n">
        <f aca="false">100*((E26-B26)/B26)</f>
        <v>81.6039102956167</v>
      </c>
      <c r="G26" s="4"/>
      <c r="H26" s="4"/>
      <c r="I26" s="4"/>
      <c r="J26" s="4"/>
    </row>
    <row r="27" customFormat="false" ht="15.75" hidden="false" customHeight="false" outlineLevel="0" collapsed="false">
      <c r="B27" s="5"/>
      <c r="C27" s="4"/>
      <c r="D27" s="22"/>
      <c r="E27" s="4"/>
      <c r="F27" s="6"/>
      <c r="G27" s="4"/>
      <c r="H27" s="4"/>
      <c r="I27" s="4"/>
      <c r="J27" s="4"/>
    </row>
    <row r="28" customFormat="false" ht="15.75" hidden="false" customHeight="false" outlineLevel="0" collapsed="false">
      <c r="B28" s="7"/>
      <c r="C28" s="8"/>
      <c r="D28" s="22"/>
      <c r="E28" s="8"/>
      <c r="F28" s="9"/>
      <c r="G28" s="4"/>
      <c r="H28" s="4"/>
      <c r="I28" s="4"/>
      <c r="J28" s="4"/>
    </row>
    <row r="29" customFormat="false" ht="15.75" hidden="false" customHeight="fals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false" outlineLevel="0" collapsed="false">
      <c r="B30" s="3" t="s">
        <v>33</v>
      </c>
      <c r="C30" s="3"/>
      <c r="D30" s="3"/>
      <c r="E30" s="3"/>
      <c r="F30" s="3"/>
      <c r="G30" s="4"/>
      <c r="H30" s="4"/>
      <c r="I30" s="4"/>
      <c r="J30" s="4"/>
    </row>
    <row r="31" customFormat="false" ht="15.75" hidden="false" customHeight="false" outlineLevel="0" collapsed="false">
      <c r="B31" s="5" t="s">
        <v>28</v>
      </c>
      <c r="C31" s="4" t="s">
        <v>29</v>
      </c>
      <c r="D31" s="4" t="s">
        <v>30</v>
      </c>
      <c r="E31" s="4" t="s">
        <v>31</v>
      </c>
      <c r="F31" s="6" t="s">
        <v>32</v>
      </c>
      <c r="G31" s="4"/>
      <c r="H31" s="4"/>
      <c r="I31" s="4"/>
      <c r="J31" s="4"/>
    </row>
    <row r="32" customFormat="false" ht="15.75" hidden="false" customHeight="false" outlineLevel="0" collapsed="false">
      <c r="B32" s="5" t="n">
        <f aca="false">9.81*J4/1000</f>
        <v>0</v>
      </c>
      <c r="C32" s="4" t="n">
        <f aca="false">(H4/I4)/1000</f>
        <v>0.000161446561188247</v>
      </c>
      <c r="D32" s="22" t="n">
        <f aca="false">D22</f>
        <v>5.02655E-005</v>
      </c>
      <c r="E32" s="4" t="n">
        <f aca="false">1000*((C32^2)/$D$22)*(1-COS((2/3)*PI()))</f>
        <v>0.777819541818253</v>
      </c>
      <c r="F32" s="13" t="e">
        <f aca="false">100*((E32-B32)/B32)</f>
        <v>#DIV/0!</v>
      </c>
      <c r="G32" s="4"/>
      <c r="H32" s="4"/>
      <c r="I32" s="4"/>
      <c r="J32" s="4"/>
    </row>
    <row r="33" customFormat="false" ht="15.75" hidden="false" customHeight="false" outlineLevel="0" collapsed="false">
      <c r="B33" s="5" t="n">
        <f aca="false">9.81*J5/1000</f>
        <v>0.2943</v>
      </c>
      <c r="C33" s="4" t="n">
        <f aca="false">(H5/I5)/1000</f>
        <v>0.000203500203500203</v>
      </c>
      <c r="D33" s="22"/>
      <c r="E33" s="4" t="n">
        <f aca="false">1000*((C33^2)/$D$22)*(1-COS((2/3)*PI()))</f>
        <v>1.23580784508135</v>
      </c>
      <c r="F33" s="13" t="n">
        <f aca="false">100*((E33-B33)/B33)</f>
        <v>319.914320448979</v>
      </c>
      <c r="G33" s="4"/>
      <c r="H33" s="4"/>
      <c r="I33" s="4"/>
      <c r="J33" s="4"/>
    </row>
    <row r="34" customFormat="false" ht="15.75" hidden="false" customHeight="false" outlineLevel="0" collapsed="false">
      <c r="B34" s="5" t="n">
        <f aca="false">9.81*J6/1000</f>
        <v>0.4905</v>
      </c>
      <c r="C34" s="4" t="n">
        <f aca="false">(H6/I6)/1000</f>
        <v>0.000208942749686586</v>
      </c>
      <c r="D34" s="22"/>
      <c r="E34" s="4" t="n">
        <f aca="false">1000*((C34^2)/$D$22)*(1-COS((2/3)*PI()))</f>
        <v>1.30279434144467</v>
      </c>
      <c r="F34" s="13" t="n">
        <f aca="false">100*((E34-B34)/B34)</f>
        <v>165.60537032511</v>
      </c>
      <c r="G34" s="4"/>
      <c r="H34" s="4"/>
      <c r="I34" s="4"/>
      <c r="J34" s="4"/>
    </row>
    <row r="35" customFormat="false" ht="15.75" hidden="false" customHeight="false" outlineLevel="0" collapsed="false">
      <c r="B35" s="5" t="n">
        <f aca="false">9.81*J7/1000</f>
        <v>0.981</v>
      </c>
      <c r="C35" s="4" t="n">
        <f aca="false">(H7/I7)/1000</f>
        <v>0.000245218244237371</v>
      </c>
      <c r="D35" s="22"/>
      <c r="E35" s="4" t="n">
        <f aca="false">1000*((C35^2)/$D$22)*(1-COS((2/3)*PI()))</f>
        <v>1.79443118958905</v>
      </c>
      <c r="F35" s="13" t="n">
        <f aca="false">100*((E35-B35)/B35)</f>
        <v>82.9185718235529</v>
      </c>
      <c r="G35" s="4"/>
      <c r="H35" s="4"/>
      <c r="I35" s="4"/>
      <c r="J35" s="4"/>
    </row>
    <row r="36" customFormat="false" ht="15.75" hidden="false" customHeight="false" outlineLevel="0" collapsed="false">
      <c r="B36" s="5" t="n">
        <f aca="false">9.81*J8/1000</f>
        <v>1.962</v>
      </c>
      <c r="C36" s="4" t="n">
        <f aca="false">(H8/I8)/1000</f>
        <v>0.000309214594928881</v>
      </c>
      <c r="D36" s="22"/>
      <c r="E36" s="4" t="n">
        <f aca="false">1000*((C36^2)/$D$22)*(1-COS((2/3)*PI()))</f>
        <v>2.85325916534298</v>
      </c>
      <c r="F36" s="13" t="n">
        <f aca="false">100*((E36-B36)/B36)</f>
        <v>45.4260532794587</v>
      </c>
      <c r="G36" s="4"/>
      <c r="H36" s="4"/>
      <c r="I36" s="4"/>
      <c r="J36" s="4"/>
    </row>
    <row r="37" customFormat="false" ht="15.75" hidden="false" customHeight="false" outlineLevel="0" collapsed="false">
      <c r="B37" s="5"/>
      <c r="C37" s="4"/>
      <c r="D37" s="22"/>
      <c r="E37" s="4"/>
      <c r="F37" s="6"/>
      <c r="G37" s="4"/>
      <c r="H37" s="4"/>
      <c r="I37" s="4"/>
      <c r="J37" s="4"/>
    </row>
    <row r="38" customFormat="false" ht="15.75" hidden="false" customHeight="false" outlineLevel="0" collapsed="false">
      <c r="B38" s="7"/>
      <c r="C38" s="8"/>
      <c r="D38" s="22"/>
      <c r="E38" s="8"/>
      <c r="F38" s="9"/>
      <c r="G38" s="4"/>
      <c r="H38" s="4"/>
      <c r="I38" s="4"/>
      <c r="J38" s="4"/>
    </row>
  </sheetData>
  <mergeCells count="9">
    <mergeCell ref="B2:D2"/>
    <mergeCell ref="E2:G2"/>
    <mergeCell ref="H2:J2"/>
    <mergeCell ref="B10:F10"/>
    <mergeCell ref="D12:D18"/>
    <mergeCell ref="B20:F20"/>
    <mergeCell ref="D22:D28"/>
    <mergeCell ref="B30:F30"/>
    <mergeCell ref="D32:D3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2022-03-16T02:31:09Z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