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CLASES (2021-22)\4\mecánica de fluidos\laboratorio\"/>
    </mc:Choice>
  </mc:AlternateContent>
  <xr:revisionPtr revIDLastSave="0" documentId="13_ncr:1_{93100877-4A15-45AF-86AA-966304B143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orificio" sheetId="1" r:id="rId1"/>
    <sheet name="vertede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0" i="1" l="1"/>
  <c r="F20" i="1"/>
  <c r="I27" i="1"/>
  <c r="I28" i="1"/>
  <c r="I29" i="1"/>
  <c r="I30" i="1"/>
  <c r="I31" i="1"/>
  <c r="I32" i="1"/>
  <c r="I33" i="1"/>
  <c r="I26" i="1"/>
  <c r="L20" i="1"/>
  <c r="K20" i="1"/>
  <c r="M20" i="1" s="1"/>
  <c r="B20" i="1"/>
  <c r="G28" i="1"/>
  <c r="G29" i="1"/>
  <c r="G30" i="1"/>
  <c r="G31" i="1"/>
  <c r="G32" i="1"/>
  <c r="G33" i="1"/>
  <c r="G27" i="1"/>
  <c r="G26" i="1"/>
  <c r="H8" i="1"/>
  <c r="H27" i="1"/>
  <c r="H28" i="1"/>
  <c r="H29" i="1"/>
  <c r="H30" i="1"/>
  <c r="H31" i="1"/>
  <c r="H32" i="1"/>
  <c r="H33" i="1"/>
  <c r="H26" i="1"/>
  <c r="E17" i="2"/>
  <c r="E18" i="2"/>
  <c r="E19" i="2"/>
  <c r="E20" i="2"/>
  <c r="E21" i="2"/>
  <c r="E22" i="2"/>
  <c r="E23" i="2"/>
  <c r="E16" i="2"/>
  <c r="D17" i="2"/>
  <c r="D18" i="2"/>
  <c r="D19" i="2"/>
  <c r="D20" i="2"/>
  <c r="D21" i="2"/>
  <c r="D22" i="2"/>
  <c r="D23" i="2"/>
  <c r="D16" i="2"/>
  <c r="B20" i="2"/>
  <c r="B21" i="2"/>
  <c r="B22" i="2"/>
  <c r="B23" i="2"/>
  <c r="B17" i="2"/>
  <c r="B18" i="2"/>
  <c r="B19" i="2"/>
  <c r="B16" i="2"/>
  <c r="C20" i="2"/>
  <c r="C21" i="2"/>
  <c r="C22" i="2"/>
  <c r="C23" i="2"/>
  <c r="C17" i="2"/>
  <c r="C18" i="2"/>
  <c r="C19" i="2"/>
  <c r="C16" i="2"/>
  <c r="D20" i="1" l="1"/>
</calcChain>
</file>

<file path=xl/sharedStrings.xml><?xml version="1.0" encoding="utf-8"?>
<sst xmlns="http://schemas.openxmlformats.org/spreadsheetml/2006/main" count="95" uniqueCount="55">
  <si>
    <t>Li (L)</t>
  </si>
  <si>
    <t>Lf (L)</t>
  </si>
  <si>
    <t>tiempo registrado (s)</t>
  </si>
  <si>
    <t>Altura de carga h (mm)</t>
  </si>
  <si>
    <t>Altura de pitot (mm)</t>
  </si>
  <si>
    <t>Diámetro del orificio (mm)</t>
  </si>
  <si>
    <t>Diámetro de la sección contraída (mm)</t>
  </si>
  <si>
    <t>DATOS</t>
  </si>
  <si>
    <t>Tiempo registrado (s)</t>
  </si>
  <si>
    <t>Altura h (mm)</t>
  </si>
  <si>
    <t>Medidas necesarias para obtener los coeficientes de contracción, velocidad y descarga</t>
  </si>
  <si>
    <t>Caudal (m3/s)</t>
  </si>
  <si>
    <t>Altura de carga (mm)</t>
  </si>
  <si>
    <t>Coef. De descarga</t>
  </si>
  <si>
    <t>Coef de velocidad</t>
  </si>
  <si>
    <t>Diámetro del sección contraída (mm)</t>
  </si>
  <si>
    <t>Coeficiente de contracción</t>
  </si>
  <si>
    <t>Altura (mm)</t>
  </si>
  <si>
    <t>raíz h</t>
  </si>
  <si>
    <t>Coeficiente de descarga</t>
  </si>
  <si>
    <t>RESULTADOS</t>
  </si>
  <si>
    <t>Tabla 7.4. Cálculo de caudal y coeficientes de descarga para ocho diferentes alturas de agua h.</t>
  </si>
  <si>
    <t>Tabla 7.3. Cálculo de caudal y coeficientes de descarga, velocidad y contracción.</t>
  </si>
  <si>
    <t>Tabla 7.2. Medidas de volúmenes aforados, tiempos y alturas de agua sobre el fondo realizadas en el laboratorio.</t>
  </si>
  <si>
    <t>Tabla 7.1. Medidas necesarias para obtener los coeficientes de contracción, velocidad y descarga.</t>
  </si>
  <si>
    <t>Vi (L)</t>
  </si>
  <si>
    <t>Vf (L)</t>
  </si>
  <si>
    <t>t (s)</t>
  </si>
  <si>
    <t>H (mm)</t>
  </si>
  <si>
    <t>VERTEDERO TRIANGULAR</t>
  </si>
  <si>
    <t>VERTEDERO RECTANGULAR</t>
  </si>
  <si>
    <t>Tabla 9.1. Medidas experimentales para vertedero rectangular.</t>
  </si>
  <si>
    <t>H 3/2 (m3/2)</t>
  </si>
  <si>
    <t>H5/2 (m5/2)</t>
  </si>
  <si>
    <t>Q(m3/s)</t>
  </si>
  <si>
    <t>Q (m3/s)</t>
  </si>
  <si>
    <t>Tabla 9.3. Valores de H3/2 frente a Q para vertedero rectangular.</t>
  </si>
  <si>
    <t>Tabla 9.4. Valores de H5/2 frente a Q para vertedero triangular</t>
  </si>
  <si>
    <t>RECTANGULAR</t>
  </si>
  <si>
    <t>H3/2-Q</t>
  </si>
  <si>
    <t>Pendiente experimental</t>
  </si>
  <si>
    <t>Pendiente teórica</t>
  </si>
  <si>
    <t>Cd</t>
  </si>
  <si>
    <t>TRIANGULAR</t>
  </si>
  <si>
    <t>H5/2-Q</t>
  </si>
  <si>
    <t>VERTEDEROS</t>
  </si>
  <si>
    <t>Tabla 9.5. Resultados del ajuste por mínimos cuadrados del gráfico 1 y valor del coeficiente de descarga bajo la suposición que 𝐶𝑑 ≠ 𝑓(𝐻).</t>
  </si>
  <si>
    <t>Tabla 9.6. Resultados del ajuste por mínimos cuadrados del gráfico 2 y valor del coeficiente de descarga bajo la suposición que 𝐶𝑑 ≠ 𝑓(H)</t>
  </si>
  <si>
    <t>H/Pw</t>
  </si>
  <si>
    <t>Tabla 9.7. Valor del coeficiente de descarga para el vertedero rectangular</t>
  </si>
  <si>
    <t>Tabla 9.8. Valor del coeficiente de descarga para el vertedero triangular</t>
  </si>
  <si>
    <t>DATOS (Boquilla Venturi)</t>
  </si>
  <si>
    <t>DATOS (Boquilla toroidal)</t>
  </si>
  <si>
    <t>g (m/s2)</t>
  </si>
  <si>
    <t>Área orificio (m2)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</si>
</sst>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8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1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34"/>
  <sheetViews>
    <sheetView tabSelected="1" topLeftCell="B1" workbookViewId="0">
      <selection activeCell="C37" sqref="C37"/>
    </sheetView>
  </sheetViews>
  <sheetFormatPr baseColWidth="10" defaultColWidth="8.7265625" defaultRowHeight="14.5" x14ac:dyDescent="0.35"/>
  <cols>
    <col min="1" max="1" width="8.7265625" style="1"/>
    <col min="2" max="2" width="11.26953125" style="1" bestFit="1" customWidth="1"/>
    <col min="3" max="3" width="8.7265625" style="1"/>
    <col min="4" max="4" width="10.6328125" style="1" customWidth="1"/>
    <col min="5" max="5" width="12.453125" style="1" customWidth="1"/>
    <col min="6" max="6" width="11.26953125" style="1" bestFit="1" customWidth="1"/>
    <col min="7" max="7" width="10.36328125" style="1" customWidth="1"/>
    <col min="8" max="8" width="14.453125" style="1" customWidth="1"/>
    <col min="9" max="9" width="11.26953125" style="1" bestFit="1" customWidth="1"/>
    <col min="10" max="10" width="11.08984375" style="1" customWidth="1"/>
    <col min="11" max="11" width="11.7265625" style="1" customWidth="1"/>
    <col min="12" max="12" width="11.81640625" style="1" customWidth="1"/>
    <col min="13" max="13" width="9.6328125" style="1" customWidth="1"/>
    <col min="14" max="14" width="10.26953125" style="1" customWidth="1"/>
    <col min="15" max="15" width="14.08984375" style="1" customWidth="1"/>
    <col min="16" max="16384" width="8.7265625" style="1"/>
  </cols>
  <sheetData>
    <row r="1" spans="2:15" ht="15" thickBot="1" x14ac:dyDescent="0.4"/>
    <row r="2" spans="2:15" ht="15" thickBot="1" x14ac:dyDescent="0.4">
      <c r="B2" s="33" t="s">
        <v>52</v>
      </c>
      <c r="C2" s="34"/>
      <c r="D2" s="34"/>
      <c r="E2" s="34"/>
      <c r="F2" s="34"/>
      <c r="G2" s="34"/>
      <c r="H2" s="35"/>
      <c r="I2" s="33" t="s">
        <v>51</v>
      </c>
      <c r="J2" s="34"/>
      <c r="K2" s="34"/>
      <c r="L2" s="34"/>
      <c r="M2" s="34"/>
      <c r="N2" s="34"/>
      <c r="O2" s="35"/>
    </row>
    <row r="3" spans="2:15" ht="51" customHeight="1" thickBot="1" x14ac:dyDescent="0.4">
      <c r="B3" s="8" t="s">
        <v>0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</v>
      </c>
      <c r="H3" s="9" t="s">
        <v>6</v>
      </c>
      <c r="I3" s="8" t="s">
        <v>0</v>
      </c>
      <c r="J3" s="10" t="s">
        <v>1</v>
      </c>
      <c r="K3" s="10" t="s">
        <v>2</v>
      </c>
      <c r="L3" s="10" t="s">
        <v>3</v>
      </c>
      <c r="M3" s="10" t="s">
        <v>4</v>
      </c>
      <c r="N3" s="10" t="s">
        <v>5</v>
      </c>
      <c r="O3" s="9" t="s">
        <v>6</v>
      </c>
    </row>
    <row r="4" spans="2:15" ht="15" thickBot="1" x14ac:dyDescent="0.4">
      <c r="B4" s="5">
        <v>0</v>
      </c>
      <c r="C4" s="11">
        <v>5</v>
      </c>
      <c r="D4" s="11">
        <v>19.73</v>
      </c>
      <c r="E4" s="11">
        <v>355</v>
      </c>
      <c r="F4" s="11">
        <v>350</v>
      </c>
      <c r="G4" s="11">
        <v>13</v>
      </c>
      <c r="H4" s="7">
        <v>11</v>
      </c>
      <c r="I4" s="5">
        <v>0</v>
      </c>
      <c r="J4" s="11">
        <v>5</v>
      </c>
      <c r="K4" s="11">
        <v>15.25</v>
      </c>
      <c r="L4" s="11">
        <v>350</v>
      </c>
      <c r="M4" s="11">
        <v>345</v>
      </c>
      <c r="N4" s="11">
        <v>13</v>
      </c>
      <c r="O4" s="7">
        <v>5</v>
      </c>
    </row>
    <row r="5" spans="2:15" x14ac:dyDescent="0.35">
      <c r="B5" t="s">
        <v>24</v>
      </c>
      <c r="C5" t="s">
        <v>10</v>
      </c>
    </row>
    <row r="6" spans="2:15" ht="15" thickBot="1" x14ac:dyDescent="0.4"/>
    <row r="7" spans="2:15" ht="29.5" thickBot="1" x14ac:dyDescent="0.4">
      <c r="C7" s="12" t="s">
        <v>0</v>
      </c>
      <c r="D7" s="13" t="s">
        <v>1</v>
      </c>
      <c r="E7" s="13" t="s">
        <v>8</v>
      </c>
      <c r="F7" s="14" t="s">
        <v>9</v>
      </c>
      <c r="H7" s="1" t="s">
        <v>54</v>
      </c>
      <c r="I7" s="1" t="s">
        <v>53</v>
      </c>
    </row>
    <row r="8" spans="2:15" x14ac:dyDescent="0.35">
      <c r="B8" s="12">
        <v>1</v>
      </c>
      <c r="C8" s="12">
        <v>0</v>
      </c>
      <c r="D8" s="13">
        <v>5</v>
      </c>
      <c r="E8" s="3">
        <v>30.56</v>
      </c>
      <c r="F8" s="4">
        <v>175</v>
      </c>
      <c r="H8" s="1">
        <f>(PI()*(POWER((G4/1000),2)/4))</f>
        <v>1.3273228961416874E-4</v>
      </c>
      <c r="I8" s="1">
        <v>9.81</v>
      </c>
    </row>
    <row r="9" spans="2:15" ht="15" thickBot="1" x14ac:dyDescent="0.4">
      <c r="B9" s="2">
        <v>2</v>
      </c>
      <c r="C9" s="2">
        <v>0</v>
      </c>
      <c r="D9" s="3">
        <v>5</v>
      </c>
      <c r="E9" s="3">
        <v>27.8</v>
      </c>
      <c r="F9" s="4">
        <v>195</v>
      </c>
    </row>
    <row r="10" spans="2:15" x14ac:dyDescent="0.35">
      <c r="B10" s="2">
        <v>3</v>
      </c>
      <c r="C10" s="2">
        <v>0</v>
      </c>
      <c r="D10" s="3">
        <v>5</v>
      </c>
      <c r="E10" s="13">
        <v>28.18</v>
      </c>
      <c r="F10" s="14">
        <v>220</v>
      </c>
    </row>
    <row r="11" spans="2:15" x14ac:dyDescent="0.35">
      <c r="B11" s="2">
        <v>4</v>
      </c>
      <c r="C11" s="2">
        <v>0</v>
      </c>
      <c r="D11" s="3">
        <v>5</v>
      </c>
      <c r="E11" s="3">
        <v>25.98</v>
      </c>
      <c r="F11" s="4">
        <v>250</v>
      </c>
    </row>
    <row r="12" spans="2:15" x14ac:dyDescent="0.35">
      <c r="B12" s="2">
        <v>5</v>
      </c>
      <c r="C12" s="2">
        <v>0</v>
      </c>
      <c r="D12" s="3">
        <v>5</v>
      </c>
      <c r="E12" s="3">
        <v>24.42</v>
      </c>
      <c r="F12" s="4">
        <v>285</v>
      </c>
    </row>
    <row r="13" spans="2:15" x14ac:dyDescent="0.35">
      <c r="B13" s="2">
        <v>6</v>
      </c>
      <c r="C13" s="2">
        <v>0</v>
      </c>
      <c r="D13" s="3">
        <v>5</v>
      </c>
      <c r="E13" s="3">
        <v>23.8</v>
      </c>
      <c r="F13" s="4">
        <v>300</v>
      </c>
    </row>
    <row r="14" spans="2:15" x14ac:dyDescent="0.35">
      <c r="B14" s="2">
        <v>7</v>
      </c>
      <c r="C14" s="2">
        <v>0</v>
      </c>
      <c r="D14" s="3">
        <v>5</v>
      </c>
      <c r="E14" s="3">
        <v>22.82</v>
      </c>
      <c r="F14" s="4">
        <v>315</v>
      </c>
    </row>
    <row r="15" spans="2:15" ht="15" thickBot="1" x14ac:dyDescent="0.4">
      <c r="B15" s="5">
        <v>8</v>
      </c>
      <c r="C15" s="5">
        <v>0</v>
      </c>
      <c r="D15" s="6">
        <v>5</v>
      </c>
      <c r="E15" s="6">
        <v>21.88</v>
      </c>
      <c r="F15" s="7">
        <v>335</v>
      </c>
    </row>
    <row r="16" spans="2:15" x14ac:dyDescent="0.35">
      <c r="B16" t="s">
        <v>23</v>
      </c>
    </row>
    <row r="17" spans="2:19" ht="15" thickBot="1" x14ac:dyDescent="0.4">
      <c r="B17"/>
    </row>
    <row r="18" spans="2:19" ht="15" thickBot="1" x14ac:dyDescent="0.4">
      <c r="B18" s="33"/>
      <c r="C18" s="34"/>
      <c r="D18" s="34"/>
      <c r="E18" s="34"/>
      <c r="F18" s="34"/>
      <c r="G18" s="34"/>
      <c r="H18" s="34"/>
      <c r="I18" s="34"/>
      <c r="J18" s="35"/>
      <c r="K18" s="33"/>
      <c r="L18" s="34"/>
      <c r="M18" s="34"/>
      <c r="N18" s="34"/>
      <c r="O18" s="34"/>
      <c r="P18" s="34"/>
      <c r="Q18" s="34"/>
      <c r="R18" s="34"/>
      <c r="S18" s="35"/>
    </row>
    <row r="19" spans="2:19" ht="73" thickBot="1" x14ac:dyDescent="0.4">
      <c r="B19" s="8" t="s">
        <v>11</v>
      </c>
      <c r="C19" s="17" t="s">
        <v>12</v>
      </c>
      <c r="D19" s="17" t="s">
        <v>13</v>
      </c>
      <c r="E19" s="17" t="s">
        <v>4</v>
      </c>
      <c r="F19" s="17" t="s">
        <v>14</v>
      </c>
      <c r="G19" s="17" t="s">
        <v>5</v>
      </c>
      <c r="H19" s="17" t="s">
        <v>15</v>
      </c>
      <c r="I19" s="15" t="s">
        <v>16</v>
      </c>
      <c r="K19" s="8" t="s">
        <v>11</v>
      </c>
      <c r="L19" s="17" t="s">
        <v>12</v>
      </c>
      <c r="M19" s="17" t="s">
        <v>13</v>
      </c>
      <c r="N19" s="17" t="s">
        <v>4</v>
      </c>
      <c r="O19" s="17" t="s">
        <v>14</v>
      </c>
      <c r="P19" s="17" t="s">
        <v>5</v>
      </c>
      <c r="Q19" s="17" t="s">
        <v>15</v>
      </c>
      <c r="R19" s="15" t="s">
        <v>16</v>
      </c>
    </row>
    <row r="20" spans="2:19" ht="15" thickBot="1" x14ac:dyDescent="0.4">
      <c r="B20" s="5">
        <f>(C4/D4)/1000</f>
        <v>2.5342118601115053E-4</v>
      </c>
      <c r="C20" s="18">
        <v>355</v>
      </c>
      <c r="D20" s="18">
        <f>B20/(H8*SQRT(2*I8*(C20/1000)))</f>
        <v>0.72344022858088408</v>
      </c>
      <c r="E20" s="18">
        <v>350</v>
      </c>
      <c r="F20" s="18">
        <f>SQRT(E20)/SQRT(C20)</f>
        <v>0.99293277363462351</v>
      </c>
      <c r="G20" s="18">
        <v>13</v>
      </c>
      <c r="H20" s="18">
        <v>11</v>
      </c>
      <c r="I20" s="16">
        <f>(POWER(G20,2)/POWER(H20,2))</f>
        <v>1.3966942148760331</v>
      </c>
      <c r="K20" s="5">
        <f>(J4/K4)/1000</f>
        <v>3.2786885245901639E-4</v>
      </c>
      <c r="L20" s="18">
        <f>L4</f>
        <v>350</v>
      </c>
      <c r="M20" s="18">
        <f>K20/(H8*SQRT(2*I8*(L20/1000)))</f>
        <v>0.94262738140395053</v>
      </c>
      <c r="N20" s="18"/>
      <c r="O20" s="18"/>
      <c r="P20" s="18"/>
      <c r="Q20" s="18"/>
      <c r="R20" s="18"/>
      <c r="S20" s="16"/>
    </row>
    <row r="21" spans="2:19" x14ac:dyDescent="0.35">
      <c r="B21" t="s">
        <v>22</v>
      </c>
    </row>
    <row r="23" spans="2:19" ht="15" thickBot="1" x14ac:dyDescent="0.4"/>
    <row r="24" spans="2:19" ht="15" thickBot="1" x14ac:dyDescent="0.4">
      <c r="C24" s="33" t="s">
        <v>7</v>
      </c>
      <c r="D24" s="34"/>
      <c r="E24" s="34"/>
      <c r="F24" s="35"/>
      <c r="G24" s="34" t="s">
        <v>20</v>
      </c>
      <c r="H24" s="34"/>
      <c r="I24" s="35"/>
    </row>
    <row r="25" spans="2:19" ht="29.5" thickBot="1" x14ac:dyDescent="0.4">
      <c r="C25" s="19" t="s">
        <v>0</v>
      </c>
      <c r="D25" s="19" t="s">
        <v>1</v>
      </c>
      <c r="E25" s="19" t="s">
        <v>8</v>
      </c>
      <c r="F25" s="19" t="s">
        <v>17</v>
      </c>
      <c r="G25" s="19" t="s">
        <v>11</v>
      </c>
      <c r="H25" s="19" t="s">
        <v>18</v>
      </c>
      <c r="I25" s="14" t="s">
        <v>19</v>
      </c>
    </row>
    <row r="26" spans="2:19" x14ac:dyDescent="0.35">
      <c r="B26" s="12">
        <v>1</v>
      </c>
      <c r="C26" s="12">
        <v>0</v>
      </c>
      <c r="D26" s="13">
        <v>5</v>
      </c>
      <c r="E26" s="13">
        <v>30.56</v>
      </c>
      <c r="F26" s="14">
        <v>175</v>
      </c>
      <c r="G26" s="13">
        <f>(D26/E26)/1000</f>
        <v>1.6361256544502619E-4</v>
      </c>
      <c r="H26" s="13">
        <f>SQRT(F26)</f>
        <v>13.228756555322953</v>
      </c>
      <c r="I26" s="14">
        <f>G26/(($H$8)*SQRT(2*(F26/1000)*($I$8)))</f>
        <v>0.66522956519787213</v>
      </c>
    </row>
    <row r="27" spans="2:19" x14ac:dyDescent="0.35">
      <c r="B27" s="2">
        <v>2</v>
      </c>
      <c r="C27" s="2">
        <v>0</v>
      </c>
      <c r="D27" s="3">
        <v>5</v>
      </c>
      <c r="E27" s="3">
        <v>27.8</v>
      </c>
      <c r="F27" s="4">
        <v>195</v>
      </c>
      <c r="G27" s="3">
        <f>(D27/E27)/1000</f>
        <v>1.7985611510791367E-4</v>
      </c>
      <c r="H27" s="3">
        <f t="shared" ref="H27:H33" si="0">SQRT(F27)</f>
        <v>13.964240043768941</v>
      </c>
      <c r="I27" s="4">
        <f t="shared" ref="I27:I33" si="1">G27/(($H$8)*SQRT(2*(F27/1000)*($I$8)))</f>
        <v>0.69275842350791328</v>
      </c>
    </row>
    <row r="28" spans="2:19" x14ac:dyDescent="0.35">
      <c r="B28" s="2">
        <v>3</v>
      </c>
      <c r="C28" s="2">
        <v>0</v>
      </c>
      <c r="D28" s="3">
        <v>5</v>
      </c>
      <c r="E28" s="3">
        <v>28.18</v>
      </c>
      <c r="F28" s="4">
        <v>220</v>
      </c>
      <c r="G28" s="3">
        <f t="shared" ref="G28:G33" si="2">(D28/E28)/1000</f>
        <v>1.7743080198722499E-4</v>
      </c>
      <c r="H28" s="3">
        <f t="shared" si="0"/>
        <v>14.832396974191326</v>
      </c>
      <c r="I28" s="4">
        <f t="shared" si="1"/>
        <v>0.64341560181342861</v>
      </c>
    </row>
    <row r="29" spans="2:19" x14ac:dyDescent="0.35">
      <c r="B29" s="2">
        <v>4</v>
      </c>
      <c r="C29" s="2">
        <v>0</v>
      </c>
      <c r="D29" s="3">
        <v>5</v>
      </c>
      <c r="E29" s="3">
        <v>25.98</v>
      </c>
      <c r="F29" s="4">
        <v>250</v>
      </c>
      <c r="G29" s="3">
        <f t="shared" si="2"/>
        <v>1.9245573518090838E-4</v>
      </c>
      <c r="H29" s="3">
        <f t="shared" si="0"/>
        <v>15.811388300841896</v>
      </c>
      <c r="I29" s="4">
        <f t="shared" si="1"/>
        <v>0.65468858052602497</v>
      </c>
    </row>
    <row r="30" spans="2:19" x14ac:dyDescent="0.35">
      <c r="B30" s="2">
        <v>5</v>
      </c>
      <c r="C30" s="2">
        <v>0</v>
      </c>
      <c r="D30" s="3">
        <v>5</v>
      </c>
      <c r="E30" s="3">
        <v>24.42</v>
      </c>
      <c r="F30" s="4">
        <v>285</v>
      </c>
      <c r="G30" s="3">
        <f t="shared" si="2"/>
        <v>2.0475020475020474E-4</v>
      </c>
      <c r="H30" s="3">
        <f t="shared" si="0"/>
        <v>16.881943016134134</v>
      </c>
      <c r="I30" s="4">
        <f t="shared" si="1"/>
        <v>0.65234273066935256</v>
      </c>
    </row>
    <row r="31" spans="2:19" x14ac:dyDescent="0.35">
      <c r="B31" s="2">
        <v>6</v>
      </c>
      <c r="C31" s="2">
        <v>0</v>
      </c>
      <c r="D31" s="3">
        <v>5</v>
      </c>
      <c r="E31" s="3">
        <v>23.8</v>
      </c>
      <c r="F31" s="4">
        <v>300</v>
      </c>
      <c r="G31" s="3">
        <f>(D31/E31)/1000</f>
        <v>2.1008403361344539E-4</v>
      </c>
      <c r="H31" s="3">
        <f>SQRT(F31)</f>
        <v>17.320508075688775</v>
      </c>
      <c r="I31" s="4">
        <f t="shared" si="1"/>
        <v>0.65238855336132862</v>
      </c>
    </row>
    <row r="32" spans="2:19" x14ac:dyDescent="0.35">
      <c r="B32" s="2">
        <v>7</v>
      </c>
      <c r="C32" s="2">
        <v>0</v>
      </c>
      <c r="D32" s="3">
        <v>5</v>
      </c>
      <c r="E32" s="3">
        <v>22.82</v>
      </c>
      <c r="F32" s="4">
        <v>315</v>
      </c>
      <c r="G32" s="3">
        <f t="shared" si="2"/>
        <v>2.1910604732690623E-4</v>
      </c>
      <c r="H32" s="3">
        <f t="shared" si="0"/>
        <v>17.748239349298849</v>
      </c>
      <c r="I32" s="4">
        <f t="shared" si="1"/>
        <v>0.66400752305974509</v>
      </c>
    </row>
    <row r="33" spans="2:9" ht="15" thickBot="1" x14ac:dyDescent="0.4">
      <c r="B33" s="5">
        <v>8</v>
      </c>
      <c r="C33" s="5">
        <v>0</v>
      </c>
      <c r="D33" s="6">
        <v>5</v>
      </c>
      <c r="E33" s="6">
        <v>21.88</v>
      </c>
      <c r="F33" s="7">
        <v>335</v>
      </c>
      <c r="G33" s="6">
        <f t="shared" si="2"/>
        <v>2.2851919561243144E-4</v>
      </c>
      <c r="H33" s="6">
        <f t="shared" si="0"/>
        <v>18.303005217723125</v>
      </c>
      <c r="I33" s="7">
        <f t="shared" si="1"/>
        <v>0.67154357084400484</v>
      </c>
    </row>
    <row r="34" spans="2:9" x14ac:dyDescent="0.35">
      <c r="B34" t="s">
        <v>21</v>
      </c>
    </row>
  </sheetData>
  <mergeCells count="6">
    <mergeCell ref="B2:H2"/>
    <mergeCell ref="C24:F24"/>
    <mergeCell ref="G24:I24"/>
    <mergeCell ref="I2:O2"/>
    <mergeCell ref="B18:J18"/>
    <mergeCell ref="K18:S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1024-3AED-4ADF-824E-C95CE4C3104C}">
  <dimension ref="B1:I46"/>
  <sheetViews>
    <sheetView topLeftCell="B1" workbookViewId="0">
      <selection activeCell="F29" sqref="F29"/>
    </sheetView>
  </sheetViews>
  <sheetFormatPr baseColWidth="10" defaultRowHeight="14.5" x14ac:dyDescent="0.35"/>
  <cols>
    <col min="2" max="2" width="12.36328125" customWidth="1"/>
    <col min="7" max="7" width="11.81640625" customWidth="1"/>
  </cols>
  <sheetData>
    <row r="1" spans="2:9" ht="15" thickBot="1" x14ac:dyDescent="0.4"/>
    <row r="2" spans="2:9" ht="15" thickBot="1" x14ac:dyDescent="0.4">
      <c r="B2" s="36" t="s">
        <v>30</v>
      </c>
      <c r="C2" s="38"/>
      <c r="D2" s="38"/>
      <c r="E2" s="37"/>
      <c r="F2" s="36" t="s">
        <v>29</v>
      </c>
      <c r="G2" s="38"/>
      <c r="H2" s="38"/>
      <c r="I2" s="37"/>
    </row>
    <row r="3" spans="2:9" ht="15" thickBot="1" x14ac:dyDescent="0.4">
      <c r="B3" s="26" t="s">
        <v>25</v>
      </c>
      <c r="C3" s="27" t="s">
        <v>26</v>
      </c>
      <c r="D3" s="27" t="s">
        <v>27</v>
      </c>
      <c r="E3" s="28" t="s">
        <v>28</v>
      </c>
      <c r="F3" s="26" t="s">
        <v>25</v>
      </c>
      <c r="G3" s="27" t="s">
        <v>26</v>
      </c>
      <c r="H3" s="27" t="s">
        <v>27</v>
      </c>
      <c r="I3" s="28" t="s">
        <v>28</v>
      </c>
    </row>
    <row r="4" spans="2:9" x14ac:dyDescent="0.35">
      <c r="B4" s="20">
        <v>0</v>
      </c>
      <c r="C4" s="21">
        <v>0</v>
      </c>
      <c r="D4" s="21">
        <v>1</v>
      </c>
      <c r="E4" s="22">
        <v>81.900000000000006</v>
      </c>
      <c r="F4" s="20">
        <v>0</v>
      </c>
      <c r="G4" s="44">
        <v>0</v>
      </c>
      <c r="H4" s="44">
        <v>1</v>
      </c>
      <c r="I4" s="22"/>
    </row>
    <row r="5" spans="2:9" x14ac:dyDescent="0.35">
      <c r="B5" s="20">
        <v>0</v>
      </c>
      <c r="C5" s="21">
        <v>5</v>
      </c>
      <c r="D5" s="21">
        <v>10</v>
      </c>
      <c r="E5" s="22">
        <v>45</v>
      </c>
      <c r="F5" s="20">
        <v>0</v>
      </c>
      <c r="G5" s="44">
        <v>10</v>
      </c>
      <c r="H5" s="44">
        <v>60</v>
      </c>
      <c r="I5" s="22"/>
    </row>
    <row r="6" spans="2:9" x14ac:dyDescent="0.35">
      <c r="B6" s="20">
        <v>0</v>
      </c>
      <c r="C6" s="21">
        <v>25</v>
      </c>
      <c r="D6" s="21">
        <v>60</v>
      </c>
      <c r="E6" s="22">
        <v>42</v>
      </c>
      <c r="F6" s="20">
        <v>0</v>
      </c>
      <c r="G6" s="44">
        <v>15</v>
      </c>
      <c r="H6" s="44">
        <v>60</v>
      </c>
      <c r="I6" s="22"/>
    </row>
    <row r="7" spans="2:9" x14ac:dyDescent="0.35">
      <c r="B7" s="20">
        <v>0</v>
      </c>
      <c r="C7" s="44">
        <v>20</v>
      </c>
      <c r="D7" s="44">
        <v>60</v>
      </c>
      <c r="E7" s="22">
        <v>35.4</v>
      </c>
      <c r="F7" s="20">
        <v>0</v>
      </c>
      <c r="G7" s="44">
        <v>7</v>
      </c>
      <c r="H7" s="44">
        <v>60</v>
      </c>
      <c r="I7" s="22"/>
    </row>
    <row r="8" spans="2:9" x14ac:dyDescent="0.35">
      <c r="B8" s="20">
        <v>0</v>
      </c>
      <c r="C8" s="44">
        <v>15</v>
      </c>
      <c r="D8" s="44">
        <v>60</v>
      </c>
      <c r="E8" s="22">
        <v>28.5</v>
      </c>
      <c r="F8" s="20">
        <v>0</v>
      </c>
      <c r="G8" s="44">
        <v>13</v>
      </c>
      <c r="H8" s="44">
        <v>60</v>
      </c>
      <c r="I8" s="22"/>
    </row>
    <row r="9" spans="2:9" x14ac:dyDescent="0.35">
      <c r="B9" s="20">
        <v>0</v>
      </c>
      <c r="C9" s="44">
        <v>10</v>
      </c>
      <c r="D9" s="44">
        <v>60</v>
      </c>
      <c r="E9" s="22">
        <v>16.899999999999999</v>
      </c>
      <c r="F9" s="20">
        <v>0</v>
      </c>
      <c r="G9" s="44">
        <v>17</v>
      </c>
      <c r="H9" s="44">
        <v>60</v>
      </c>
      <c r="I9" s="22"/>
    </row>
    <row r="10" spans="2:9" x14ac:dyDescent="0.35">
      <c r="B10" s="20">
        <v>0</v>
      </c>
      <c r="C10" s="44">
        <v>13</v>
      </c>
      <c r="D10" s="44">
        <v>60</v>
      </c>
      <c r="E10" s="22">
        <v>29.2</v>
      </c>
      <c r="F10" s="20">
        <v>0</v>
      </c>
      <c r="G10" s="44">
        <v>9</v>
      </c>
      <c r="H10" s="44">
        <v>60</v>
      </c>
      <c r="I10" s="22"/>
    </row>
    <row r="11" spans="2:9" ht="15" thickBot="1" x14ac:dyDescent="0.4">
      <c r="B11" s="23">
        <v>0</v>
      </c>
      <c r="C11" s="24">
        <v>5</v>
      </c>
      <c r="D11" s="24">
        <v>60</v>
      </c>
      <c r="E11" s="25">
        <v>51.8</v>
      </c>
      <c r="F11" s="23">
        <v>0</v>
      </c>
      <c r="G11" s="24">
        <v>4</v>
      </c>
      <c r="H11" s="24">
        <v>60</v>
      </c>
      <c r="I11" s="25"/>
    </row>
    <row r="12" spans="2:9" x14ac:dyDescent="0.35">
      <c r="B12" t="s">
        <v>31</v>
      </c>
      <c r="G12" t="s">
        <v>31</v>
      </c>
    </row>
    <row r="13" spans="2:9" ht="15" thickBot="1" x14ac:dyDescent="0.4"/>
    <row r="14" spans="2:9" ht="15" thickBot="1" x14ac:dyDescent="0.4">
      <c r="B14" s="39" t="s">
        <v>29</v>
      </c>
      <c r="C14" s="40"/>
      <c r="D14" s="36" t="s">
        <v>29</v>
      </c>
      <c r="E14" s="37"/>
    </row>
    <row r="15" spans="2:9" ht="15" thickBot="1" x14ac:dyDescent="0.4">
      <c r="B15" s="26" t="s">
        <v>32</v>
      </c>
      <c r="C15" s="28" t="s">
        <v>35</v>
      </c>
      <c r="D15" s="26" t="s">
        <v>33</v>
      </c>
      <c r="E15" s="28" t="s">
        <v>34</v>
      </c>
    </row>
    <row r="16" spans="2:9" x14ac:dyDescent="0.35">
      <c r="B16" s="20">
        <f>POWER(E4,3/2)</f>
        <v>741.18368775897966</v>
      </c>
      <c r="C16" s="22">
        <f>(C4/D4)*1000</f>
        <v>0</v>
      </c>
      <c r="D16" s="20">
        <f>POWER(E4,5/2)</f>
        <v>60702.944027460391</v>
      </c>
      <c r="E16" s="22">
        <f>(G4/H4)*1000</f>
        <v>0</v>
      </c>
    </row>
    <row r="17" spans="2:7" x14ac:dyDescent="0.35">
      <c r="B17" s="20">
        <f t="shared" ref="B17:B23" si="0">POWER(E5,3/2)</f>
        <v>301.86917696247156</v>
      </c>
      <c r="C17" s="22">
        <f t="shared" ref="C17:C23" si="1">(C5/D5)*1000</f>
        <v>500</v>
      </c>
      <c r="D17" s="20">
        <f t="shared" ref="D17:D23" si="2">POWER(E5,5/2)</f>
        <v>13584.112963311205</v>
      </c>
      <c r="E17" s="22">
        <f t="shared" ref="E17:E23" si="3">(G5/H5)*1000</f>
        <v>166.66666666666666</v>
      </c>
    </row>
    <row r="18" spans="2:7" x14ac:dyDescent="0.35">
      <c r="B18" s="20">
        <f t="shared" si="0"/>
        <v>272.19110933313021</v>
      </c>
      <c r="C18" s="22">
        <f t="shared" si="1"/>
        <v>416.66666666666669</v>
      </c>
      <c r="D18" s="20">
        <f t="shared" si="2"/>
        <v>11432.026591991465</v>
      </c>
      <c r="E18" s="22">
        <f t="shared" si="3"/>
        <v>250</v>
      </c>
    </row>
    <row r="19" spans="2:7" x14ac:dyDescent="0.35">
      <c r="B19" s="20">
        <f t="shared" si="0"/>
        <v>210.62256289391223</v>
      </c>
      <c r="C19" s="22">
        <f t="shared" si="1"/>
        <v>333.33333333333331</v>
      </c>
      <c r="D19" s="20">
        <f t="shared" si="2"/>
        <v>7456.0387264444898</v>
      </c>
      <c r="E19" s="22">
        <f t="shared" si="3"/>
        <v>116.66666666666667</v>
      </c>
    </row>
    <row r="20" spans="2:7" x14ac:dyDescent="0.35">
      <c r="B20" s="20">
        <f>POWER(E8,3/2)</f>
        <v>152.14836509144612</v>
      </c>
      <c r="C20" s="22">
        <f>(C8/D8)*1000</f>
        <v>250</v>
      </c>
      <c r="D20" s="20">
        <f t="shared" si="2"/>
        <v>4336.2284051062188</v>
      </c>
      <c r="E20" s="22">
        <f t="shared" si="3"/>
        <v>216.66666666666669</v>
      </c>
    </row>
    <row r="21" spans="2:7" x14ac:dyDescent="0.35">
      <c r="B21" s="20">
        <f t="shared" si="0"/>
        <v>69.475240193899268</v>
      </c>
      <c r="C21" s="22">
        <f t="shared" si="1"/>
        <v>166.66666666666666</v>
      </c>
      <c r="D21" s="20">
        <f t="shared" si="2"/>
        <v>1174.1315592768974</v>
      </c>
      <c r="E21" s="22">
        <f t="shared" si="3"/>
        <v>283.33333333333331</v>
      </c>
    </row>
    <row r="22" spans="2:7" x14ac:dyDescent="0.35">
      <c r="B22" s="20">
        <f t="shared" si="0"/>
        <v>157.78811108572143</v>
      </c>
      <c r="C22" s="22">
        <f t="shared" si="1"/>
        <v>216.66666666666669</v>
      </c>
      <c r="D22" s="20">
        <f t="shared" si="2"/>
        <v>4607.4128437030686</v>
      </c>
      <c r="E22" s="22">
        <f t="shared" si="3"/>
        <v>150</v>
      </c>
    </row>
    <row r="23" spans="2:7" x14ac:dyDescent="0.35">
      <c r="B23" s="20">
        <f t="shared" si="0"/>
        <v>372.81608334405303</v>
      </c>
      <c r="C23" s="22">
        <f t="shared" si="1"/>
        <v>83.333333333333329</v>
      </c>
      <c r="D23" s="20">
        <f t="shared" si="2"/>
        <v>19311.873117221938</v>
      </c>
      <c r="E23" s="22">
        <f t="shared" si="3"/>
        <v>66.666666666666671</v>
      </c>
    </row>
    <row r="24" spans="2:7" x14ac:dyDescent="0.35">
      <c r="B24" t="s">
        <v>36</v>
      </c>
      <c r="G24" t="s">
        <v>37</v>
      </c>
    </row>
    <row r="25" spans="2:7" ht="15" thickBot="1" x14ac:dyDescent="0.4"/>
    <row r="26" spans="2:7" ht="15" thickBot="1" x14ac:dyDescent="0.4">
      <c r="B26" s="36" t="s">
        <v>45</v>
      </c>
      <c r="C26" s="38"/>
      <c r="D26" s="38"/>
      <c r="E26" s="38"/>
      <c r="F26" s="37"/>
    </row>
    <row r="27" spans="2:7" ht="15" thickBot="1" x14ac:dyDescent="0.4">
      <c r="B27" s="36" t="s">
        <v>38</v>
      </c>
      <c r="C27" s="37"/>
      <c r="E27" s="36" t="s">
        <v>43</v>
      </c>
      <c r="F27" s="37"/>
    </row>
    <row r="28" spans="2:7" ht="15" thickBot="1" x14ac:dyDescent="0.4">
      <c r="B28" s="36" t="s">
        <v>39</v>
      </c>
      <c r="C28" s="37"/>
      <c r="E28" s="36" t="s">
        <v>44</v>
      </c>
      <c r="F28" s="37"/>
    </row>
    <row r="29" spans="2:7" ht="43.5" x14ac:dyDescent="0.35">
      <c r="B29" s="29" t="s">
        <v>40</v>
      </c>
      <c r="C29" s="22"/>
      <c r="E29" s="29" t="s">
        <v>40</v>
      </c>
      <c r="F29" s="22"/>
    </row>
    <row r="30" spans="2:7" ht="29" x14ac:dyDescent="0.35">
      <c r="B30" s="30" t="s">
        <v>41</v>
      </c>
      <c r="C30" s="22"/>
      <c r="E30" s="30" t="s">
        <v>41</v>
      </c>
      <c r="F30" s="22"/>
    </row>
    <row r="31" spans="2:7" ht="15" thickBot="1" x14ac:dyDescent="0.4">
      <c r="B31" s="31" t="s">
        <v>42</v>
      </c>
      <c r="C31" s="25"/>
      <c r="E31" s="32" t="s">
        <v>42</v>
      </c>
      <c r="F31" s="25"/>
    </row>
    <row r="32" spans="2:7" ht="91.5" customHeight="1" x14ac:dyDescent="0.35">
      <c r="B32" s="41" t="s">
        <v>46</v>
      </c>
      <c r="C32" s="41"/>
      <c r="E32" s="42" t="s">
        <v>47</v>
      </c>
      <c r="F32" s="42"/>
    </row>
    <row r="33" spans="2:8" ht="15" thickBot="1" x14ac:dyDescent="0.4"/>
    <row r="34" spans="2:8" ht="15" thickBot="1" x14ac:dyDescent="0.4">
      <c r="B34" s="39" t="s">
        <v>30</v>
      </c>
      <c r="C34" s="43"/>
      <c r="D34" s="40"/>
      <c r="F34" s="39" t="s">
        <v>29</v>
      </c>
      <c r="G34" s="43"/>
      <c r="H34" s="40"/>
    </row>
    <row r="35" spans="2:8" ht="15" thickBot="1" x14ac:dyDescent="0.4">
      <c r="B35" s="26" t="s">
        <v>48</v>
      </c>
      <c r="C35" s="27" t="s">
        <v>35</v>
      </c>
      <c r="D35" s="28" t="s">
        <v>42</v>
      </c>
      <c r="F35" s="26" t="s">
        <v>48</v>
      </c>
      <c r="G35" s="27" t="s">
        <v>35</v>
      </c>
      <c r="H35" s="28" t="s">
        <v>42</v>
      </c>
    </row>
    <row r="36" spans="2:8" x14ac:dyDescent="0.35">
      <c r="B36" s="20"/>
      <c r="C36" s="21">
        <v>0</v>
      </c>
      <c r="D36" s="22"/>
      <c r="F36" s="20"/>
      <c r="G36" s="21">
        <v>0</v>
      </c>
      <c r="H36" s="22"/>
    </row>
    <row r="37" spans="2:8" x14ac:dyDescent="0.35">
      <c r="B37" s="20"/>
      <c r="C37" s="21">
        <v>500</v>
      </c>
      <c r="D37" s="22"/>
      <c r="F37" s="20"/>
      <c r="G37" s="21">
        <v>166.66666666666666</v>
      </c>
      <c r="H37" s="22"/>
    </row>
    <row r="38" spans="2:8" x14ac:dyDescent="0.35">
      <c r="B38" s="20"/>
      <c r="C38" s="21">
        <v>416.66666666666669</v>
      </c>
      <c r="D38" s="22"/>
      <c r="F38" s="20"/>
      <c r="G38" s="21">
        <v>250</v>
      </c>
      <c r="H38" s="22"/>
    </row>
    <row r="39" spans="2:8" x14ac:dyDescent="0.35">
      <c r="B39" s="20"/>
      <c r="C39" s="21">
        <v>333.33333333333331</v>
      </c>
      <c r="D39" s="22"/>
      <c r="F39" s="20"/>
      <c r="G39" s="21">
        <v>116.66666666666667</v>
      </c>
      <c r="H39" s="22"/>
    </row>
    <row r="40" spans="2:8" x14ac:dyDescent="0.35">
      <c r="B40" s="20"/>
      <c r="C40" s="21">
        <v>250</v>
      </c>
      <c r="D40" s="22"/>
      <c r="F40" s="20"/>
      <c r="G40" s="21">
        <v>216.66666666666669</v>
      </c>
      <c r="H40" s="22"/>
    </row>
    <row r="41" spans="2:8" x14ac:dyDescent="0.35">
      <c r="B41" s="20"/>
      <c r="C41" s="21">
        <v>166.66666666666666</v>
      </c>
      <c r="D41" s="22"/>
      <c r="F41" s="20"/>
      <c r="G41" s="21">
        <v>283.33333333333331</v>
      </c>
      <c r="H41" s="22"/>
    </row>
    <row r="42" spans="2:8" x14ac:dyDescent="0.35">
      <c r="B42" s="20"/>
      <c r="C42" s="21">
        <v>216.66666666666669</v>
      </c>
      <c r="D42" s="22"/>
      <c r="F42" s="20"/>
      <c r="G42" s="21">
        <v>150</v>
      </c>
      <c r="H42" s="22"/>
    </row>
    <row r="43" spans="2:8" x14ac:dyDescent="0.35">
      <c r="B43" s="20"/>
      <c r="C43" s="21">
        <v>83.333333333333329</v>
      </c>
      <c r="D43" s="22"/>
      <c r="F43" s="20"/>
      <c r="G43" s="21">
        <v>66.666666666666671</v>
      </c>
      <c r="H43" s="22"/>
    </row>
    <row r="44" spans="2:8" x14ac:dyDescent="0.35">
      <c r="B44" s="20"/>
      <c r="C44" s="21"/>
      <c r="D44" s="22"/>
      <c r="F44" s="20"/>
      <c r="G44" s="21"/>
      <c r="H44" s="22"/>
    </row>
    <row r="45" spans="2:8" ht="15" thickBot="1" x14ac:dyDescent="0.4">
      <c r="B45" s="23"/>
      <c r="C45" s="24"/>
      <c r="D45" s="25"/>
      <c r="F45" s="23"/>
      <c r="G45" s="24"/>
      <c r="H45" s="25"/>
    </row>
    <row r="46" spans="2:8" ht="32.5" customHeight="1" x14ac:dyDescent="0.35">
      <c r="B46" s="42" t="s">
        <v>49</v>
      </c>
      <c r="C46" s="42"/>
      <c r="D46" s="42"/>
      <c r="F46" s="42" t="s">
        <v>50</v>
      </c>
      <c r="G46" s="42"/>
      <c r="H46" s="42"/>
    </row>
  </sheetData>
  <mergeCells count="15">
    <mergeCell ref="B32:C32"/>
    <mergeCell ref="E32:F32"/>
    <mergeCell ref="B34:D34"/>
    <mergeCell ref="F34:H34"/>
    <mergeCell ref="B46:D46"/>
    <mergeCell ref="F46:H46"/>
    <mergeCell ref="B28:C28"/>
    <mergeCell ref="E27:F27"/>
    <mergeCell ref="B26:F26"/>
    <mergeCell ref="E28:F28"/>
    <mergeCell ref="B2:E2"/>
    <mergeCell ref="B14:C14"/>
    <mergeCell ref="B27:C27"/>
    <mergeCell ref="F2:I2"/>
    <mergeCell ref="D14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orificio</vt:lpstr>
      <vt:lpstr>vertedero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Spiderman is always hungry</dc:creator>
  <cp:lastModifiedBy>Spiderman is always hungry</cp:lastModifiedBy>
  <dcterms:created xsi:type="dcterms:W3CDTF">2015-06-05T18:19:34Z</dcterms:created>
  <dcterms:modified xsi:type="dcterms:W3CDTF">2022-03-29T10:24:09Z</dcterms:modified>
</cp:coreProperties>
</file>