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CHEVERRIA\R_git\Thesis_Gasera\outputs\CERESTRES_results\Chromat_results\"/>
    </mc:Choice>
  </mc:AlternateContent>
  <xr:revisionPtr revIDLastSave="0" documentId="13_ncr:1_{84053A85-7400-4BB9-804A-12F7CD6CAF76}" xr6:coauthVersionLast="47" xr6:coauthVersionMax="47" xr10:uidLastSave="{00000000-0000-0000-0000-000000000000}"/>
  <bookViews>
    <workbookView xWindow="-108" yWindow="-108" windowWidth="23256" windowHeight="12576" activeTab="2" xr2:uid="{19863B03-C1B7-4268-BAB8-E79112D149BE}"/>
  </bookViews>
  <sheets>
    <sheet name="GS" sheetId="4" r:id="rId1"/>
    <sheet name="PH" sheetId="3" r:id="rId2"/>
    <sheet name="T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J3" i="4"/>
  <c r="D14" i="5"/>
  <c r="C14" i="5"/>
  <c r="D13" i="5"/>
  <c r="C13" i="5"/>
  <c r="C24" i="5"/>
  <c r="C27" i="5"/>
  <c r="C26" i="5"/>
  <c r="C25" i="5"/>
  <c r="E27" i="5"/>
  <c r="E26" i="5"/>
  <c r="E25" i="5"/>
  <c r="L4" i="5"/>
  <c r="K4" i="5"/>
  <c r="K3" i="5"/>
  <c r="J3" i="5"/>
  <c r="L2" i="5"/>
  <c r="J2" i="5"/>
  <c r="L4" i="3"/>
  <c r="L2" i="3"/>
  <c r="K3" i="3"/>
  <c r="J3" i="3"/>
  <c r="J7" i="3" s="1"/>
  <c r="K7" i="3" s="1"/>
  <c r="J2" i="3"/>
  <c r="K4" i="3"/>
  <c r="J6" i="3"/>
  <c r="K6" i="3" s="1"/>
  <c r="J4" i="4"/>
  <c r="D23" i="5"/>
  <c r="D24" i="5" s="1"/>
  <c r="E23" i="5"/>
  <c r="E24" i="5" s="1"/>
  <c r="F23" i="5"/>
  <c r="F24" i="5" s="1"/>
  <c r="C23" i="5"/>
  <c r="J8" i="5"/>
  <c r="J9" i="5" s="1"/>
  <c r="F13" i="5"/>
  <c r="F14" i="5" s="1"/>
  <c r="G13" i="5"/>
  <c r="G14" i="5" s="1"/>
  <c r="K7" i="4"/>
  <c r="K6" i="4"/>
  <c r="J7" i="4"/>
  <c r="J6" i="4"/>
</calcChain>
</file>

<file path=xl/sharedStrings.xml><?xml version="1.0" encoding="utf-8"?>
<sst xmlns="http://schemas.openxmlformats.org/spreadsheetml/2006/main" count="94" uniqueCount="29">
  <si>
    <t>Treat</t>
  </si>
  <si>
    <t>mean_GWP</t>
  </si>
  <si>
    <t>se_GWP</t>
  </si>
  <si>
    <t>mean_CH4_kgha_tot</t>
  </si>
  <si>
    <t>se_CH4_kgha_tot</t>
  </si>
  <si>
    <t>mean_N2O_kgha_tot</t>
  </si>
  <si>
    <t>se_N2O_kgha_tot</t>
  </si>
  <si>
    <t>mean_CCH4_kgha_tot</t>
  </si>
  <si>
    <t>se_CCH4_kgha_tot</t>
  </si>
  <si>
    <t>mean_NN2O_kgha_tot</t>
  </si>
  <si>
    <t>se_NN2O_kgha_tot</t>
  </si>
  <si>
    <t>CON</t>
  </si>
  <si>
    <t>MSD</t>
  </si>
  <si>
    <t>AWD</t>
  </si>
  <si>
    <t>mean_Yield_Mgha_14perc</t>
  </si>
  <si>
    <t>se_Yield_Mgha_14perc</t>
  </si>
  <si>
    <t>mean_GWPY</t>
  </si>
  <si>
    <t>se_GWPY</t>
  </si>
  <si>
    <t>% diff. Vs AWD</t>
  </si>
  <si>
    <t>PH</t>
  </si>
  <si>
    <t>GS</t>
  </si>
  <si>
    <t>contribution:</t>
  </si>
  <si>
    <t>AWD yield decrease:</t>
  </si>
  <si>
    <t>CH4 and N2O:</t>
  </si>
  <si>
    <t>GWP:</t>
  </si>
  <si>
    <t>% diff. Vs CON</t>
  </si>
  <si>
    <t>% diff. Vs MSD</t>
  </si>
  <si>
    <t>Contribution: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</si>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</sst>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7"/>
      <color rgb="FFFFFFFF"/>
      <name val="Segoe UI"/>
      <family val="2"/>
    </font>
    <font>
      <sz val="7"/>
      <color rgb="FFFFFFFF"/>
      <name val="Segoe UI"/>
      <family val="2"/>
    </font>
    <font>
      <sz val="7"/>
      <color theme="1"/>
      <name val="Segoe UI"/>
      <family val="2"/>
    </font>
    <font>
      <b/>
      <sz val="7"/>
      <color theme="1"/>
      <name val="Segoe UI"/>
      <family val="2"/>
    </font>
    <font>
      <sz val="10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FFFF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2" fontId="6" fillId="0" borderId="0" xfId="0" applyNumberFormat="1" applyFont="1"/>
    <xf numFmtId="2" fontId="6" fillId="0" borderId="3" xfId="0" applyNumberFormat="1" applyFont="1" applyBorder="1" applyAlignment="1">
      <alignment horizontal="center"/>
    </xf>
    <xf numFmtId="2" fontId="7" fillId="2" borderId="3" xfId="0" applyNumberFormat="1" applyFont="1" applyFill="1" applyBorder="1" applyAlignment="1">
      <alignment horizontal="left" vertical="center"/>
    </xf>
    <xf numFmtId="2" fontId="6" fillId="0" borderId="3" xfId="0" applyNumberFormat="1" applyFont="1" applyBorder="1" applyAlignment="1">
      <alignment vertical="center"/>
    </xf>
    <xf numFmtId="2" fontId="6" fillId="0" borderId="3" xfId="0" applyNumberFormat="1" applyFont="1" applyBorder="1" applyAlignment="1">
      <alignment horizontal="right" vertical="center"/>
    </xf>
    <xf numFmtId="2" fontId="6" fillId="0" borderId="3" xfId="0" applyNumberFormat="1" applyFont="1" applyBorder="1"/>
    <xf numFmtId="2" fontId="9" fillId="2" borderId="3" xfId="0" applyNumberFormat="1" applyFont="1" applyFill="1" applyBorder="1" applyAlignment="1">
      <alignment horizontal="right" vertical="center"/>
    </xf>
    <xf numFmtId="2" fontId="8" fillId="0" borderId="3" xfId="0" applyNumberFormat="1" applyFont="1" applyBorder="1"/>
    <xf numFmtId="2" fontId="6" fillId="0" borderId="3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vertical="center"/>
    </xf>
    <xf numFmtId="2" fontId="10" fillId="0" borderId="3" xfId="0" applyNumberFormat="1" applyFont="1" applyBorder="1" applyAlignment="1">
      <alignment horizontal="right"/>
    </xf>
    <xf numFmtId="2" fontId="10" fillId="3" borderId="3" xfId="0" applyNumberFormat="1" applyFont="1" applyFill="1" applyBorder="1"/>
    <xf numFmtId="2" fontId="10" fillId="3" borderId="3" xfId="0" applyNumberFormat="1" applyFont="1" applyFill="1" applyBorder="1" applyAlignment="1">
      <alignment horizontal="right" vertical="center"/>
    </xf>
    <xf numFmtId="2" fontId="6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0AF4-838D-4ECC-A2C2-6A7ECF528D83}">
  <dimension ref="A1:Q8"/>
  <sheetViews>
    <sheetView workbookViewId="0">
      <selection activeCell="J4" sqref="J4"/>
    </sheetView>
  </sheetViews>
  <sheetFormatPr defaultRowHeight="14.4" x14ac:dyDescent="0.3"/>
  <cols>
    <col min="3" max="3" width="7.88671875" bestFit="1" customWidth="1"/>
    <col min="4" max="4" width="6.77734375" bestFit="1" customWidth="1"/>
    <col min="5" max="5" width="13.44140625" bestFit="1" customWidth="1"/>
    <col min="6" max="6" width="11.21875" bestFit="1" customWidth="1"/>
    <col min="7" max="7" width="13.6640625" bestFit="1" customWidth="1"/>
    <col min="8" max="8" width="11.44140625" bestFit="1" customWidth="1"/>
    <col min="9" max="9" width="14.21875" bestFit="1" customWidth="1"/>
    <col min="10" max="11" width="12" bestFit="1" customWidth="1"/>
    <col min="12" max="12" width="14.6640625" bestFit="1" customWidth="1"/>
    <col min="13" max="13" width="12.44140625" bestFit="1" customWidth="1"/>
    <col min="14" max="14" width="16.77734375" bestFit="1" customWidth="1"/>
    <col min="15" max="15" width="14.6640625" bestFit="1" customWidth="1"/>
    <col min="16" max="16" width="8.6640625" bestFit="1" customWidth="1"/>
    <col min="17" max="17" width="6.77734375" bestFit="1" customWidth="1"/>
  </cols>
  <sheetData>
    <row r="1" spans="1:17" ht="15" thickBot="1" x14ac:dyDescent="0.35">
      <c r="B1" s="2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/>
      <c r="K1" s="6" t="s">
        <v>8</v>
      </c>
      <c r="L1" s="6" t="s">
        <v>9</v>
      </c>
      <c r="M1" s="6" t="s">
        <v>10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ht="15" thickBot="1" x14ac:dyDescent="0.35">
      <c r="A2" s="3">
        <v>1</v>
      </c>
      <c r="B2" s="4" t="s">
        <v>11</v>
      </c>
      <c r="D2" s="5">
        <v>1481.0281</v>
      </c>
      <c r="E2" s="5">
        <v>93.334370000000007</v>
      </c>
      <c r="F2" s="5">
        <v>11.050223000000001</v>
      </c>
      <c r="G2" s="5">
        <v>7.5540079999999996</v>
      </c>
      <c r="H2" s="5">
        <v>4.1118329999999998</v>
      </c>
      <c r="I2" s="5">
        <v>52.500580999999997</v>
      </c>
      <c r="J2" s="7"/>
      <c r="K2" s="5">
        <v>6.215751</v>
      </c>
      <c r="L2" s="5">
        <v>1.529531</v>
      </c>
      <c r="M2" s="5">
        <v>0.8325612</v>
      </c>
      <c r="N2" s="5">
        <v>7.6680580000000003</v>
      </c>
      <c r="O2" s="5">
        <v>0.21091186000000001</v>
      </c>
      <c r="Q2" s="5">
        <v>205.03062</v>
      </c>
    </row>
    <row r="3" spans="1:17" ht="15" thickBot="1" x14ac:dyDescent="0.35">
      <c r="A3" s="3">
        <v>2</v>
      </c>
      <c r="B3" s="4" t="s">
        <v>12</v>
      </c>
      <c r="D3" s="5">
        <v>228.9941</v>
      </c>
      <c r="E3" s="5">
        <v>13.452680000000001</v>
      </c>
      <c r="F3" s="5">
        <v>6.9447179999999999</v>
      </c>
      <c r="G3" s="5">
        <v>1.9843850000000001</v>
      </c>
      <c r="H3" s="5">
        <v>1.118924</v>
      </c>
      <c r="I3" s="5">
        <v>7.5671340000000002</v>
      </c>
      <c r="J3" s="1">
        <f>($I$2-I3)/$I$2</f>
        <v>0.85586570937186379</v>
      </c>
      <c r="K3" s="5">
        <v>3.9064040000000002</v>
      </c>
      <c r="L3" s="5">
        <v>0.40179700000000002</v>
      </c>
      <c r="M3" s="5">
        <v>0.22655900000000001</v>
      </c>
      <c r="N3" s="5">
        <v>7.8213600000000003</v>
      </c>
      <c r="O3" s="5">
        <v>0.21394432999999999</v>
      </c>
      <c r="Q3" s="5">
        <v>26.032430000000002</v>
      </c>
    </row>
    <row r="4" spans="1:17" ht="15" thickBot="1" x14ac:dyDescent="0.35">
      <c r="A4" s="3">
        <v>3</v>
      </c>
      <c r="B4" s="4" t="s">
        <v>13</v>
      </c>
      <c r="D4" s="5">
        <v>1581.1078</v>
      </c>
      <c r="E4" s="5">
        <v>12.00193</v>
      </c>
      <c r="F4" s="5">
        <v>10.134895999999999</v>
      </c>
      <c r="G4" s="5">
        <v>13.380844</v>
      </c>
      <c r="H4" s="5">
        <v>4.5536190000000003</v>
      </c>
      <c r="I4" s="5">
        <v>6.7510849999999998</v>
      </c>
      <c r="J4" s="1">
        <f>($I$2-I4)/$I$2</f>
        <v>0.87140932783200997</v>
      </c>
      <c r="K4" s="5">
        <v>5.7008789999999996</v>
      </c>
      <c r="L4" s="5">
        <v>2.7093440000000002</v>
      </c>
      <c r="M4" s="5">
        <v>0.92201379999999999</v>
      </c>
      <c r="N4" s="5">
        <v>5.8402750000000001</v>
      </c>
      <c r="O4" s="5">
        <v>5.9364430000000003E-2</v>
      </c>
      <c r="Q4" s="5">
        <v>278.62617</v>
      </c>
    </row>
    <row r="5" spans="1:17" x14ac:dyDescent="0.3">
      <c r="J5" s="1"/>
    </row>
    <row r="6" spans="1:17" x14ac:dyDescent="0.3">
      <c r="J6" s="1">
        <f>J3*I2</f>
        <v>44.933446999999994</v>
      </c>
      <c r="K6" s="1">
        <f>I2-J6</f>
        <v>7.5671340000000029</v>
      </c>
    </row>
    <row r="7" spans="1:17" x14ac:dyDescent="0.3">
      <c r="J7" s="1">
        <f>J4*I2</f>
        <v>45.749495999999994</v>
      </c>
      <c r="K7" s="1">
        <f>I2-J7</f>
        <v>6.7510850000000033</v>
      </c>
    </row>
    <row r="8" spans="1:17" x14ac:dyDescent="0.3">
      <c r="K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77C-FCB0-4BEC-B08D-A54F0F9DD06B}">
  <dimension ref="A1:S7"/>
  <sheetViews>
    <sheetView workbookViewId="0">
      <selection activeCell="J1" sqref="J1:L4"/>
    </sheetView>
  </sheetViews>
  <sheetFormatPr defaultRowHeight="14.4" x14ac:dyDescent="0.3"/>
  <cols>
    <col min="2" max="2" width="4.109375" bestFit="1" customWidth="1"/>
    <col min="3" max="3" width="7.88671875" bestFit="1" customWidth="1"/>
    <col min="4" max="4" width="6.109375" bestFit="1" customWidth="1"/>
    <col min="5" max="5" width="16.109375" bestFit="1" customWidth="1"/>
    <col min="6" max="6" width="11.21875" bestFit="1" customWidth="1"/>
    <col min="7" max="7" width="13.6640625" bestFit="1" customWidth="1"/>
    <col min="8" max="8" width="11.44140625" bestFit="1" customWidth="1"/>
    <col min="9" max="9" width="17.33203125" bestFit="1" customWidth="1"/>
    <col min="10" max="10" width="18.77734375" style="1" customWidth="1"/>
    <col min="11" max="11" width="13.21875" bestFit="1" customWidth="1"/>
    <col min="12" max="12" width="13.21875" customWidth="1"/>
    <col min="13" max="13" width="14.6640625" bestFit="1" customWidth="1"/>
    <col min="14" max="14" width="12.44140625" bestFit="1" customWidth="1"/>
    <col min="15" max="15" width="16.77734375" bestFit="1" customWidth="1"/>
    <col min="16" max="16" width="14.6640625" bestFit="1" customWidth="1"/>
    <col min="17" max="17" width="8.6640625" bestFit="1" customWidth="1"/>
  </cols>
  <sheetData>
    <row r="1" spans="1:19" ht="15" thickBo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18</v>
      </c>
      <c r="K1" s="1" t="s">
        <v>25</v>
      </c>
      <c r="L1" s="1" t="s">
        <v>26</v>
      </c>
      <c r="M1" s="2" t="s">
        <v>8</v>
      </c>
      <c r="N1" s="2" t="s">
        <v>9</v>
      </c>
      <c r="O1" s="2" t="s">
        <v>10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15" thickBot="1" x14ac:dyDescent="0.35">
      <c r="A2" s="3">
        <v>1</v>
      </c>
      <c r="B2" s="4" t="s">
        <v>11</v>
      </c>
      <c r="C2" s="5">
        <v>6399.2820000000002</v>
      </c>
      <c r="D2" s="5">
        <v>3015.4369999999999</v>
      </c>
      <c r="E2" s="5">
        <v>259.01639999999998</v>
      </c>
      <c r="F2" s="5">
        <v>91.055530000000005</v>
      </c>
      <c r="G2" s="5">
        <v>-0.25546459999999999</v>
      </c>
      <c r="H2" s="5">
        <v>3.7570283999999998</v>
      </c>
      <c r="I2" s="5">
        <v>145.69669999999999</v>
      </c>
      <c r="J2" s="1">
        <f>-($I$4-I2)/$I$4</f>
        <v>-0.28951763640521916</v>
      </c>
      <c r="K2">
        <v>0</v>
      </c>
      <c r="L2">
        <f>-($I$3-I2)/$I$3</f>
        <v>0.12187348645674752</v>
      </c>
      <c r="M2" s="5">
        <v>51.218739999999997</v>
      </c>
      <c r="N2" s="5">
        <v>-5.1726309999999998E-2</v>
      </c>
      <c r="O2" s="5">
        <v>0.76072059999999997</v>
      </c>
      <c r="P2" s="5">
        <v>7.6680580000000003</v>
      </c>
      <c r="Q2" s="5">
        <v>0.21091186000000001</v>
      </c>
      <c r="R2" s="5">
        <v>829.06809999999996</v>
      </c>
      <c r="S2" s="5">
        <v>377.79390000000001</v>
      </c>
    </row>
    <row r="3" spans="1:19" ht="15" thickBot="1" x14ac:dyDescent="0.35">
      <c r="A3" s="3">
        <v>2</v>
      </c>
      <c r="B3" s="4" t="s">
        <v>12</v>
      </c>
      <c r="C3" s="5">
        <v>6681.4089999999997</v>
      </c>
      <c r="D3" s="5">
        <v>1997.8119999999999</v>
      </c>
      <c r="E3" s="5">
        <v>230.8784</v>
      </c>
      <c r="F3" s="5">
        <v>78.579269999999994</v>
      </c>
      <c r="G3" s="5">
        <v>3.0518434999999999</v>
      </c>
      <c r="H3" s="5">
        <v>0.84042090000000003</v>
      </c>
      <c r="I3" s="5">
        <v>129.8691</v>
      </c>
      <c r="J3" s="1">
        <f>-($I$4-I3)/$I$4</f>
        <v>-0.36670010284428572</v>
      </c>
      <c r="K3">
        <f>-($I$2-I3)/$I$2</f>
        <v>-0.10863389493379047</v>
      </c>
      <c r="L3">
        <v>0</v>
      </c>
      <c r="M3" s="5">
        <v>44.200839999999999</v>
      </c>
      <c r="N3" s="5">
        <v>0.61793525999999999</v>
      </c>
      <c r="O3" s="5">
        <v>0.17016790000000001</v>
      </c>
      <c r="P3" s="5">
        <v>7.8213600000000003</v>
      </c>
      <c r="Q3" s="5">
        <v>0.21394432999999999</v>
      </c>
      <c r="R3" s="5">
        <v>842.13800000000003</v>
      </c>
      <c r="S3" s="5">
        <v>227.21340000000001</v>
      </c>
    </row>
    <row r="4" spans="1:19" ht="15" thickBot="1" x14ac:dyDescent="0.35">
      <c r="A4" s="3">
        <v>3</v>
      </c>
      <c r="B4" s="4" t="s">
        <v>13</v>
      </c>
      <c r="C4" s="5">
        <v>9712.4670000000006</v>
      </c>
      <c r="D4" s="5">
        <v>2754.114</v>
      </c>
      <c r="E4" s="5">
        <v>364.5641</v>
      </c>
      <c r="F4" s="5">
        <v>86.622219999999999</v>
      </c>
      <c r="G4" s="5">
        <v>2.0079300999999998</v>
      </c>
      <c r="H4" s="5">
        <v>1.9815469999999999</v>
      </c>
      <c r="I4" s="5">
        <v>205.06729999999999</v>
      </c>
      <c r="J4" s="1">
        <v>0</v>
      </c>
      <c r="K4">
        <f>-($I$2-I4)/$I$2</f>
        <v>0.40749447310748971</v>
      </c>
      <c r="L4">
        <f>-($I$3-I4)/$I$3</f>
        <v>0.57903073171370234</v>
      </c>
      <c r="M4" s="5">
        <v>48.725000000000001</v>
      </c>
      <c r="N4" s="5">
        <v>0.40656437000000001</v>
      </c>
      <c r="O4" s="5">
        <v>0.40122229999999998</v>
      </c>
      <c r="P4" s="5">
        <v>5.8402750000000001</v>
      </c>
      <c r="Q4" s="5">
        <v>5.9364430000000003E-2</v>
      </c>
      <c r="R4" s="5">
        <v>1656.492</v>
      </c>
      <c r="S4" s="5">
        <v>455.63440000000003</v>
      </c>
    </row>
    <row r="6" spans="1:19" x14ac:dyDescent="0.3">
      <c r="J6" s="1">
        <f>J2*I4</f>
        <v>-59.370599999999996</v>
      </c>
      <c r="K6" s="1">
        <f>I4-J6</f>
        <v>264.43790000000001</v>
      </c>
      <c r="L6" s="1"/>
    </row>
    <row r="7" spans="1:19" x14ac:dyDescent="0.3">
      <c r="J7" s="1">
        <f>J3*I4</f>
        <v>-75.198199999999986</v>
      </c>
      <c r="K7" s="1">
        <f>I4-J7</f>
        <v>280.26549999999997</v>
      </c>
      <c r="L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078E-3D0C-4E0A-A6FB-FDC7D0DD4A19}">
  <dimension ref="A1:S27"/>
  <sheetViews>
    <sheetView showGridLines="0" tabSelected="1" workbookViewId="0">
      <selection activeCell="D12" sqref="D12"/>
    </sheetView>
  </sheetViews>
  <sheetFormatPr defaultRowHeight="13.8" x14ac:dyDescent="0.3"/>
  <cols>
    <col min="1" max="1" width="7.44140625" style="8" bestFit="1" customWidth="1"/>
    <col min="2" max="2" width="11.21875" style="8" bestFit="1" customWidth="1"/>
    <col min="3" max="4" width="14.44140625" style="8" bestFit="1" customWidth="1"/>
    <col min="5" max="6" width="14.88671875" style="8" bestFit="1" customWidth="1"/>
    <col min="7" max="7" width="13.88671875" style="8" bestFit="1" customWidth="1"/>
    <col min="8" max="8" width="16.44140625" style="8" bestFit="1" customWidth="1"/>
    <col min="9" max="9" width="14.44140625" style="8" bestFit="1" customWidth="1"/>
    <col min="10" max="11" width="12.88671875" style="8" bestFit="1" customWidth="1"/>
    <col min="12" max="12" width="12.5546875" style="8" bestFit="1" customWidth="1"/>
    <col min="13" max="13" width="12.21875" style="8" bestFit="1" customWidth="1"/>
    <col min="14" max="14" width="14.88671875" style="8" bestFit="1" customWidth="1"/>
    <col min="15" max="15" width="17.88671875" style="8" bestFit="1" customWidth="1"/>
    <col min="16" max="16" width="17" style="8" bestFit="1" customWidth="1"/>
    <col min="17" max="17" width="14.88671875" style="8" bestFit="1" customWidth="1"/>
    <col min="18" max="18" width="10.44140625" style="8" bestFit="1" customWidth="1"/>
    <col min="19" max="19" width="9.44140625" style="8" bestFit="1" customWidth="1"/>
    <col min="20" max="16384" width="8.88671875" style="8"/>
  </cols>
  <sheetData>
    <row r="1" spans="1:19" x14ac:dyDescent="0.3">
      <c r="A1" s="13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5" t="s">
        <v>18</v>
      </c>
      <c r="K1" s="15" t="s">
        <v>25</v>
      </c>
      <c r="L1" s="15" t="s">
        <v>26</v>
      </c>
      <c r="M1" s="10" t="s">
        <v>8</v>
      </c>
      <c r="N1" s="10" t="s">
        <v>9</v>
      </c>
      <c r="O1" s="10" t="s">
        <v>10</v>
      </c>
      <c r="P1" s="10" t="s">
        <v>14</v>
      </c>
      <c r="Q1" s="10" t="s">
        <v>15</v>
      </c>
      <c r="R1" s="10" t="s">
        <v>16</v>
      </c>
      <c r="S1" s="10" t="s">
        <v>17</v>
      </c>
    </row>
    <row r="2" spans="1:19" x14ac:dyDescent="0.3">
      <c r="A2" s="14">
        <v>1</v>
      </c>
      <c r="B2" s="11" t="s">
        <v>11</v>
      </c>
      <c r="C2" s="12">
        <v>11005.875</v>
      </c>
      <c r="D2" s="12">
        <v>3969.1019999999999</v>
      </c>
      <c r="E2" s="12">
        <v>353.7217</v>
      </c>
      <c r="F2" s="12">
        <v>89.526049999999998</v>
      </c>
      <c r="G2" s="12">
        <v>7.2578319999999996</v>
      </c>
      <c r="H2" s="12">
        <v>7.7828108</v>
      </c>
      <c r="I2" s="12">
        <v>198.9684</v>
      </c>
      <c r="J2" s="15">
        <f>-($I$4-I2)/$I$4</f>
        <v>-7.4389069543494349E-2</v>
      </c>
      <c r="K2" s="13">
        <v>0</v>
      </c>
      <c r="L2" s="13">
        <f>-($I$3-I2)/$I$3</f>
        <v>0.40996843011575629</v>
      </c>
      <c r="M2" s="12">
        <v>50.358400000000003</v>
      </c>
      <c r="N2" s="12">
        <v>1.4695611</v>
      </c>
      <c r="O2" s="12">
        <v>1.5758584</v>
      </c>
      <c r="P2" s="12">
        <v>7.6680580000000003</v>
      </c>
      <c r="Q2" s="12">
        <v>0.21091186000000001</v>
      </c>
      <c r="R2" s="12">
        <v>1438.3403000000001</v>
      </c>
      <c r="S2" s="12">
        <v>506.66320000000002</v>
      </c>
    </row>
    <row r="3" spans="1:19" x14ac:dyDescent="0.3">
      <c r="A3" s="14">
        <v>2</v>
      </c>
      <c r="B3" s="11" t="s">
        <v>12</v>
      </c>
      <c r="C3" s="12">
        <v>7691.393</v>
      </c>
      <c r="D3" s="12">
        <v>2066.7159999999999</v>
      </c>
      <c r="E3" s="12">
        <v>250.87200000000001</v>
      </c>
      <c r="F3" s="12">
        <v>72.234219999999993</v>
      </c>
      <c r="G3" s="12">
        <v>4.763738</v>
      </c>
      <c r="H3" s="12">
        <v>0.92364869999999999</v>
      </c>
      <c r="I3" s="12">
        <v>141.1155</v>
      </c>
      <c r="J3" s="15">
        <f>-($I$4-I3)/$I$4</f>
        <v>-0.34352364869579782</v>
      </c>
      <c r="K3" s="13">
        <f>-($I$2-I3)/$I$2</f>
        <v>-0.29076426206372469</v>
      </c>
      <c r="L3" s="13">
        <v>0</v>
      </c>
      <c r="M3" s="12">
        <v>40.631749999999997</v>
      </c>
      <c r="N3" s="12">
        <v>0.96455849999999999</v>
      </c>
      <c r="O3" s="12">
        <v>0.18701980000000001</v>
      </c>
      <c r="P3" s="12">
        <v>7.8213600000000003</v>
      </c>
      <c r="Q3" s="12">
        <v>0.21394432999999999</v>
      </c>
      <c r="R3" s="12">
        <v>971.19359999999995</v>
      </c>
      <c r="S3" s="12">
        <v>233.27930000000001</v>
      </c>
    </row>
    <row r="4" spans="1:19" x14ac:dyDescent="0.3">
      <c r="A4" s="14">
        <v>3</v>
      </c>
      <c r="B4" s="11" t="s">
        <v>13</v>
      </c>
      <c r="C4" s="12">
        <v>14254.962</v>
      </c>
      <c r="D4" s="12">
        <v>3142.2469999999998</v>
      </c>
      <c r="E4" s="12">
        <v>382.14940000000001</v>
      </c>
      <c r="F4" s="12">
        <v>81.005939999999995</v>
      </c>
      <c r="G4" s="12">
        <v>15.775935</v>
      </c>
      <c r="H4" s="12">
        <v>5.0587122000000004</v>
      </c>
      <c r="I4" s="12">
        <v>214.959</v>
      </c>
      <c r="J4" s="15">
        <v>0</v>
      </c>
      <c r="K4" s="13">
        <f>-($I$2-I4)/$I$2</f>
        <v>8.0367535749395383E-2</v>
      </c>
      <c r="L4" s="13">
        <f>-($I$3-I4)/$I$3</f>
        <v>0.52328411832860322</v>
      </c>
      <c r="M4" s="12">
        <v>45.565840000000001</v>
      </c>
      <c r="N4" s="12">
        <v>3.1943009</v>
      </c>
      <c r="O4" s="12">
        <v>1.0242846999999999</v>
      </c>
      <c r="P4" s="12">
        <v>5.8402750000000001</v>
      </c>
      <c r="Q4" s="12">
        <v>5.9364430000000003E-2</v>
      </c>
      <c r="R4" s="12">
        <v>2439.1541999999999</v>
      </c>
      <c r="S4" s="12">
        <v>529.45219999999995</v>
      </c>
    </row>
    <row r="6" spans="1:19" x14ac:dyDescent="0.3">
      <c r="B6" s="17" t="s">
        <v>23</v>
      </c>
    </row>
    <row r="8" spans="1:19" x14ac:dyDescent="0.3">
      <c r="B8" s="13"/>
      <c r="C8" s="9" t="s">
        <v>19</v>
      </c>
      <c r="D8" s="21" t="s">
        <v>20</v>
      </c>
      <c r="E8" s="21"/>
      <c r="F8" s="9" t="s">
        <v>19</v>
      </c>
      <c r="G8" s="9" t="s">
        <v>20</v>
      </c>
      <c r="I8" s="16" t="s">
        <v>22</v>
      </c>
      <c r="J8" s="13">
        <f>(P2-P4)/P2</f>
        <v>0.23836322051815467</v>
      </c>
    </row>
    <row r="9" spans="1:19" x14ac:dyDescent="0.3">
      <c r="B9" s="10" t="s">
        <v>0</v>
      </c>
      <c r="C9" s="10" t="s">
        <v>7</v>
      </c>
      <c r="D9" s="10" t="s">
        <v>7</v>
      </c>
      <c r="E9" s="10" t="s">
        <v>25</v>
      </c>
      <c r="F9" s="10" t="s">
        <v>9</v>
      </c>
      <c r="G9" s="10" t="s">
        <v>9</v>
      </c>
      <c r="I9" s="13"/>
      <c r="J9" s="13">
        <f>(P2-(P2*J8))</f>
        <v>5.8402750000000001</v>
      </c>
    </row>
    <row r="10" spans="1:19" x14ac:dyDescent="0.3">
      <c r="B10" s="11" t="s">
        <v>11</v>
      </c>
      <c r="C10" s="12">
        <v>145.69669999999999</v>
      </c>
      <c r="D10" s="20">
        <v>52.500580999999997</v>
      </c>
      <c r="E10" s="13" t="s">
        <v>28</v>
      </c>
      <c r="F10" s="12">
        <v>-5.1726309999999998E-2</v>
      </c>
      <c r="G10" s="12">
        <v>1.529531</v>
      </c>
    </row>
    <row r="11" spans="1:19" x14ac:dyDescent="0.3">
      <c r="B11" s="11" t="s">
        <v>12</v>
      </c>
      <c r="C11" s="12">
        <v>129.8691</v>
      </c>
      <c r="D11" s="20">
        <v>7.5671340000000002</v>
      </c>
      <c r="E11" s="19">
        <f>($D$10-D11)/$D$10</f>
        <v>0.85586570937186379</v>
      </c>
      <c r="F11" s="12">
        <v>0.61793525999999999</v>
      </c>
      <c r="G11" s="12">
        <v>0.40179700000000002</v>
      </c>
    </row>
    <row r="12" spans="1:19" x14ac:dyDescent="0.3">
      <c r="B12" s="11" t="s">
        <v>13</v>
      </c>
      <c r="C12" s="12">
        <v>205.06729999999999</v>
      </c>
      <c r="D12" s="20">
        <v>6.7510849999999998</v>
      </c>
      <c r="E12" s="19">
        <f>($D$10-D12)/$D$10</f>
        <v>0.87140932783200997</v>
      </c>
      <c r="F12" s="12">
        <v>0.40656437000000001</v>
      </c>
      <c r="G12" s="12">
        <v>2.7093440000000002</v>
      </c>
    </row>
    <row r="13" spans="1:19" x14ac:dyDescent="0.3">
      <c r="B13" s="13"/>
      <c r="C13" s="13">
        <f>SUM(C10:C12)</f>
        <v>480.63309999999996</v>
      </c>
      <c r="D13" s="13">
        <f>SUM(D10:D12)</f>
        <v>66.818799999999996</v>
      </c>
      <c r="E13" s="13"/>
      <c r="F13" s="13">
        <f>SUM(F10:F12)</f>
        <v>0.97277332000000005</v>
      </c>
      <c r="G13" s="13">
        <f t="shared" ref="G13" si="0">SUM(G10:G12)</f>
        <v>4.6406720000000004</v>
      </c>
    </row>
    <row r="14" spans="1:19" x14ac:dyDescent="0.3">
      <c r="B14" s="16" t="s">
        <v>21</v>
      </c>
      <c r="C14" s="19">
        <f>C13/SUM(I2:I4)</f>
        <v>0.86593865086824828</v>
      </c>
      <c r="D14" s="13">
        <f>D13/SUM(I2:I4)</f>
        <v>0.12038492880460232</v>
      </c>
      <c r="F14" s="13">
        <f>F13/SUM(N2:N4)</f>
        <v>0.17283238166018336</v>
      </c>
      <c r="G14" s="13">
        <f>G13/SUM(N2:N4)</f>
        <v>0.82450698202097739</v>
      </c>
    </row>
    <row r="16" spans="1:19" x14ac:dyDescent="0.3">
      <c r="B16" s="17" t="s">
        <v>24</v>
      </c>
    </row>
    <row r="18" spans="2:6" x14ac:dyDescent="0.3">
      <c r="B18" s="13"/>
      <c r="C18" s="9" t="s">
        <v>19</v>
      </c>
      <c r="D18" s="9" t="s">
        <v>20</v>
      </c>
      <c r="E18" s="9" t="s">
        <v>19</v>
      </c>
      <c r="F18" s="9" t="s">
        <v>20</v>
      </c>
    </row>
    <row r="19" spans="2:6" x14ac:dyDescent="0.3">
      <c r="B19" s="10" t="s">
        <v>0</v>
      </c>
      <c r="C19" s="10" t="s">
        <v>1</v>
      </c>
      <c r="D19" s="10" t="s">
        <v>1</v>
      </c>
      <c r="E19" s="10" t="s">
        <v>16</v>
      </c>
      <c r="F19" s="10" t="s">
        <v>16</v>
      </c>
    </row>
    <row r="20" spans="2:6" x14ac:dyDescent="0.3">
      <c r="B20" s="11" t="s">
        <v>11</v>
      </c>
      <c r="C20" s="12">
        <v>6399.2820000000002</v>
      </c>
      <c r="D20" s="12">
        <v>4584.4534999999996</v>
      </c>
      <c r="E20" s="12">
        <v>829.06809999999996</v>
      </c>
      <c r="F20" s="12">
        <v>606.08180000000004</v>
      </c>
    </row>
    <row r="21" spans="2:6" x14ac:dyDescent="0.3">
      <c r="B21" s="11" t="s">
        <v>12</v>
      </c>
      <c r="C21" s="12">
        <v>6681.4089999999997</v>
      </c>
      <c r="D21" s="12">
        <v>927.66390000000001</v>
      </c>
      <c r="E21" s="12">
        <v>842.13800000000003</v>
      </c>
      <c r="F21" s="12">
        <v>117.3699</v>
      </c>
    </row>
    <row r="22" spans="2:6" x14ac:dyDescent="0.3">
      <c r="B22" s="11" t="s">
        <v>13</v>
      </c>
      <c r="C22" s="12">
        <v>9712.4670000000006</v>
      </c>
      <c r="D22" s="12">
        <v>4287.5397000000003</v>
      </c>
      <c r="E22" s="12">
        <v>1656.492</v>
      </c>
      <c r="F22" s="12">
        <v>738.26080000000002</v>
      </c>
    </row>
    <row r="23" spans="2:6" x14ac:dyDescent="0.3">
      <c r="B23" s="13"/>
      <c r="C23" s="13">
        <f>SUM(C20:C22)</f>
        <v>22793.157999999999</v>
      </c>
      <c r="D23" s="13">
        <f t="shared" ref="D23:F23" si="1">SUM(D20:D22)</f>
        <v>9799.6571000000004</v>
      </c>
      <c r="E23" s="13">
        <f t="shared" si="1"/>
        <v>3327.6980999999996</v>
      </c>
      <c r="F23" s="13">
        <f t="shared" si="1"/>
        <v>1461.7125000000001</v>
      </c>
    </row>
    <row r="24" spans="2:6" x14ac:dyDescent="0.3">
      <c r="B24" s="18" t="s">
        <v>27</v>
      </c>
      <c r="C24" s="13">
        <f>C23/SUM(C2:C4)</f>
        <v>0.69170305014258526</v>
      </c>
      <c r="D24" s="13">
        <f>D23/SUM(C2:C4)</f>
        <v>0.29738980032610846</v>
      </c>
      <c r="E24" s="13">
        <f>E23/SUM(R2:R4)</f>
        <v>0.68630896262434371</v>
      </c>
      <c r="F24" s="13">
        <f>F23/SUM(R2:R4)</f>
        <v>0.3014655655000783</v>
      </c>
    </row>
    <row r="25" spans="2:6" x14ac:dyDescent="0.3">
      <c r="B25" s="11" t="s">
        <v>11</v>
      </c>
      <c r="C25" s="13">
        <f>C20/C2</f>
        <v>0.5814423660090634</v>
      </c>
      <c r="D25" s="13"/>
      <c r="E25" s="13">
        <f>E20/R2</f>
        <v>0.57640608415129568</v>
      </c>
      <c r="F25" s="13"/>
    </row>
    <row r="26" spans="2:6" x14ac:dyDescent="0.3">
      <c r="B26" s="11" t="s">
        <v>12</v>
      </c>
      <c r="C26" s="13">
        <f>C21/C3</f>
        <v>0.86868646550761341</v>
      </c>
      <c r="D26" s="13"/>
      <c r="E26" s="13">
        <f>E21/R3</f>
        <v>0.8671165048863585</v>
      </c>
      <c r="F26" s="13"/>
    </row>
    <row r="27" spans="2:6" x14ac:dyDescent="0.3">
      <c r="B27" s="11" t="s">
        <v>13</v>
      </c>
      <c r="C27" s="13">
        <f>C22/C4</f>
        <v>0.68133938203412969</v>
      </c>
      <c r="D27" s="13"/>
      <c r="E27" s="13">
        <f>E22/R4</f>
        <v>0.67912557557861652</v>
      </c>
      <c r="F27" s="13"/>
    </row>
  </sheetData>
  <mergeCells count="1"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</vt:lpstr>
      <vt:lpstr>PH</vt:lpstr>
      <vt:lpstr>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2024-07-10T20:51:45Z</dcterms:created>
  <dcterms:modified xsi:type="dcterms:W3CDTF">2024-10-28T16:01:35Z</dcterms:modified>
</cp:coreProperties>
</file>