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Documents\R\Gasera_results_CERESTRES\data\"/>
    </mc:Choice>
  </mc:AlternateContent>
  <xr:revisionPtr revIDLastSave="0" documentId="8_{5368BEDD-4065-4BAF-92FB-CA56122AFCCD}" xr6:coauthVersionLast="47" xr6:coauthVersionMax="47" xr10:uidLastSave="{00000000-0000-0000-0000-000000000000}"/>
  <bookViews>
    <workbookView xWindow="-108" yWindow="-108" windowWidth="23256" windowHeight="12576" xr2:uid="{85477475-26C8-4747-8E6E-3E4433C4B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9" i="1" l="1"/>
  <c r="AK49" i="1" s="1"/>
  <c r="AL49" i="1" s="1"/>
  <c r="AD49" i="1"/>
  <c r="AG49" i="1" s="1"/>
  <c r="AH49" i="1" s="1"/>
  <c r="AB49" i="1"/>
  <c r="X49" i="1"/>
  <c r="AF49" i="1" s="1"/>
  <c r="AI49" i="1" s="1"/>
  <c r="AJ49" i="1" s="1"/>
  <c r="J49" i="1"/>
  <c r="P49" i="1" s="1"/>
  <c r="I49" i="1"/>
  <c r="H49" i="1"/>
  <c r="AG48" i="1"/>
  <c r="AH48" i="1" s="1"/>
  <c r="AF48" i="1"/>
  <c r="AI48" i="1" s="1"/>
  <c r="AJ48" i="1" s="1"/>
  <c r="AE48" i="1"/>
  <c r="AK48" i="1" s="1"/>
  <c r="AL48" i="1" s="1"/>
  <c r="AD48" i="1"/>
  <c r="AB48" i="1"/>
  <c r="X48" i="1"/>
  <c r="J48" i="1"/>
  <c r="P48" i="1" s="1"/>
  <c r="I48" i="1"/>
  <c r="H48" i="1"/>
  <c r="AF47" i="1"/>
  <c r="AI47" i="1" s="1"/>
  <c r="AJ47" i="1" s="1"/>
  <c r="AE47" i="1"/>
  <c r="AK47" i="1" s="1"/>
  <c r="AL47" i="1" s="1"/>
  <c r="AD47" i="1"/>
  <c r="AG47" i="1" s="1"/>
  <c r="AH47" i="1" s="1"/>
  <c r="AB47" i="1"/>
  <c r="X47" i="1"/>
  <c r="J47" i="1"/>
  <c r="P47" i="1" s="1"/>
  <c r="I47" i="1"/>
  <c r="H47" i="1"/>
  <c r="AF46" i="1"/>
  <c r="AI46" i="1" s="1"/>
  <c r="AJ46" i="1" s="1"/>
  <c r="AE46" i="1"/>
  <c r="AK46" i="1" s="1"/>
  <c r="AL46" i="1" s="1"/>
  <c r="AD46" i="1"/>
  <c r="AG46" i="1" s="1"/>
  <c r="AH46" i="1" s="1"/>
  <c r="AB46" i="1"/>
  <c r="X46" i="1"/>
  <c r="J46" i="1"/>
  <c r="P46" i="1" s="1"/>
  <c r="I46" i="1"/>
  <c r="H46" i="1"/>
  <c r="AF45" i="1"/>
  <c r="AI45" i="1" s="1"/>
  <c r="AJ45" i="1" s="1"/>
  <c r="AE45" i="1"/>
  <c r="AK45" i="1" s="1"/>
  <c r="AL45" i="1" s="1"/>
  <c r="AD45" i="1"/>
  <c r="AG45" i="1" s="1"/>
  <c r="AH45" i="1" s="1"/>
  <c r="AB45" i="1"/>
  <c r="X45" i="1"/>
  <c r="J45" i="1"/>
  <c r="P45" i="1" s="1"/>
  <c r="I45" i="1"/>
  <c r="H45" i="1"/>
  <c r="AK44" i="1"/>
  <c r="AL44" i="1" s="1"/>
  <c r="AE44" i="1"/>
  <c r="AB44" i="1"/>
  <c r="X44" i="1"/>
  <c r="AF44" i="1" s="1"/>
  <c r="AI44" i="1" s="1"/>
  <c r="AJ44" i="1" s="1"/>
  <c r="J44" i="1"/>
  <c r="I44" i="1"/>
  <c r="P44" i="1" s="1"/>
  <c r="H44" i="1"/>
  <c r="AB43" i="1"/>
  <c r="X43" i="1"/>
  <c r="AE43" i="1" s="1"/>
  <c r="AK43" i="1" s="1"/>
  <c r="AL43" i="1" s="1"/>
  <c r="J43" i="1"/>
  <c r="P43" i="1" s="1"/>
  <c r="I43" i="1"/>
  <c r="H43" i="1"/>
  <c r="AF42" i="1"/>
  <c r="AI42" i="1" s="1"/>
  <c r="AJ42" i="1" s="1"/>
  <c r="AD42" i="1"/>
  <c r="AG42" i="1" s="1"/>
  <c r="AH42" i="1" s="1"/>
  <c r="AB42" i="1"/>
  <c r="X42" i="1"/>
  <c r="AE42" i="1" s="1"/>
  <c r="AK42" i="1" s="1"/>
  <c r="AL42" i="1" s="1"/>
  <c r="J42" i="1"/>
  <c r="P42" i="1" s="1"/>
  <c r="I42" i="1"/>
  <c r="H42" i="1"/>
  <c r="AB41" i="1"/>
  <c r="X41" i="1"/>
  <c r="AF41" i="1" s="1"/>
  <c r="AI41" i="1" s="1"/>
  <c r="AJ41" i="1" s="1"/>
  <c r="J41" i="1"/>
  <c r="I41" i="1"/>
  <c r="P41" i="1" s="1"/>
  <c r="H41" i="1"/>
  <c r="AF40" i="1"/>
  <c r="AI40" i="1" s="1"/>
  <c r="AJ40" i="1" s="1"/>
  <c r="AB40" i="1"/>
  <c r="X40" i="1"/>
  <c r="AE40" i="1" s="1"/>
  <c r="AK40" i="1" s="1"/>
  <c r="AL40" i="1" s="1"/>
  <c r="J40" i="1"/>
  <c r="I40" i="1"/>
  <c r="H40" i="1"/>
  <c r="P40" i="1" s="1"/>
  <c r="AE39" i="1"/>
  <c r="AK39" i="1" s="1"/>
  <c r="AL39" i="1" s="1"/>
  <c r="AD39" i="1"/>
  <c r="AG39" i="1" s="1"/>
  <c r="AH39" i="1" s="1"/>
  <c r="AB39" i="1"/>
  <c r="X39" i="1"/>
  <c r="AF39" i="1" s="1"/>
  <c r="AI39" i="1" s="1"/>
  <c r="AJ39" i="1" s="1"/>
  <c r="P39" i="1"/>
  <c r="J39" i="1"/>
  <c r="I39" i="1"/>
  <c r="H39" i="1"/>
  <c r="AD38" i="1"/>
  <c r="AG38" i="1" s="1"/>
  <c r="AH38" i="1" s="1"/>
  <c r="AB38" i="1"/>
  <c r="X38" i="1"/>
  <c r="AF38" i="1" s="1"/>
  <c r="AI38" i="1" s="1"/>
  <c r="AJ38" i="1" s="1"/>
  <c r="J38" i="1"/>
  <c r="P38" i="1" s="1"/>
  <c r="I38" i="1"/>
  <c r="H38" i="1"/>
  <c r="AF37" i="1"/>
  <c r="AI37" i="1" s="1"/>
  <c r="AJ37" i="1" s="1"/>
  <c r="AB37" i="1"/>
  <c r="X37" i="1"/>
  <c r="AE37" i="1" s="1"/>
  <c r="AK37" i="1" s="1"/>
  <c r="AL37" i="1" s="1"/>
  <c r="J37" i="1"/>
  <c r="I37" i="1"/>
  <c r="P37" i="1" s="1"/>
  <c r="H37" i="1"/>
  <c r="AB36" i="1"/>
  <c r="X36" i="1"/>
  <c r="AE36" i="1" s="1"/>
  <c r="AK36" i="1" s="1"/>
  <c r="AL36" i="1" s="1"/>
  <c r="J36" i="1"/>
  <c r="P36" i="1" s="1"/>
  <c r="I36" i="1"/>
  <c r="H36" i="1"/>
  <c r="AI35" i="1"/>
  <c r="AJ35" i="1" s="1"/>
  <c r="AF35" i="1"/>
  <c r="AE35" i="1"/>
  <c r="AK35" i="1" s="1"/>
  <c r="AL35" i="1" s="1"/>
  <c r="AD35" i="1"/>
  <c r="AG35" i="1" s="1"/>
  <c r="AH35" i="1" s="1"/>
  <c r="AB35" i="1"/>
  <c r="X35" i="1"/>
  <c r="P35" i="1"/>
  <c r="J35" i="1"/>
  <c r="I35" i="1"/>
  <c r="H35" i="1"/>
  <c r="AB34" i="1"/>
  <c r="X34" i="1"/>
  <c r="AF34" i="1" s="1"/>
  <c r="AI34" i="1" s="1"/>
  <c r="AJ34" i="1" s="1"/>
  <c r="J34" i="1"/>
  <c r="P34" i="1" s="1"/>
  <c r="I34" i="1"/>
  <c r="H34" i="1"/>
  <c r="AF33" i="1"/>
  <c r="AI33" i="1" s="1"/>
  <c r="AJ33" i="1" s="1"/>
  <c r="AB33" i="1"/>
  <c r="X33" i="1"/>
  <c r="AE33" i="1" s="1"/>
  <c r="AK33" i="1" s="1"/>
  <c r="AL33" i="1" s="1"/>
  <c r="J33" i="1"/>
  <c r="I33" i="1"/>
  <c r="H33" i="1"/>
  <c r="P33" i="1" s="1"/>
  <c r="AI32" i="1"/>
  <c r="AJ32" i="1" s="1"/>
  <c r="AF32" i="1"/>
  <c r="AE32" i="1"/>
  <c r="AK32" i="1" s="1"/>
  <c r="AL32" i="1" s="1"/>
  <c r="AD32" i="1"/>
  <c r="AG32" i="1" s="1"/>
  <c r="AH32" i="1" s="1"/>
  <c r="AB32" i="1"/>
  <c r="X32" i="1"/>
  <c r="P32" i="1"/>
  <c r="J32" i="1"/>
  <c r="I32" i="1"/>
  <c r="H32" i="1"/>
  <c r="AD31" i="1"/>
  <c r="AG31" i="1" s="1"/>
  <c r="AH31" i="1" s="1"/>
  <c r="AB31" i="1"/>
  <c r="X31" i="1"/>
  <c r="AF31" i="1" s="1"/>
  <c r="AI31" i="1" s="1"/>
  <c r="AJ31" i="1" s="1"/>
  <c r="J31" i="1"/>
  <c r="P31" i="1" s="1"/>
  <c r="I31" i="1"/>
  <c r="H31" i="1"/>
  <c r="AF30" i="1"/>
  <c r="AI30" i="1" s="1"/>
  <c r="AJ30" i="1" s="1"/>
  <c r="AB30" i="1"/>
  <c r="X30" i="1"/>
  <c r="AE30" i="1" s="1"/>
  <c r="AK30" i="1" s="1"/>
  <c r="AL30" i="1" s="1"/>
  <c r="J30" i="1"/>
  <c r="I30" i="1"/>
  <c r="P30" i="1" s="1"/>
  <c r="H30" i="1"/>
  <c r="AF29" i="1"/>
  <c r="AI29" i="1" s="1"/>
  <c r="AJ29" i="1" s="1"/>
  <c r="AB29" i="1"/>
  <c r="X29" i="1"/>
  <c r="AE29" i="1" s="1"/>
  <c r="AK29" i="1" s="1"/>
  <c r="AL29" i="1" s="1"/>
  <c r="J29" i="1"/>
  <c r="P29" i="1" s="1"/>
  <c r="I29" i="1"/>
  <c r="H29" i="1"/>
  <c r="AE28" i="1"/>
  <c r="AK28" i="1" s="1"/>
  <c r="AL28" i="1" s="1"/>
  <c r="AD28" i="1"/>
  <c r="AG28" i="1" s="1"/>
  <c r="AH28" i="1" s="1"/>
  <c r="AB28" i="1"/>
  <c r="X28" i="1"/>
  <c r="AF28" i="1" s="1"/>
  <c r="AI28" i="1" s="1"/>
  <c r="AJ28" i="1" s="1"/>
  <c r="P28" i="1"/>
  <c r="J28" i="1"/>
  <c r="I28" i="1"/>
  <c r="H28" i="1"/>
  <c r="AL27" i="1"/>
  <c r="AK27" i="1"/>
  <c r="AF27" i="1"/>
  <c r="AI27" i="1" s="1"/>
  <c r="AJ27" i="1" s="1"/>
  <c r="AE27" i="1"/>
  <c r="AD27" i="1"/>
  <c r="AG27" i="1" s="1"/>
  <c r="AH27" i="1" s="1"/>
  <c r="AB27" i="1"/>
  <c r="X27" i="1"/>
  <c r="J27" i="1"/>
  <c r="P27" i="1" s="1"/>
  <c r="I27" i="1"/>
  <c r="H27" i="1"/>
  <c r="AB26" i="1"/>
  <c r="X26" i="1"/>
  <c r="AF26" i="1" s="1"/>
  <c r="AI26" i="1" s="1"/>
  <c r="AJ26" i="1" s="1"/>
  <c r="J26" i="1"/>
  <c r="I26" i="1"/>
  <c r="H26" i="1"/>
  <c r="P26" i="1" s="1"/>
  <c r="AE25" i="1"/>
  <c r="AK25" i="1" s="1"/>
  <c r="AL25" i="1" s="1"/>
  <c r="AD25" i="1"/>
  <c r="AG25" i="1" s="1"/>
  <c r="AH25" i="1" s="1"/>
  <c r="AB25" i="1"/>
  <c r="X25" i="1"/>
  <c r="AF25" i="1" s="1"/>
  <c r="AI25" i="1" s="1"/>
  <c r="AJ25" i="1" s="1"/>
  <c r="P25" i="1"/>
  <c r="J25" i="1"/>
  <c r="I25" i="1"/>
  <c r="H25" i="1"/>
  <c r="AD24" i="1"/>
  <c r="AG24" i="1" s="1"/>
  <c r="AH24" i="1" s="1"/>
  <c r="AB24" i="1"/>
  <c r="X24" i="1"/>
  <c r="AF24" i="1" s="1"/>
  <c r="AI24" i="1" s="1"/>
  <c r="AJ24" i="1" s="1"/>
  <c r="J24" i="1"/>
  <c r="P24" i="1" s="1"/>
  <c r="I24" i="1"/>
  <c r="H24" i="1"/>
  <c r="AF23" i="1"/>
  <c r="AI23" i="1" s="1"/>
  <c r="AJ23" i="1" s="1"/>
  <c r="AB23" i="1"/>
  <c r="X23" i="1"/>
  <c r="AE23" i="1" s="1"/>
  <c r="AK23" i="1" s="1"/>
  <c r="AL23" i="1" s="1"/>
  <c r="J23" i="1"/>
  <c r="I23" i="1"/>
  <c r="P23" i="1" s="1"/>
  <c r="H23" i="1"/>
  <c r="AF22" i="1"/>
  <c r="AI22" i="1" s="1"/>
  <c r="AJ22" i="1" s="1"/>
  <c r="AB22" i="1"/>
  <c r="X22" i="1"/>
  <c r="AE22" i="1" s="1"/>
  <c r="AK22" i="1" s="1"/>
  <c r="AL22" i="1" s="1"/>
  <c r="J22" i="1"/>
  <c r="P22" i="1" s="1"/>
  <c r="I22" i="1"/>
  <c r="H22" i="1"/>
  <c r="AI21" i="1"/>
  <c r="AJ21" i="1" s="1"/>
  <c r="AF21" i="1"/>
  <c r="AE21" i="1"/>
  <c r="AK21" i="1" s="1"/>
  <c r="AL21" i="1" s="1"/>
  <c r="AD21" i="1"/>
  <c r="AG21" i="1" s="1"/>
  <c r="AH21" i="1" s="1"/>
  <c r="AB21" i="1"/>
  <c r="X21" i="1"/>
  <c r="P21" i="1"/>
  <c r="J21" i="1"/>
  <c r="I21" i="1"/>
  <c r="H21" i="1"/>
  <c r="AF20" i="1"/>
  <c r="AI20" i="1" s="1"/>
  <c r="AJ20" i="1" s="1"/>
  <c r="AD20" i="1"/>
  <c r="AG20" i="1" s="1"/>
  <c r="AH20" i="1" s="1"/>
  <c r="AB20" i="1"/>
  <c r="X20" i="1"/>
  <c r="AE20" i="1" s="1"/>
  <c r="AK20" i="1" s="1"/>
  <c r="AL20" i="1" s="1"/>
  <c r="J20" i="1"/>
  <c r="P20" i="1" s="1"/>
  <c r="I20" i="1"/>
  <c r="H20" i="1"/>
  <c r="AB19" i="1"/>
  <c r="X19" i="1"/>
  <c r="AF19" i="1" s="1"/>
  <c r="AI19" i="1" s="1"/>
  <c r="AJ19" i="1" s="1"/>
  <c r="J19" i="1"/>
  <c r="P19" i="1" s="1"/>
  <c r="I19" i="1"/>
  <c r="H19" i="1"/>
  <c r="AI18" i="1"/>
  <c r="AJ18" i="1" s="1"/>
  <c r="AF18" i="1"/>
  <c r="AE18" i="1"/>
  <c r="AK18" i="1" s="1"/>
  <c r="AL18" i="1" s="1"/>
  <c r="AB18" i="1"/>
  <c r="X18" i="1"/>
  <c r="AD18" i="1" s="1"/>
  <c r="AG18" i="1" s="1"/>
  <c r="AH18" i="1" s="1"/>
  <c r="P18" i="1"/>
  <c r="J18" i="1"/>
  <c r="I18" i="1"/>
  <c r="H18" i="1"/>
  <c r="AD17" i="1"/>
  <c r="AG17" i="1" s="1"/>
  <c r="AH17" i="1" s="1"/>
  <c r="AB17" i="1"/>
  <c r="X17" i="1"/>
  <c r="AF17" i="1" s="1"/>
  <c r="AI17" i="1" s="1"/>
  <c r="AJ17" i="1" s="1"/>
  <c r="J17" i="1"/>
  <c r="P17" i="1" s="1"/>
  <c r="I17" i="1"/>
  <c r="H17" i="1"/>
  <c r="AK16" i="1"/>
  <c r="AL16" i="1" s="1"/>
  <c r="AG16" i="1"/>
  <c r="AH16" i="1" s="1"/>
  <c r="AF16" i="1"/>
  <c r="AI16" i="1" s="1"/>
  <c r="AJ16" i="1" s="1"/>
  <c r="AE16" i="1"/>
  <c r="AD16" i="1"/>
  <c r="AB16" i="1"/>
  <c r="X16" i="1"/>
  <c r="J16" i="1"/>
  <c r="I16" i="1"/>
  <c r="P16" i="1" s="1"/>
  <c r="H16" i="1"/>
  <c r="AF15" i="1"/>
  <c r="AI15" i="1" s="1"/>
  <c r="AJ15" i="1" s="1"/>
  <c r="AB15" i="1"/>
  <c r="X15" i="1"/>
  <c r="AE15" i="1" s="1"/>
  <c r="AK15" i="1" s="1"/>
  <c r="AL15" i="1" s="1"/>
  <c r="J15" i="1"/>
  <c r="P15" i="1" s="1"/>
  <c r="I15" i="1"/>
  <c r="H15" i="1"/>
  <c r="AE14" i="1"/>
  <c r="AK14" i="1" s="1"/>
  <c r="AL14" i="1" s="1"/>
  <c r="AD14" i="1"/>
  <c r="AG14" i="1" s="1"/>
  <c r="AH14" i="1" s="1"/>
  <c r="AB14" i="1"/>
  <c r="X14" i="1"/>
  <c r="AF14" i="1" s="1"/>
  <c r="AI14" i="1" s="1"/>
  <c r="AJ14" i="1" s="1"/>
  <c r="P14" i="1"/>
  <c r="J14" i="1"/>
  <c r="I14" i="1"/>
  <c r="H14" i="1"/>
  <c r="AL13" i="1"/>
  <c r="AK13" i="1"/>
  <c r="AF13" i="1"/>
  <c r="AI13" i="1" s="1"/>
  <c r="AJ13" i="1" s="1"/>
  <c r="AE13" i="1"/>
  <c r="AD13" i="1"/>
  <c r="AG13" i="1" s="1"/>
  <c r="AH13" i="1" s="1"/>
  <c r="AB13" i="1"/>
  <c r="X13" i="1"/>
  <c r="J13" i="1"/>
  <c r="P13" i="1" s="1"/>
  <c r="I13" i="1"/>
  <c r="H13" i="1"/>
  <c r="AK12" i="1"/>
  <c r="AL12" i="1" s="1"/>
  <c r="AE12" i="1"/>
  <c r="AB12" i="1"/>
  <c r="X12" i="1"/>
  <c r="AF12" i="1" s="1"/>
  <c r="AI12" i="1" s="1"/>
  <c r="AJ12" i="1" s="1"/>
  <c r="J12" i="1"/>
  <c r="P12" i="1" s="1"/>
  <c r="I12" i="1"/>
  <c r="H12" i="1"/>
  <c r="AB11" i="1"/>
  <c r="X11" i="1"/>
  <c r="AF11" i="1" s="1"/>
  <c r="AI11" i="1" s="1"/>
  <c r="AJ11" i="1" s="1"/>
  <c r="J11" i="1"/>
  <c r="I11" i="1"/>
  <c r="H11" i="1"/>
  <c r="P11" i="1" s="1"/>
  <c r="AD10" i="1"/>
  <c r="AG10" i="1" s="1"/>
  <c r="AH10" i="1" s="1"/>
  <c r="AB10" i="1"/>
  <c r="X10" i="1"/>
  <c r="AF10" i="1" s="1"/>
  <c r="AI10" i="1" s="1"/>
  <c r="AJ10" i="1" s="1"/>
  <c r="J10" i="1"/>
  <c r="P10" i="1" s="1"/>
  <c r="I10" i="1"/>
  <c r="H10" i="1"/>
  <c r="AK9" i="1"/>
  <c r="AL9" i="1" s="1"/>
  <c r="AI9" i="1"/>
  <c r="AJ9" i="1" s="1"/>
  <c r="AF9" i="1"/>
  <c r="AE9" i="1"/>
  <c r="AB9" i="1"/>
  <c r="X9" i="1"/>
  <c r="AD9" i="1" s="1"/>
  <c r="AG9" i="1" s="1"/>
  <c r="AH9" i="1" s="1"/>
  <c r="J9" i="1"/>
  <c r="I9" i="1"/>
  <c r="P9" i="1" s="1"/>
  <c r="H9" i="1"/>
  <c r="AF8" i="1"/>
  <c r="AI8" i="1" s="1"/>
  <c r="AJ8" i="1" s="1"/>
  <c r="AB8" i="1"/>
  <c r="X8" i="1"/>
  <c r="AE8" i="1" s="1"/>
  <c r="AK8" i="1" s="1"/>
  <c r="AL8" i="1" s="1"/>
  <c r="J8" i="1"/>
  <c r="P8" i="1" s="1"/>
  <c r="I8" i="1"/>
  <c r="H8" i="1"/>
  <c r="AG7" i="1"/>
  <c r="AH7" i="1" s="1"/>
  <c r="AE7" i="1"/>
  <c r="AK7" i="1" s="1"/>
  <c r="AL7" i="1" s="1"/>
  <c r="AD7" i="1"/>
  <c r="AB7" i="1"/>
  <c r="X7" i="1"/>
  <c r="AF7" i="1" s="1"/>
  <c r="AI7" i="1" s="1"/>
  <c r="AJ7" i="1" s="1"/>
  <c r="P7" i="1"/>
  <c r="J7" i="1"/>
  <c r="I7" i="1"/>
  <c r="H7" i="1"/>
  <c r="AF6" i="1"/>
  <c r="AI6" i="1" s="1"/>
  <c r="AJ6" i="1" s="1"/>
  <c r="AD6" i="1"/>
  <c r="AG6" i="1" s="1"/>
  <c r="AH6" i="1" s="1"/>
  <c r="AB6" i="1"/>
  <c r="X6" i="1"/>
  <c r="AE6" i="1" s="1"/>
  <c r="AK6" i="1" s="1"/>
  <c r="AL6" i="1" s="1"/>
  <c r="J6" i="1"/>
  <c r="P6" i="1" s="1"/>
  <c r="I6" i="1"/>
  <c r="H6" i="1"/>
  <c r="AK5" i="1"/>
  <c r="AL5" i="1" s="1"/>
  <c r="AE5" i="1"/>
  <c r="AB5" i="1"/>
  <c r="X5" i="1"/>
  <c r="AF5" i="1" s="1"/>
  <c r="AI5" i="1" s="1"/>
  <c r="AJ5" i="1" s="1"/>
  <c r="J5" i="1"/>
  <c r="I5" i="1"/>
  <c r="P5" i="1" s="1"/>
  <c r="H5" i="1"/>
  <c r="AB4" i="1"/>
  <c r="X4" i="1"/>
  <c r="AF4" i="1" s="1"/>
  <c r="AI4" i="1" s="1"/>
  <c r="AJ4" i="1" s="1"/>
  <c r="J4" i="1"/>
  <c r="I4" i="1"/>
  <c r="H4" i="1"/>
  <c r="P4" i="1" s="1"/>
  <c r="AI3" i="1"/>
  <c r="AJ3" i="1" s="1"/>
  <c r="AG3" i="1"/>
  <c r="AF3" i="1"/>
  <c r="AE3" i="1"/>
  <c r="AK3" i="1" s="1"/>
  <c r="AL3" i="1" s="1"/>
  <c r="AD3" i="1"/>
  <c r="AB3" i="1"/>
  <c r="AH3" i="1" s="1"/>
  <c r="X3" i="1"/>
  <c r="P3" i="1"/>
  <c r="J3" i="1"/>
  <c r="I3" i="1"/>
  <c r="H3" i="1"/>
  <c r="AK2" i="1"/>
  <c r="AL2" i="1" s="1"/>
  <c r="AG2" i="1"/>
  <c r="AH2" i="1" s="1"/>
  <c r="AF2" i="1"/>
  <c r="AI2" i="1" s="1"/>
  <c r="AJ2" i="1" s="1"/>
  <c r="AE2" i="1"/>
  <c r="AD2" i="1"/>
  <c r="AB2" i="1"/>
  <c r="X2" i="1"/>
  <c r="J2" i="1"/>
  <c r="I2" i="1"/>
  <c r="P2" i="1" s="1"/>
  <c r="H2" i="1"/>
  <c r="AT18" i="1" l="1"/>
  <c r="AS18" i="1"/>
  <c r="AQ42" i="1"/>
  <c r="AR42" i="1" s="1"/>
  <c r="AP42" i="1"/>
  <c r="AT10" i="1"/>
  <c r="AS10" i="1"/>
  <c r="AS42" i="1"/>
  <c r="AN18" i="1"/>
  <c r="AS26" i="1"/>
  <c r="AT26" i="1"/>
  <c r="AT2" i="1"/>
  <c r="AS2" i="1"/>
  <c r="AS34" i="1"/>
  <c r="AT34" i="1"/>
  <c r="AD5" i="1"/>
  <c r="AG5" i="1" s="1"/>
  <c r="AH5" i="1" s="1"/>
  <c r="AN2" i="1" s="1"/>
  <c r="AD12" i="1"/>
  <c r="AG12" i="1" s="1"/>
  <c r="AH12" i="1" s="1"/>
  <c r="AD19" i="1"/>
  <c r="AG19" i="1" s="1"/>
  <c r="AH19" i="1" s="1"/>
  <c r="AM18" i="1" s="1"/>
  <c r="AD34" i="1"/>
  <c r="AG34" i="1" s="1"/>
  <c r="AH34" i="1" s="1"/>
  <c r="AD41" i="1"/>
  <c r="AG41" i="1" s="1"/>
  <c r="AH41" i="1" s="1"/>
  <c r="AF36" i="1"/>
  <c r="AI36" i="1" s="1"/>
  <c r="AJ36" i="1" s="1"/>
  <c r="AD4" i="1"/>
  <c r="AG4" i="1" s="1"/>
  <c r="AH4" i="1" s="1"/>
  <c r="AD11" i="1"/>
  <c r="AG11" i="1" s="1"/>
  <c r="AH11" i="1" s="1"/>
  <c r="AN10" i="1" s="1"/>
  <c r="AE19" i="1"/>
  <c r="AK19" i="1" s="1"/>
  <c r="AL19" i="1" s="1"/>
  <c r="AQ18" i="1" s="1"/>
  <c r="AD26" i="1"/>
  <c r="AG26" i="1" s="1"/>
  <c r="AH26" i="1" s="1"/>
  <c r="AD33" i="1"/>
  <c r="AG33" i="1" s="1"/>
  <c r="AH33" i="1" s="1"/>
  <c r="AE34" i="1"/>
  <c r="AK34" i="1" s="1"/>
  <c r="AL34" i="1" s="1"/>
  <c r="AD40" i="1"/>
  <c r="AG40" i="1" s="1"/>
  <c r="AH40" i="1" s="1"/>
  <c r="AE41" i="1"/>
  <c r="AK41" i="1" s="1"/>
  <c r="AL41" i="1" s="1"/>
  <c r="AF43" i="1"/>
  <c r="AI43" i="1" s="1"/>
  <c r="AJ43" i="1" s="1"/>
  <c r="AT42" i="1" s="1"/>
  <c r="AE4" i="1"/>
  <c r="AK4" i="1" s="1"/>
  <c r="AL4" i="1" s="1"/>
  <c r="AP2" i="1" s="1"/>
  <c r="AE11" i="1"/>
  <c r="AK11" i="1" s="1"/>
  <c r="AL11" i="1" s="1"/>
  <c r="AE26" i="1"/>
  <c r="AK26" i="1" s="1"/>
  <c r="AL26" i="1" s="1"/>
  <c r="AE10" i="1"/>
  <c r="AK10" i="1" s="1"/>
  <c r="AL10" i="1" s="1"/>
  <c r="AE17" i="1"/>
  <c r="AK17" i="1" s="1"/>
  <c r="AL17" i="1" s="1"/>
  <c r="AD23" i="1"/>
  <c r="AG23" i="1" s="1"/>
  <c r="AH23" i="1" s="1"/>
  <c r="AE24" i="1"/>
  <c r="AK24" i="1" s="1"/>
  <c r="AL24" i="1" s="1"/>
  <c r="AD30" i="1"/>
  <c r="AG30" i="1" s="1"/>
  <c r="AH30" i="1" s="1"/>
  <c r="AE31" i="1"/>
  <c r="AK31" i="1" s="1"/>
  <c r="AL31" i="1" s="1"/>
  <c r="AD37" i="1"/>
  <c r="AG37" i="1" s="1"/>
  <c r="AH37" i="1" s="1"/>
  <c r="AE38" i="1"/>
  <c r="AK38" i="1" s="1"/>
  <c r="AL38" i="1" s="1"/>
  <c r="AD44" i="1"/>
  <c r="AG44" i="1" s="1"/>
  <c r="AH44" i="1" s="1"/>
  <c r="AD8" i="1"/>
  <c r="AG8" i="1" s="1"/>
  <c r="AH8" i="1" s="1"/>
  <c r="AM2" i="1" s="1"/>
  <c r="AD15" i="1"/>
  <c r="AG15" i="1" s="1"/>
  <c r="AH15" i="1" s="1"/>
  <c r="AD22" i="1"/>
  <c r="AG22" i="1" s="1"/>
  <c r="AH22" i="1" s="1"/>
  <c r="AD29" i="1"/>
  <c r="AG29" i="1" s="1"/>
  <c r="AH29" i="1" s="1"/>
  <c r="AD36" i="1"/>
  <c r="AG36" i="1" s="1"/>
  <c r="AH36" i="1" s="1"/>
  <c r="AD43" i="1"/>
  <c r="AG43" i="1" s="1"/>
  <c r="AH43" i="1" s="1"/>
  <c r="AN42" i="1" s="1"/>
  <c r="AQ26" i="1" l="1"/>
  <c r="AR26" i="1" s="1"/>
  <c r="AP26" i="1"/>
  <c r="AM10" i="1"/>
  <c r="AP18" i="1"/>
  <c r="AR18" i="1" s="1"/>
  <c r="AM42" i="1"/>
  <c r="AP34" i="1"/>
  <c r="AQ34" i="1"/>
  <c r="AR34" i="1" s="1"/>
  <c r="AN34" i="1"/>
  <c r="AM34" i="1"/>
  <c r="AN26" i="1"/>
  <c r="AM26" i="1"/>
  <c r="AQ2" i="1"/>
  <c r="AR2" i="1" s="1"/>
  <c r="AP10" i="1"/>
  <c r="AQ10" i="1"/>
  <c r="AR10" i="1" s="1"/>
</calcChain>
</file>

<file path=xl/sharedStrings.xml><?xml version="1.0" encoding="utf-8"?>
<sst xmlns="http://schemas.openxmlformats.org/spreadsheetml/2006/main" count="408" uniqueCount="67">
  <si>
    <t>Index</t>
  </si>
  <si>
    <t>Fecha Muestreo</t>
  </si>
  <si>
    <t>Ref Lab</t>
  </si>
  <si>
    <t>Ref Cliente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</si>
  <si>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</si>
  <si>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</si>
  <si>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</si>
  <si>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</si>
  <si>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</si>
  <si>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</si>
  <si>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</si>
  <si>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</si>
  <si>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</si>
  <si>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</si>
  <si>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</si>
  <si>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</si>
  <si>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Sample_time</t>
  </si>
  <si>
    <t>Sample_hour</t>
  </si>
  <si>
    <t xml:space="preserve">Sample_time_min </t>
  </si>
  <si>
    <t>CCH4_ppm</t>
  </si>
  <si>
    <t>CCO2_ppm</t>
  </si>
  <si>
    <t>NN2O_ppm</t>
  </si>
  <si>
    <t>Chamber_temp</t>
  </si>
  <si>
    <t>Chamber_temp_K</t>
  </si>
  <si>
    <t xml:space="preserve">Surface_Area </t>
  </si>
  <si>
    <t>Chamber_diameter</t>
  </si>
  <si>
    <t>Chamber_Height</t>
  </si>
  <si>
    <t>Volume</t>
  </si>
  <si>
    <t>Species</t>
  </si>
  <si>
    <r>
      <t xml:space="preserve">Density of </t>
    </r>
    <r>
      <rPr>
        <b/>
        <sz val="11"/>
        <color theme="1"/>
        <rFont val="Calibri"/>
        <family val="2"/>
        <scheme val="minor"/>
      </rPr>
      <t xml:space="preserve">CH4 </t>
    </r>
    <r>
      <rPr>
        <sz val="11"/>
        <color theme="1"/>
        <rFont val="Calibri"/>
        <family val="2"/>
        <scheme val="minor"/>
      </rPr>
      <t>(g m3)</t>
    </r>
  </si>
  <si>
    <r>
      <t xml:space="preserve">Density of </t>
    </r>
    <r>
      <rPr>
        <b/>
        <sz val="11"/>
        <color theme="1"/>
        <rFont val="Calibri"/>
        <family val="2"/>
        <scheme val="minor"/>
      </rPr>
      <t>N2O</t>
    </r>
    <r>
      <rPr>
        <sz val="11"/>
        <color theme="1"/>
        <rFont val="Calibri"/>
        <family val="2"/>
        <scheme val="minor"/>
      </rPr>
      <t xml:space="preserve"> (g m3)</t>
    </r>
  </si>
  <si>
    <r>
      <t xml:space="preserve">Density of </t>
    </r>
    <r>
      <rPr>
        <b/>
        <sz val="11"/>
        <color theme="1"/>
        <rFont val="Calibri"/>
        <family val="2"/>
        <scheme val="minor"/>
      </rPr>
      <t>CO2</t>
    </r>
    <r>
      <rPr>
        <sz val="11"/>
        <color theme="1"/>
        <rFont val="Calibri"/>
        <family val="2"/>
        <scheme val="minor"/>
      </rPr>
      <t xml:space="preserve"> (g m3)</t>
    </r>
  </si>
  <si>
    <t>CH4_byMass_mgm3</t>
  </si>
  <si>
    <t>CH4_byMass_mgm2</t>
  </si>
  <si>
    <t>CO2_byMass_mgm3</t>
  </si>
  <si>
    <t>CO2_byMass_mgm2</t>
  </si>
  <si>
    <t>N2O_by Mass_mgm3</t>
  </si>
  <si>
    <t>N2O_byMass_mgm2</t>
  </si>
  <si>
    <t>CH4_flux_mgm2h</t>
  </si>
  <si>
    <t>R2_CH4</t>
  </si>
  <si>
    <t>CH4_flux_corrected</t>
  </si>
  <si>
    <t>N2O_flux_mgm2h</t>
  </si>
  <si>
    <t>R2_N2O</t>
  </si>
  <si>
    <t>N2O_flux_ corrected</t>
  </si>
  <si>
    <t>CO2_flux_mgm2h</t>
  </si>
  <si>
    <t>R2_CO2</t>
  </si>
  <si>
    <t>CO2_flux_ corrected</t>
  </si>
  <si>
    <t>Observacions</t>
  </si>
  <si>
    <t>MIC</t>
  </si>
  <si>
    <t>RAP</t>
  </si>
  <si>
    <t>TRA</t>
  </si>
  <si>
    <t>BIO</t>
  </si>
  <si>
    <t>_</t>
  </si>
  <si>
    <t>R_1</t>
  </si>
  <si>
    <t>LLM</t>
  </si>
  <si>
    <t>T0</t>
  </si>
  <si>
    <t>RIC</t>
  </si>
  <si>
    <t>T1</t>
  </si>
  <si>
    <t>T2</t>
  </si>
  <si>
    <t>T3</t>
  </si>
  <si>
    <t>T4</t>
  </si>
  <si>
    <t>T5</t>
  </si>
  <si>
    <t>T6</t>
  </si>
  <si>
    <t>T7</t>
  </si>
  <si>
    <t>S_1</t>
  </si>
  <si>
    <t>R_2</t>
  </si>
  <si>
    <t>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</si>
</sst>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4" fillId="3" borderId="0" xfId="2" applyFont="1" applyFill="1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4" fontId="5" fillId="0" borderId="0" xfId="2" applyNumberFormat="1" applyFont="1" applyAlignment="1">
      <alignment horizontal="center" wrapText="1"/>
    </xf>
    <xf numFmtId="0" fontId="6" fillId="0" borderId="0" xfId="3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165" fontId="0" fillId="5" borderId="0" xfId="0" applyNumberFormat="1" applyFill="1"/>
    <xf numFmtId="166" fontId="0" fillId="5" borderId="0" xfId="0" applyNumberFormat="1" applyFill="1"/>
    <xf numFmtId="166" fontId="1" fillId="2" borderId="1" xfId="1" applyNumberFormat="1"/>
    <xf numFmtId="166" fontId="0" fillId="6" borderId="0" xfId="0" applyNumberFormat="1" applyFill="1"/>
    <xf numFmtId="166" fontId="0" fillId="7" borderId="0" xfId="0" applyNumberFormat="1" applyFill="1"/>
    <xf numFmtId="166" fontId="0" fillId="8" borderId="0" xfId="0" applyNumberFormat="1" applyFill="1"/>
    <xf numFmtId="0" fontId="0" fillId="0" borderId="2" xfId="0" applyBorder="1"/>
    <xf numFmtId="14" fontId="5" fillId="0" borderId="2" xfId="2" applyNumberFormat="1" applyFont="1" applyBorder="1" applyAlignment="1">
      <alignment horizontal="center" wrapText="1"/>
    </xf>
    <xf numFmtId="0" fontId="6" fillId="0" borderId="2" xfId="3" applyFont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left"/>
    </xf>
    <xf numFmtId="165" fontId="0" fillId="5" borderId="2" xfId="0" applyNumberFormat="1" applyFill="1" applyBorder="1"/>
    <xf numFmtId="166" fontId="0" fillId="5" borderId="2" xfId="0" applyNumberFormat="1" applyFill="1" applyBorder="1"/>
    <xf numFmtId="166" fontId="0" fillId="6" borderId="2" xfId="0" applyNumberFormat="1" applyFill="1" applyBorder="1"/>
    <xf numFmtId="166" fontId="0" fillId="7" borderId="2" xfId="0" applyNumberFormat="1" applyFill="1" applyBorder="1"/>
    <xf numFmtId="166" fontId="1" fillId="2" borderId="3" xfId="1" applyNumberFormat="1" applyBorder="1"/>
    <xf numFmtId="14" fontId="0" fillId="0" borderId="0" xfId="0" applyNumberFormat="1"/>
    <xf numFmtId="164" fontId="0" fillId="0" borderId="0" xfId="0" applyNumberFormat="1"/>
  </cellXfs>
  <cellStyles count="4">
    <cellStyle name="Check Cell" xfId="1" builtinId="23"/>
    <cellStyle name="Normal" xfId="0" builtinId="0"/>
    <cellStyle name="Normal_Full1" xfId="2" xr:uid="{1220ED13-570F-4324-9E5C-F77D34D88DCB}"/>
    <cellStyle name="Normal_Hoja1" xfId="3" xr:uid="{3DCB96F5-A576-4F58-AD81-ADB3222632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293A-9862-493C-8EF8-A9617B895A5A}">
  <dimension ref="A1:AV49"/>
  <sheetViews>
    <sheetView tabSelected="1" zoomScale="85" zoomScaleNormal="85" workbookViewId="0">
      <pane ySplit="1" topLeftCell="A2" activePane="bottomLeft" state="frozen"/>
      <selection pane="bottomLeft" activeCell="N12" sqref="N12"/>
    </sheetView>
  </sheetViews>
  <sheetFormatPr defaultColWidth="8.88671875" defaultRowHeight="14.4" x14ac:dyDescent="0.3"/>
  <cols>
    <col min="1" max="1" width="4.109375" customWidth="1"/>
    <col min="2" max="2" width="11.5546875" style="31" customWidth="1"/>
    <col min="3" max="4" width="3.77734375" customWidth="1"/>
    <col min="5" max="5" width="5" customWidth="1"/>
    <col min="6" max="6" width="4.44140625" customWidth="1"/>
    <col min="7" max="7" width="4.6640625" customWidth="1"/>
    <col min="8" max="8" width="5.33203125" customWidth="1"/>
    <col min="9" max="9" width="3.6640625" customWidth="1"/>
    <col min="10" max="10" width="3.5546875" customWidth="1"/>
    <col min="11" max="11" width="5.109375" customWidth="1"/>
    <col min="12" max="12" width="3.88671875" customWidth="1"/>
    <col min="13" max="13" width="4.109375" customWidth="1"/>
    <col min="14" max="14" width="4" style="11" customWidth="1"/>
    <col min="15" max="15" width="4.6640625" customWidth="1"/>
    <col min="16" max="16" width="54" customWidth="1"/>
    <col min="17" max="17" width="5.33203125" customWidth="1"/>
    <col min="18" max="18" width="8.5546875" style="32" customWidth="1"/>
    <col min="19" max="19" width="4.109375" customWidth="1"/>
    <col min="20" max="20" width="5" customWidth="1"/>
    <col min="21" max="21" width="5.33203125" customWidth="1"/>
    <col min="22" max="22" width="6" customWidth="1"/>
    <col min="23" max="23" width="15.77734375" customWidth="1"/>
    <col min="24" max="24" width="18.109375" customWidth="1"/>
    <col min="25" max="25" width="5.44140625" customWidth="1"/>
    <col min="26" max="26" width="4.5546875" customWidth="1"/>
    <col min="27" max="27" width="4.44140625" customWidth="1"/>
    <col min="28" max="28" width="17.21875" customWidth="1"/>
    <col min="29" max="29" width="3.88671875" customWidth="1"/>
    <col min="32" max="32" width="11" bestFit="1" customWidth="1"/>
    <col min="39" max="39" width="8.21875" bestFit="1" customWidth="1"/>
    <col min="40" max="40" width="5.88671875" customWidth="1"/>
    <col min="41" max="41" width="8.6640625" customWidth="1"/>
    <col min="48" max="48" width="16.6640625" customWidth="1"/>
  </cols>
  <sheetData>
    <row r="1" spans="1:48" s="1" customFormat="1" ht="8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5" t="s">
        <v>30</v>
      </c>
      <c r="AF1" s="5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6" t="s">
        <v>38</v>
      </c>
      <c r="AN1" s="6" t="s">
        <v>39</v>
      </c>
      <c r="AO1" s="6" t="s">
        <v>40</v>
      </c>
      <c r="AP1" s="7" t="s">
        <v>41</v>
      </c>
      <c r="AQ1" s="7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1" t="s">
        <v>47</v>
      </c>
    </row>
    <row r="2" spans="1:48" ht="15.6" thickTop="1" thickBot="1" x14ac:dyDescent="0.35">
      <c r="A2">
        <v>1</v>
      </c>
      <c r="B2" s="9">
        <v>45063</v>
      </c>
      <c r="C2" s="10"/>
      <c r="D2" s="10"/>
      <c r="E2" s="11" t="s">
        <v>48</v>
      </c>
      <c r="F2" s="11" t="s">
        <v>49</v>
      </c>
      <c r="G2" s="11" t="s">
        <v>50</v>
      </c>
      <c r="H2" s="11">
        <f>YEAR(B2)</f>
        <v>2023</v>
      </c>
      <c r="I2" s="11">
        <f>MONTH(B2)</f>
        <v>5</v>
      </c>
      <c r="J2" s="11">
        <f>DAY(B2)</f>
        <v>17</v>
      </c>
      <c r="K2" s="11" t="s">
        <v>51</v>
      </c>
      <c r="L2" s="11" t="s">
        <v>52</v>
      </c>
      <c r="M2" s="11" t="s">
        <v>53</v>
      </c>
      <c r="N2" s="11">
        <v>1</v>
      </c>
      <c r="O2" s="11" t="s">
        <v>54</v>
      </c>
      <c r="P2" s="11" t="str">
        <f>"E:"&amp;E2&amp;"_P:"&amp;F2&amp;"_Tr1:"&amp;K2&amp;"_Tr2:"&amp;L2&amp;"_"&amp;G2&amp;"_"&amp;M2&amp;"_D:"&amp;J2&amp;"_M:"&amp;I2&amp;"_Y:"&amp;H2</f>
        <v>E:MIC_P:RAP_Tr1:BIO_Tr2:__TRA_R_1_D:17_M:5_Y:2023</v>
      </c>
      <c r="Q2" s="11" t="s">
        <v>55</v>
      </c>
      <c r="R2" s="11">
        <v>0.4314236111111111</v>
      </c>
      <c r="S2" s="12">
        <v>0</v>
      </c>
      <c r="T2" s="11">
        <v>23.288599999999999</v>
      </c>
      <c r="U2" s="11">
        <v>471.714</v>
      </c>
      <c r="V2" s="12">
        <v>0.47549999999999998</v>
      </c>
      <c r="W2" s="12">
        <v>30.1</v>
      </c>
      <c r="X2" s="12">
        <f t="shared" ref="X2:X49" si="0">W2+273</f>
        <v>303.10000000000002</v>
      </c>
      <c r="Y2" s="13">
        <v>3.1415930000000002E-2</v>
      </c>
      <c r="Z2" s="11">
        <v>0.2</v>
      </c>
      <c r="AA2" s="13">
        <v>0.74</v>
      </c>
      <c r="AB2" s="11">
        <f t="shared" ref="AB2:AB49" si="1">Y2*AA2</f>
        <v>2.3247788200000001E-2</v>
      </c>
      <c r="AC2" s="11" t="s">
        <v>56</v>
      </c>
      <c r="AD2" s="11">
        <f>(16/(82.0575*X2))*1000000</f>
        <v>643.30327870673284</v>
      </c>
      <c r="AE2" s="11">
        <f>(44/(82.0575*X2))*1000000</f>
        <v>1769.0840164435151</v>
      </c>
      <c r="AF2" s="11">
        <f>(44/(82.0575*X2))*1000000</f>
        <v>1769.0840164435151</v>
      </c>
      <c r="AG2" s="11">
        <f>(T2*AD2)/1000</f>
        <v>14.981632736489617</v>
      </c>
      <c r="AH2" s="11">
        <f>AG2*AB2/Y2</f>
        <v>11.086408225002318</v>
      </c>
      <c r="AI2" s="11">
        <f>(U2*AF2)/1000</f>
        <v>834.50169773263622</v>
      </c>
      <c r="AJ2" s="11">
        <f>AI2*AB2/Y2</f>
        <v>617.53125632215074</v>
      </c>
      <c r="AK2" s="11">
        <f>V2*AE2/1000</f>
        <v>0.84119944981889139</v>
      </c>
      <c r="AL2" s="11">
        <f>AK2*AB2/Y2</f>
        <v>0.62248759286597966</v>
      </c>
      <c r="AM2" s="14">
        <f>SLOPE(AH2:AH9,S2:S9)*60</f>
        <v>1.2917437604647173</v>
      </c>
      <c r="AN2" s="15">
        <f>RSQ(S2:S9,AH2:AH9)</f>
        <v>2.7501393301092154E-2</v>
      </c>
      <c r="AO2" s="16">
        <v>0</v>
      </c>
      <c r="AP2" s="17">
        <f>SLOPE(AL2:AL9,S2:S9)*60</f>
        <v>-0.24267336496034783</v>
      </c>
      <c r="AQ2" s="17">
        <f>RSQ(S2:S9,AL2:AL9)</f>
        <v>0.75239056785269698</v>
      </c>
      <c r="AR2" s="17">
        <f>IF(AQ2&gt;=0.7,AP2,"REV")</f>
        <v>-0.24267336496034783</v>
      </c>
      <c r="AS2" s="18">
        <f>SLOPE(AJ2:AJ9,S2:S9)*60</f>
        <v>-154.98805604996821</v>
      </c>
      <c r="AT2" s="18">
        <f>RSQ(S2:S9,AJ2:AJ9)</f>
        <v>0.99953052094057804</v>
      </c>
      <c r="AU2" s="19">
        <v>0</v>
      </c>
    </row>
    <row r="3" spans="1:48" ht="15" thickTop="1" x14ac:dyDescent="0.3">
      <c r="A3">
        <v>2</v>
      </c>
      <c r="B3" s="9">
        <v>45063</v>
      </c>
      <c r="C3" s="10"/>
      <c r="D3" s="10"/>
      <c r="E3" s="11" t="s">
        <v>48</v>
      </c>
      <c r="F3" s="11" t="s">
        <v>49</v>
      </c>
      <c r="G3" s="11" t="s">
        <v>50</v>
      </c>
      <c r="H3" s="11">
        <f t="shared" ref="H3:H34" si="2">YEAR(B3)</f>
        <v>2023</v>
      </c>
      <c r="I3" s="11">
        <f t="shared" ref="I3:I34" si="3">MONTH(B3)</f>
        <v>5</v>
      </c>
      <c r="J3" s="11">
        <f t="shared" ref="J3:J34" si="4">DAY(B3)</f>
        <v>17</v>
      </c>
      <c r="K3" s="11" t="s">
        <v>51</v>
      </c>
      <c r="L3" s="11" t="s">
        <v>52</v>
      </c>
      <c r="M3" s="11" t="s">
        <v>53</v>
      </c>
      <c r="N3" s="11">
        <v>1</v>
      </c>
      <c r="O3" s="11" t="s">
        <v>54</v>
      </c>
      <c r="P3" s="11" t="str">
        <f t="shared" ref="P3:P49" si="5">"E:"&amp;E3&amp;"_P:"&amp;F3&amp;"_Tr1:"&amp;K3&amp;"_Tr2:"&amp;L3&amp;"_"&amp;G3&amp;"_"&amp;M3&amp;"_D:"&amp;J3&amp;"_M:"&amp;I3&amp;"_Y:"&amp;H3</f>
        <v>E:MIC_P:RAP_Tr1:BIO_Tr2:__TRA_R_1_D:17_M:5_Y:2023</v>
      </c>
      <c r="Q3" s="11" t="s">
        <v>57</v>
      </c>
      <c r="R3" s="11">
        <v>0.43836805555555558</v>
      </c>
      <c r="S3" s="12">
        <v>4.1500000000000004</v>
      </c>
      <c r="T3" s="11">
        <v>31.4879</v>
      </c>
      <c r="U3" s="11">
        <v>462.56099999999998</v>
      </c>
      <c r="V3" s="12">
        <v>0.43984000000000001</v>
      </c>
      <c r="W3" s="12">
        <v>29.550519999999999</v>
      </c>
      <c r="X3" s="12">
        <f t="shared" si="0"/>
        <v>302.55052000000001</v>
      </c>
      <c r="Y3" s="13">
        <v>3.1415930000000002E-2</v>
      </c>
      <c r="Z3" s="11">
        <v>0.2</v>
      </c>
      <c r="AA3" s="13">
        <v>0.74</v>
      </c>
      <c r="AB3" s="11">
        <f t="shared" si="1"/>
        <v>2.3247788200000001E-2</v>
      </c>
      <c r="AC3" s="11" t="s">
        <v>56</v>
      </c>
      <c r="AD3" s="11">
        <f t="shared" ref="AD3:AD49" si="6">(16/(82.0575*X3))*1000000</f>
        <v>644.47162006533893</v>
      </c>
      <c r="AE3" s="11">
        <f t="shared" ref="AE3:AE49" si="7">(44/(82.0575*X3))*1000000</f>
        <v>1772.2969551796818</v>
      </c>
      <c r="AF3" s="11">
        <f t="shared" ref="AF3:AF49" si="8">(44/(82.0575*X3))*1000000</f>
        <v>1772.2969551796818</v>
      </c>
      <c r="AG3" s="11">
        <f t="shared" ref="AG3:AG49" si="9">(T3*AD3)/1000</f>
        <v>20.293057925455386</v>
      </c>
      <c r="AH3" s="11">
        <f t="shared" ref="AH3:AH25" si="10">AG3*AB3/Y3</f>
        <v>15.016862864836986</v>
      </c>
      <c r="AI3" s="11">
        <f t="shared" ref="AI3:AI49" si="11">(U3*AF3)/1000</f>
        <v>819.79545188486884</v>
      </c>
      <c r="AJ3" s="11">
        <f t="shared" ref="AJ3:AJ25" si="12">AI3*AB3/Y3</f>
        <v>606.64863439480291</v>
      </c>
      <c r="AK3" s="11">
        <f t="shared" ref="AK3:AK49" si="13">V3*AE3/1000</f>
        <v>0.77952709276623122</v>
      </c>
      <c r="AL3" s="11">
        <f t="shared" ref="AL3:AL25" si="14">AK3*AB3/Y3</f>
        <v>0.57685004864701106</v>
      </c>
      <c r="AM3" s="14"/>
      <c r="AN3" s="15"/>
      <c r="AO3" s="15"/>
      <c r="AP3" s="17"/>
      <c r="AQ3" s="17"/>
      <c r="AR3" s="17"/>
      <c r="AS3" s="18"/>
      <c r="AT3" s="18"/>
      <c r="AU3" s="18"/>
    </row>
    <row r="4" spans="1:48" x14ac:dyDescent="0.3">
      <c r="A4">
        <v>3</v>
      </c>
      <c r="B4" s="9">
        <v>45063</v>
      </c>
      <c r="C4" s="10"/>
      <c r="D4" s="10"/>
      <c r="E4" s="11" t="s">
        <v>48</v>
      </c>
      <c r="F4" s="11" t="s">
        <v>49</v>
      </c>
      <c r="G4" s="11" t="s">
        <v>50</v>
      </c>
      <c r="H4" s="11">
        <f t="shared" si="2"/>
        <v>2023</v>
      </c>
      <c r="I4" s="11">
        <f t="shared" si="3"/>
        <v>5</v>
      </c>
      <c r="J4" s="11">
        <f t="shared" si="4"/>
        <v>17</v>
      </c>
      <c r="K4" s="11" t="s">
        <v>51</v>
      </c>
      <c r="L4" s="11" t="s">
        <v>52</v>
      </c>
      <c r="M4" s="11" t="s">
        <v>53</v>
      </c>
      <c r="N4" s="11">
        <v>1</v>
      </c>
      <c r="O4" s="11" t="s">
        <v>54</v>
      </c>
      <c r="P4" s="11" t="str">
        <f t="shared" si="5"/>
        <v>E:MIC_P:RAP_Tr1:BIO_Tr2:__TRA_R_1_D:17_M:5_Y:2023</v>
      </c>
      <c r="Q4" s="11" t="s">
        <v>58</v>
      </c>
      <c r="R4" s="11">
        <v>0.4453125</v>
      </c>
      <c r="S4" s="12">
        <v>8.25</v>
      </c>
      <c r="T4" s="11">
        <v>30.743300000000001</v>
      </c>
      <c r="U4" s="11">
        <v>453.029</v>
      </c>
      <c r="V4" s="12">
        <v>0.43334</v>
      </c>
      <c r="W4" s="12">
        <v>29.007670000000001</v>
      </c>
      <c r="X4" s="12">
        <f t="shared" si="0"/>
        <v>302.00767000000002</v>
      </c>
      <c r="Y4" s="13">
        <v>3.1415930000000002E-2</v>
      </c>
      <c r="Z4" s="11">
        <v>0.2</v>
      </c>
      <c r="AA4" s="13">
        <v>0.74</v>
      </c>
      <c r="AB4" s="11">
        <f t="shared" si="1"/>
        <v>2.3247788200000001E-2</v>
      </c>
      <c r="AC4" s="11" t="s">
        <v>56</v>
      </c>
      <c r="AD4" s="11">
        <f t="shared" si="6"/>
        <v>645.63003905169251</v>
      </c>
      <c r="AE4" s="11">
        <f t="shared" si="7"/>
        <v>1775.4826073921547</v>
      </c>
      <c r="AF4" s="11">
        <f t="shared" si="8"/>
        <v>1775.4826073921547</v>
      </c>
      <c r="AG4" s="11">
        <f t="shared" si="9"/>
        <v>19.848797979577899</v>
      </c>
      <c r="AH4" s="11">
        <f t="shared" si="10"/>
        <v>14.688110504887646</v>
      </c>
      <c r="AI4" s="11">
        <f t="shared" si="11"/>
        <v>804.3451101442605</v>
      </c>
      <c r="AJ4" s="11">
        <f t="shared" si="12"/>
        <v>595.21538150675269</v>
      </c>
      <c r="AK4" s="11">
        <f t="shared" si="13"/>
        <v>0.76938763308731628</v>
      </c>
      <c r="AL4" s="11">
        <f t="shared" si="14"/>
        <v>0.56934684848461403</v>
      </c>
      <c r="AM4" s="14"/>
      <c r="AN4" s="15"/>
      <c r="AO4" s="15"/>
      <c r="AP4" s="17"/>
      <c r="AQ4" s="17"/>
      <c r="AR4" s="17"/>
      <c r="AS4" s="18"/>
      <c r="AT4" s="18"/>
      <c r="AU4" s="18"/>
    </row>
    <row r="5" spans="1:48" x14ac:dyDescent="0.3">
      <c r="A5">
        <v>4</v>
      </c>
      <c r="B5" s="9">
        <v>45063</v>
      </c>
      <c r="C5" s="10"/>
      <c r="D5" s="10"/>
      <c r="E5" s="11" t="s">
        <v>48</v>
      </c>
      <c r="F5" s="11" t="s">
        <v>49</v>
      </c>
      <c r="G5" s="11" t="s">
        <v>50</v>
      </c>
      <c r="H5" s="11">
        <f t="shared" si="2"/>
        <v>2023</v>
      </c>
      <c r="I5" s="11">
        <f t="shared" si="3"/>
        <v>5</v>
      </c>
      <c r="J5" s="11">
        <f t="shared" si="4"/>
        <v>17</v>
      </c>
      <c r="K5" s="11" t="s">
        <v>51</v>
      </c>
      <c r="L5" s="11" t="s">
        <v>52</v>
      </c>
      <c r="M5" s="11" t="s">
        <v>53</v>
      </c>
      <c r="N5" s="11">
        <v>1</v>
      </c>
      <c r="O5" s="11" t="s">
        <v>54</v>
      </c>
      <c r="P5" s="11" t="str">
        <f t="shared" si="5"/>
        <v>E:MIC_P:RAP_Tr1:BIO_Tr2:__TRA_R_1_D:17_M:5_Y:2023</v>
      </c>
      <c r="Q5" s="11" t="s">
        <v>59</v>
      </c>
      <c r="R5" s="11">
        <v>0.45225694444444442</v>
      </c>
      <c r="S5" s="12">
        <v>12.35</v>
      </c>
      <c r="T5" s="11">
        <v>31.2363</v>
      </c>
      <c r="U5" s="11">
        <v>444.62099999999998</v>
      </c>
      <c r="V5" s="12">
        <v>0.38968999999999998</v>
      </c>
      <c r="W5" s="12">
        <v>28.46481</v>
      </c>
      <c r="X5" s="12">
        <f t="shared" si="0"/>
        <v>301.46481</v>
      </c>
      <c r="Y5" s="13">
        <v>3.1415930000000002E-2</v>
      </c>
      <c r="Z5" s="11">
        <v>0.2</v>
      </c>
      <c r="AA5" s="13">
        <v>0.74</v>
      </c>
      <c r="AB5" s="11">
        <f t="shared" si="1"/>
        <v>2.3247788200000001E-2</v>
      </c>
      <c r="AC5" s="11" t="s">
        <v>56</v>
      </c>
      <c r="AD5" s="11">
        <f t="shared" si="6"/>
        <v>646.79265144084548</v>
      </c>
      <c r="AE5" s="11">
        <f t="shared" si="7"/>
        <v>1778.6797914623253</v>
      </c>
      <c r="AF5" s="11">
        <f t="shared" si="8"/>
        <v>1778.6797914623253</v>
      </c>
      <c r="AG5" s="11">
        <f t="shared" si="9"/>
        <v>20.203409298201681</v>
      </c>
      <c r="AH5" s="11">
        <f t="shared" si="10"/>
        <v>14.950522880669244</v>
      </c>
      <c r="AI5" s="11">
        <f t="shared" si="11"/>
        <v>790.83838755977047</v>
      </c>
      <c r="AJ5" s="11">
        <f t="shared" si="12"/>
        <v>585.22040679423014</v>
      </c>
      <c r="AK5" s="11">
        <f t="shared" si="13"/>
        <v>0.69313372793495354</v>
      </c>
      <c r="AL5" s="11">
        <f t="shared" si="14"/>
        <v>0.51291895867186554</v>
      </c>
      <c r="AM5" s="14"/>
      <c r="AN5" s="15"/>
      <c r="AO5" s="15"/>
      <c r="AP5" s="17"/>
      <c r="AQ5" s="17"/>
      <c r="AR5" s="17"/>
      <c r="AS5" s="18"/>
      <c r="AT5" s="18"/>
      <c r="AU5" s="18"/>
    </row>
    <row r="6" spans="1:48" x14ac:dyDescent="0.3">
      <c r="A6">
        <v>5</v>
      </c>
      <c r="B6" s="9">
        <v>45063</v>
      </c>
      <c r="C6" s="10"/>
      <c r="D6" s="10"/>
      <c r="E6" s="11" t="s">
        <v>48</v>
      </c>
      <c r="F6" s="11" t="s">
        <v>49</v>
      </c>
      <c r="G6" s="11" t="s">
        <v>50</v>
      </c>
      <c r="H6" s="11">
        <f t="shared" si="2"/>
        <v>2023</v>
      </c>
      <c r="I6" s="11">
        <f t="shared" si="3"/>
        <v>5</v>
      </c>
      <c r="J6" s="11">
        <f t="shared" si="4"/>
        <v>17</v>
      </c>
      <c r="K6" s="11" t="s">
        <v>51</v>
      </c>
      <c r="L6" s="11" t="s">
        <v>52</v>
      </c>
      <c r="M6" s="11" t="s">
        <v>53</v>
      </c>
      <c r="N6" s="11">
        <v>5</v>
      </c>
      <c r="O6" s="11"/>
      <c r="P6" s="11" t="str">
        <f t="shared" si="5"/>
        <v>E:MIC_P:RAP_Tr1:BIO_Tr2:__TRA_R_1_D:17_M:5_Y:2023</v>
      </c>
      <c r="Q6" s="11" t="s">
        <v>60</v>
      </c>
      <c r="R6" s="11" t="s">
        <v>52</v>
      </c>
      <c r="S6" s="12">
        <v>16.433333000000001</v>
      </c>
      <c r="T6" s="11">
        <v>30.5382</v>
      </c>
      <c r="U6" s="11">
        <v>435.47399999999999</v>
      </c>
      <c r="V6" s="12">
        <v>0.38951000000000002</v>
      </c>
      <c r="W6" s="12">
        <v>27.924160000000001</v>
      </c>
      <c r="X6" s="12">
        <f t="shared" si="0"/>
        <v>300.92416000000003</v>
      </c>
      <c r="Y6" s="13">
        <v>3.1415930000000002E-2</v>
      </c>
      <c r="Z6" s="11">
        <v>0.2</v>
      </c>
      <c r="AA6" s="13">
        <v>0.74</v>
      </c>
      <c r="AB6" s="11">
        <f t="shared" si="1"/>
        <v>2.3247788200000001E-2</v>
      </c>
      <c r="AC6" s="11" t="s">
        <v>56</v>
      </c>
      <c r="AD6" s="11">
        <f t="shared" si="6"/>
        <v>647.95469986860041</v>
      </c>
      <c r="AE6" s="11">
        <f t="shared" si="7"/>
        <v>1781.8754246386511</v>
      </c>
      <c r="AF6" s="11">
        <f t="shared" si="8"/>
        <v>1781.8754246386511</v>
      </c>
      <c r="AG6" s="11">
        <f t="shared" si="9"/>
        <v>19.787370215527293</v>
      </c>
      <c r="AH6" s="11">
        <f t="shared" si="10"/>
        <v>14.642653959490197</v>
      </c>
      <c r="AI6" s="11">
        <f t="shared" si="11"/>
        <v>775.96041866909184</v>
      </c>
      <c r="AJ6" s="11">
        <f t="shared" si="12"/>
        <v>574.21070981512798</v>
      </c>
      <c r="AK6" s="11">
        <f t="shared" si="13"/>
        <v>0.69405829665100105</v>
      </c>
      <c r="AL6" s="11">
        <f t="shared" si="14"/>
        <v>0.51360313952174075</v>
      </c>
      <c r="AM6" s="14"/>
      <c r="AN6" s="15"/>
      <c r="AO6" s="15"/>
      <c r="AP6" s="17"/>
      <c r="AQ6" s="17"/>
      <c r="AR6" s="17"/>
      <c r="AS6" s="18"/>
      <c r="AT6" s="18"/>
      <c r="AU6" s="18"/>
    </row>
    <row r="7" spans="1:48" x14ac:dyDescent="0.3">
      <c r="A7">
        <v>6</v>
      </c>
      <c r="B7" s="9">
        <v>45063</v>
      </c>
      <c r="C7" s="10"/>
      <c r="D7" s="10"/>
      <c r="E7" s="11" t="s">
        <v>48</v>
      </c>
      <c r="F7" s="11" t="s">
        <v>49</v>
      </c>
      <c r="G7" s="11" t="s">
        <v>50</v>
      </c>
      <c r="H7" s="11">
        <f t="shared" si="2"/>
        <v>2023</v>
      </c>
      <c r="I7" s="11">
        <f t="shared" si="3"/>
        <v>5</v>
      </c>
      <c r="J7" s="11">
        <f t="shared" si="4"/>
        <v>17</v>
      </c>
      <c r="K7" s="11" t="s">
        <v>51</v>
      </c>
      <c r="L7" s="11" t="s">
        <v>52</v>
      </c>
      <c r="M7" s="11" t="s">
        <v>53</v>
      </c>
      <c r="N7" s="11">
        <v>5</v>
      </c>
      <c r="O7" s="11"/>
      <c r="P7" s="11" t="str">
        <f t="shared" si="5"/>
        <v>E:MIC_P:RAP_Tr1:BIO_Tr2:__TRA_R_1_D:17_M:5_Y:2023</v>
      </c>
      <c r="Q7" s="11" t="s">
        <v>61</v>
      </c>
      <c r="R7" s="11" t="s">
        <v>52</v>
      </c>
      <c r="S7" s="12">
        <v>20.516667000000002</v>
      </c>
      <c r="T7" s="11">
        <v>29.537099999999999</v>
      </c>
      <c r="U7" s="11">
        <v>426.47699999999998</v>
      </c>
      <c r="V7" s="12">
        <v>0.37282999999999999</v>
      </c>
      <c r="W7" s="12">
        <v>27.383510000000001</v>
      </c>
      <c r="X7" s="12">
        <f t="shared" si="0"/>
        <v>300.38351</v>
      </c>
      <c r="Y7" s="13">
        <v>3.1415930000000002E-2</v>
      </c>
      <c r="Z7" s="11">
        <v>0.2</v>
      </c>
      <c r="AA7" s="13">
        <v>0.74</v>
      </c>
      <c r="AB7" s="11">
        <f t="shared" si="1"/>
        <v>2.3247788200000001E-2</v>
      </c>
      <c r="AC7" s="11" t="s">
        <v>56</v>
      </c>
      <c r="AD7" s="11">
        <f t="shared" si="6"/>
        <v>649.12093135875102</v>
      </c>
      <c r="AE7" s="11">
        <f t="shared" si="7"/>
        <v>1785.0825612365657</v>
      </c>
      <c r="AF7" s="11">
        <f t="shared" si="8"/>
        <v>1785.0825612365657</v>
      </c>
      <c r="AG7" s="11">
        <f t="shared" si="9"/>
        <v>19.173149861636563</v>
      </c>
      <c r="AH7" s="11">
        <f t="shared" si="10"/>
        <v>14.188130897611057</v>
      </c>
      <c r="AI7" s="11">
        <f t="shared" si="11"/>
        <v>761.29665546848673</v>
      </c>
      <c r="AJ7" s="11">
        <f t="shared" si="12"/>
        <v>563.35952504668012</v>
      </c>
      <c r="AK7" s="11">
        <f t="shared" si="13"/>
        <v>0.66553233130582878</v>
      </c>
      <c r="AL7" s="11">
        <f t="shared" si="14"/>
        <v>0.4924939251663133</v>
      </c>
      <c r="AM7" s="14"/>
      <c r="AN7" s="15"/>
      <c r="AO7" s="15"/>
      <c r="AP7" s="17"/>
      <c r="AQ7" s="17"/>
      <c r="AR7" s="17"/>
      <c r="AS7" s="18"/>
      <c r="AT7" s="18"/>
      <c r="AU7" s="18"/>
    </row>
    <row r="8" spans="1:48" x14ac:dyDescent="0.3">
      <c r="A8">
        <v>7</v>
      </c>
      <c r="B8" s="9">
        <v>45063</v>
      </c>
      <c r="C8" s="10"/>
      <c r="D8" s="10"/>
      <c r="E8" s="11" t="s">
        <v>48</v>
      </c>
      <c r="F8" s="11" t="s">
        <v>49</v>
      </c>
      <c r="G8" s="11" t="s">
        <v>50</v>
      </c>
      <c r="H8" s="11">
        <f t="shared" si="2"/>
        <v>2023</v>
      </c>
      <c r="I8" s="11">
        <f t="shared" si="3"/>
        <v>5</v>
      </c>
      <c r="J8" s="11">
        <f t="shared" si="4"/>
        <v>17</v>
      </c>
      <c r="K8" s="11" t="s">
        <v>51</v>
      </c>
      <c r="L8" s="11" t="s">
        <v>52</v>
      </c>
      <c r="M8" s="11" t="s">
        <v>53</v>
      </c>
      <c r="N8" s="11">
        <v>5</v>
      </c>
      <c r="O8" s="11"/>
      <c r="P8" s="11" t="str">
        <f t="shared" si="5"/>
        <v>E:MIC_P:RAP_Tr1:BIO_Tr2:__TRA_R_1_D:17_M:5_Y:2023</v>
      </c>
      <c r="Q8" s="11" t="s">
        <v>62</v>
      </c>
      <c r="R8" s="11" t="s">
        <v>52</v>
      </c>
      <c r="S8" s="12">
        <v>24.616667</v>
      </c>
      <c r="T8" s="11">
        <v>28.535299999999999</v>
      </c>
      <c r="U8" s="11">
        <v>418.10199999999998</v>
      </c>
      <c r="V8" s="12">
        <v>0.37359999999999999</v>
      </c>
      <c r="W8" s="12">
        <v>26.84065</v>
      </c>
      <c r="X8" s="12">
        <f t="shared" si="0"/>
        <v>299.84064999999998</v>
      </c>
      <c r="Y8" s="13">
        <v>3.1415930000000002E-2</v>
      </c>
      <c r="Z8" s="11">
        <v>0.2</v>
      </c>
      <c r="AA8" s="13">
        <v>0.74</v>
      </c>
      <c r="AB8" s="11">
        <f t="shared" si="1"/>
        <v>2.3247788200000001E-2</v>
      </c>
      <c r="AC8" s="11" t="s">
        <v>56</v>
      </c>
      <c r="AD8" s="11">
        <f t="shared" si="6"/>
        <v>650.29616156452005</v>
      </c>
      <c r="AE8" s="11">
        <f t="shared" si="7"/>
        <v>1788.3144443024303</v>
      </c>
      <c r="AF8" s="11">
        <f t="shared" si="8"/>
        <v>1788.3144443024303</v>
      </c>
      <c r="AG8" s="11">
        <f t="shared" si="9"/>
        <v>18.556396059092048</v>
      </c>
      <c r="AH8" s="11">
        <f t="shared" si="10"/>
        <v>13.731733083728116</v>
      </c>
      <c r="AI8" s="11">
        <f t="shared" si="11"/>
        <v>747.69784579173461</v>
      </c>
      <c r="AJ8" s="11">
        <f t="shared" si="12"/>
        <v>553.29640588588359</v>
      </c>
      <c r="AK8" s="11">
        <f t="shared" si="13"/>
        <v>0.66811427639138787</v>
      </c>
      <c r="AL8" s="11">
        <f t="shared" si="14"/>
        <v>0.494404564529627</v>
      </c>
      <c r="AM8" s="14"/>
      <c r="AN8" s="15"/>
      <c r="AO8" s="15"/>
      <c r="AP8" s="17"/>
      <c r="AQ8" s="17"/>
      <c r="AR8" s="17"/>
      <c r="AS8" s="18"/>
      <c r="AT8" s="18"/>
      <c r="AU8" s="18"/>
    </row>
    <row r="9" spans="1:48" s="20" customFormat="1" x14ac:dyDescent="0.3">
      <c r="A9" s="20">
        <v>8</v>
      </c>
      <c r="B9" s="21">
        <v>45063</v>
      </c>
      <c r="C9" s="22"/>
      <c r="D9" s="22"/>
      <c r="E9" s="23" t="s">
        <v>48</v>
      </c>
      <c r="F9" s="23" t="s">
        <v>49</v>
      </c>
      <c r="G9" s="23" t="s">
        <v>50</v>
      </c>
      <c r="H9" s="23">
        <f t="shared" si="2"/>
        <v>2023</v>
      </c>
      <c r="I9" s="23">
        <f t="shared" si="3"/>
        <v>5</v>
      </c>
      <c r="J9" s="23">
        <f t="shared" si="4"/>
        <v>17</v>
      </c>
      <c r="K9" s="23" t="s">
        <v>51</v>
      </c>
      <c r="L9" s="23" t="s">
        <v>52</v>
      </c>
      <c r="M9" s="23" t="s">
        <v>53</v>
      </c>
      <c r="N9" s="23">
        <v>5</v>
      </c>
      <c r="O9" s="23"/>
      <c r="P9" s="23" t="str">
        <f t="shared" si="5"/>
        <v>E:MIC_P:RAP_Tr1:BIO_Tr2:__TRA_R_1_D:17_M:5_Y:2023</v>
      </c>
      <c r="Q9" s="23" t="s">
        <v>63</v>
      </c>
      <c r="R9" s="23" t="s">
        <v>52</v>
      </c>
      <c r="S9" s="24">
        <v>28.7</v>
      </c>
      <c r="T9" s="23">
        <v>27.606400000000001</v>
      </c>
      <c r="U9" s="23">
        <v>410.24700000000001</v>
      </c>
      <c r="V9" s="24">
        <v>0.38886999999999999</v>
      </c>
      <c r="W9" s="24">
        <v>26.3</v>
      </c>
      <c r="X9" s="24">
        <f t="shared" si="0"/>
        <v>299.3</v>
      </c>
      <c r="Y9" s="25">
        <v>3.1415930000000002E-2</v>
      </c>
      <c r="Z9" s="23">
        <v>0.2</v>
      </c>
      <c r="AA9" s="25">
        <v>0.74</v>
      </c>
      <c r="AB9" s="23">
        <f t="shared" si="1"/>
        <v>2.3247788200000001E-2</v>
      </c>
      <c r="AC9" s="23" t="s">
        <v>56</v>
      </c>
      <c r="AD9" s="23">
        <f t="shared" si="6"/>
        <v>651.47084455733614</v>
      </c>
      <c r="AE9" s="23">
        <f t="shared" si="7"/>
        <v>1791.5448225326743</v>
      </c>
      <c r="AF9" s="23">
        <f t="shared" si="8"/>
        <v>1791.5448225326743</v>
      </c>
      <c r="AG9" s="23">
        <f t="shared" si="9"/>
        <v>17.984764723187645</v>
      </c>
      <c r="AH9" s="23">
        <f t="shared" si="10"/>
        <v>13.308725895158858</v>
      </c>
      <c r="AI9" s="23">
        <f t="shared" si="11"/>
        <v>734.97588880956209</v>
      </c>
      <c r="AJ9" s="23">
        <f t="shared" si="12"/>
        <v>543.88215771907596</v>
      </c>
      <c r="AK9" s="23">
        <f t="shared" si="13"/>
        <v>0.69667803513828108</v>
      </c>
      <c r="AL9" s="23">
        <f t="shared" si="14"/>
        <v>0.51554174600232794</v>
      </c>
      <c r="AM9" s="26"/>
      <c r="AN9" s="27"/>
      <c r="AO9" s="27"/>
      <c r="AP9" s="28"/>
      <c r="AQ9" s="28"/>
      <c r="AR9" s="28"/>
      <c r="AS9" s="29"/>
      <c r="AT9" s="29"/>
      <c r="AU9" s="29"/>
    </row>
    <row r="10" spans="1:48" ht="15" thickBot="1" x14ac:dyDescent="0.35">
      <c r="A10">
        <v>9</v>
      </c>
      <c r="B10" s="9">
        <v>45063</v>
      </c>
      <c r="C10" s="10"/>
      <c r="D10" s="10"/>
      <c r="E10" s="11" t="s">
        <v>48</v>
      </c>
      <c r="F10" s="11" t="s">
        <v>49</v>
      </c>
      <c r="G10" s="11" t="s">
        <v>50</v>
      </c>
      <c r="H10" s="11">
        <f t="shared" si="2"/>
        <v>2023</v>
      </c>
      <c r="I10" s="11">
        <f t="shared" si="3"/>
        <v>5</v>
      </c>
      <c r="J10" s="11">
        <f t="shared" si="4"/>
        <v>17</v>
      </c>
      <c r="K10" s="11" t="s">
        <v>64</v>
      </c>
      <c r="L10" s="11" t="s">
        <v>52</v>
      </c>
      <c r="M10" s="11" t="s">
        <v>53</v>
      </c>
      <c r="N10" s="11">
        <v>1</v>
      </c>
      <c r="O10" s="11"/>
      <c r="P10" s="11" t="str">
        <f t="shared" si="5"/>
        <v>E:MIC_P:RAP_Tr1:S_1_Tr2:__TRA_R_1_D:17_M:5_Y:2023</v>
      </c>
      <c r="Q10" s="11" t="s">
        <v>55</v>
      </c>
      <c r="R10" s="11" t="s">
        <v>52</v>
      </c>
      <c r="S10" s="12">
        <v>0</v>
      </c>
      <c r="T10" s="11">
        <v>5.6674100000000003</v>
      </c>
      <c r="U10" s="11">
        <v>438.79899999999998</v>
      </c>
      <c r="V10" s="12">
        <v>0.32346000000000003</v>
      </c>
      <c r="W10" s="12">
        <v>23.9</v>
      </c>
      <c r="X10" s="12">
        <f t="shared" si="0"/>
        <v>296.89999999999998</v>
      </c>
      <c r="Y10" s="11">
        <v>3.1415930000000002E-2</v>
      </c>
      <c r="Z10" s="11">
        <v>0.2</v>
      </c>
      <c r="AA10" s="11">
        <v>0.74</v>
      </c>
      <c r="AB10" s="11">
        <f t="shared" si="1"/>
        <v>2.3247788200000001E-2</v>
      </c>
      <c r="AC10" s="11" t="s">
        <v>56</v>
      </c>
      <c r="AD10" s="11">
        <f t="shared" si="6"/>
        <v>656.73702854836893</v>
      </c>
      <c r="AE10" s="11">
        <f t="shared" si="7"/>
        <v>1806.0268285080147</v>
      </c>
      <c r="AF10" s="11">
        <f t="shared" si="8"/>
        <v>1806.0268285080147</v>
      </c>
      <c r="AG10" s="11">
        <f t="shared" si="9"/>
        <v>3.7219980029653117</v>
      </c>
      <c r="AH10" s="11">
        <f t="shared" si="10"/>
        <v>2.7542785221943307</v>
      </c>
      <c r="AI10" s="11">
        <f t="shared" si="11"/>
        <v>792.48276632248826</v>
      </c>
      <c r="AJ10" s="11">
        <f t="shared" si="12"/>
        <v>586.43724707864124</v>
      </c>
      <c r="AK10" s="11">
        <f t="shared" si="13"/>
        <v>0.58417743794920252</v>
      </c>
      <c r="AL10" s="11">
        <f t="shared" si="14"/>
        <v>0.43229130408240984</v>
      </c>
      <c r="AM10" s="14">
        <f>SLOPE(AH10:AH17,S10:S17)*60</f>
        <v>1.0881876056428974</v>
      </c>
      <c r="AN10" s="15">
        <f>RSQ(S10:S17,AH10:AH17)</f>
        <v>0.73155296905963574</v>
      </c>
      <c r="AO10" s="30">
        <v>0</v>
      </c>
      <c r="AP10" s="17">
        <f>SLOPE(AL10:AL17,S10:S17)*60</f>
        <v>7.8985709228016898E-2</v>
      </c>
      <c r="AQ10" s="17">
        <f>RSQ(S10:S17,AL10:AL17)</f>
        <v>0.49081462540415327</v>
      </c>
      <c r="AR10" s="17" t="str">
        <f>IF(AQ10&gt;=0.7,AP10,"REV")</f>
        <v>REV</v>
      </c>
      <c r="AS10" s="18">
        <f>SLOPE(AJ10:AJ17,S10:S17)*60</f>
        <v>133.94206479845104</v>
      </c>
      <c r="AT10" s="18">
        <f>RSQ(S10:S17,AJ10:AJ17)</f>
        <v>0.97483912063663403</v>
      </c>
      <c r="AU10" s="19"/>
    </row>
    <row r="11" spans="1:48" ht="15" thickTop="1" x14ac:dyDescent="0.3">
      <c r="A11">
        <v>10</v>
      </c>
      <c r="B11" s="9">
        <v>45063</v>
      </c>
      <c r="C11" s="10"/>
      <c r="D11" s="10"/>
      <c r="E11" s="11" t="s">
        <v>48</v>
      </c>
      <c r="F11" s="11" t="s">
        <v>49</v>
      </c>
      <c r="G11" s="11" t="s">
        <v>50</v>
      </c>
      <c r="H11" s="11">
        <f t="shared" si="2"/>
        <v>2023</v>
      </c>
      <c r="I11" s="11">
        <f t="shared" si="3"/>
        <v>5</v>
      </c>
      <c r="J11" s="11">
        <f t="shared" si="4"/>
        <v>17</v>
      </c>
      <c r="K11" s="11" t="s">
        <v>64</v>
      </c>
      <c r="L11" s="11" t="s">
        <v>52</v>
      </c>
      <c r="M11" s="11" t="s">
        <v>53</v>
      </c>
      <c r="N11" s="11">
        <v>1</v>
      </c>
      <c r="O11" s="11"/>
      <c r="P11" s="11" t="str">
        <f t="shared" si="5"/>
        <v>E:MIC_P:RAP_Tr1:S_1_Tr2:__TRA_R_1_D:17_M:5_Y:2023</v>
      </c>
      <c r="Q11" s="11" t="s">
        <v>57</v>
      </c>
      <c r="R11" s="11" t="s">
        <v>52</v>
      </c>
      <c r="S11" s="12">
        <v>4.1500000000000004</v>
      </c>
      <c r="T11" s="11">
        <v>5.71807</v>
      </c>
      <c r="U11" s="11">
        <v>450.35599999999999</v>
      </c>
      <c r="V11" s="12">
        <v>0.32135000000000002</v>
      </c>
      <c r="W11" s="12">
        <v>24.16058</v>
      </c>
      <c r="X11" s="12">
        <f t="shared" si="0"/>
        <v>297.16057999999998</v>
      </c>
      <c r="Y11" s="11">
        <v>3.1415930000000002E-2</v>
      </c>
      <c r="Z11" s="11">
        <v>0.2</v>
      </c>
      <c r="AA11" s="11">
        <v>0.74</v>
      </c>
      <c r="AB11" s="11">
        <f t="shared" si="1"/>
        <v>2.3247788200000001E-2</v>
      </c>
      <c r="AC11" s="11" t="s">
        <v>56</v>
      </c>
      <c r="AD11" s="11">
        <f t="shared" si="6"/>
        <v>656.16113609688978</v>
      </c>
      <c r="AE11" s="11">
        <f t="shared" si="7"/>
        <v>1804.4431242664468</v>
      </c>
      <c r="AF11" s="11">
        <f t="shared" si="8"/>
        <v>1804.4431242664468</v>
      </c>
      <c r="AG11" s="11">
        <f t="shared" si="9"/>
        <v>3.7519753074815427</v>
      </c>
      <c r="AH11" s="11">
        <f t="shared" si="10"/>
        <v>2.7764617275363417</v>
      </c>
      <c r="AI11" s="11">
        <f t="shared" si="11"/>
        <v>812.64178767213991</v>
      </c>
      <c r="AJ11" s="11">
        <f t="shared" si="12"/>
        <v>601.3549228773835</v>
      </c>
      <c r="AK11" s="11">
        <f t="shared" si="13"/>
        <v>0.57985779798302273</v>
      </c>
      <c r="AL11" s="11">
        <f t="shared" si="14"/>
        <v>0.42909477050743683</v>
      </c>
      <c r="AM11" s="14"/>
      <c r="AN11" s="15"/>
      <c r="AO11" s="15"/>
      <c r="AP11" s="17"/>
      <c r="AQ11" s="17"/>
      <c r="AR11" s="17"/>
      <c r="AS11" s="18"/>
      <c r="AT11" s="18"/>
      <c r="AU11" s="18"/>
    </row>
    <row r="12" spans="1:48" x14ac:dyDescent="0.3">
      <c r="A12">
        <v>11</v>
      </c>
      <c r="B12" s="9">
        <v>45063</v>
      </c>
      <c r="C12" s="10"/>
      <c r="D12" s="10"/>
      <c r="E12" s="11" t="s">
        <v>48</v>
      </c>
      <c r="F12" s="11" t="s">
        <v>49</v>
      </c>
      <c r="G12" s="11" t="s">
        <v>50</v>
      </c>
      <c r="H12" s="11">
        <f t="shared" si="2"/>
        <v>2023</v>
      </c>
      <c r="I12" s="11">
        <f t="shared" si="3"/>
        <v>5</v>
      </c>
      <c r="J12" s="11">
        <f t="shared" si="4"/>
        <v>17</v>
      </c>
      <c r="K12" s="11" t="s">
        <v>64</v>
      </c>
      <c r="L12" s="11" t="s">
        <v>52</v>
      </c>
      <c r="M12" s="11" t="s">
        <v>53</v>
      </c>
      <c r="N12" s="11">
        <v>1</v>
      </c>
      <c r="O12" s="11"/>
      <c r="P12" s="11" t="str">
        <f t="shared" si="5"/>
        <v>E:MIC_P:RAP_Tr1:S_1_Tr2:__TRA_R_1_D:17_M:5_Y:2023</v>
      </c>
      <c r="Q12" s="11" t="s">
        <v>58</v>
      </c>
      <c r="R12" s="11" t="s">
        <v>52</v>
      </c>
      <c r="S12" s="12">
        <v>8.233333</v>
      </c>
      <c r="T12" s="11">
        <v>5.9308899999999998</v>
      </c>
      <c r="U12" s="11">
        <v>458.97300000000001</v>
      </c>
      <c r="V12" s="12">
        <v>0.32411000000000001</v>
      </c>
      <c r="W12" s="12">
        <v>24.416979999999999</v>
      </c>
      <c r="X12" s="12">
        <f t="shared" si="0"/>
        <v>297.41698000000002</v>
      </c>
      <c r="Y12" s="11">
        <v>3.1415930000000002E-2</v>
      </c>
      <c r="Z12" s="11">
        <v>0.2</v>
      </c>
      <c r="AA12" s="11">
        <v>0.74</v>
      </c>
      <c r="AB12" s="11">
        <f t="shared" si="1"/>
        <v>2.3247788200000001E-2</v>
      </c>
      <c r="AC12" s="11" t="s">
        <v>56</v>
      </c>
      <c r="AD12" s="11">
        <f t="shared" si="6"/>
        <v>655.59546659377247</v>
      </c>
      <c r="AE12" s="11">
        <f t="shared" si="7"/>
        <v>1802.8875331328745</v>
      </c>
      <c r="AF12" s="11">
        <f t="shared" si="8"/>
        <v>1802.8875331328745</v>
      </c>
      <c r="AG12" s="11">
        <f t="shared" si="9"/>
        <v>3.888264596866339</v>
      </c>
      <c r="AH12" s="11">
        <f t="shared" si="10"/>
        <v>2.8773158016810911</v>
      </c>
      <c r="AI12" s="11">
        <f t="shared" si="11"/>
        <v>827.47669974459484</v>
      </c>
      <c r="AJ12" s="11">
        <f t="shared" si="12"/>
        <v>612.33275781100019</v>
      </c>
      <c r="AK12" s="11">
        <f t="shared" si="13"/>
        <v>0.58433387836369588</v>
      </c>
      <c r="AL12" s="11">
        <f t="shared" si="14"/>
        <v>0.43240706998913497</v>
      </c>
      <c r="AM12" s="14"/>
      <c r="AN12" s="15"/>
      <c r="AO12" s="15"/>
      <c r="AP12" s="17"/>
      <c r="AQ12" s="17"/>
      <c r="AR12" s="17"/>
      <c r="AS12" s="18"/>
      <c r="AT12" s="18"/>
      <c r="AU12" s="18"/>
    </row>
    <row r="13" spans="1:48" x14ac:dyDescent="0.3">
      <c r="A13">
        <v>12</v>
      </c>
      <c r="B13" s="9">
        <v>45063</v>
      </c>
      <c r="C13" s="10"/>
      <c r="D13" s="10"/>
      <c r="E13" s="11" t="s">
        <v>48</v>
      </c>
      <c r="F13" s="11" t="s">
        <v>49</v>
      </c>
      <c r="G13" s="11" t="s">
        <v>50</v>
      </c>
      <c r="H13" s="11">
        <f t="shared" si="2"/>
        <v>2023</v>
      </c>
      <c r="I13" s="11">
        <f t="shared" si="3"/>
        <v>5</v>
      </c>
      <c r="J13" s="11">
        <f t="shared" si="4"/>
        <v>17</v>
      </c>
      <c r="K13" s="11" t="s">
        <v>64</v>
      </c>
      <c r="L13" s="11" t="s">
        <v>52</v>
      </c>
      <c r="M13" s="11" t="s">
        <v>53</v>
      </c>
      <c r="N13" s="11">
        <v>1</v>
      </c>
      <c r="O13" s="11"/>
      <c r="P13" s="11" t="str">
        <f t="shared" si="5"/>
        <v>E:MIC_P:RAP_Tr1:S_1_Tr2:__TRA_R_1_D:17_M:5_Y:2023</v>
      </c>
      <c r="Q13" s="11" t="s">
        <v>59</v>
      </c>
      <c r="R13" s="11" t="s">
        <v>52</v>
      </c>
      <c r="S13" s="12">
        <v>12.3</v>
      </c>
      <c r="T13" s="11">
        <v>5.9148800000000001</v>
      </c>
      <c r="U13" s="11">
        <v>467.23399999999998</v>
      </c>
      <c r="V13" s="12">
        <v>0.31789000000000001</v>
      </c>
      <c r="W13" s="12">
        <v>24.672329999999999</v>
      </c>
      <c r="X13" s="12">
        <f t="shared" si="0"/>
        <v>297.67232999999999</v>
      </c>
      <c r="Y13" s="11">
        <v>3.1415930000000002E-2</v>
      </c>
      <c r="Z13" s="11">
        <v>0.2</v>
      </c>
      <c r="AA13" s="11">
        <v>0.74</v>
      </c>
      <c r="AB13" s="11">
        <f t="shared" si="1"/>
        <v>2.3247788200000001E-2</v>
      </c>
      <c r="AC13" s="11" t="s">
        <v>56</v>
      </c>
      <c r="AD13" s="11">
        <f t="shared" si="6"/>
        <v>655.03308210074715</v>
      </c>
      <c r="AE13" s="11">
        <f t="shared" si="7"/>
        <v>1801.3409757770548</v>
      </c>
      <c r="AF13" s="11">
        <f t="shared" si="8"/>
        <v>1801.3409757770548</v>
      </c>
      <c r="AG13" s="11">
        <f t="shared" si="9"/>
        <v>3.8744420766560674</v>
      </c>
      <c r="AH13" s="11">
        <f t="shared" si="10"/>
        <v>2.8670871367254898</v>
      </c>
      <c r="AI13" s="11">
        <f t="shared" si="11"/>
        <v>841.6477494762164</v>
      </c>
      <c r="AJ13" s="11">
        <f t="shared" si="12"/>
        <v>622.81933461240021</v>
      </c>
      <c r="AK13" s="11">
        <f t="shared" si="13"/>
        <v>0.57262828278976796</v>
      </c>
      <c r="AL13" s="11">
        <f t="shared" si="14"/>
        <v>0.4237449292644283</v>
      </c>
      <c r="AM13" s="14"/>
      <c r="AN13" s="15"/>
      <c r="AO13" s="15"/>
      <c r="AP13" s="17"/>
      <c r="AQ13" s="17"/>
      <c r="AR13" s="17"/>
      <c r="AS13" s="18"/>
      <c r="AT13" s="18"/>
      <c r="AU13" s="18"/>
    </row>
    <row r="14" spans="1:48" x14ac:dyDescent="0.3">
      <c r="A14">
        <v>13</v>
      </c>
      <c r="B14" s="9">
        <v>45063</v>
      </c>
      <c r="C14" s="10"/>
      <c r="D14" s="10"/>
      <c r="E14" s="11" t="s">
        <v>48</v>
      </c>
      <c r="F14" s="11" t="s">
        <v>49</v>
      </c>
      <c r="G14" s="11" t="s">
        <v>50</v>
      </c>
      <c r="H14" s="11">
        <f t="shared" si="2"/>
        <v>2023</v>
      </c>
      <c r="I14" s="11">
        <f t="shared" si="3"/>
        <v>5</v>
      </c>
      <c r="J14" s="11">
        <f t="shared" si="4"/>
        <v>17</v>
      </c>
      <c r="K14" s="11" t="s">
        <v>64</v>
      </c>
      <c r="L14" s="11" t="s">
        <v>52</v>
      </c>
      <c r="M14" s="11" t="s">
        <v>53</v>
      </c>
      <c r="N14" s="11">
        <v>1</v>
      </c>
      <c r="O14" s="11"/>
      <c r="P14" s="11" t="str">
        <f t="shared" si="5"/>
        <v>E:MIC_P:RAP_Tr1:S_1_Tr2:__TRA_R_1_D:17_M:5_Y:2023</v>
      </c>
      <c r="Q14" s="11" t="s">
        <v>60</v>
      </c>
      <c r="R14" s="11" t="s">
        <v>52</v>
      </c>
      <c r="S14" s="12">
        <v>16.383333</v>
      </c>
      <c r="T14" s="11">
        <v>5.9573900000000002</v>
      </c>
      <c r="U14" s="11">
        <v>474.80200000000002</v>
      </c>
      <c r="V14" s="12">
        <v>0.34353</v>
      </c>
      <c r="W14" s="12">
        <v>24.928719999999998</v>
      </c>
      <c r="X14" s="12">
        <f t="shared" si="0"/>
        <v>297.92872</v>
      </c>
      <c r="Y14" s="11">
        <v>3.1415930000000002E-2</v>
      </c>
      <c r="Z14" s="11">
        <v>0.2</v>
      </c>
      <c r="AA14" s="11">
        <v>0.74</v>
      </c>
      <c r="AB14" s="11">
        <f t="shared" si="1"/>
        <v>2.3247788200000001E-2</v>
      </c>
      <c r="AC14" s="11" t="s">
        <v>56</v>
      </c>
      <c r="AD14" s="11">
        <f t="shared" si="6"/>
        <v>654.46937702417779</v>
      </c>
      <c r="AE14" s="11">
        <f t="shared" si="7"/>
        <v>1799.7907868164891</v>
      </c>
      <c r="AF14" s="11">
        <f t="shared" si="8"/>
        <v>1799.7907868164891</v>
      </c>
      <c r="AG14" s="11">
        <f t="shared" si="9"/>
        <v>3.8989293219900665</v>
      </c>
      <c r="AH14" s="11">
        <f t="shared" si="10"/>
        <v>2.8852076982726489</v>
      </c>
      <c r="AI14" s="11">
        <f t="shared" si="11"/>
        <v>854.54426516204273</v>
      </c>
      <c r="AJ14" s="11">
        <f t="shared" si="12"/>
        <v>632.3627562199116</v>
      </c>
      <c r="AK14" s="11">
        <f t="shared" si="13"/>
        <v>0.61828212899506851</v>
      </c>
      <c r="AL14" s="11">
        <f t="shared" si="14"/>
        <v>0.45752877545635068</v>
      </c>
      <c r="AM14" s="14"/>
      <c r="AN14" s="15"/>
      <c r="AO14" s="15"/>
      <c r="AP14" s="17"/>
      <c r="AQ14" s="17"/>
      <c r="AR14" s="17"/>
      <c r="AS14" s="18"/>
      <c r="AT14" s="18"/>
      <c r="AU14" s="18"/>
    </row>
    <row r="15" spans="1:48" x14ac:dyDescent="0.3">
      <c r="A15">
        <v>14</v>
      </c>
      <c r="B15" s="9">
        <v>45063</v>
      </c>
      <c r="C15" s="10"/>
      <c r="D15" s="10"/>
      <c r="E15" s="11" t="s">
        <v>48</v>
      </c>
      <c r="F15" s="11" t="s">
        <v>49</v>
      </c>
      <c r="G15" s="11" t="s">
        <v>50</v>
      </c>
      <c r="H15" s="11">
        <f t="shared" si="2"/>
        <v>2023</v>
      </c>
      <c r="I15" s="11">
        <f t="shared" si="3"/>
        <v>5</v>
      </c>
      <c r="J15" s="11">
        <f t="shared" si="4"/>
        <v>17</v>
      </c>
      <c r="K15" s="11" t="s">
        <v>64</v>
      </c>
      <c r="L15" s="11" t="s">
        <v>52</v>
      </c>
      <c r="M15" s="11" t="s">
        <v>53</v>
      </c>
      <c r="N15" s="11">
        <v>1</v>
      </c>
      <c r="O15" s="11"/>
      <c r="P15" s="11" t="str">
        <f t="shared" si="5"/>
        <v>E:MIC_P:RAP_Tr1:S_1_Tr2:__TRA_R_1_D:17_M:5_Y:2023</v>
      </c>
      <c r="Q15" s="11" t="s">
        <v>61</v>
      </c>
      <c r="R15" s="11" t="s">
        <v>52</v>
      </c>
      <c r="S15" s="12">
        <v>20.483332999999998</v>
      </c>
      <c r="T15" s="11">
        <v>5.9354300000000002</v>
      </c>
      <c r="U15" s="11">
        <v>480.67099999999999</v>
      </c>
      <c r="V15" s="12">
        <v>0.33137</v>
      </c>
      <c r="W15" s="12">
        <v>25.186160000000001</v>
      </c>
      <c r="X15" s="12">
        <f t="shared" si="0"/>
        <v>298.18615999999997</v>
      </c>
      <c r="Y15" s="11">
        <v>3.1415930000000002E-2</v>
      </c>
      <c r="Z15" s="11">
        <v>0.2</v>
      </c>
      <c r="AA15" s="11">
        <v>0.74</v>
      </c>
      <c r="AB15" s="11">
        <f t="shared" si="1"/>
        <v>2.3247788200000001E-2</v>
      </c>
      <c r="AC15" s="11" t="s">
        <v>56</v>
      </c>
      <c r="AD15" s="11">
        <f t="shared" si="6"/>
        <v>653.90433873929874</v>
      </c>
      <c r="AE15" s="11">
        <f t="shared" si="7"/>
        <v>1798.2369315330716</v>
      </c>
      <c r="AF15" s="11">
        <f t="shared" si="8"/>
        <v>1798.2369315330716</v>
      </c>
      <c r="AG15" s="11">
        <f t="shared" si="9"/>
        <v>3.8812034292833961</v>
      </c>
      <c r="AH15" s="11">
        <f t="shared" si="10"/>
        <v>2.8720905376697132</v>
      </c>
      <c r="AI15" s="11">
        <f t="shared" si="11"/>
        <v>864.36034411693311</v>
      </c>
      <c r="AJ15" s="11">
        <f t="shared" si="12"/>
        <v>639.62665464653048</v>
      </c>
      <c r="AK15" s="11">
        <f t="shared" si="13"/>
        <v>0.59588177200211401</v>
      </c>
      <c r="AL15" s="11">
        <f t="shared" si="14"/>
        <v>0.44095251128156437</v>
      </c>
      <c r="AM15" s="14"/>
      <c r="AN15" s="15"/>
      <c r="AO15" s="15"/>
      <c r="AP15" s="17"/>
      <c r="AQ15" s="17"/>
      <c r="AR15" s="17"/>
      <c r="AS15" s="18"/>
      <c r="AT15" s="18"/>
      <c r="AU15" s="18"/>
    </row>
    <row r="16" spans="1:48" x14ac:dyDescent="0.3">
      <c r="A16">
        <v>15</v>
      </c>
      <c r="B16" s="9">
        <v>45063</v>
      </c>
      <c r="C16" s="10"/>
      <c r="D16" s="10"/>
      <c r="E16" s="11" t="s">
        <v>48</v>
      </c>
      <c r="F16" s="11" t="s">
        <v>49</v>
      </c>
      <c r="G16" s="11" t="s">
        <v>50</v>
      </c>
      <c r="H16" s="11">
        <f t="shared" si="2"/>
        <v>2023</v>
      </c>
      <c r="I16" s="11">
        <f t="shared" si="3"/>
        <v>5</v>
      </c>
      <c r="J16" s="11">
        <f t="shared" si="4"/>
        <v>17</v>
      </c>
      <c r="K16" s="11" t="s">
        <v>64</v>
      </c>
      <c r="L16" s="11" t="s">
        <v>52</v>
      </c>
      <c r="M16" s="11" t="s">
        <v>53</v>
      </c>
      <c r="N16" s="11">
        <v>1</v>
      </c>
      <c r="O16" s="11"/>
      <c r="P16" s="11" t="str">
        <f t="shared" si="5"/>
        <v>E:MIC_P:RAP_Tr1:S_1_Tr2:__TRA_R_1_D:17_M:5_Y:2023</v>
      </c>
      <c r="Q16" s="11" t="s">
        <v>62</v>
      </c>
      <c r="R16" s="11" t="s">
        <v>52</v>
      </c>
      <c r="S16" s="12">
        <v>24.583333</v>
      </c>
      <c r="T16" s="11">
        <v>6.8272700000000004</v>
      </c>
      <c r="U16" s="11">
        <v>486.06900000000002</v>
      </c>
      <c r="V16" s="12">
        <v>0.36135</v>
      </c>
      <c r="W16" s="12">
        <v>25.4436</v>
      </c>
      <c r="X16" s="12">
        <f t="shared" si="0"/>
        <v>298.4436</v>
      </c>
      <c r="Y16" s="11">
        <v>3.1415930000000002E-2</v>
      </c>
      <c r="Z16" s="11">
        <v>0.2</v>
      </c>
      <c r="AA16" s="11">
        <v>0.74</v>
      </c>
      <c r="AB16" s="11">
        <f t="shared" si="1"/>
        <v>2.3247788200000001E-2</v>
      </c>
      <c r="AC16" s="11" t="s">
        <v>56</v>
      </c>
      <c r="AD16" s="11">
        <f t="shared" si="6"/>
        <v>653.34027526812679</v>
      </c>
      <c r="AE16" s="11">
        <f t="shared" si="7"/>
        <v>1796.6857569873484</v>
      </c>
      <c r="AF16" s="11">
        <f t="shared" si="8"/>
        <v>1796.6857569873484</v>
      </c>
      <c r="AG16" s="11">
        <f t="shared" si="9"/>
        <v>4.4605304611298244</v>
      </c>
      <c r="AH16" s="11">
        <f t="shared" si="10"/>
        <v>3.3007925412360701</v>
      </c>
      <c r="AI16" s="11">
        <f t="shared" si="11"/>
        <v>873.31324921308351</v>
      </c>
      <c r="AJ16" s="11">
        <f t="shared" si="12"/>
        <v>646.2518044176818</v>
      </c>
      <c r="AK16" s="11">
        <f t="shared" si="13"/>
        <v>0.64923239828737833</v>
      </c>
      <c r="AL16" s="11">
        <f t="shared" si="14"/>
        <v>0.48043197473265997</v>
      </c>
      <c r="AM16" s="14"/>
      <c r="AN16" s="15"/>
      <c r="AO16" s="15"/>
      <c r="AP16" s="17"/>
      <c r="AQ16" s="17"/>
      <c r="AR16" s="17"/>
      <c r="AS16" s="18"/>
      <c r="AT16" s="18"/>
      <c r="AU16" s="18"/>
    </row>
    <row r="17" spans="1:47" s="20" customFormat="1" ht="15" thickBot="1" x14ac:dyDescent="0.35">
      <c r="A17" s="20">
        <v>16</v>
      </c>
      <c r="B17" s="21">
        <v>45063</v>
      </c>
      <c r="C17" s="22"/>
      <c r="D17" s="22"/>
      <c r="E17" s="23" t="s">
        <v>48</v>
      </c>
      <c r="F17" s="23" t="s">
        <v>49</v>
      </c>
      <c r="G17" s="23" t="s">
        <v>50</v>
      </c>
      <c r="H17" s="23">
        <f t="shared" si="2"/>
        <v>2023</v>
      </c>
      <c r="I17" s="23">
        <f t="shared" si="3"/>
        <v>5</v>
      </c>
      <c r="J17" s="23">
        <f t="shared" si="4"/>
        <v>17</v>
      </c>
      <c r="K17" s="23" t="s">
        <v>64</v>
      </c>
      <c r="L17" s="23" t="s">
        <v>52</v>
      </c>
      <c r="M17" s="23" t="s">
        <v>53</v>
      </c>
      <c r="N17" s="23">
        <v>1</v>
      </c>
      <c r="O17" s="23"/>
      <c r="P17" s="23" t="str">
        <f t="shared" si="5"/>
        <v>E:MIC_P:RAP_Tr1:S_1_Tr2:__TRA_R_1_D:17_M:5_Y:2023</v>
      </c>
      <c r="Q17" s="23" t="s">
        <v>63</v>
      </c>
      <c r="R17" s="23" t="s">
        <v>52</v>
      </c>
      <c r="S17" s="24">
        <v>28.666667</v>
      </c>
      <c r="T17" s="23">
        <v>6.7687400000000002</v>
      </c>
      <c r="U17" s="23">
        <v>489.98200000000003</v>
      </c>
      <c r="V17" s="24">
        <v>0.34009</v>
      </c>
      <c r="W17" s="24">
        <v>25.7</v>
      </c>
      <c r="X17" s="24">
        <f t="shared" si="0"/>
        <v>298.7</v>
      </c>
      <c r="Y17" s="25">
        <v>3.1415930000000002E-2</v>
      </c>
      <c r="Z17" s="23">
        <v>0.2</v>
      </c>
      <c r="AA17" s="25">
        <v>0.74</v>
      </c>
      <c r="AB17" s="23">
        <f t="shared" si="1"/>
        <v>2.3247788200000001E-2</v>
      </c>
      <c r="AC17" s="23" t="s">
        <v>56</v>
      </c>
      <c r="AD17" s="23">
        <f t="shared" si="6"/>
        <v>652.77945689993544</v>
      </c>
      <c r="AE17" s="23">
        <f t="shared" si="7"/>
        <v>1795.1435064748225</v>
      </c>
      <c r="AF17" s="23">
        <f t="shared" si="8"/>
        <v>1795.1435064748225</v>
      </c>
      <c r="AG17" s="23">
        <f t="shared" si="9"/>
        <v>4.4184944210968684</v>
      </c>
      <c r="AH17" s="23">
        <f t="shared" si="10"/>
        <v>3.2696858716116828</v>
      </c>
      <c r="AI17" s="23">
        <f t="shared" si="11"/>
        <v>879.58800558954647</v>
      </c>
      <c r="AJ17" s="23">
        <f t="shared" si="12"/>
        <v>650.89512413626437</v>
      </c>
      <c r="AK17" s="23">
        <f t="shared" si="13"/>
        <v>0.61051035511702245</v>
      </c>
      <c r="AL17" s="23">
        <f t="shared" si="14"/>
        <v>0.45177766278659659</v>
      </c>
      <c r="AM17" s="26"/>
      <c r="AN17" s="27"/>
      <c r="AO17" s="27"/>
      <c r="AP17" s="28"/>
      <c r="AQ17" s="28"/>
      <c r="AR17" s="28"/>
      <c r="AS17" s="29"/>
      <c r="AT17" s="29"/>
      <c r="AU17" s="29"/>
    </row>
    <row r="18" spans="1:47" ht="15.6" thickTop="1" thickBot="1" x14ac:dyDescent="0.35">
      <c r="A18">
        <v>17</v>
      </c>
      <c r="B18" s="9">
        <v>45063</v>
      </c>
      <c r="C18" s="10"/>
      <c r="D18" s="10"/>
      <c r="E18" s="11" t="s">
        <v>48</v>
      </c>
      <c r="F18" s="11" t="s">
        <v>49</v>
      </c>
      <c r="G18" s="11" t="s">
        <v>50</v>
      </c>
      <c r="H18" s="11">
        <f t="shared" si="2"/>
        <v>2023</v>
      </c>
      <c r="I18" s="11">
        <f t="shared" si="3"/>
        <v>5</v>
      </c>
      <c r="J18" s="11">
        <f t="shared" si="4"/>
        <v>17</v>
      </c>
      <c r="K18" s="11" t="s">
        <v>51</v>
      </c>
      <c r="L18" s="11" t="s">
        <v>52</v>
      </c>
      <c r="M18" s="11" t="s">
        <v>65</v>
      </c>
      <c r="N18" s="11">
        <v>1</v>
      </c>
      <c r="O18" s="11"/>
      <c r="P18" s="11" t="str">
        <f t="shared" si="5"/>
        <v>E:MIC_P:RAP_Tr1:BIO_Tr2:__TRA_R_2_D:17_M:5_Y:2023</v>
      </c>
      <c r="Q18" s="11" t="s">
        <v>55</v>
      </c>
      <c r="R18" s="11" t="s">
        <v>52</v>
      </c>
      <c r="S18" s="12">
        <v>0</v>
      </c>
      <c r="T18" s="11">
        <v>30.849599999999999</v>
      </c>
      <c r="U18" s="11">
        <v>441.75099999999998</v>
      </c>
      <c r="V18" s="12">
        <v>0.45957999999999999</v>
      </c>
      <c r="W18" s="12">
        <v>30.1</v>
      </c>
      <c r="X18" s="12">
        <f t="shared" si="0"/>
        <v>303.10000000000002</v>
      </c>
      <c r="Y18" s="11">
        <v>3.1415930000000002E-2</v>
      </c>
      <c r="Z18" s="11">
        <v>0.2</v>
      </c>
      <c r="AA18" s="11">
        <v>0.74</v>
      </c>
      <c r="AB18" s="11">
        <f t="shared" si="1"/>
        <v>2.3247788200000001E-2</v>
      </c>
      <c r="AC18" s="11" t="s">
        <v>56</v>
      </c>
      <c r="AD18" s="11">
        <f t="shared" si="6"/>
        <v>643.30327870673284</v>
      </c>
      <c r="AE18" s="11">
        <f t="shared" si="7"/>
        <v>1769.0840164435151</v>
      </c>
      <c r="AF18" s="11">
        <f t="shared" si="8"/>
        <v>1769.0840164435151</v>
      </c>
      <c r="AG18" s="11">
        <f t="shared" si="9"/>
        <v>19.845648826791226</v>
      </c>
      <c r="AH18" s="11">
        <f t="shared" si="10"/>
        <v>14.685780131825508</v>
      </c>
      <c r="AI18" s="11">
        <f t="shared" si="11"/>
        <v>781.49463334793927</v>
      </c>
      <c r="AJ18" s="11">
        <f t="shared" si="12"/>
        <v>578.30602867747507</v>
      </c>
      <c r="AK18" s="11">
        <f t="shared" si="13"/>
        <v>0.81303563227711062</v>
      </c>
      <c r="AL18" s="11">
        <f t="shared" si="14"/>
        <v>0.60164636788506187</v>
      </c>
      <c r="AM18" s="14">
        <f>SLOPE(AH18:AH25,S18:S25)*60</f>
        <v>11.211339042280816</v>
      </c>
      <c r="AN18" s="15">
        <f>RSQ(S18:S25,AH18:AH25)</f>
        <v>0.72222942184055172</v>
      </c>
      <c r="AO18" s="16">
        <v>0</v>
      </c>
      <c r="AP18" s="17">
        <f>SLOPE(AL18:AL25,S18:S25)*60</f>
        <v>-0.18020162203476398</v>
      </c>
      <c r="AQ18" s="17">
        <f>RSQ(S18:S25,AL18:AL25)</f>
        <v>0.72717978484311996</v>
      </c>
      <c r="AR18" s="17">
        <f>IF(AQ18&gt;=0.7,AP18,"REV")</f>
        <v>-0.18020162203476398</v>
      </c>
      <c r="AS18" s="18">
        <f>SLOPE(AJ18:AJ25,S18:S25)*60</f>
        <v>-174.71576353603655</v>
      </c>
      <c r="AT18" s="18">
        <f>RSQ(S18:S25,AJ18:AJ25)</f>
        <v>0.99078374795837187</v>
      </c>
      <c r="AU18" s="19"/>
    </row>
    <row r="19" spans="1:47" ht="15" thickTop="1" x14ac:dyDescent="0.3">
      <c r="A19">
        <v>18</v>
      </c>
      <c r="B19" s="9">
        <v>45063</v>
      </c>
      <c r="C19" s="10"/>
      <c r="D19" s="10"/>
      <c r="E19" s="11" t="s">
        <v>48</v>
      </c>
      <c r="F19" s="11" t="s">
        <v>49</v>
      </c>
      <c r="G19" s="11" t="s">
        <v>50</v>
      </c>
      <c r="H19" s="11">
        <f t="shared" si="2"/>
        <v>2023</v>
      </c>
      <c r="I19" s="11">
        <f t="shared" si="3"/>
        <v>5</v>
      </c>
      <c r="J19" s="11">
        <f t="shared" si="4"/>
        <v>17</v>
      </c>
      <c r="K19" s="11" t="s">
        <v>51</v>
      </c>
      <c r="L19" s="11" t="s">
        <v>52</v>
      </c>
      <c r="M19" s="11" t="s">
        <v>65</v>
      </c>
      <c r="N19" s="11">
        <v>1</v>
      </c>
      <c r="O19" s="11"/>
      <c r="P19" s="11" t="str">
        <f t="shared" si="5"/>
        <v>E:MIC_P:RAP_Tr1:BIO_Tr2:__TRA_R_2_D:17_M:5_Y:2023</v>
      </c>
      <c r="Q19" s="11" t="s">
        <v>57</v>
      </c>
      <c r="R19" s="11" t="s">
        <v>52</v>
      </c>
      <c r="S19" s="12">
        <v>4.0999999999999996</v>
      </c>
      <c r="T19" s="11">
        <v>37.781799999999997</v>
      </c>
      <c r="U19" s="11">
        <v>431.214</v>
      </c>
      <c r="V19" s="12">
        <v>0.41721000000000003</v>
      </c>
      <c r="W19" s="12">
        <v>29.5562</v>
      </c>
      <c r="X19" s="12">
        <f t="shared" si="0"/>
        <v>302.55619999999999</v>
      </c>
      <c r="Y19" s="11">
        <v>3.1415930000000002E-2</v>
      </c>
      <c r="Z19" s="11">
        <v>0.2</v>
      </c>
      <c r="AA19" s="11">
        <v>0.74</v>
      </c>
      <c r="AB19" s="11">
        <f t="shared" si="1"/>
        <v>2.3247788200000001E-2</v>
      </c>
      <c r="AC19" s="11" t="s">
        <v>56</v>
      </c>
      <c r="AD19" s="11">
        <f t="shared" si="6"/>
        <v>644.45952116007118</v>
      </c>
      <c r="AE19" s="11">
        <f t="shared" si="7"/>
        <v>1772.2636831901959</v>
      </c>
      <c r="AF19" s="11">
        <f t="shared" si="8"/>
        <v>1772.2636831901959</v>
      </c>
      <c r="AG19" s="11">
        <f t="shared" si="9"/>
        <v>24.348840736565577</v>
      </c>
      <c r="AH19" s="11">
        <f t="shared" si="10"/>
        <v>18.018142145058526</v>
      </c>
      <c r="AI19" s="11">
        <f t="shared" si="11"/>
        <v>764.22491188317713</v>
      </c>
      <c r="AJ19" s="11">
        <f t="shared" si="12"/>
        <v>565.52643479355106</v>
      </c>
      <c r="AK19" s="11">
        <f t="shared" si="13"/>
        <v>0.73940613126378174</v>
      </c>
      <c r="AL19" s="11">
        <f t="shared" si="14"/>
        <v>0.54716053713519852</v>
      </c>
      <c r="AM19" s="14"/>
      <c r="AN19" s="15"/>
      <c r="AO19" s="15"/>
      <c r="AP19" s="17"/>
      <c r="AQ19" s="17"/>
      <c r="AR19" s="17"/>
      <c r="AS19" s="18"/>
      <c r="AT19" s="18"/>
      <c r="AU19" s="18"/>
    </row>
    <row r="20" spans="1:47" x14ac:dyDescent="0.3">
      <c r="A20">
        <v>19</v>
      </c>
      <c r="B20" s="9">
        <v>45063</v>
      </c>
      <c r="C20" s="10"/>
      <c r="D20" s="10"/>
      <c r="E20" s="11" t="s">
        <v>48</v>
      </c>
      <c r="F20" s="11" t="s">
        <v>49</v>
      </c>
      <c r="G20" s="11" t="s">
        <v>50</v>
      </c>
      <c r="H20" s="11">
        <f t="shared" si="2"/>
        <v>2023</v>
      </c>
      <c r="I20" s="11">
        <f t="shared" si="3"/>
        <v>5</v>
      </c>
      <c r="J20" s="11">
        <f t="shared" si="4"/>
        <v>17</v>
      </c>
      <c r="K20" s="11" t="s">
        <v>51</v>
      </c>
      <c r="L20" s="11" t="s">
        <v>52</v>
      </c>
      <c r="M20" s="11" t="s">
        <v>65</v>
      </c>
      <c r="N20" s="11">
        <v>1</v>
      </c>
      <c r="O20" s="11"/>
      <c r="P20" s="11" t="str">
        <f t="shared" si="5"/>
        <v>E:MIC_P:RAP_Tr1:BIO_Tr2:__TRA_R_2_D:17_M:5_Y:2023</v>
      </c>
      <c r="Q20" s="11" t="s">
        <v>58</v>
      </c>
      <c r="R20" s="11" t="s">
        <v>52</v>
      </c>
      <c r="S20" s="12">
        <v>8.1999999999999993</v>
      </c>
      <c r="T20" s="11">
        <v>37.403599999999997</v>
      </c>
      <c r="U20" s="11">
        <v>423.06099999999998</v>
      </c>
      <c r="V20" s="12">
        <v>0.42087000000000002</v>
      </c>
      <c r="W20" s="12">
        <v>29.01239</v>
      </c>
      <c r="X20" s="12">
        <f t="shared" si="0"/>
        <v>302.01238999999998</v>
      </c>
      <c r="Y20" s="11">
        <v>3.1415930000000002E-2</v>
      </c>
      <c r="Z20" s="11">
        <v>0.2</v>
      </c>
      <c r="AA20" s="11">
        <v>0.74</v>
      </c>
      <c r="AB20" s="11">
        <f t="shared" si="1"/>
        <v>2.3247788200000001E-2</v>
      </c>
      <c r="AC20" s="11" t="s">
        <v>56</v>
      </c>
      <c r="AD20" s="11">
        <f t="shared" si="6"/>
        <v>645.61994882398938</v>
      </c>
      <c r="AE20" s="11">
        <f t="shared" si="7"/>
        <v>1775.454859265971</v>
      </c>
      <c r="AF20" s="11">
        <f t="shared" si="8"/>
        <v>1775.454859265971</v>
      </c>
      <c r="AG20" s="11">
        <f t="shared" si="9"/>
        <v>24.148510317832965</v>
      </c>
      <c r="AH20" s="11">
        <f t="shared" si="10"/>
        <v>17.869897635196395</v>
      </c>
      <c r="AI20" s="11">
        <f t="shared" si="11"/>
        <v>751.12570821592101</v>
      </c>
      <c r="AJ20" s="11">
        <f t="shared" si="12"/>
        <v>555.83302407978158</v>
      </c>
      <c r="AK20" s="11">
        <f t="shared" si="13"/>
        <v>0.7472356866192692</v>
      </c>
      <c r="AL20" s="11">
        <f t="shared" si="14"/>
        <v>0.55295440809825924</v>
      </c>
      <c r="AM20" s="14"/>
      <c r="AN20" s="15"/>
      <c r="AO20" s="15"/>
      <c r="AP20" s="17"/>
      <c r="AQ20" s="17"/>
      <c r="AR20" s="17"/>
      <c r="AS20" s="18"/>
      <c r="AT20" s="18"/>
      <c r="AU20" s="18"/>
    </row>
    <row r="21" spans="1:47" x14ac:dyDescent="0.3">
      <c r="A21">
        <v>20</v>
      </c>
      <c r="B21" s="9">
        <v>45063</v>
      </c>
      <c r="C21" s="10"/>
      <c r="D21" s="10"/>
      <c r="E21" s="11" t="s">
        <v>48</v>
      </c>
      <c r="F21" s="11" t="s">
        <v>49</v>
      </c>
      <c r="G21" s="11" t="s">
        <v>50</v>
      </c>
      <c r="H21" s="11">
        <f t="shared" si="2"/>
        <v>2023</v>
      </c>
      <c r="I21" s="11">
        <f t="shared" si="3"/>
        <v>5</v>
      </c>
      <c r="J21" s="11">
        <f t="shared" si="4"/>
        <v>17</v>
      </c>
      <c r="K21" s="11" t="s">
        <v>51</v>
      </c>
      <c r="L21" s="11" t="s">
        <v>52</v>
      </c>
      <c r="M21" s="11" t="s">
        <v>65</v>
      </c>
      <c r="N21" s="11">
        <v>1</v>
      </c>
      <c r="O21" s="11"/>
      <c r="P21" s="11" t="str">
        <f t="shared" si="5"/>
        <v>E:MIC_P:RAP_Tr1:BIO_Tr2:__TRA_R_2_D:17_M:5_Y:2023</v>
      </c>
      <c r="Q21" s="11" t="s">
        <v>59</v>
      </c>
      <c r="R21" s="11" t="s">
        <v>52</v>
      </c>
      <c r="S21" s="12">
        <v>12.283333000000001</v>
      </c>
      <c r="T21" s="11">
        <v>38.484499999999997</v>
      </c>
      <c r="U21" s="11">
        <v>414.459</v>
      </c>
      <c r="V21" s="12">
        <v>0.39451000000000003</v>
      </c>
      <c r="W21" s="12">
        <v>28.470800000000001</v>
      </c>
      <c r="X21" s="12">
        <f t="shared" si="0"/>
        <v>301.4708</v>
      </c>
      <c r="Y21" s="11">
        <v>3.1415930000000002E-2</v>
      </c>
      <c r="Z21" s="11">
        <v>0.2</v>
      </c>
      <c r="AA21" s="11">
        <v>0.74</v>
      </c>
      <c r="AB21" s="11">
        <f t="shared" si="1"/>
        <v>2.3247788200000001E-2</v>
      </c>
      <c r="AC21" s="11" t="s">
        <v>56</v>
      </c>
      <c r="AD21" s="11">
        <f t="shared" si="6"/>
        <v>646.77980015315154</v>
      </c>
      <c r="AE21" s="11">
        <f t="shared" si="7"/>
        <v>1778.6444504211668</v>
      </c>
      <c r="AF21" s="11">
        <f t="shared" si="8"/>
        <v>1778.6444504211668</v>
      </c>
      <c r="AG21" s="11">
        <f t="shared" si="9"/>
        <v>24.890997218993959</v>
      </c>
      <c r="AH21" s="11">
        <f t="shared" si="10"/>
        <v>18.419337942055531</v>
      </c>
      <c r="AI21" s="11">
        <f t="shared" si="11"/>
        <v>737.17520027710634</v>
      </c>
      <c r="AJ21" s="11">
        <f t="shared" si="12"/>
        <v>545.50964820505874</v>
      </c>
      <c r="AK21" s="11">
        <f t="shared" si="13"/>
        <v>0.70169302213565454</v>
      </c>
      <c r="AL21" s="11">
        <f t="shared" si="14"/>
        <v>0.51925283638038444</v>
      </c>
      <c r="AM21" s="14"/>
      <c r="AN21" s="15"/>
      <c r="AO21" s="15"/>
      <c r="AP21" s="17"/>
      <c r="AQ21" s="17"/>
      <c r="AR21" s="17"/>
      <c r="AS21" s="18"/>
      <c r="AT21" s="18"/>
      <c r="AU21" s="18"/>
    </row>
    <row r="22" spans="1:47" x14ac:dyDescent="0.3">
      <c r="A22">
        <v>21</v>
      </c>
      <c r="B22" s="9">
        <v>45063</v>
      </c>
      <c r="C22" s="10"/>
      <c r="D22" s="10"/>
      <c r="E22" s="11" t="s">
        <v>48</v>
      </c>
      <c r="F22" s="11" t="s">
        <v>49</v>
      </c>
      <c r="G22" s="11" t="s">
        <v>50</v>
      </c>
      <c r="H22" s="11">
        <f t="shared" si="2"/>
        <v>2023</v>
      </c>
      <c r="I22" s="11">
        <f t="shared" si="3"/>
        <v>5</v>
      </c>
      <c r="J22" s="11">
        <f t="shared" si="4"/>
        <v>17</v>
      </c>
      <c r="K22" s="11" t="s">
        <v>51</v>
      </c>
      <c r="L22" s="11" t="s">
        <v>52</v>
      </c>
      <c r="M22" s="11" t="s">
        <v>65</v>
      </c>
      <c r="N22" s="11">
        <v>1</v>
      </c>
      <c r="O22" s="11"/>
      <c r="P22" s="11" t="str">
        <f t="shared" si="5"/>
        <v>E:MIC_P:RAP_Tr1:BIO_Tr2:__TRA_R_2_D:17_M:5_Y:2023</v>
      </c>
      <c r="Q22" s="11" t="s">
        <v>60</v>
      </c>
      <c r="R22" s="11" t="s">
        <v>52</v>
      </c>
      <c r="S22" s="12">
        <v>16.383333</v>
      </c>
      <c r="T22" s="11">
        <v>38.411700000000003</v>
      </c>
      <c r="U22" s="11">
        <v>405.30799999999999</v>
      </c>
      <c r="V22" s="12">
        <v>0.38485000000000003</v>
      </c>
      <c r="W22" s="12">
        <v>27.92699</v>
      </c>
      <c r="X22" s="12">
        <f t="shared" si="0"/>
        <v>300.92698999999999</v>
      </c>
      <c r="Y22" s="11">
        <v>3.1415930000000002E-2</v>
      </c>
      <c r="Z22" s="11">
        <v>0.2</v>
      </c>
      <c r="AA22" s="11">
        <v>0.74</v>
      </c>
      <c r="AB22" s="11">
        <f t="shared" si="1"/>
        <v>2.3247788200000001E-2</v>
      </c>
      <c r="AC22" s="11" t="s">
        <v>56</v>
      </c>
      <c r="AD22" s="11">
        <f t="shared" si="6"/>
        <v>647.94860632477901</v>
      </c>
      <c r="AE22" s="11">
        <f t="shared" si="7"/>
        <v>1781.8586673931425</v>
      </c>
      <c r="AF22" s="11">
        <f t="shared" si="8"/>
        <v>1781.8586673931425</v>
      </c>
      <c r="AG22" s="11">
        <f t="shared" si="9"/>
        <v>24.888807481565518</v>
      </c>
      <c r="AH22" s="11">
        <f t="shared" si="10"/>
        <v>18.417717536358481</v>
      </c>
      <c r="AI22" s="11">
        <f t="shared" si="11"/>
        <v>722.20157276377984</v>
      </c>
      <c r="AJ22" s="11">
        <f t="shared" si="12"/>
        <v>534.42916384519708</v>
      </c>
      <c r="AK22" s="11">
        <f t="shared" si="13"/>
        <v>0.68574830814625087</v>
      </c>
      <c r="AL22" s="11">
        <f t="shared" si="14"/>
        <v>0.50745374802822563</v>
      </c>
      <c r="AM22" s="14"/>
      <c r="AN22" s="15"/>
      <c r="AO22" s="15"/>
      <c r="AP22" s="17"/>
      <c r="AQ22" s="17"/>
      <c r="AR22" s="17"/>
      <c r="AS22" s="18"/>
      <c r="AT22" s="18"/>
      <c r="AU22" s="18"/>
    </row>
    <row r="23" spans="1:47" x14ac:dyDescent="0.3">
      <c r="A23">
        <v>22</v>
      </c>
      <c r="B23" s="9">
        <v>45063</v>
      </c>
      <c r="C23" s="10"/>
      <c r="D23" s="10"/>
      <c r="E23" s="11" t="s">
        <v>48</v>
      </c>
      <c r="F23" s="11" t="s">
        <v>49</v>
      </c>
      <c r="G23" s="11" t="s">
        <v>50</v>
      </c>
      <c r="H23" s="11">
        <f t="shared" si="2"/>
        <v>2023</v>
      </c>
      <c r="I23" s="11">
        <f t="shared" si="3"/>
        <v>5</v>
      </c>
      <c r="J23" s="11">
        <f t="shared" si="4"/>
        <v>17</v>
      </c>
      <c r="K23" s="11" t="s">
        <v>51</v>
      </c>
      <c r="L23" s="11" t="s">
        <v>52</v>
      </c>
      <c r="M23" s="11" t="s">
        <v>65</v>
      </c>
      <c r="N23" s="11">
        <v>1</v>
      </c>
      <c r="O23" s="11"/>
      <c r="P23" s="11" t="str">
        <f t="shared" si="5"/>
        <v>E:MIC_P:RAP_Tr1:BIO_Tr2:__TRA_R_2_D:17_M:5_Y:2023</v>
      </c>
      <c r="Q23" s="11" t="s">
        <v>61</v>
      </c>
      <c r="R23" s="11" t="s">
        <v>52</v>
      </c>
      <c r="S23" s="12">
        <v>20.466667000000001</v>
      </c>
      <c r="T23" s="11">
        <v>39.744599999999998</v>
      </c>
      <c r="U23" s="11">
        <v>396.517</v>
      </c>
      <c r="V23" s="12">
        <v>0.38068999999999997</v>
      </c>
      <c r="W23" s="12">
        <v>27.385400000000001</v>
      </c>
      <c r="X23" s="12">
        <f t="shared" si="0"/>
        <v>300.3854</v>
      </c>
      <c r="Y23" s="11">
        <v>3.1415930000000002E-2</v>
      </c>
      <c r="Z23" s="11">
        <v>0.2</v>
      </c>
      <c r="AA23" s="11">
        <v>0.74</v>
      </c>
      <c r="AB23" s="11">
        <f t="shared" si="1"/>
        <v>2.3247788200000001E-2</v>
      </c>
      <c r="AC23" s="11" t="s">
        <v>56</v>
      </c>
      <c r="AD23" s="11">
        <f t="shared" si="6"/>
        <v>649.11684714373848</v>
      </c>
      <c r="AE23" s="11">
        <f t="shared" si="7"/>
        <v>1785.0713296452805</v>
      </c>
      <c r="AF23" s="11">
        <f t="shared" si="8"/>
        <v>1785.0713296452805</v>
      </c>
      <c r="AG23" s="11">
        <f t="shared" si="9"/>
        <v>25.798889442989029</v>
      </c>
      <c r="AH23" s="11">
        <f t="shared" si="10"/>
        <v>19.091178187811881</v>
      </c>
      <c r="AI23" s="11">
        <f t="shared" si="11"/>
        <v>707.81112841695767</v>
      </c>
      <c r="AJ23" s="11">
        <f t="shared" si="12"/>
        <v>523.78023502854876</v>
      </c>
      <c r="AK23" s="11">
        <f t="shared" si="13"/>
        <v>0.67955880448266182</v>
      </c>
      <c r="AL23" s="11">
        <f t="shared" si="14"/>
        <v>0.50287351531716973</v>
      </c>
      <c r="AM23" s="14"/>
      <c r="AN23" s="15"/>
      <c r="AO23" s="15"/>
      <c r="AP23" s="17"/>
      <c r="AQ23" s="17"/>
      <c r="AR23" s="17"/>
      <c r="AS23" s="18"/>
      <c r="AT23" s="18"/>
      <c r="AU23" s="18"/>
    </row>
    <row r="24" spans="1:47" x14ac:dyDescent="0.3">
      <c r="A24">
        <v>23</v>
      </c>
      <c r="B24" s="9">
        <v>45063</v>
      </c>
      <c r="C24" s="10"/>
      <c r="D24" s="10"/>
      <c r="E24" s="11" t="s">
        <v>48</v>
      </c>
      <c r="F24" s="11" t="s">
        <v>49</v>
      </c>
      <c r="G24" s="11" t="s">
        <v>50</v>
      </c>
      <c r="H24" s="11">
        <f t="shared" si="2"/>
        <v>2023</v>
      </c>
      <c r="I24" s="11">
        <f t="shared" si="3"/>
        <v>5</v>
      </c>
      <c r="J24" s="11">
        <f t="shared" si="4"/>
        <v>17</v>
      </c>
      <c r="K24" s="11" t="s">
        <v>51</v>
      </c>
      <c r="L24" s="11" t="s">
        <v>52</v>
      </c>
      <c r="M24" s="11" t="s">
        <v>65</v>
      </c>
      <c r="N24" s="11">
        <v>1</v>
      </c>
      <c r="O24" s="11"/>
      <c r="P24" s="11" t="str">
        <f t="shared" si="5"/>
        <v>E:MIC_P:RAP_Tr1:BIO_Tr2:__TRA_R_2_D:17_M:5_Y:2023</v>
      </c>
      <c r="Q24" s="11" t="s">
        <v>62</v>
      </c>
      <c r="R24" s="11" t="s">
        <v>52</v>
      </c>
      <c r="S24" s="12">
        <v>24.55</v>
      </c>
      <c r="T24" s="11">
        <v>39.041699999999999</v>
      </c>
      <c r="U24" s="11">
        <v>384.49799999999999</v>
      </c>
      <c r="V24" s="12">
        <v>0.39742</v>
      </c>
      <c r="W24" s="12">
        <v>26.843800000000002</v>
      </c>
      <c r="X24" s="12">
        <f t="shared" si="0"/>
        <v>299.84379999999999</v>
      </c>
      <c r="Y24" s="11">
        <v>3.1415930000000002E-2</v>
      </c>
      <c r="Z24" s="11">
        <v>0.2</v>
      </c>
      <c r="AA24" s="11">
        <v>0.74</v>
      </c>
      <c r="AB24" s="11">
        <f t="shared" si="1"/>
        <v>2.3247788200000001E-2</v>
      </c>
      <c r="AC24" s="11" t="s">
        <v>56</v>
      </c>
      <c r="AD24" s="11">
        <f t="shared" si="6"/>
        <v>650.28932989780253</v>
      </c>
      <c r="AE24" s="11">
        <f t="shared" si="7"/>
        <v>1788.2956572189571</v>
      </c>
      <c r="AF24" s="11">
        <f t="shared" si="8"/>
        <v>1788.2956572189571</v>
      </c>
      <c r="AG24" s="11">
        <f t="shared" si="9"/>
        <v>25.388400931071036</v>
      </c>
      <c r="AH24" s="11">
        <f t="shared" si="10"/>
        <v>18.787416688992568</v>
      </c>
      <c r="AI24" s="11">
        <f t="shared" si="11"/>
        <v>687.59610360937461</v>
      </c>
      <c r="AJ24" s="11">
        <f t="shared" si="12"/>
        <v>508.82111667093722</v>
      </c>
      <c r="AK24" s="11">
        <f t="shared" si="13"/>
        <v>0.71070446009195787</v>
      </c>
      <c r="AL24" s="11">
        <f t="shared" si="14"/>
        <v>0.52592130046804886</v>
      </c>
      <c r="AM24" s="14"/>
      <c r="AN24" s="15"/>
      <c r="AO24" s="15"/>
      <c r="AP24" s="17"/>
      <c r="AQ24" s="17"/>
      <c r="AR24" s="17"/>
      <c r="AS24" s="18"/>
      <c r="AT24" s="18"/>
      <c r="AU24" s="18"/>
    </row>
    <row r="25" spans="1:47" s="20" customFormat="1" x14ac:dyDescent="0.3">
      <c r="A25" s="20">
        <v>24</v>
      </c>
      <c r="B25" s="21">
        <v>45063</v>
      </c>
      <c r="C25" s="22"/>
      <c r="D25" s="22"/>
      <c r="E25" s="23" t="s">
        <v>48</v>
      </c>
      <c r="F25" s="23" t="s">
        <v>49</v>
      </c>
      <c r="G25" s="23" t="s">
        <v>50</v>
      </c>
      <c r="H25" s="23">
        <f t="shared" si="2"/>
        <v>2023</v>
      </c>
      <c r="I25" s="23">
        <f t="shared" si="3"/>
        <v>5</v>
      </c>
      <c r="J25" s="23">
        <f t="shared" si="4"/>
        <v>17</v>
      </c>
      <c r="K25" s="23" t="s">
        <v>51</v>
      </c>
      <c r="L25" s="23" t="s">
        <v>52</v>
      </c>
      <c r="M25" s="23" t="s">
        <v>65</v>
      </c>
      <c r="N25" s="23">
        <v>1</v>
      </c>
      <c r="O25" s="23"/>
      <c r="P25" s="23" t="str">
        <f t="shared" si="5"/>
        <v>E:MIC_P:RAP_Tr1:BIO_Tr2:__TRA_R_2_D:17_M:5_Y:2023</v>
      </c>
      <c r="Q25" s="23" t="s">
        <v>63</v>
      </c>
      <c r="R25" s="23" t="s">
        <v>52</v>
      </c>
      <c r="S25" s="24">
        <v>28.65</v>
      </c>
      <c r="T25" s="23">
        <v>47.2654</v>
      </c>
      <c r="U25" s="23">
        <v>370.47300000000001</v>
      </c>
      <c r="V25" s="24">
        <v>0.37152000000000002</v>
      </c>
      <c r="W25" s="24">
        <v>26.3</v>
      </c>
      <c r="X25" s="24">
        <f t="shared" si="0"/>
        <v>299.3</v>
      </c>
      <c r="Y25" s="23">
        <v>3.1415930000000002E-2</v>
      </c>
      <c r="Z25" s="23">
        <v>0.2</v>
      </c>
      <c r="AA25" s="23">
        <v>0.74</v>
      </c>
      <c r="AB25" s="23">
        <f t="shared" si="1"/>
        <v>2.3247788200000001E-2</v>
      </c>
      <c r="AC25" s="23" t="s">
        <v>56</v>
      </c>
      <c r="AD25" s="23">
        <f t="shared" si="6"/>
        <v>651.47084455733614</v>
      </c>
      <c r="AE25" s="23">
        <f t="shared" si="7"/>
        <v>1791.5448225326743</v>
      </c>
      <c r="AF25" s="23">
        <f t="shared" si="8"/>
        <v>1791.5448225326743</v>
      </c>
      <c r="AG25" s="23">
        <f t="shared" si="9"/>
        <v>30.792030056340316</v>
      </c>
      <c r="AH25" s="23">
        <f t="shared" si="10"/>
        <v>22.786102241691836</v>
      </c>
      <c r="AI25" s="23">
        <f t="shared" si="11"/>
        <v>663.71898503814748</v>
      </c>
      <c r="AJ25" s="23">
        <f t="shared" si="12"/>
        <v>491.15204892822914</v>
      </c>
      <c r="AK25" s="23">
        <f t="shared" si="13"/>
        <v>0.66559473246733925</v>
      </c>
      <c r="AL25" s="23">
        <f t="shared" si="14"/>
        <v>0.49254010202583104</v>
      </c>
      <c r="AM25" s="26"/>
      <c r="AN25" s="27"/>
      <c r="AO25" s="27"/>
      <c r="AP25" s="28"/>
      <c r="AQ25" s="28"/>
      <c r="AR25" s="28"/>
      <c r="AS25" s="29"/>
      <c r="AT25" s="29"/>
      <c r="AU25" s="29"/>
    </row>
    <row r="26" spans="1:47" ht="15" thickBot="1" x14ac:dyDescent="0.35">
      <c r="A26">
        <v>25</v>
      </c>
      <c r="B26" s="9">
        <v>45063</v>
      </c>
      <c r="E26" s="11" t="s">
        <v>48</v>
      </c>
      <c r="F26" s="11" t="s">
        <v>49</v>
      </c>
      <c r="G26" s="11" t="s">
        <v>50</v>
      </c>
      <c r="H26" s="11">
        <f t="shared" si="2"/>
        <v>2023</v>
      </c>
      <c r="I26" s="11">
        <f t="shared" si="3"/>
        <v>5</v>
      </c>
      <c r="J26" s="11">
        <f t="shared" si="4"/>
        <v>17</v>
      </c>
      <c r="K26" s="11" t="s">
        <v>64</v>
      </c>
      <c r="L26" s="11"/>
      <c r="M26" s="11" t="s">
        <v>65</v>
      </c>
      <c r="O26" s="11"/>
      <c r="P26" s="11" t="str">
        <f t="shared" si="5"/>
        <v>E:MIC_P:RAP_Tr1:S_1_Tr2:_TRA_R_2_D:17_M:5_Y:2023</v>
      </c>
      <c r="Q26" s="11" t="s">
        <v>55</v>
      </c>
      <c r="R26" s="11"/>
      <c r="S26" s="12">
        <v>0</v>
      </c>
      <c r="T26" s="11">
        <v>5.2816999999999998</v>
      </c>
      <c r="U26" s="11">
        <v>408.32</v>
      </c>
      <c r="V26" s="12">
        <v>0.32556000000000002</v>
      </c>
      <c r="W26" s="12">
        <v>23.9</v>
      </c>
      <c r="X26" s="12">
        <f t="shared" si="0"/>
        <v>296.89999999999998</v>
      </c>
      <c r="Y26" s="11">
        <v>3.1415930000000002E-2</v>
      </c>
      <c r="Z26" s="11">
        <v>0.2</v>
      </c>
      <c r="AA26" s="11">
        <v>0.74</v>
      </c>
      <c r="AB26" s="11">
        <f t="shared" si="1"/>
        <v>2.3247788200000001E-2</v>
      </c>
      <c r="AC26" s="11"/>
      <c r="AD26" s="11">
        <f t="shared" si="6"/>
        <v>656.73702854836893</v>
      </c>
      <c r="AE26" s="11">
        <f t="shared" si="7"/>
        <v>1806.0268285080147</v>
      </c>
      <c r="AF26" s="11">
        <f t="shared" si="8"/>
        <v>1806.0268285080147</v>
      </c>
      <c r="AG26" s="11">
        <f t="shared" si="9"/>
        <v>3.4686879636839199</v>
      </c>
      <c r="AH26" s="11">
        <f>AG26*AB26/Y26</f>
        <v>2.5668290931261009</v>
      </c>
      <c r="AI26" s="11">
        <f t="shared" si="11"/>
        <v>737.43687461639252</v>
      </c>
      <c r="AJ26" s="11">
        <f>AI26*AB26/Y26</f>
        <v>545.70328721613043</v>
      </c>
      <c r="AK26" s="11">
        <f t="shared" si="13"/>
        <v>0.58797009428906921</v>
      </c>
      <c r="AL26" s="11">
        <f>AK26*AB26/Y26</f>
        <v>0.43509786977391118</v>
      </c>
      <c r="AM26" s="14">
        <f>SLOPE(AH26:AH33,S26:S33)*60</f>
        <v>0.56476515519082182</v>
      </c>
      <c r="AN26" s="15">
        <f>RSQ(S26:S33,AH26:AH33)</f>
        <v>0.91474275522160686</v>
      </c>
      <c r="AO26" s="30">
        <v>0</v>
      </c>
      <c r="AP26" s="17">
        <f>SLOPE(AL26:AL33,S26:S33)*60</f>
        <v>6.876135072433566E-2</v>
      </c>
      <c r="AQ26" s="17">
        <f>RSQ(S26:S33,AL26:AL33)</f>
        <v>0.39455860240019469</v>
      </c>
      <c r="AR26" s="17" t="str">
        <f>IF(AQ26&gt;=0.7,AP26,"REV")</f>
        <v>REV</v>
      </c>
      <c r="AS26" s="18">
        <f>SLOPE(AJ26:AJ33,S26:S33)*60</f>
        <v>-675.04363036688562</v>
      </c>
      <c r="AT26" s="18">
        <f>RSQ(S26:S33,AJ26:AJ33)</f>
        <v>0.98510322539806217</v>
      </c>
      <c r="AU26" s="19"/>
    </row>
    <row r="27" spans="1:47" ht="15" thickTop="1" x14ac:dyDescent="0.3">
      <c r="A27">
        <v>26</v>
      </c>
      <c r="B27" s="9">
        <v>45063</v>
      </c>
      <c r="E27" s="11" t="s">
        <v>48</v>
      </c>
      <c r="F27" s="11" t="s">
        <v>49</v>
      </c>
      <c r="G27" s="11" t="s">
        <v>50</v>
      </c>
      <c r="H27" s="11">
        <f t="shared" si="2"/>
        <v>2023</v>
      </c>
      <c r="I27" s="11">
        <f t="shared" si="3"/>
        <v>5</v>
      </c>
      <c r="J27" s="11">
        <f t="shared" si="4"/>
        <v>17</v>
      </c>
      <c r="K27" s="11" t="s">
        <v>64</v>
      </c>
      <c r="L27" s="11"/>
      <c r="M27" s="11" t="s">
        <v>65</v>
      </c>
      <c r="O27" s="11"/>
      <c r="P27" s="11" t="str">
        <f t="shared" si="5"/>
        <v>E:MIC_P:RAP_Tr1:S_1_Tr2:_TRA_R_2_D:17_M:5_Y:2023</v>
      </c>
      <c r="Q27" s="11" t="s">
        <v>57</v>
      </c>
      <c r="R27" s="11"/>
      <c r="S27" s="12">
        <v>4.0833329999999997</v>
      </c>
      <c r="T27" s="11">
        <v>5.4281699999999997</v>
      </c>
      <c r="U27" s="11">
        <v>364.83100000000002</v>
      </c>
      <c r="V27" s="12">
        <v>0.30669999999999997</v>
      </c>
      <c r="W27" s="12">
        <v>24.156839999999999</v>
      </c>
      <c r="X27" s="12">
        <f t="shared" si="0"/>
        <v>297.15683999999999</v>
      </c>
      <c r="Y27" s="11">
        <v>3.1415930000000002E-2</v>
      </c>
      <c r="Z27" s="11">
        <v>0.2</v>
      </c>
      <c r="AA27" s="11">
        <v>0.74</v>
      </c>
      <c r="AB27" s="11">
        <f t="shared" si="1"/>
        <v>2.3247788200000001E-2</v>
      </c>
      <c r="AC27" s="11"/>
      <c r="AD27" s="11">
        <f t="shared" si="6"/>
        <v>656.16939450564473</v>
      </c>
      <c r="AE27" s="11">
        <f t="shared" si="7"/>
        <v>1804.465834890523</v>
      </c>
      <c r="AF27" s="11">
        <f t="shared" si="8"/>
        <v>1804.465834890523</v>
      </c>
      <c r="AG27" s="11">
        <f t="shared" si="9"/>
        <v>3.5617990221737053</v>
      </c>
      <c r="AH27" s="11">
        <f t="shared" ref="AH27:AH49" si="15">AG27*AB27/Y27</f>
        <v>2.6357312764085421</v>
      </c>
      <c r="AI27" s="11">
        <f t="shared" si="11"/>
        <v>658.3250750089444</v>
      </c>
      <c r="AJ27" s="11">
        <f t="shared" ref="AJ27:AJ49" si="16">AI27*AB27/Y27</f>
        <v>487.16055550661889</v>
      </c>
      <c r="AK27" s="11">
        <f t="shared" si="13"/>
        <v>0.55342967156092338</v>
      </c>
      <c r="AL27" s="11">
        <f t="shared" ref="AL27:AL49" si="17">AK27*AB27/Y27</f>
        <v>0.40953795695508333</v>
      </c>
      <c r="AM27" s="14"/>
      <c r="AN27" s="15"/>
      <c r="AO27" s="15"/>
      <c r="AP27" s="17"/>
      <c r="AQ27" s="17"/>
      <c r="AR27" s="17"/>
      <c r="AS27" s="18"/>
      <c r="AT27" s="18"/>
      <c r="AU27" s="18"/>
    </row>
    <row r="28" spans="1:47" x14ac:dyDescent="0.3">
      <c r="A28">
        <v>27</v>
      </c>
      <c r="B28" s="9">
        <v>45063</v>
      </c>
      <c r="E28" s="11" t="s">
        <v>48</v>
      </c>
      <c r="F28" s="11" t="s">
        <v>49</v>
      </c>
      <c r="G28" s="11" t="s">
        <v>50</v>
      </c>
      <c r="H28" s="11">
        <f t="shared" si="2"/>
        <v>2023</v>
      </c>
      <c r="I28" s="11">
        <f t="shared" si="3"/>
        <v>5</v>
      </c>
      <c r="J28" s="11">
        <f t="shared" si="4"/>
        <v>17</v>
      </c>
      <c r="K28" s="11" t="s">
        <v>64</v>
      </c>
      <c r="L28" s="11"/>
      <c r="M28" s="11" t="s">
        <v>65</v>
      </c>
      <c r="O28" s="11"/>
      <c r="P28" s="11" t="str">
        <f t="shared" si="5"/>
        <v>E:MIC_P:RAP_Tr1:S_1_Tr2:_TRA_R_2_D:17_M:5_Y:2023</v>
      </c>
      <c r="Q28" s="11" t="s">
        <v>58</v>
      </c>
      <c r="R28" s="11"/>
      <c r="S28" s="12">
        <v>8.1666670000000003</v>
      </c>
      <c r="T28" s="11">
        <v>5.5739299999999998</v>
      </c>
      <c r="U28" s="11">
        <v>320.839</v>
      </c>
      <c r="V28" s="12">
        <v>0.33443000000000001</v>
      </c>
      <c r="W28" s="12">
        <v>24.413689999999999</v>
      </c>
      <c r="X28" s="12">
        <f t="shared" si="0"/>
        <v>297.41368999999997</v>
      </c>
      <c r="Y28" s="11">
        <v>3.1415930000000002E-2</v>
      </c>
      <c r="Z28" s="11">
        <v>0.2</v>
      </c>
      <c r="AA28" s="11">
        <v>0.74</v>
      </c>
      <c r="AB28" s="11">
        <f t="shared" si="1"/>
        <v>2.3247788200000001E-2</v>
      </c>
      <c r="AC28" s="11"/>
      <c r="AD28" s="11">
        <f t="shared" si="6"/>
        <v>655.60271881234098</v>
      </c>
      <c r="AE28" s="11">
        <f t="shared" si="7"/>
        <v>1802.9074767339375</v>
      </c>
      <c r="AF28" s="11">
        <f t="shared" si="8"/>
        <v>1802.9074767339375</v>
      </c>
      <c r="AG28" s="11">
        <f t="shared" si="9"/>
        <v>3.6542836624696715</v>
      </c>
      <c r="AH28" s="11">
        <f t="shared" si="15"/>
        <v>2.7041699102275567</v>
      </c>
      <c r="AI28" s="11">
        <f t="shared" si="11"/>
        <v>578.44303192783968</v>
      </c>
      <c r="AJ28" s="11">
        <f t="shared" si="16"/>
        <v>428.04784362660138</v>
      </c>
      <c r="AK28" s="11">
        <f t="shared" si="13"/>
        <v>0.60294634744413078</v>
      </c>
      <c r="AL28" s="11">
        <f t="shared" si="17"/>
        <v>0.44618029710865675</v>
      </c>
      <c r="AM28" s="14"/>
      <c r="AN28" s="15"/>
      <c r="AO28" s="15"/>
      <c r="AP28" s="17"/>
      <c r="AQ28" s="17"/>
      <c r="AR28" s="17"/>
      <c r="AS28" s="18"/>
      <c r="AT28" s="18"/>
      <c r="AU28" s="18"/>
    </row>
    <row r="29" spans="1:47" x14ac:dyDescent="0.3">
      <c r="A29">
        <v>28</v>
      </c>
      <c r="B29" s="9">
        <v>45063</v>
      </c>
      <c r="E29" s="11" t="s">
        <v>48</v>
      </c>
      <c r="F29" s="11" t="s">
        <v>49</v>
      </c>
      <c r="G29" s="11" t="s">
        <v>50</v>
      </c>
      <c r="H29" s="11">
        <f t="shared" si="2"/>
        <v>2023</v>
      </c>
      <c r="I29" s="11">
        <f t="shared" si="3"/>
        <v>5</v>
      </c>
      <c r="J29" s="11">
        <f t="shared" si="4"/>
        <v>17</v>
      </c>
      <c r="K29" s="11" t="s">
        <v>64</v>
      </c>
      <c r="L29" s="11"/>
      <c r="M29" s="11" t="s">
        <v>65</v>
      </c>
      <c r="O29" s="11"/>
      <c r="P29" s="11" t="str">
        <f t="shared" si="5"/>
        <v>E:MIC_P:RAP_Tr1:S_1_Tr2:_TRA_R_2_D:17_M:5_Y:2023</v>
      </c>
      <c r="Q29" s="11" t="s">
        <v>59</v>
      </c>
      <c r="R29" s="11"/>
      <c r="S29" s="12">
        <v>12.25</v>
      </c>
      <c r="T29" s="11">
        <v>5.6767700000000003</v>
      </c>
      <c r="U29" s="11">
        <v>280.92399999999998</v>
      </c>
      <c r="V29" s="12">
        <v>0.31037999999999999</v>
      </c>
      <c r="W29" s="12">
        <v>24.670529999999999</v>
      </c>
      <c r="X29" s="12">
        <f t="shared" si="0"/>
        <v>297.67052999999999</v>
      </c>
      <c r="Y29" s="11">
        <v>3.1415930000000002E-2</v>
      </c>
      <c r="Z29" s="11">
        <v>0.2</v>
      </c>
      <c r="AA29" s="11">
        <v>0.74</v>
      </c>
      <c r="AB29" s="11">
        <f t="shared" si="1"/>
        <v>2.3247788200000001E-2</v>
      </c>
      <c r="AC29" s="11"/>
      <c r="AD29" s="11">
        <f t="shared" si="6"/>
        <v>655.03704305565861</v>
      </c>
      <c r="AE29" s="11">
        <f t="shared" si="7"/>
        <v>1801.3518684030612</v>
      </c>
      <c r="AF29" s="11">
        <f t="shared" si="8"/>
        <v>1801.3518684030612</v>
      </c>
      <c r="AG29" s="11">
        <f t="shared" si="9"/>
        <v>3.7184946349070715</v>
      </c>
      <c r="AH29" s="11">
        <f t="shared" si="15"/>
        <v>2.7516860298312333</v>
      </c>
      <c r="AI29" s="11">
        <f t="shared" si="11"/>
        <v>506.04297227926151</v>
      </c>
      <c r="AJ29" s="11">
        <f t="shared" si="16"/>
        <v>374.47179948665348</v>
      </c>
      <c r="AK29" s="11">
        <f t="shared" si="13"/>
        <v>0.55910359291494216</v>
      </c>
      <c r="AL29" s="11">
        <f t="shared" si="17"/>
        <v>0.41373665875705723</v>
      </c>
      <c r="AM29" s="14"/>
      <c r="AN29" s="15"/>
      <c r="AO29" s="15"/>
      <c r="AP29" s="17"/>
      <c r="AQ29" s="17"/>
      <c r="AR29" s="17"/>
      <c r="AS29" s="18"/>
      <c r="AT29" s="18"/>
      <c r="AU29" s="18"/>
    </row>
    <row r="30" spans="1:47" x14ac:dyDescent="0.3">
      <c r="A30">
        <v>29</v>
      </c>
      <c r="B30" s="9">
        <v>45063</v>
      </c>
      <c r="E30" s="11" t="s">
        <v>48</v>
      </c>
      <c r="F30" s="11" t="s">
        <v>49</v>
      </c>
      <c r="G30" s="11" t="s">
        <v>50</v>
      </c>
      <c r="H30" s="11">
        <f t="shared" si="2"/>
        <v>2023</v>
      </c>
      <c r="I30" s="11">
        <f t="shared" si="3"/>
        <v>5</v>
      </c>
      <c r="J30" s="11">
        <f t="shared" si="4"/>
        <v>17</v>
      </c>
      <c r="K30" s="11" t="s">
        <v>64</v>
      </c>
      <c r="L30" s="11"/>
      <c r="M30" s="11" t="s">
        <v>65</v>
      </c>
      <c r="O30" s="11"/>
      <c r="P30" s="11" t="str">
        <f t="shared" si="5"/>
        <v>E:MIC_P:RAP_Tr1:S_1_Tr2:_TRA_R_2_D:17_M:5_Y:2023</v>
      </c>
      <c r="Q30" s="11" t="s">
        <v>60</v>
      </c>
      <c r="R30" s="11"/>
      <c r="S30" s="12">
        <v>16.333333</v>
      </c>
      <c r="T30" s="11">
        <v>5.6209600000000002</v>
      </c>
      <c r="U30" s="11">
        <v>246.999</v>
      </c>
      <c r="V30" s="12">
        <v>0.32716000000000001</v>
      </c>
      <c r="W30" s="12">
        <v>24.92737</v>
      </c>
      <c r="X30" s="12">
        <f t="shared" si="0"/>
        <v>297.92737</v>
      </c>
      <c r="Y30" s="11">
        <v>3.1415930000000002E-2</v>
      </c>
      <c r="Z30" s="11">
        <v>0.2</v>
      </c>
      <c r="AA30" s="11">
        <v>0.74</v>
      </c>
      <c r="AB30" s="11">
        <f t="shared" si="1"/>
        <v>2.3247788200000001E-2</v>
      </c>
      <c r="AC30" s="11"/>
      <c r="AD30" s="11">
        <f t="shared" si="6"/>
        <v>654.47234262501865</v>
      </c>
      <c r="AE30" s="11">
        <f t="shared" si="7"/>
        <v>1799.7989422188014</v>
      </c>
      <c r="AF30" s="11">
        <f t="shared" si="8"/>
        <v>1799.7989422188014</v>
      </c>
      <c r="AG30" s="11">
        <f t="shared" si="9"/>
        <v>3.6787628590015253</v>
      </c>
      <c r="AH30" s="11">
        <f t="shared" si="15"/>
        <v>2.7222845156611291</v>
      </c>
      <c r="AI30" s="11">
        <f t="shared" si="11"/>
        <v>444.54853892910171</v>
      </c>
      <c r="AJ30" s="11">
        <f t="shared" si="16"/>
        <v>328.96591880753527</v>
      </c>
      <c r="AK30" s="11">
        <f t="shared" si="13"/>
        <v>0.58882222193630307</v>
      </c>
      <c r="AL30" s="11">
        <f t="shared" si="17"/>
        <v>0.43572844423286428</v>
      </c>
      <c r="AM30" s="14"/>
      <c r="AN30" s="15"/>
      <c r="AO30" s="15"/>
      <c r="AP30" s="17"/>
      <c r="AQ30" s="17"/>
      <c r="AR30" s="17"/>
      <c r="AS30" s="18"/>
      <c r="AT30" s="18"/>
      <c r="AU30" s="18"/>
    </row>
    <row r="31" spans="1:47" x14ac:dyDescent="0.3">
      <c r="A31">
        <v>30</v>
      </c>
      <c r="B31" s="9">
        <v>45063</v>
      </c>
      <c r="E31" s="11" t="s">
        <v>48</v>
      </c>
      <c r="F31" s="11" t="s">
        <v>49</v>
      </c>
      <c r="G31" s="11" t="s">
        <v>50</v>
      </c>
      <c r="H31" s="11">
        <f t="shared" si="2"/>
        <v>2023</v>
      </c>
      <c r="I31" s="11">
        <f t="shared" si="3"/>
        <v>5</v>
      </c>
      <c r="J31" s="11">
        <f t="shared" si="4"/>
        <v>17</v>
      </c>
      <c r="K31" s="11" t="s">
        <v>64</v>
      </c>
      <c r="L31" s="11"/>
      <c r="M31" s="11" t="s">
        <v>65</v>
      </c>
      <c r="O31" s="11"/>
      <c r="P31" s="11" t="str">
        <f t="shared" si="5"/>
        <v>E:MIC_P:RAP_Tr1:S_1_Tr2:_TRA_R_2_D:17_M:5_Y:2023</v>
      </c>
      <c r="Q31" s="11" t="s">
        <v>61</v>
      </c>
      <c r="R31" s="11"/>
      <c r="S31" s="12">
        <v>20.433333000000001</v>
      </c>
      <c r="T31" s="11">
        <v>5.7626499999999998</v>
      </c>
      <c r="U31" s="11">
        <v>217.75700000000001</v>
      </c>
      <c r="V31" s="12">
        <v>0.34551999999999999</v>
      </c>
      <c r="W31" s="12">
        <v>25.18526</v>
      </c>
      <c r="X31" s="12">
        <f t="shared" si="0"/>
        <v>298.18525999999997</v>
      </c>
      <c r="Y31" s="11">
        <v>3.1415930000000002E-2</v>
      </c>
      <c r="Z31" s="11">
        <v>0.2</v>
      </c>
      <c r="AA31" s="11">
        <v>0.74</v>
      </c>
      <c r="AB31" s="11">
        <f t="shared" si="1"/>
        <v>2.3247788200000001E-2</v>
      </c>
      <c r="AC31" s="11"/>
      <c r="AD31" s="11">
        <f t="shared" si="6"/>
        <v>653.90631239119841</v>
      </c>
      <c r="AE31" s="11">
        <f t="shared" si="7"/>
        <v>1798.2423590757955</v>
      </c>
      <c r="AF31" s="11">
        <f t="shared" si="8"/>
        <v>1798.2423590757955</v>
      </c>
      <c r="AG31" s="11">
        <f t="shared" si="9"/>
        <v>3.7682332111011392</v>
      </c>
      <c r="AH31" s="11">
        <f t="shared" si="15"/>
        <v>2.7884925762148431</v>
      </c>
      <c r="AI31" s="11">
        <f t="shared" si="11"/>
        <v>391.57986138526803</v>
      </c>
      <c r="AJ31" s="11">
        <f t="shared" si="16"/>
        <v>289.76909742509832</v>
      </c>
      <c r="AK31" s="11">
        <f t="shared" si="13"/>
        <v>0.62132869990786888</v>
      </c>
      <c r="AL31" s="11">
        <f t="shared" si="17"/>
        <v>0.45978323793182296</v>
      </c>
      <c r="AM31" s="14"/>
      <c r="AN31" s="15"/>
      <c r="AO31" s="15"/>
      <c r="AP31" s="17"/>
      <c r="AQ31" s="17"/>
      <c r="AR31" s="17"/>
      <c r="AS31" s="18"/>
      <c r="AT31" s="18"/>
      <c r="AU31" s="18"/>
    </row>
    <row r="32" spans="1:47" x14ac:dyDescent="0.3">
      <c r="A32">
        <v>31</v>
      </c>
      <c r="B32" s="9">
        <v>45063</v>
      </c>
      <c r="E32" s="11" t="s">
        <v>48</v>
      </c>
      <c r="F32" s="11" t="s">
        <v>49</v>
      </c>
      <c r="G32" s="11" t="s">
        <v>50</v>
      </c>
      <c r="H32" s="11">
        <f t="shared" si="2"/>
        <v>2023</v>
      </c>
      <c r="I32" s="11">
        <f t="shared" si="3"/>
        <v>5</v>
      </c>
      <c r="J32" s="11">
        <f t="shared" si="4"/>
        <v>17</v>
      </c>
      <c r="K32" s="11" t="s">
        <v>64</v>
      </c>
      <c r="L32" s="11"/>
      <c r="M32" s="11" t="s">
        <v>65</v>
      </c>
      <c r="O32" s="11"/>
      <c r="P32" s="11" t="str">
        <f t="shared" si="5"/>
        <v>E:MIC_P:RAP_Tr1:S_1_Tr2:_TRA_R_2_D:17_M:5_Y:2023</v>
      </c>
      <c r="Q32" s="11" t="s">
        <v>62</v>
      </c>
      <c r="R32" s="11"/>
      <c r="S32" s="12">
        <v>24.533332999999999</v>
      </c>
      <c r="T32" s="11">
        <v>5.9096399999999996</v>
      </c>
      <c r="U32" s="11">
        <v>191.35900000000001</v>
      </c>
      <c r="V32" s="12">
        <v>0.33716000000000002</v>
      </c>
      <c r="W32" s="12">
        <v>25.443159999999999</v>
      </c>
      <c r="X32" s="12">
        <f t="shared" si="0"/>
        <v>298.44315999999998</v>
      </c>
      <c r="Y32" s="11">
        <v>3.1415930000000002E-2</v>
      </c>
      <c r="Z32" s="11">
        <v>0.2</v>
      </c>
      <c r="AA32" s="11">
        <v>0.74</v>
      </c>
      <c r="AB32" s="11">
        <f t="shared" si="1"/>
        <v>2.3247788200000001E-2</v>
      </c>
      <c r="AC32" s="11"/>
      <c r="AD32" s="11">
        <f t="shared" si="6"/>
        <v>653.34123849918603</v>
      </c>
      <c r="AE32" s="11">
        <f t="shared" si="7"/>
        <v>1796.6884058727615</v>
      </c>
      <c r="AF32" s="11">
        <f t="shared" si="8"/>
        <v>1796.6884058727615</v>
      </c>
      <c r="AG32" s="11">
        <f t="shared" si="9"/>
        <v>3.8610115166843295</v>
      </c>
      <c r="AH32" s="11">
        <f t="shared" si="15"/>
        <v>2.8571485223464035</v>
      </c>
      <c r="AI32" s="11">
        <f t="shared" si="11"/>
        <v>343.81249665940578</v>
      </c>
      <c r="AJ32" s="11">
        <f t="shared" si="16"/>
        <v>254.42124752796028</v>
      </c>
      <c r="AK32" s="11">
        <f t="shared" si="13"/>
        <v>0.60577146292406026</v>
      </c>
      <c r="AL32" s="11">
        <f t="shared" si="17"/>
        <v>0.4482708825638046</v>
      </c>
      <c r="AM32" s="14"/>
      <c r="AN32" s="15"/>
      <c r="AO32" s="15"/>
      <c r="AP32" s="17"/>
      <c r="AQ32" s="17"/>
      <c r="AR32" s="17"/>
      <c r="AS32" s="18"/>
      <c r="AT32" s="18"/>
      <c r="AU32" s="18"/>
    </row>
    <row r="33" spans="1:47" s="20" customFormat="1" x14ac:dyDescent="0.3">
      <c r="A33" s="20">
        <v>32</v>
      </c>
      <c r="B33" s="21">
        <v>45063</v>
      </c>
      <c r="E33" s="23" t="s">
        <v>48</v>
      </c>
      <c r="F33" s="23" t="s">
        <v>49</v>
      </c>
      <c r="G33" s="23" t="s">
        <v>50</v>
      </c>
      <c r="H33" s="23">
        <f t="shared" si="2"/>
        <v>2023</v>
      </c>
      <c r="I33" s="23">
        <f t="shared" si="3"/>
        <v>5</v>
      </c>
      <c r="J33" s="23">
        <f t="shared" si="4"/>
        <v>17</v>
      </c>
      <c r="K33" s="23" t="s">
        <v>64</v>
      </c>
      <c r="L33" s="23"/>
      <c r="M33" s="23" t="s">
        <v>65</v>
      </c>
      <c r="N33" s="23"/>
      <c r="O33" s="23"/>
      <c r="P33" s="23" t="str">
        <f t="shared" si="5"/>
        <v>E:MIC_P:RAP_Tr1:S_1_Tr2:_TRA_R_2_D:17_M:5_Y:2023</v>
      </c>
      <c r="Q33" s="23" t="s">
        <v>63</v>
      </c>
      <c r="R33" s="23"/>
      <c r="S33" s="24">
        <v>28.616667</v>
      </c>
      <c r="T33" s="23">
        <v>5.8762699999999999</v>
      </c>
      <c r="U33" s="23">
        <v>169.87</v>
      </c>
      <c r="V33" s="24">
        <v>0.34227000000000002</v>
      </c>
      <c r="W33" s="24">
        <v>25.7</v>
      </c>
      <c r="X33" s="24">
        <f t="shared" si="0"/>
        <v>298.7</v>
      </c>
      <c r="Y33" s="23">
        <v>3.1415930000000002E-2</v>
      </c>
      <c r="Z33" s="23">
        <v>0.2</v>
      </c>
      <c r="AA33" s="23">
        <v>0.74</v>
      </c>
      <c r="AB33" s="23">
        <f t="shared" si="1"/>
        <v>2.3247788200000001E-2</v>
      </c>
      <c r="AC33" s="23"/>
      <c r="AD33" s="23">
        <f t="shared" si="6"/>
        <v>652.77945689993544</v>
      </c>
      <c r="AE33" s="23">
        <f t="shared" si="7"/>
        <v>1795.1435064748225</v>
      </c>
      <c r="AF33" s="23">
        <f t="shared" si="8"/>
        <v>1795.1435064748225</v>
      </c>
      <c r="AG33" s="23">
        <f t="shared" si="9"/>
        <v>3.8359083391973838</v>
      </c>
      <c r="AH33" s="23">
        <f t="shared" si="15"/>
        <v>2.8385721710060641</v>
      </c>
      <c r="AI33" s="23">
        <f t="shared" si="11"/>
        <v>304.9410274448781</v>
      </c>
      <c r="AJ33" s="23">
        <f t="shared" si="16"/>
        <v>225.65636030920979</v>
      </c>
      <c r="AK33" s="23">
        <f t="shared" si="13"/>
        <v>0.61442376796113751</v>
      </c>
      <c r="AL33" s="23">
        <f t="shared" si="17"/>
        <v>0.45467358829124177</v>
      </c>
      <c r="AM33" s="26"/>
      <c r="AN33" s="27"/>
      <c r="AO33" s="27"/>
      <c r="AP33" s="28"/>
      <c r="AQ33" s="28"/>
      <c r="AR33" s="28"/>
      <c r="AS33" s="29"/>
      <c r="AT33" s="29"/>
      <c r="AU33" s="29"/>
    </row>
    <row r="34" spans="1:47" ht="15" thickBot="1" x14ac:dyDescent="0.35">
      <c r="A34">
        <v>33</v>
      </c>
      <c r="B34" s="9">
        <v>45063</v>
      </c>
      <c r="E34" s="11" t="s">
        <v>48</v>
      </c>
      <c r="F34" s="11" t="s">
        <v>49</v>
      </c>
      <c r="G34" s="11" t="s">
        <v>50</v>
      </c>
      <c r="H34" s="11">
        <f t="shared" si="2"/>
        <v>2023</v>
      </c>
      <c r="I34" s="11">
        <f t="shared" si="3"/>
        <v>5</v>
      </c>
      <c r="J34" s="11">
        <f t="shared" si="4"/>
        <v>17</v>
      </c>
      <c r="K34" s="11" t="s">
        <v>51</v>
      </c>
      <c r="L34" s="11"/>
      <c r="M34" s="11" t="s">
        <v>66</v>
      </c>
      <c r="O34" s="11"/>
      <c r="P34" s="11" t="str">
        <f t="shared" si="5"/>
        <v>E:MIC_P:RAP_Tr1:BIO_Tr2:_TRA_R_3_D:17_M:5_Y:2023</v>
      </c>
      <c r="Q34" s="11" t="s">
        <v>55</v>
      </c>
      <c r="R34" s="11"/>
      <c r="S34" s="12">
        <v>0</v>
      </c>
      <c r="T34" s="11">
        <v>16.109400000000001</v>
      </c>
      <c r="U34" s="11">
        <v>436.43</v>
      </c>
      <c r="V34" s="12">
        <v>0.45274999999999999</v>
      </c>
      <c r="W34" s="12">
        <v>30.1</v>
      </c>
      <c r="X34" s="12">
        <f t="shared" si="0"/>
        <v>303.10000000000002</v>
      </c>
      <c r="Y34" s="11">
        <v>3.1415930000000002E-2</v>
      </c>
      <c r="Z34" s="11">
        <v>0.2</v>
      </c>
      <c r="AA34" s="11">
        <v>0.74</v>
      </c>
      <c r="AB34" s="11">
        <f t="shared" si="1"/>
        <v>2.3247788200000001E-2</v>
      </c>
      <c r="AC34" s="11"/>
      <c r="AD34" s="11">
        <f t="shared" si="6"/>
        <v>643.30327870673284</v>
      </c>
      <c r="AE34" s="11">
        <f t="shared" si="7"/>
        <v>1769.0840164435151</v>
      </c>
      <c r="AF34" s="11">
        <f t="shared" si="8"/>
        <v>1769.0840164435151</v>
      </c>
      <c r="AG34" s="11">
        <f t="shared" si="9"/>
        <v>10.363229837998242</v>
      </c>
      <c r="AH34" s="11">
        <f t="shared" si="15"/>
        <v>7.6687900801186997</v>
      </c>
      <c r="AI34" s="11">
        <f t="shared" si="11"/>
        <v>772.08133729644328</v>
      </c>
      <c r="AJ34" s="11">
        <f t="shared" si="16"/>
        <v>571.34018959936805</v>
      </c>
      <c r="AK34" s="11">
        <f t="shared" si="13"/>
        <v>0.80095278844480144</v>
      </c>
      <c r="AL34" s="11">
        <f t="shared" si="17"/>
        <v>0.59270506344915308</v>
      </c>
      <c r="AM34" s="14">
        <f>SLOPE(AH34:AH41,S34:S41)*60</f>
        <v>0.67664924411251537</v>
      </c>
      <c r="AN34" s="15">
        <f>RSQ(S34:S41,AH34:AH41)</f>
        <v>0.37652256785547045</v>
      </c>
      <c r="AO34" s="30">
        <v>0</v>
      </c>
      <c r="AP34" s="17">
        <f>SLOPE(AL34:AL41,S34:S41)*60</f>
        <v>-0.19948191334736839</v>
      </c>
      <c r="AQ34" s="17">
        <f>RSQ(S34:S41,AL34:AL41)</f>
        <v>0.82215446313350904</v>
      </c>
      <c r="AR34" s="17">
        <f>IF(AQ34&gt;=0.7,AP34,"REV")</f>
        <v>-0.19948191334736839</v>
      </c>
      <c r="AS34" s="18">
        <f>SLOPE(AJ34:AJ41,S34:S41)*60</f>
        <v>-98.262204286301724</v>
      </c>
      <c r="AT34" s="18">
        <f>RSQ(S34:S41,AJ34:AJ41)</f>
        <v>0.99724994825962876</v>
      </c>
      <c r="AU34" s="19"/>
    </row>
    <row r="35" spans="1:47" ht="15" thickTop="1" x14ac:dyDescent="0.3">
      <c r="A35">
        <v>34</v>
      </c>
      <c r="B35" s="9">
        <v>45063</v>
      </c>
      <c r="E35" s="11" t="s">
        <v>48</v>
      </c>
      <c r="F35" s="11" t="s">
        <v>49</v>
      </c>
      <c r="G35" s="11" t="s">
        <v>50</v>
      </c>
      <c r="H35" s="11">
        <f>YEAR(B35)</f>
        <v>2023</v>
      </c>
      <c r="I35" s="11">
        <f>MONTH(B35)</f>
        <v>5</v>
      </c>
      <c r="J35" s="11">
        <f>DAY(B35)</f>
        <v>17</v>
      </c>
      <c r="K35" s="11" t="s">
        <v>51</v>
      </c>
      <c r="L35" s="11"/>
      <c r="M35" s="11" t="s">
        <v>66</v>
      </c>
      <c r="O35" s="11"/>
      <c r="P35" s="11" t="str">
        <f t="shared" si="5"/>
        <v>E:MIC_P:RAP_Tr1:BIO_Tr2:_TRA_R_3_D:17_M:5_Y:2023</v>
      </c>
      <c r="Q35" s="11" t="s">
        <v>57</v>
      </c>
      <c r="R35" s="11"/>
      <c r="S35" s="12">
        <v>4.0999999999999996</v>
      </c>
      <c r="T35" s="11">
        <v>16.8659</v>
      </c>
      <c r="U35" s="11">
        <v>431.71800000000002</v>
      </c>
      <c r="V35" s="12">
        <v>0.4244</v>
      </c>
      <c r="W35" s="12">
        <v>29.5562</v>
      </c>
      <c r="X35" s="12">
        <f t="shared" si="0"/>
        <v>302.55619999999999</v>
      </c>
      <c r="Y35" s="11">
        <v>3.1415930000000002E-2</v>
      </c>
      <c r="Z35" s="11">
        <v>0.2</v>
      </c>
      <c r="AA35" s="11">
        <v>0.74</v>
      </c>
      <c r="AB35" s="11">
        <f t="shared" si="1"/>
        <v>2.3247788200000001E-2</v>
      </c>
      <c r="AC35" s="11"/>
      <c r="AD35" s="11">
        <f t="shared" si="6"/>
        <v>644.45952116007118</v>
      </c>
      <c r="AE35" s="11">
        <f t="shared" si="7"/>
        <v>1772.2636831901959</v>
      </c>
      <c r="AF35" s="11">
        <f t="shared" si="8"/>
        <v>1772.2636831901959</v>
      </c>
      <c r="AG35" s="11">
        <f t="shared" si="9"/>
        <v>10.869389837933644</v>
      </c>
      <c r="AH35" s="11">
        <f t="shared" si="15"/>
        <v>8.0433484800708968</v>
      </c>
      <c r="AI35" s="11">
        <f t="shared" si="11"/>
        <v>765.118132779505</v>
      </c>
      <c r="AJ35" s="11">
        <f t="shared" si="16"/>
        <v>566.18741825683367</v>
      </c>
      <c r="AK35" s="11">
        <f t="shared" si="13"/>
        <v>0.75214870714591919</v>
      </c>
      <c r="AL35" s="11">
        <f t="shared" si="17"/>
        <v>0.55659004328798023</v>
      </c>
      <c r="AM35" s="14"/>
      <c r="AN35" s="15"/>
      <c r="AO35" s="15"/>
      <c r="AP35" s="17"/>
      <c r="AQ35" s="17"/>
      <c r="AR35" s="17"/>
      <c r="AS35" s="18"/>
      <c r="AT35" s="18"/>
      <c r="AU35" s="18"/>
    </row>
    <row r="36" spans="1:47" x14ac:dyDescent="0.3">
      <c r="A36">
        <v>35</v>
      </c>
      <c r="B36" s="9">
        <v>45063</v>
      </c>
      <c r="E36" s="11" t="s">
        <v>48</v>
      </c>
      <c r="F36" s="11" t="s">
        <v>49</v>
      </c>
      <c r="G36" s="11" t="s">
        <v>50</v>
      </c>
      <c r="H36" s="11">
        <f t="shared" ref="H36:H49" si="18">YEAR(B36)</f>
        <v>2023</v>
      </c>
      <c r="I36" s="11">
        <f t="shared" ref="I36:I49" si="19">MONTH(B36)</f>
        <v>5</v>
      </c>
      <c r="J36" s="11">
        <f t="shared" ref="J36:J49" si="20">DAY(B36)</f>
        <v>17</v>
      </c>
      <c r="K36" s="11" t="s">
        <v>51</v>
      </c>
      <c r="L36" s="11"/>
      <c r="M36" s="11" t="s">
        <v>66</v>
      </c>
      <c r="O36" s="11"/>
      <c r="P36" s="11" t="str">
        <f t="shared" si="5"/>
        <v>E:MIC_P:RAP_Tr1:BIO_Tr2:_TRA_R_3_D:17_M:5_Y:2023</v>
      </c>
      <c r="Q36" s="11" t="s">
        <v>58</v>
      </c>
      <c r="R36" s="11"/>
      <c r="S36" s="12">
        <v>8.1833329999999993</v>
      </c>
      <c r="T36" s="11">
        <v>16.9559</v>
      </c>
      <c r="U36" s="11">
        <v>426.53899999999999</v>
      </c>
      <c r="V36" s="12">
        <v>0.41603000000000001</v>
      </c>
      <c r="W36" s="12">
        <v>29.014600000000002</v>
      </c>
      <c r="X36" s="12">
        <f t="shared" si="0"/>
        <v>302.01459999999997</v>
      </c>
      <c r="Y36" s="11">
        <v>3.1415930000000002E-2</v>
      </c>
      <c r="Z36" s="11">
        <v>0.2</v>
      </c>
      <c r="AA36" s="11">
        <v>0.74</v>
      </c>
      <c r="AB36" s="11">
        <f t="shared" si="1"/>
        <v>2.3247788200000001E-2</v>
      </c>
      <c r="AC36" s="11"/>
      <c r="AD36" s="11">
        <f t="shared" si="6"/>
        <v>645.61522448256051</v>
      </c>
      <c r="AE36" s="11">
        <f t="shared" si="7"/>
        <v>1775.4418673270413</v>
      </c>
      <c r="AF36" s="11">
        <f t="shared" si="8"/>
        <v>1775.4418673270413</v>
      </c>
      <c r="AG36" s="11">
        <f t="shared" si="9"/>
        <v>10.946987184803847</v>
      </c>
      <c r="AH36" s="11">
        <f t="shared" si="15"/>
        <v>8.1007705167548476</v>
      </c>
      <c r="AI36" s="11">
        <f t="shared" si="11"/>
        <v>757.29519864780889</v>
      </c>
      <c r="AJ36" s="11">
        <f t="shared" si="16"/>
        <v>560.39844699937862</v>
      </c>
      <c r="AK36" s="11">
        <f t="shared" si="13"/>
        <v>0.73863708006406903</v>
      </c>
      <c r="AL36" s="11">
        <f t="shared" si="17"/>
        <v>0.54659143924741105</v>
      </c>
      <c r="AM36" s="14"/>
      <c r="AN36" s="15"/>
      <c r="AO36" s="15"/>
      <c r="AP36" s="17"/>
      <c r="AQ36" s="17"/>
      <c r="AR36" s="17"/>
      <c r="AS36" s="18"/>
      <c r="AT36" s="18"/>
      <c r="AU36" s="18"/>
    </row>
    <row r="37" spans="1:47" x14ac:dyDescent="0.3">
      <c r="A37">
        <v>36</v>
      </c>
      <c r="B37" s="9">
        <v>45063</v>
      </c>
      <c r="E37" s="11" t="s">
        <v>48</v>
      </c>
      <c r="F37" s="11" t="s">
        <v>49</v>
      </c>
      <c r="G37" s="11" t="s">
        <v>50</v>
      </c>
      <c r="H37" s="11">
        <f t="shared" si="18"/>
        <v>2023</v>
      </c>
      <c r="I37" s="11">
        <f t="shared" si="19"/>
        <v>5</v>
      </c>
      <c r="J37" s="11">
        <f t="shared" si="20"/>
        <v>17</v>
      </c>
      <c r="K37" s="11" t="s">
        <v>51</v>
      </c>
      <c r="L37" s="11"/>
      <c r="M37" s="11" t="s">
        <v>66</v>
      </c>
      <c r="O37" s="11"/>
      <c r="P37" s="11" t="str">
        <f t="shared" si="5"/>
        <v>E:MIC_P:RAP_Tr1:BIO_Tr2:_TRA_R_3_D:17_M:5_Y:2023</v>
      </c>
      <c r="Q37" s="11" t="s">
        <v>59</v>
      </c>
      <c r="R37" s="11"/>
      <c r="S37" s="12">
        <v>12.283333000000001</v>
      </c>
      <c r="T37" s="11">
        <v>16.956099999999999</v>
      </c>
      <c r="U37" s="11">
        <v>420.67099999999999</v>
      </c>
      <c r="V37" s="12">
        <v>0.40361999999999998</v>
      </c>
      <c r="W37" s="12">
        <v>28.470800000000001</v>
      </c>
      <c r="X37" s="12">
        <f t="shared" si="0"/>
        <v>301.4708</v>
      </c>
      <c r="Y37" s="11">
        <v>3.1415930000000002E-2</v>
      </c>
      <c r="Z37" s="11">
        <v>0.2</v>
      </c>
      <c r="AA37" s="11">
        <v>0.74</v>
      </c>
      <c r="AB37" s="11">
        <f t="shared" si="1"/>
        <v>2.3247788200000001E-2</v>
      </c>
      <c r="AC37" s="11"/>
      <c r="AD37" s="11">
        <f t="shared" si="6"/>
        <v>646.77980015315154</v>
      </c>
      <c r="AE37" s="11">
        <f t="shared" si="7"/>
        <v>1778.6444504211668</v>
      </c>
      <c r="AF37" s="11">
        <f t="shared" si="8"/>
        <v>1778.6444504211668</v>
      </c>
      <c r="AG37" s="11">
        <f t="shared" si="9"/>
        <v>10.966862969376853</v>
      </c>
      <c r="AH37" s="11">
        <f t="shared" si="15"/>
        <v>8.1154785973388712</v>
      </c>
      <c r="AI37" s="11">
        <f t="shared" si="11"/>
        <v>748.22413960312258</v>
      </c>
      <c r="AJ37" s="11">
        <f t="shared" si="16"/>
        <v>553.68586330631069</v>
      </c>
      <c r="AK37" s="11">
        <f t="shared" si="13"/>
        <v>0.71789647307899129</v>
      </c>
      <c r="AL37" s="11">
        <f t="shared" si="17"/>
        <v>0.53124339007845356</v>
      </c>
      <c r="AM37" s="14"/>
      <c r="AN37" s="15"/>
      <c r="AO37" s="15"/>
      <c r="AP37" s="17"/>
      <c r="AQ37" s="17"/>
      <c r="AR37" s="17"/>
      <c r="AS37" s="18"/>
      <c r="AT37" s="18"/>
      <c r="AU37" s="18"/>
    </row>
    <row r="38" spans="1:47" x14ac:dyDescent="0.3">
      <c r="A38">
        <v>37</v>
      </c>
      <c r="B38" s="9">
        <v>45063</v>
      </c>
      <c r="E38" s="11" t="s">
        <v>48</v>
      </c>
      <c r="F38" s="11" t="s">
        <v>49</v>
      </c>
      <c r="G38" s="11" t="s">
        <v>50</v>
      </c>
      <c r="H38" s="11">
        <f t="shared" si="18"/>
        <v>2023</v>
      </c>
      <c r="I38" s="11">
        <f t="shared" si="19"/>
        <v>5</v>
      </c>
      <c r="J38" s="11">
        <f t="shared" si="20"/>
        <v>17</v>
      </c>
      <c r="K38" s="11" t="s">
        <v>51</v>
      </c>
      <c r="L38" s="11"/>
      <c r="M38" s="11" t="s">
        <v>66</v>
      </c>
      <c r="O38" s="11"/>
      <c r="P38" s="11" t="str">
        <f t="shared" si="5"/>
        <v>E:MIC_P:RAP_Tr1:BIO_Tr2:_TRA_R_3_D:17_M:5_Y:2023</v>
      </c>
      <c r="Q38" s="11" t="s">
        <v>60</v>
      </c>
      <c r="R38" s="11"/>
      <c r="S38" s="12">
        <v>16.383333</v>
      </c>
      <c r="T38" s="11">
        <v>17.194700000000001</v>
      </c>
      <c r="U38" s="11">
        <v>414.512</v>
      </c>
      <c r="V38" s="12">
        <v>0.41454000000000002</v>
      </c>
      <c r="W38" s="12">
        <v>27.92699</v>
      </c>
      <c r="X38" s="12">
        <f t="shared" si="0"/>
        <v>300.92698999999999</v>
      </c>
      <c r="Y38" s="11">
        <v>3.1415930000000002E-2</v>
      </c>
      <c r="Z38" s="11">
        <v>0.2</v>
      </c>
      <c r="AA38" s="11">
        <v>0.74</v>
      </c>
      <c r="AB38" s="11">
        <f t="shared" si="1"/>
        <v>2.3247788200000001E-2</v>
      </c>
      <c r="AC38" s="11"/>
      <c r="AD38" s="11">
        <f t="shared" si="6"/>
        <v>647.94860632477901</v>
      </c>
      <c r="AE38" s="11">
        <f t="shared" si="7"/>
        <v>1781.8586673931425</v>
      </c>
      <c r="AF38" s="11">
        <f t="shared" si="8"/>
        <v>1781.8586673931425</v>
      </c>
      <c r="AG38" s="11">
        <f t="shared" si="9"/>
        <v>11.141281901172679</v>
      </c>
      <c r="AH38" s="11">
        <f t="shared" si="15"/>
        <v>8.2445486068677827</v>
      </c>
      <c r="AI38" s="11">
        <f t="shared" si="11"/>
        <v>738.60179993846623</v>
      </c>
      <c r="AJ38" s="11">
        <f t="shared" si="16"/>
        <v>546.56533195446502</v>
      </c>
      <c r="AK38" s="11">
        <f t="shared" si="13"/>
        <v>0.73865169198115332</v>
      </c>
      <c r="AL38" s="11">
        <f t="shared" si="17"/>
        <v>0.5466022520660534</v>
      </c>
      <c r="AM38" s="14"/>
      <c r="AN38" s="15"/>
      <c r="AO38" s="15"/>
      <c r="AP38" s="17"/>
      <c r="AQ38" s="17"/>
      <c r="AR38" s="17"/>
      <c r="AS38" s="18"/>
      <c r="AT38" s="18"/>
      <c r="AU38" s="18"/>
    </row>
    <row r="39" spans="1:47" x14ac:dyDescent="0.3">
      <c r="A39">
        <v>38</v>
      </c>
      <c r="B39" s="9">
        <v>45063</v>
      </c>
      <c r="E39" s="11" t="s">
        <v>48</v>
      </c>
      <c r="F39" s="11" t="s">
        <v>49</v>
      </c>
      <c r="G39" s="11" t="s">
        <v>50</v>
      </c>
      <c r="H39" s="11">
        <f t="shared" si="18"/>
        <v>2023</v>
      </c>
      <c r="I39" s="11">
        <f t="shared" si="19"/>
        <v>5</v>
      </c>
      <c r="J39" s="11">
        <f t="shared" si="20"/>
        <v>17</v>
      </c>
      <c r="K39" s="11" t="s">
        <v>51</v>
      </c>
      <c r="L39" s="11"/>
      <c r="M39" s="11" t="s">
        <v>66</v>
      </c>
      <c r="O39" s="11"/>
      <c r="P39" s="11" t="str">
        <f t="shared" si="5"/>
        <v>E:MIC_P:RAP_Tr1:BIO_Tr2:_TRA_R_3_D:17_M:5_Y:2023</v>
      </c>
      <c r="Q39" s="11" t="s">
        <v>61</v>
      </c>
      <c r="R39" s="11"/>
      <c r="S39" s="12">
        <v>20.466667000000001</v>
      </c>
      <c r="T39" s="11">
        <v>17.2072</v>
      </c>
      <c r="U39" s="11">
        <v>407.96800000000002</v>
      </c>
      <c r="V39" s="12">
        <v>0.36921999999999999</v>
      </c>
      <c r="W39" s="12">
        <v>27.385400000000001</v>
      </c>
      <c r="X39" s="12">
        <f t="shared" si="0"/>
        <v>300.3854</v>
      </c>
      <c r="Y39" s="11">
        <v>3.1415930000000002E-2</v>
      </c>
      <c r="Z39" s="11">
        <v>0.2</v>
      </c>
      <c r="AA39" s="11">
        <v>0.74</v>
      </c>
      <c r="AB39" s="11">
        <f t="shared" si="1"/>
        <v>2.3247788200000001E-2</v>
      </c>
      <c r="AC39" s="11"/>
      <c r="AD39" s="11">
        <f t="shared" si="6"/>
        <v>649.11684714373848</v>
      </c>
      <c r="AE39" s="11">
        <f t="shared" si="7"/>
        <v>1785.0713296452805</v>
      </c>
      <c r="AF39" s="11">
        <f t="shared" si="8"/>
        <v>1785.0713296452805</v>
      </c>
      <c r="AG39" s="11">
        <f t="shared" si="9"/>
        <v>11.169483412171738</v>
      </c>
      <c r="AH39" s="11">
        <f t="shared" si="15"/>
        <v>8.2654177250070866</v>
      </c>
      <c r="AI39" s="11">
        <f t="shared" si="11"/>
        <v>728.25198021272581</v>
      </c>
      <c r="AJ39" s="11">
        <f t="shared" si="16"/>
        <v>538.90646535741701</v>
      </c>
      <c r="AK39" s="11">
        <f t="shared" si="13"/>
        <v>0.65908403633163037</v>
      </c>
      <c r="AL39" s="11">
        <f t="shared" si="17"/>
        <v>0.48772218688540647</v>
      </c>
      <c r="AM39" s="14"/>
      <c r="AN39" s="15"/>
      <c r="AO39" s="15"/>
      <c r="AP39" s="17"/>
      <c r="AQ39" s="17"/>
      <c r="AR39" s="17"/>
      <c r="AS39" s="18"/>
      <c r="AT39" s="18"/>
      <c r="AU39" s="18"/>
    </row>
    <row r="40" spans="1:47" x14ac:dyDescent="0.3">
      <c r="A40">
        <v>39</v>
      </c>
      <c r="B40" s="9">
        <v>45063</v>
      </c>
      <c r="E40" s="11" t="s">
        <v>48</v>
      </c>
      <c r="F40" s="11" t="s">
        <v>49</v>
      </c>
      <c r="G40" s="11" t="s">
        <v>50</v>
      </c>
      <c r="H40" s="11">
        <f t="shared" si="18"/>
        <v>2023</v>
      </c>
      <c r="I40" s="11">
        <f t="shared" si="19"/>
        <v>5</v>
      </c>
      <c r="J40" s="11">
        <f t="shared" si="20"/>
        <v>17</v>
      </c>
      <c r="K40" s="11" t="s">
        <v>51</v>
      </c>
      <c r="L40" s="11"/>
      <c r="M40" s="11" t="s">
        <v>66</v>
      </c>
      <c r="O40" s="11"/>
      <c r="P40" s="11" t="str">
        <f t="shared" si="5"/>
        <v>E:MIC_P:RAP_Tr1:BIO_Tr2:_TRA_R_3_D:17_M:5_Y:2023</v>
      </c>
      <c r="Q40" s="11" t="s">
        <v>62</v>
      </c>
      <c r="R40" s="11"/>
      <c r="S40" s="12">
        <v>24.55</v>
      </c>
      <c r="T40" s="11">
        <v>16.7163</v>
      </c>
      <c r="U40" s="11">
        <v>402.47199999999998</v>
      </c>
      <c r="V40" s="12">
        <v>0.38935999999999998</v>
      </c>
      <c r="W40" s="12">
        <v>26.843800000000002</v>
      </c>
      <c r="X40" s="12">
        <f t="shared" si="0"/>
        <v>299.84379999999999</v>
      </c>
      <c r="Y40" s="11">
        <v>3.1415930000000002E-2</v>
      </c>
      <c r="Z40" s="11">
        <v>0.2</v>
      </c>
      <c r="AA40" s="11">
        <v>0.74</v>
      </c>
      <c r="AB40" s="11">
        <f t="shared" si="1"/>
        <v>2.3247788200000001E-2</v>
      </c>
      <c r="AC40" s="11"/>
      <c r="AD40" s="11">
        <f t="shared" si="6"/>
        <v>650.28932989780253</v>
      </c>
      <c r="AE40" s="11">
        <f t="shared" si="7"/>
        <v>1788.2956572189571</v>
      </c>
      <c r="AF40" s="11">
        <f t="shared" si="8"/>
        <v>1788.2956572189571</v>
      </c>
      <c r="AG40" s="11">
        <f t="shared" si="9"/>
        <v>10.870431525370638</v>
      </c>
      <c r="AH40" s="11">
        <f t="shared" si="15"/>
        <v>8.044119328774272</v>
      </c>
      <c r="AI40" s="11">
        <f t="shared" si="11"/>
        <v>719.73892975222805</v>
      </c>
      <c r="AJ40" s="11">
        <f t="shared" si="16"/>
        <v>532.60680801664876</v>
      </c>
      <c r="AK40" s="11">
        <f t="shared" si="13"/>
        <v>0.69629079709477315</v>
      </c>
      <c r="AL40" s="11">
        <f t="shared" si="17"/>
        <v>0.51525518985013219</v>
      </c>
      <c r="AM40" s="14"/>
      <c r="AN40" s="15"/>
      <c r="AO40" s="15"/>
      <c r="AP40" s="17"/>
      <c r="AQ40" s="17"/>
      <c r="AR40" s="17"/>
      <c r="AS40" s="18"/>
      <c r="AT40" s="18"/>
      <c r="AU40" s="18"/>
    </row>
    <row r="41" spans="1:47" s="20" customFormat="1" x14ac:dyDescent="0.3">
      <c r="A41" s="20">
        <v>40</v>
      </c>
      <c r="B41" s="21">
        <v>45063</v>
      </c>
      <c r="E41" s="23" t="s">
        <v>48</v>
      </c>
      <c r="F41" s="23" t="s">
        <v>49</v>
      </c>
      <c r="G41" s="23" t="s">
        <v>50</v>
      </c>
      <c r="H41" s="23">
        <f t="shared" si="18"/>
        <v>2023</v>
      </c>
      <c r="I41" s="23">
        <f t="shared" si="19"/>
        <v>5</v>
      </c>
      <c r="J41" s="23">
        <f t="shared" si="20"/>
        <v>17</v>
      </c>
      <c r="K41" s="23" t="s">
        <v>51</v>
      </c>
      <c r="L41" s="23"/>
      <c r="M41" s="23" t="s">
        <v>66</v>
      </c>
      <c r="N41" s="23"/>
      <c r="O41" s="23"/>
      <c r="P41" s="23" t="str">
        <f t="shared" si="5"/>
        <v>E:MIC_P:RAP_Tr1:BIO_Tr2:_TRA_R_3_D:17_M:5_Y:2023</v>
      </c>
      <c r="Q41" s="23" t="s">
        <v>63</v>
      </c>
      <c r="R41" s="23"/>
      <c r="S41" s="24">
        <v>28.65</v>
      </c>
      <c r="T41" s="23">
        <v>16.869900000000001</v>
      </c>
      <c r="U41" s="23">
        <v>396.10300000000001</v>
      </c>
      <c r="V41" s="24">
        <v>0.36357</v>
      </c>
      <c r="W41" s="24">
        <v>26.3</v>
      </c>
      <c r="X41" s="24">
        <f t="shared" si="0"/>
        <v>299.3</v>
      </c>
      <c r="Y41" s="23">
        <v>3.1415930000000002E-2</v>
      </c>
      <c r="Z41" s="23">
        <v>0.2</v>
      </c>
      <c r="AA41" s="23">
        <v>0.74</v>
      </c>
      <c r="AB41" s="23">
        <f t="shared" si="1"/>
        <v>2.3247788200000001E-2</v>
      </c>
      <c r="AC41" s="23"/>
      <c r="AD41" s="23">
        <f t="shared" si="6"/>
        <v>651.47084455733614</v>
      </c>
      <c r="AE41" s="23">
        <f t="shared" si="7"/>
        <v>1791.5448225326743</v>
      </c>
      <c r="AF41" s="23">
        <f t="shared" si="8"/>
        <v>1791.5448225326743</v>
      </c>
      <c r="AG41" s="23">
        <f t="shared" si="9"/>
        <v>10.990248000597806</v>
      </c>
      <c r="AH41" s="23">
        <f t="shared" si="15"/>
        <v>8.1327835204423771</v>
      </c>
      <c r="AI41" s="23">
        <f t="shared" si="11"/>
        <v>709.63627883965989</v>
      </c>
      <c r="AJ41" s="23">
        <f t="shared" si="16"/>
        <v>525.13084634134827</v>
      </c>
      <c r="AK41" s="23">
        <f t="shared" si="13"/>
        <v>0.65135195112820443</v>
      </c>
      <c r="AL41" s="23">
        <f t="shared" si="17"/>
        <v>0.48200044383487128</v>
      </c>
      <c r="AM41" s="26"/>
      <c r="AN41" s="27"/>
      <c r="AO41" s="27"/>
      <c r="AP41" s="28"/>
      <c r="AQ41" s="28"/>
      <c r="AR41" s="28"/>
      <c r="AS41" s="29"/>
      <c r="AT41" s="29"/>
      <c r="AU41" s="29"/>
    </row>
    <row r="42" spans="1:47" ht="15" thickBot="1" x14ac:dyDescent="0.35">
      <c r="A42">
        <v>41</v>
      </c>
      <c r="B42" s="9">
        <v>45063</v>
      </c>
      <c r="E42" s="11" t="s">
        <v>48</v>
      </c>
      <c r="F42" s="11" t="s">
        <v>49</v>
      </c>
      <c r="G42" s="11" t="s">
        <v>50</v>
      </c>
      <c r="H42" s="11">
        <f t="shared" si="18"/>
        <v>2023</v>
      </c>
      <c r="I42" s="11">
        <f t="shared" si="19"/>
        <v>5</v>
      </c>
      <c r="J42" s="11">
        <f t="shared" si="20"/>
        <v>17</v>
      </c>
      <c r="K42" s="11" t="s">
        <v>64</v>
      </c>
      <c r="L42" s="11"/>
      <c r="M42" s="11" t="s">
        <v>66</v>
      </c>
      <c r="O42" s="11"/>
      <c r="P42" s="11" t="str">
        <f t="shared" si="5"/>
        <v>E:MIC_P:RAP_Tr1:S_1_Tr2:_TRA_R_3_D:17_M:5_Y:2023</v>
      </c>
      <c r="Q42" s="11" t="s">
        <v>55</v>
      </c>
      <c r="R42" s="11"/>
      <c r="S42" s="12">
        <v>0</v>
      </c>
      <c r="T42" s="11">
        <v>14.515700000000001</v>
      </c>
      <c r="U42" s="11">
        <v>444.01299999999998</v>
      </c>
      <c r="V42" s="12">
        <v>0.32857999999999998</v>
      </c>
      <c r="W42" s="12">
        <v>23.9</v>
      </c>
      <c r="X42" s="12">
        <f t="shared" si="0"/>
        <v>296.89999999999998</v>
      </c>
      <c r="Y42" s="11">
        <v>3.1415930000000002E-2</v>
      </c>
      <c r="Z42" s="11">
        <v>0.2</v>
      </c>
      <c r="AA42" s="11">
        <v>0.74</v>
      </c>
      <c r="AB42" s="11">
        <f t="shared" si="1"/>
        <v>2.3247788200000001E-2</v>
      </c>
      <c r="AC42" s="11"/>
      <c r="AD42" s="11">
        <f t="shared" si="6"/>
        <v>656.73702854836893</v>
      </c>
      <c r="AE42" s="11">
        <f t="shared" si="7"/>
        <v>1806.0268285080147</v>
      </c>
      <c r="AF42" s="11">
        <f t="shared" si="8"/>
        <v>1806.0268285080147</v>
      </c>
      <c r="AG42" s="11">
        <f t="shared" si="9"/>
        <v>9.5329976852995593</v>
      </c>
      <c r="AH42" s="11">
        <f t="shared" si="15"/>
        <v>7.0544182871216741</v>
      </c>
      <c r="AI42" s="11">
        <f t="shared" si="11"/>
        <v>801.89939020632903</v>
      </c>
      <c r="AJ42" s="11">
        <f t="shared" si="16"/>
        <v>593.40554875268344</v>
      </c>
      <c r="AK42" s="11">
        <f t="shared" si="13"/>
        <v>0.59342429531116336</v>
      </c>
      <c r="AL42" s="11">
        <f t="shared" si="17"/>
        <v>0.43913397853026087</v>
      </c>
      <c r="AM42" s="14">
        <f>SLOPE(AH42:AH49,S42:S49)*60</f>
        <v>3.094412027279795</v>
      </c>
      <c r="AN42" s="15">
        <f>RSQ(S42:S49,AH42:AH49)</f>
        <v>0.2862016985533245</v>
      </c>
      <c r="AO42" s="30">
        <v>0</v>
      </c>
      <c r="AP42" s="17">
        <f>SLOPE(AL42:AL49,S42:S49)*60</f>
        <v>8.073967358437717E-2</v>
      </c>
      <c r="AQ42" s="17">
        <f>RSQ(S42:S49,AL42:AL49)</f>
        <v>0.72516495037360595</v>
      </c>
      <c r="AR42" s="17">
        <f>IF(AQ42&gt;=0.7,AP42,"REV")</f>
        <v>8.073967358437717E-2</v>
      </c>
      <c r="AS42" s="18">
        <f>SLOPE(AJ42:AJ49,S42:S49)*60</f>
        <v>-0.5079459605165586</v>
      </c>
      <c r="AT42" s="18">
        <f>RSQ(S42:S49,AJ42:AJ49)</f>
        <v>6.0992240272567963E-5</v>
      </c>
      <c r="AU42" s="19"/>
    </row>
    <row r="43" spans="1:47" ht="15" thickTop="1" x14ac:dyDescent="0.3">
      <c r="A43">
        <v>42</v>
      </c>
      <c r="B43" s="9">
        <v>45063</v>
      </c>
      <c r="E43" s="11" t="s">
        <v>48</v>
      </c>
      <c r="F43" s="11" t="s">
        <v>49</v>
      </c>
      <c r="G43" s="11" t="s">
        <v>50</v>
      </c>
      <c r="H43" s="11">
        <f t="shared" si="18"/>
        <v>2023</v>
      </c>
      <c r="I43" s="11">
        <f t="shared" si="19"/>
        <v>5</v>
      </c>
      <c r="J43" s="11">
        <f t="shared" si="20"/>
        <v>17</v>
      </c>
      <c r="K43" s="11" t="s">
        <v>64</v>
      </c>
      <c r="L43" s="11"/>
      <c r="M43" s="11" t="s">
        <v>66</v>
      </c>
      <c r="O43" s="11"/>
      <c r="P43" s="11" t="str">
        <f t="shared" si="5"/>
        <v>E:MIC_P:RAP_Tr1:S_1_Tr2:_TRA_R_3_D:17_M:5_Y:2023</v>
      </c>
      <c r="Q43" s="11" t="s">
        <v>57</v>
      </c>
      <c r="R43" s="11"/>
      <c r="S43" s="12">
        <v>4.0833329999999997</v>
      </c>
      <c r="T43" s="11">
        <v>20.282</v>
      </c>
      <c r="U43" s="11">
        <v>456.86900000000003</v>
      </c>
      <c r="V43" s="12">
        <v>0.33311000000000002</v>
      </c>
      <c r="W43" s="12">
        <v>24.156839999999999</v>
      </c>
      <c r="X43" s="12">
        <f t="shared" si="0"/>
        <v>297.15683999999999</v>
      </c>
      <c r="Y43" s="11">
        <v>3.1415930000000002E-2</v>
      </c>
      <c r="Z43" s="11">
        <v>0.2</v>
      </c>
      <c r="AA43" s="11">
        <v>0.74</v>
      </c>
      <c r="AB43" s="11">
        <f t="shared" si="1"/>
        <v>2.3247788200000001E-2</v>
      </c>
      <c r="AC43" s="11"/>
      <c r="AD43" s="11">
        <f t="shared" si="6"/>
        <v>656.16939450564473</v>
      </c>
      <c r="AE43" s="11">
        <f t="shared" si="7"/>
        <v>1804.465834890523</v>
      </c>
      <c r="AF43" s="11">
        <f t="shared" si="8"/>
        <v>1804.465834890523</v>
      </c>
      <c r="AG43" s="11">
        <f t="shared" si="9"/>
        <v>13.308427659363486</v>
      </c>
      <c r="AH43" s="11">
        <f t="shared" si="15"/>
        <v>9.8482364679289791</v>
      </c>
      <c r="AI43" s="11">
        <f t="shared" si="11"/>
        <v>824.40450152059839</v>
      </c>
      <c r="AJ43" s="11">
        <f t="shared" si="16"/>
        <v>610.05933112524281</v>
      </c>
      <c r="AK43" s="11">
        <f t="shared" si="13"/>
        <v>0.60108561426038221</v>
      </c>
      <c r="AL43" s="11">
        <f t="shared" si="17"/>
        <v>0.44480335455268283</v>
      </c>
      <c r="AM43" s="14"/>
      <c r="AN43" s="15"/>
      <c r="AO43" s="15"/>
      <c r="AP43" s="17"/>
      <c r="AQ43" s="17"/>
      <c r="AR43" s="17"/>
      <c r="AS43" s="18"/>
      <c r="AT43" s="18"/>
      <c r="AU43" s="18"/>
    </row>
    <row r="44" spans="1:47" x14ac:dyDescent="0.3">
      <c r="A44">
        <v>43</v>
      </c>
      <c r="B44" s="9">
        <v>45063</v>
      </c>
      <c r="E44" s="11" t="s">
        <v>48</v>
      </c>
      <c r="F44" s="11" t="s">
        <v>49</v>
      </c>
      <c r="G44" s="11" t="s">
        <v>50</v>
      </c>
      <c r="H44" s="11">
        <f t="shared" si="18"/>
        <v>2023</v>
      </c>
      <c r="I44" s="11">
        <f t="shared" si="19"/>
        <v>5</v>
      </c>
      <c r="J44" s="11">
        <f t="shared" si="20"/>
        <v>17</v>
      </c>
      <c r="K44" s="11" t="s">
        <v>64</v>
      </c>
      <c r="L44" s="11"/>
      <c r="M44" s="11" t="s">
        <v>66</v>
      </c>
      <c r="O44" s="11"/>
      <c r="P44" s="11" t="str">
        <f t="shared" si="5"/>
        <v>E:MIC_P:RAP_Tr1:S_1_Tr2:_TRA_R_3_D:17_M:5_Y:2023</v>
      </c>
      <c r="Q44" s="11" t="s">
        <v>58</v>
      </c>
      <c r="R44" s="11"/>
      <c r="S44" s="12">
        <v>8.1666670000000003</v>
      </c>
      <c r="T44" s="11">
        <v>20.304600000000001</v>
      </c>
      <c r="U44" s="11">
        <v>464.44600000000003</v>
      </c>
      <c r="V44" s="12">
        <v>0.34337000000000001</v>
      </c>
      <c r="W44" s="12">
        <v>24.413689999999999</v>
      </c>
      <c r="X44" s="12">
        <f t="shared" si="0"/>
        <v>297.41368999999997</v>
      </c>
      <c r="Y44" s="11">
        <v>3.1415930000000002E-2</v>
      </c>
      <c r="Z44" s="11">
        <v>0.2</v>
      </c>
      <c r="AA44" s="11">
        <v>0.74</v>
      </c>
      <c r="AB44" s="11">
        <f t="shared" si="1"/>
        <v>2.3247788200000001E-2</v>
      </c>
      <c r="AC44" s="11"/>
      <c r="AD44" s="11">
        <f t="shared" si="6"/>
        <v>655.60271881234098</v>
      </c>
      <c r="AE44" s="11">
        <f t="shared" si="7"/>
        <v>1802.9074767339375</v>
      </c>
      <c r="AF44" s="11">
        <f t="shared" si="8"/>
        <v>1802.9074767339375</v>
      </c>
      <c r="AG44" s="11">
        <f t="shared" si="9"/>
        <v>13.311750964397058</v>
      </c>
      <c r="AH44" s="11">
        <f t="shared" si="15"/>
        <v>9.8506957136538222</v>
      </c>
      <c r="AI44" s="11">
        <f t="shared" si="11"/>
        <v>837.35316593917037</v>
      </c>
      <c r="AJ44" s="11">
        <f t="shared" si="16"/>
        <v>619.64134279498603</v>
      </c>
      <c r="AK44" s="11">
        <f t="shared" si="13"/>
        <v>0.61906434028613222</v>
      </c>
      <c r="AL44" s="11">
        <f t="shared" si="17"/>
        <v>0.45810761181173787</v>
      </c>
      <c r="AM44" s="14"/>
      <c r="AN44" s="15"/>
      <c r="AO44" s="15"/>
      <c r="AP44" s="17"/>
      <c r="AQ44" s="17"/>
      <c r="AR44" s="17"/>
      <c r="AS44" s="18"/>
      <c r="AT44" s="18"/>
      <c r="AU44" s="18"/>
    </row>
    <row r="45" spans="1:47" x14ac:dyDescent="0.3">
      <c r="A45">
        <v>44</v>
      </c>
      <c r="B45" s="9">
        <v>45063</v>
      </c>
      <c r="E45" s="11" t="s">
        <v>48</v>
      </c>
      <c r="F45" s="11" t="s">
        <v>49</v>
      </c>
      <c r="G45" s="11" t="s">
        <v>50</v>
      </c>
      <c r="H45" s="11">
        <f t="shared" si="18"/>
        <v>2023</v>
      </c>
      <c r="I45" s="11">
        <f t="shared" si="19"/>
        <v>5</v>
      </c>
      <c r="J45" s="11">
        <f t="shared" si="20"/>
        <v>17</v>
      </c>
      <c r="K45" s="11" t="s">
        <v>64</v>
      </c>
      <c r="L45" s="11"/>
      <c r="M45" s="11" t="s">
        <v>66</v>
      </c>
      <c r="O45" s="11"/>
      <c r="P45" s="11" t="str">
        <f t="shared" si="5"/>
        <v>E:MIC_P:RAP_Tr1:S_1_Tr2:_TRA_R_3_D:17_M:5_Y:2023</v>
      </c>
      <c r="Q45" s="11" t="s">
        <v>59</v>
      </c>
      <c r="R45" s="11"/>
      <c r="S45" s="12">
        <v>12.233333</v>
      </c>
      <c r="T45" s="11">
        <v>20.1326</v>
      </c>
      <c r="U45" s="11">
        <v>466.28800000000001</v>
      </c>
      <c r="V45" s="12">
        <v>0.34694000000000003</v>
      </c>
      <c r="W45" s="12">
        <v>24.66948</v>
      </c>
      <c r="X45" s="12">
        <f t="shared" si="0"/>
        <v>297.66948000000002</v>
      </c>
      <c r="Y45" s="11">
        <v>3.1415930000000002E-2</v>
      </c>
      <c r="Z45" s="11">
        <v>0.2</v>
      </c>
      <c r="AA45" s="11">
        <v>0.74</v>
      </c>
      <c r="AB45" s="11">
        <f t="shared" si="1"/>
        <v>2.3247788200000001E-2</v>
      </c>
      <c r="AC45" s="11"/>
      <c r="AD45" s="11">
        <f t="shared" si="6"/>
        <v>655.0393536348123</v>
      </c>
      <c r="AE45" s="11">
        <f t="shared" si="7"/>
        <v>1801.358222495734</v>
      </c>
      <c r="AF45" s="11">
        <f t="shared" si="8"/>
        <v>1801.358222495734</v>
      </c>
      <c r="AG45" s="11">
        <f t="shared" si="9"/>
        <v>13.187645290988224</v>
      </c>
      <c r="AH45" s="11">
        <f t="shared" si="15"/>
        <v>9.758857515331286</v>
      </c>
      <c r="AI45" s="11">
        <f t="shared" si="11"/>
        <v>839.95172285109084</v>
      </c>
      <c r="AJ45" s="11">
        <f t="shared" si="16"/>
        <v>621.56427490980718</v>
      </c>
      <c r="AK45" s="11">
        <f t="shared" si="13"/>
        <v>0.62496322171267005</v>
      </c>
      <c r="AL45" s="11">
        <f t="shared" si="17"/>
        <v>0.46247278406737585</v>
      </c>
      <c r="AM45" s="14"/>
      <c r="AN45" s="15"/>
      <c r="AO45" s="15"/>
      <c r="AP45" s="17"/>
      <c r="AQ45" s="17"/>
      <c r="AR45" s="17"/>
      <c r="AS45" s="18"/>
      <c r="AT45" s="18"/>
      <c r="AU45" s="18"/>
    </row>
    <row r="46" spans="1:47" x14ac:dyDescent="0.3">
      <c r="A46">
        <v>45</v>
      </c>
      <c r="B46" s="9">
        <v>45063</v>
      </c>
      <c r="E46" s="11" t="s">
        <v>48</v>
      </c>
      <c r="F46" s="11" t="s">
        <v>49</v>
      </c>
      <c r="G46" s="11" t="s">
        <v>50</v>
      </c>
      <c r="H46" s="11">
        <f t="shared" si="18"/>
        <v>2023</v>
      </c>
      <c r="I46" s="11">
        <f t="shared" si="19"/>
        <v>5</v>
      </c>
      <c r="J46" s="11">
        <f t="shared" si="20"/>
        <v>17</v>
      </c>
      <c r="K46" s="11" t="s">
        <v>64</v>
      </c>
      <c r="L46" s="11"/>
      <c r="M46" s="11" t="s">
        <v>66</v>
      </c>
      <c r="O46" s="11"/>
      <c r="P46" s="11" t="str">
        <f t="shared" si="5"/>
        <v>E:MIC_P:RAP_Tr1:S_1_Tr2:_TRA_R_3_D:17_M:5_Y:2023</v>
      </c>
      <c r="Q46" s="11" t="s">
        <v>60</v>
      </c>
      <c r="R46" s="11"/>
      <c r="S46" s="12">
        <v>16.333333</v>
      </c>
      <c r="T46" s="11">
        <v>19.897099999999998</v>
      </c>
      <c r="U46" s="11">
        <v>466.608</v>
      </c>
      <c r="V46" s="12">
        <v>0.34512999999999999</v>
      </c>
      <c r="W46" s="12">
        <v>24.92737</v>
      </c>
      <c r="X46" s="12">
        <f t="shared" si="0"/>
        <v>297.92737</v>
      </c>
      <c r="Y46" s="11">
        <v>3.1415930000000002E-2</v>
      </c>
      <c r="Z46" s="11">
        <v>0.2</v>
      </c>
      <c r="AA46" s="11">
        <v>0.74</v>
      </c>
      <c r="AB46" s="11">
        <f t="shared" si="1"/>
        <v>2.3247788200000001E-2</v>
      </c>
      <c r="AC46" s="11"/>
      <c r="AD46" s="11">
        <f t="shared" si="6"/>
        <v>654.47234262501865</v>
      </c>
      <c r="AE46" s="11">
        <f t="shared" si="7"/>
        <v>1799.7989422188014</v>
      </c>
      <c r="AF46" s="11">
        <f t="shared" si="8"/>
        <v>1799.7989422188014</v>
      </c>
      <c r="AG46" s="11">
        <f t="shared" si="9"/>
        <v>13.022101648444258</v>
      </c>
      <c r="AH46" s="11">
        <f t="shared" si="15"/>
        <v>9.6363552198487508</v>
      </c>
      <c r="AI46" s="11">
        <f t="shared" si="11"/>
        <v>839.80058483083042</v>
      </c>
      <c r="AJ46" s="11">
        <f t="shared" si="16"/>
        <v>621.4524327748145</v>
      </c>
      <c r="AK46" s="11">
        <f t="shared" si="13"/>
        <v>0.62116460892797487</v>
      </c>
      <c r="AL46" s="11">
        <f t="shared" si="17"/>
        <v>0.45966181060670142</v>
      </c>
      <c r="AM46" s="14"/>
      <c r="AN46" s="15"/>
      <c r="AO46" s="15"/>
      <c r="AP46" s="17"/>
      <c r="AQ46" s="17"/>
      <c r="AR46" s="17"/>
      <c r="AS46" s="18"/>
      <c r="AT46" s="18"/>
      <c r="AU46" s="18"/>
    </row>
    <row r="47" spans="1:47" x14ac:dyDescent="0.3">
      <c r="A47">
        <v>46</v>
      </c>
      <c r="B47" s="9">
        <v>45063</v>
      </c>
      <c r="E47" s="11" t="s">
        <v>48</v>
      </c>
      <c r="F47" s="11" t="s">
        <v>49</v>
      </c>
      <c r="G47" s="11" t="s">
        <v>50</v>
      </c>
      <c r="H47" s="11">
        <f t="shared" si="18"/>
        <v>2023</v>
      </c>
      <c r="I47" s="11">
        <f t="shared" si="19"/>
        <v>5</v>
      </c>
      <c r="J47" s="11">
        <f t="shared" si="20"/>
        <v>17</v>
      </c>
      <c r="K47" s="11" t="s">
        <v>64</v>
      </c>
      <c r="L47" s="11"/>
      <c r="M47" s="11" t="s">
        <v>66</v>
      </c>
      <c r="O47" s="11"/>
      <c r="P47" s="11" t="str">
        <f t="shared" si="5"/>
        <v>E:MIC_P:RAP_Tr1:S_1_Tr2:_TRA_R_3_D:17_M:5_Y:2023</v>
      </c>
      <c r="Q47" s="11" t="s">
        <v>61</v>
      </c>
      <c r="R47" s="11"/>
      <c r="S47" s="12">
        <v>20.433333000000001</v>
      </c>
      <c r="T47" s="11">
        <v>19.342300000000002</v>
      </c>
      <c r="U47" s="11">
        <v>462.33</v>
      </c>
      <c r="V47" s="12">
        <v>0.36688999999999999</v>
      </c>
      <c r="W47" s="12">
        <v>25.18526</v>
      </c>
      <c r="X47" s="12">
        <f t="shared" si="0"/>
        <v>298.18525999999997</v>
      </c>
      <c r="Y47" s="11">
        <v>3.1415930000000002E-2</v>
      </c>
      <c r="Z47" s="11">
        <v>0.2</v>
      </c>
      <c r="AA47" s="11">
        <v>0.74</v>
      </c>
      <c r="AB47" s="11">
        <f t="shared" si="1"/>
        <v>2.3247788200000001E-2</v>
      </c>
      <c r="AC47" s="11"/>
      <c r="AD47" s="11">
        <f t="shared" si="6"/>
        <v>653.90631239119841</v>
      </c>
      <c r="AE47" s="11">
        <f t="shared" si="7"/>
        <v>1798.2423590757955</v>
      </c>
      <c r="AF47" s="11">
        <f t="shared" si="8"/>
        <v>1798.2423590757955</v>
      </c>
      <c r="AG47" s="11">
        <f t="shared" si="9"/>
        <v>12.648052066164279</v>
      </c>
      <c r="AH47" s="11">
        <f t="shared" si="15"/>
        <v>9.3595585289615659</v>
      </c>
      <c r="AI47" s="11">
        <f t="shared" si="11"/>
        <v>831.38138987151251</v>
      </c>
      <c r="AJ47" s="11">
        <f t="shared" si="16"/>
        <v>615.22222850491926</v>
      </c>
      <c r="AK47" s="11">
        <f t="shared" si="13"/>
        <v>0.65975713912131861</v>
      </c>
      <c r="AL47" s="11">
        <f t="shared" si="17"/>
        <v>0.48822028294977576</v>
      </c>
      <c r="AM47" s="14"/>
      <c r="AN47" s="15"/>
      <c r="AO47" s="15"/>
      <c r="AP47" s="17"/>
      <c r="AQ47" s="17"/>
      <c r="AR47" s="17"/>
      <c r="AS47" s="18"/>
      <c r="AT47" s="18"/>
      <c r="AU47" s="18"/>
    </row>
    <row r="48" spans="1:47" x14ac:dyDescent="0.3">
      <c r="A48">
        <v>47</v>
      </c>
      <c r="B48" s="9">
        <v>45063</v>
      </c>
      <c r="E48" s="11" t="s">
        <v>48</v>
      </c>
      <c r="F48" s="11" t="s">
        <v>49</v>
      </c>
      <c r="G48" s="11" t="s">
        <v>50</v>
      </c>
      <c r="H48" s="11">
        <f t="shared" si="18"/>
        <v>2023</v>
      </c>
      <c r="I48" s="11">
        <f t="shared" si="19"/>
        <v>5</v>
      </c>
      <c r="J48" s="11">
        <f t="shared" si="20"/>
        <v>17</v>
      </c>
      <c r="K48" s="11" t="s">
        <v>64</v>
      </c>
      <c r="L48" s="11"/>
      <c r="M48" s="11" t="s">
        <v>66</v>
      </c>
      <c r="O48" s="11"/>
      <c r="P48" s="11" t="str">
        <f t="shared" si="5"/>
        <v>E:MIC_P:RAP_Tr1:S_1_Tr2:_TRA_R_3_D:17_M:5_Y:2023</v>
      </c>
      <c r="Q48" s="11" t="s">
        <v>62</v>
      </c>
      <c r="R48" s="11"/>
      <c r="S48" s="12">
        <v>24.516667000000002</v>
      </c>
      <c r="T48" s="11">
        <v>19.697600000000001</v>
      </c>
      <c r="U48" s="11">
        <v>456.08800000000002</v>
      </c>
      <c r="V48" s="12">
        <v>0.35304999999999997</v>
      </c>
      <c r="W48" s="12">
        <v>25.44211</v>
      </c>
      <c r="X48" s="12">
        <f t="shared" si="0"/>
        <v>298.44211000000001</v>
      </c>
      <c r="Y48" s="11">
        <v>3.1415930000000002E-2</v>
      </c>
      <c r="Z48" s="11">
        <v>0.2</v>
      </c>
      <c r="AA48" s="11">
        <v>0.74</v>
      </c>
      <c r="AB48" s="11">
        <f t="shared" si="1"/>
        <v>2.3247788200000001E-2</v>
      </c>
      <c r="AC48" s="11"/>
      <c r="AD48" s="11">
        <f t="shared" si="6"/>
        <v>653.34353713023506</v>
      </c>
      <c r="AE48" s="11">
        <f t="shared" si="7"/>
        <v>1796.6947271081465</v>
      </c>
      <c r="AF48" s="11">
        <f t="shared" si="8"/>
        <v>1796.6947271081465</v>
      </c>
      <c r="AG48" s="11">
        <f t="shared" si="9"/>
        <v>12.869299656976517</v>
      </c>
      <c r="AH48" s="11">
        <f t="shared" si="15"/>
        <v>9.523281746162624</v>
      </c>
      <c r="AI48" s="11">
        <f t="shared" si="11"/>
        <v>819.45090469730042</v>
      </c>
      <c r="AJ48" s="11">
        <f t="shared" si="16"/>
        <v>606.39366947600229</v>
      </c>
      <c r="AK48" s="11">
        <f t="shared" si="13"/>
        <v>0.63432307340553107</v>
      </c>
      <c r="AL48" s="11">
        <f t="shared" si="17"/>
        <v>0.46939907432009298</v>
      </c>
      <c r="AM48" s="14"/>
      <c r="AN48" s="15"/>
      <c r="AO48" s="15"/>
      <c r="AP48" s="17"/>
      <c r="AQ48" s="17"/>
      <c r="AR48" s="17"/>
      <c r="AS48" s="18"/>
      <c r="AT48" s="18"/>
      <c r="AU48" s="18"/>
    </row>
    <row r="49" spans="1:47" s="20" customFormat="1" x14ac:dyDescent="0.3">
      <c r="A49" s="20">
        <v>48</v>
      </c>
      <c r="B49" s="21">
        <v>45063</v>
      </c>
      <c r="E49" s="23" t="s">
        <v>48</v>
      </c>
      <c r="F49" s="23" t="s">
        <v>49</v>
      </c>
      <c r="G49" s="23" t="s">
        <v>50</v>
      </c>
      <c r="H49" s="23">
        <f t="shared" si="18"/>
        <v>2023</v>
      </c>
      <c r="I49" s="23">
        <f t="shared" si="19"/>
        <v>5</v>
      </c>
      <c r="J49" s="23">
        <f t="shared" si="20"/>
        <v>17</v>
      </c>
      <c r="K49" s="23" t="s">
        <v>64</v>
      </c>
      <c r="L49" s="23"/>
      <c r="M49" s="23" t="s">
        <v>66</v>
      </c>
      <c r="N49" s="23"/>
      <c r="O49" s="23"/>
      <c r="P49" s="23" t="str">
        <f t="shared" si="5"/>
        <v>E:MIC_P:RAP_Tr1:S_1_Tr2:_TRA_R_3_D:17_M:5_Y:2023</v>
      </c>
      <c r="Q49" s="23" t="s">
        <v>63</v>
      </c>
      <c r="R49" s="23"/>
      <c r="S49" s="24">
        <v>28.616667</v>
      </c>
      <c r="T49" s="23">
        <v>20.796800000000001</v>
      </c>
      <c r="U49" s="23">
        <v>449.83300000000003</v>
      </c>
      <c r="V49" s="24">
        <v>0.35763</v>
      </c>
      <c r="W49" s="24">
        <v>25.7</v>
      </c>
      <c r="X49" s="24">
        <f t="shared" si="0"/>
        <v>298.7</v>
      </c>
      <c r="Y49" s="23">
        <v>3.1415930000000002E-2</v>
      </c>
      <c r="Z49" s="23">
        <v>0.2</v>
      </c>
      <c r="AA49" s="23">
        <v>0.74</v>
      </c>
      <c r="AB49" s="23">
        <f t="shared" si="1"/>
        <v>2.3247788200000001E-2</v>
      </c>
      <c r="AC49" s="23"/>
      <c r="AD49" s="23">
        <f t="shared" si="6"/>
        <v>652.77945689993544</v>
      </c>
      <c r="AE49" s="23">
        <f t="shared" si="7"/>
        <v>1795.1435064748225</v>
      </c>
      <c r="AF49" s="23">
        <f t="shared" si="8"/>
        <v>1795.1435064748225</v>
      </c>
      <c r="AG49" s="23">
        <f t="shared" si="9"/>
        <v>13.575723809256578</v>
      </c>
      <c r="AH49" s="23">
        <f t="shared" si="15"/>
        <v>10.046035618849869</v>
      </c>
      <c r="AI49" s="23">
        <f t="shared" si="11"/>
        <v>807.51478894808884</v>
      </c>
      <c r="AJ49" s="23">
        <f t="shared" si="16"/>
        <v>597.56094382158574</v>
      </c>
      <c r="AK49" s="23">
        <f t="shared" si="13"/>
        <v>0.64199717222059072</v>
      </c>
      <c r="AL49" s="23">
        <f t="shared" si="17"/>
        <v>0.47507790744323714</v>
      </c>
      <c r="AM49" s="26"/>
      <c r="AN49" s="27"/>
      <c r="AO49" s="27"/>
      <c r="AP49" s="28"/>
      <c r="AQ49" s="28"/>
      <c r="AR49" s="28"/>
      <c r="AS49" s="29"/>
      <c r="AT49" s="29"/>
      <c r="AU4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2023-07-10T05:59:21Z</dcterms:created>
  <dcterms:modified xsi:type="dcterms:W3CDTF">2023-07-10T06:01:10Z</dcterms:modified>
</cp:coreProperties>
</file>