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CHEVERRIA\R_git\Thesis_Gasera\outputs\CERESTRES_results\Chromat_results\"/>
    </mc:Choice>
  </mc:AlternateContent>
  <xr:revisionPtr revIDLastSave="0" documentId="13_ncr:1_{647E5A07-3D26-405A-BB6D-9A4812A5370B}" xr6:coauthVersionLast="47" xr6:coauthVersionMax="47" xr10:uidLastSave="{00000000-0000-0000-0000-000000000000}"/>
  <bookViews>
    <workbookView xWindow="-28920" yWindow="-7950" windowWidth="29040" windowHeight="15840" xr2:uid="{19863B03-C1B7-4268-BAB8-E79112D149BE}"/>
  </bookViews>
  <sheets>
    <sheet name="GS" sheetId="4" r:id="rId1"/>
    <sheet name="PH" sheetId="3" r:id="rId2"/>
    <sheet name="T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E12" i="5"/>
  <c r="E11" i="5"/>
  <c r="D24" i="5"/>
  <c r="C24" i="5"/>
  <c r="J3" i="4"/>
  <c r="J6" i="4" s="1"/>
  <c r="K6" i="4" s="1"/>
  <c r="D14" i="5"/>
  <c r="D13" i="5"/>
  <c r="C13" i="5"/>
  <c r="C27" i="5"/>
  <c r="C26" i="5"/>
  <c r="C25" i="5"/>
  <c r="E27" i="5"/>
  <c r="E26" i="5"/>
  <c r="E25" i="5"/>
  <c r="L4" i="5"/>
  <c r="K4" i="5"/>
  <c r="K3" i="5"/>
  <c r="J3" i="5"/>
  <c r="L2" i="5"/>
  <c r="J2" i="5"/>
  <c r="L4" i="3"/>
  <c r="L2" i="3"/>
  <c r="K3" i="3"/>
  <c r="J3" i="3"/>
  <c r="J7" i="3" s="1"/>
  <c r="K7" i="3" s="1"/>
  <c r="J2" i="3"/>
  <c r="J6" i="3" s="1"/>
  <c r="K6" i="3" s="1"/>
  <c r="K4" i="3"/>
  <c r="J4" i="4"/>
  <c r="D23" i="5"/>
  <c r="E23" i="5"/>
  <c r="E24" i="5" s="1"/>
  <c r="F23" i="5"/>
  <c r="F24" i="5" s="1"/>
  <c r="C23" i="5"/>
  <c r="J8" i="5"/>
  <c r="J9" i="5" s="1"/>
  <c r="F13" i="5"/>
  <c r="F14" i="5" s="1"/>
  <c r="G13" i="5"/>
  <c r="G14" i="5" s="1"/>
  <c r="J7" i="4"/>
  <c r="K7" i="4" s="1"/>
</calcChain>
</file>

<file path=xl/sharedStrings.xml><?xml version="1.0" encoding="utf-8"?>
<sst xmlns="http://schemas.openxmlformats.org/spreadsheetml/2006/main" count="188" uniqueCount="38">
  <si>
    <t>Treat</t>
  </si>
  <si>
    <t>mean_GWP</t>
  </si>
  <si>
    <t>se_GWP</t>
  </si>
  <si>
    <t>mean_CH4_kgha_tot</t>
  </si>
  <si>
    <t>se_CH4_kgha_tot</t>
  </si>
  <si>
    <t>mean_N2O_kgha_tot</t>
  </si>
  <si>
    <t>se_N2O_kgha_tot</t>
  </si>
  <si>
    <t>mean_CCH4_kgha_tot</t>
  </si>
  <si>
    <t>se_CCH4_kgha_tot</t>
  </si>
  <si>
    <t>mean_NN2O_kgha_tot</t>
  </si>
  <si>
    <t>se_NN2O_kgha_tot</t>
  </si>
  <si>
    <t>CON</t>
  </si>
  <si>
    <t>MSD</t>
  </si>
  <si>
    <t>AWD</t>
  </si>
  <si>
    <t>mean_Yield_Mgha_14perc</t>
  </si>
  <si>
    <t>se_Yield_Mgha_14perc</t>
  </si>
  <si>
    <t>mean_GWPY</t>
  </si>
  <si>
    <t>se_GWPY</t>
  </si>
  <si>
    <t>% diff. Vs AWD</t>
  </si>
  <si>
    <t>PH</t>
  </si>
  <si>
    <t>GS</t>
  </si>
  <si>
    <t>contribution:</t>
  </si>
  <si>
    <t>AWD yield decrease:</t>
  </si>
  <si>
    <t>CH4 and N2O:</t>
  </si>
  <si>
    <t>GWP:</t>
  </si>
  <si>
    <t>% diff. Vs CON</t>
  </si>
  <si>
    <t>% diff. Vs MSD</t>
  </si>
  <si>
    <t>Contribution:</t>
  </si>
  <si>
    <t>-</t>
  </si>
  <si>
    <t>After updating IPCC values form CH4 = 25 and N2O = 298 to CH4 = 27 and N2O = 273</t>
  </si>
  <si>
    <t>GWP_CON</t>
  </si>
  <si>
    <t>GWP_var_vs_CON</t>
  </si>
  <si>
    <t>GWPY_CON</t>
  </si>
  <si>
    <t>GWPY_var_vs_CON</t>
  </si>
  <si>
    <t>CCH4_kgha_CON</t>
  </si>
  <si>
    <t>CCH4_kgha_var_vs_CON</t>
  </si>
  <si>
    <t>Yield_CON</t>
  </si>
  <si>
    <t>Yield_var_vs_CON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</si>
</sst>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FFFF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rgb="FFFFFFFF"/>
      <name val="Segoe UI"/>
      <family val="2"/>
    </font>
    <font>
      <sz val="10"/>
      <color rgb="FFFFFFFF"/>
      <name val="Segoe UI"/>
      <family val="2"/>
    </font>
    <font>
      <b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C1F3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/>
    <xf numFmtId="2" fontId="1" fillId="0" borderId="3" xfId="0" applyNumberFormat="1" applyFont="1" applyBorder="1" applyAlignment="1">
      <alignment horizontal="center"/>
    </xf>
    <xf numFmtId="2" fontId="2" fillId="2" borderId="3" xfId="0" applyNumberFormat="1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3" xfId="0" applyNumberFormat="1" applyFont="1" applyBorder="1"/>
    <xf numFmtId="2" fontId="4" fillId="2" borderId="3" xfId="0" applyNumberFormat="1" applyFont="1" applyFill="1" applyBorder="1" applyAlignment="1">
      <alignment horizontal="right" vertical="center"/>
    </xf>
    <xf numFmtId="2" fontId="3" fillId="0" borderId="3" xfId="0" applyNumberFormat="1" applyFont="1" applyBorder="1"/>
    <xf numFmtId="2" fontId="1" fillId="0" borderId="3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horizontal="right"/>
    </xf>
    <xf numFmtId="2" fontId="5" fillId="3" borderId="3" xfId="0" applyNumberFormat="1" applyFont="1" applyFill="1" applyBorder="1"/>
    <xf numFmtId="2" fontId="5" fillId="3" borderId="3" xfId="0" applyNumberFormat="1" applyFont="1" applyFill="1" applyBorder="1" applyAlignment="1">
      <alignment horizontal="right" vertical="center"/>
    </xf>
    <xf numFmtId="2" fontId="1" fillId="0" borderId="3" xfId="0" applyNumberFormat="1" applyFont="1" applyBorder="1" applyAlignment="1">
      <alignment horizontal="center"/>
    </xf>
    <xf numFmtId="164" fontId="5" fillId="3" borderId="3" xfId="0" applyNumberFormat="1" applyFont="1" applyFill="1" applyBorder="1"/>
    <xf numFmtId="2" fontId="5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3" fillId="0" borderId="0" xfId="0" applyFont="1"/>
    <xf numFmtId="0" fontId="8" fillId="2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7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0AF4-838D-4ECC-A2C2-6A7ECF528D83}">
  <dimension ref="A1:X18"/>
  <sheetViews>
    <sheetView showGridLines="0" tabSelected="1" zoomScale="85" zoomScaleNormal="85" workbookViewId="0">
      <selection activeCell="G24" sqref="G24"/>
    </sheetView>
  </sheetViews>
  <sheetFormatPr defaultRowHeight="13.8" x14ac:dyDescent="0.3"/>
  <cols>
    <col min="1" max="1" width="2" style="18" bestFit="1" customWidth="1"/>
    <col min="2" max="2" width="5" style="18" bestFit="1" customWidth="1"/>
    <col min="3" max="3" width="14.44140625" style="18" customWidth="1"/>
    <col min="4" max="4" width="12.33203125" style="18" customWidth="1"/>
    <col min="5" max="5" width="16.21875" style="18" bestFit="1" customWidth="1"/>
    <col min="6" max="6" width="14.109375" style="18" bestFit="1" customWidth="1"/>
    <col min="7" max="7" width="16.21875" style="18" bestFit="1" customWidth="1"/>
    <col min="8" max="8" width="14.109375" style="18" bestFit="1" customWidth="1"/>
    <col min="9" max="9" width="17.44140625" style="18" bestFit="1" customWidth="1"/>
    <col min="10" max="10" width="12.109375" style="18" bestFit="1" customWidth="1"/>
    <col min="11" max="11" width="15.21875" style="18" bestFit="1" customWidth="1"/>
    <col min="12" max="12" width="17.44140625" style="18" bestFit="1" customWidth="1"/>
    <col min="13" max="13" width="15.21875" style="18" bestFit="1" customWidth="1"/>
    <col min="14" max="14" width="19.6640625" style="18" bestFit="1" customWidth="1"/>
    <col min="15" max="15" width="17.5546875" style="18" bestFit="1" customWidth="1"/>
    <col min="16" max="16" width="8.6640625" style="18" bestFit="1" customWidth="1"/>
    <col min="17" max="17" width="6.88671875" style="18" bestFit="1" customWidth="1"/>
    <col min="18" max="16384" width="8.88671875" style="18"/>
  </cols>
  <sheetData>
    <row r="1" spans="1:24" ht="15.6" thickBot="1" x14ac:dyDescent="0.35">
      <c r="B1" s="22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/>
      <c r="K1" s="29" t="s">
        <v>8</v>
      </c>
      <c r="L1" s="29" t="s">
        <v>9</v>
      </c>
      <c r="M1" s="29" t="s">
        <v>10</v>
      </c>
      <c r="N1" s="29" t="s">
        <v>14</v>
      </c>
      <c r="O1" s="29" t="s">
        <v>15</v>
      </c>
      <c r="P1" s="29" t="s">
        <v>16</v>
      </c>
      <c r="Q1" s="29" t="s">
        <v>17</v>
      </c>
    </row>
    <row r="2" spans="1:24" ht="15.6" thickBot="1" x14ac:dyDescent="0.35">
      <c r="A2" s="24">
        <v>1</v>
      </c>
      <c r="B2" s="25" t="s">
        <v>11</v>
      </c>
      <c r="D2" s="26">
        <v>1481.0281</v>
      </c>
      <c r="E2" s="26">
        <v>93.334370000000007</v>
      </c>
      <c r="F2" s="26">
        <v>11.050223000000001</v>
      </c>
      <c r="G2" s="26">
        <v>7.5540079999999996</v>
      </c>
      <c r="H2" s="26">
        <v>4.1118329999999998</v>
      </c>
      <c r="I2" s="26">
        <v>52.500580999999997</v>
      </c>
      <c r="J2" s="30"/>
      <c r="K2" s="26">
        <v>6.215751</v>
      </c>
      <c r="L2" s="26">
        <v>1.529531</v>
      </c>
      <c r="M2" s="26">
        <v>0.8325612</v>
      </c>
      <c r="N2" s="26">
        <v>7.6680580000000003</v>
      </c>
      <c r="O2" s="26">
        <v>0.21091186000000001</v>
      </c>
      <c r="Q2" s="26">
        <v>205.03062</v>
      </c>
    </row>
    <row r="3" spans="1:24" ht="15.6" thickBot="1" x14ac:dyDescent="0.35">
      <c r="A3" s="24">
        <v>2</v>
      </c>
      <c r="B3" s="25" t="s">
        <v>12</v>
      </c>
      <c r="D3" s="26">
        <v>228.9941</v>
      </c>
      <c r="E3" s="26">
        <v>13.452680000000001</v>
      </c>
      <c r="F3" s="26">
        <v>6.9447179999999999</v>
      </c>
      <c r="G3" s="26">
        <v>1.9843850000000001</v>
      </c>
      <c r="H3" s="26">
        <v>1.118924</v>
      </c>
      <c r="I3" s="26">
        <v>7.5671340000000002</v>
      </c>
      <c r="J3" s="23">
        <f>($I$2-I3)/$I$2</f>
        <v>0.85586570937186379</v>
      </c>
      <c r="K3" s="26">
        <v>3.9064040000000002</v>
      </c>
      <c r="L3" s="26">
        <v>0.40179700000000002</v>
      </c>
      <c r="M3" s="26">
        <v>0.22655900000000001</v>
      </c>
      <c r="N3" s="26">
        <v>7.8213600000000003</v>
      </c>
      <c r="O3" s="26">
        <v>0.21394432999999999</v>
      </c>
      <c r="Q3" s="26">
        <v>26.032430000000002</v>
      </c>
    </row>
    <row r="4" spans="1:24" ht="15.6" thickBot="1" x14ac:dyDescent="0.35">
      <c r="A4" s="24">
        <v>3</v>
      </c>
      <c r="B4" s="25" t="s">
        <v>13</v>
      </c>
      <c r="D4" s="26">
        <v>1581.1078</v>
      </c>
      <c r="E4" s="26">
        <v>12.00193</v>
      </c>
      <c r="F4" s="26">
        <v>10.134895999999999</v>
      </c>
      <c r="G4" s="26">
        <v>13.380844</v>
      </c>
      <c r="H4" s="26">
        <v>4.5536190000000003</v>
      </c>
      <c r="I4" s="26">
        <v>6.7510849999999998</v>
      </c>
      <c r="J4" s="23">
        <f>($I$2-I4)/$I$2</f>
        <v>0.87140932783200997</v>
      </c>
      <c r="K4" s="26">
        <v>5.7008789999999996</v>
      </c>
      <c r="L4" s="26">
        <v>2.7093440000000002</v>
      </c>
      <c r="M4" s="26">
        <v>0.92201379999999999</v>
      </c>
      <c r="N4" s="26">
        <v>5.8402750000000001</v>
      </c>
      <c r="O4" s="26">
        <v>5.9364430000000003E-2</v>
      </c>
      <c r="Q4" s="26">
        <v>278.62617</v>
      </c>
    </row>
    <row r="5" spans="1:24" x14ac:dyDescent="0.3">
      <c r="J5" s="23"/>
    </row>
    <row r="6" spans="1:24" x14ac:dyDescent="0.3">
      <c r="J6" s="23">
        <f>J3*I2</f>
        <v>44.933446999999994</v>
      </c>
      <c r="K6" s="23">
        <f>I2-J6</f>
        <v>7.5671340000000029</v>
      </c>
    </row>
    <row r="7" spans="1:24" x14ac:dyDescent="0.3">
      <c r="J7" s="23">
        <f>J4*I2</f>
        <v>45.749495999999994</v>
      </c>
      <c r="K7" s="23">
        <f>I2-J7</f>
        <v>6.7510850000000033</v>
      </c>
    </row>
    <row r="8" spans="1:24" x14ac:dyDescent="0.3">
      <c r="K8" s="23"/>
    </row>
    <row r="10" spans="1:24" x14ac:dyDescent="0.3">
      <c r="B10" s="16" t="s">
        <v>29</v>
      </c>
      <c r="C10" s="16"/>
      <c r="D10" s="16"/>
      <c r="E10" s="16"/>
      <c r="F10" s="16"/>
    </row>
    <row r="14" spans="1:24" ht="15.6" thickBot="1" x14ac:dyDescent="0.35">
      <c r="B14" s="22" t="s">
        <v>0</v>
      </c>
      <c r="C14" s="31" t="s">
        <v>1</v>
      </c>
      <c r="D14" s="31" t="s">
        <v>2</v>
      </c>
      <c r="E14" s="31" t="s">
        <v>3</v>
      </c>
      <c r="F14" s="31" t="s">
        <v>4</v>
      </c>
      <c r="G14" s="31" t="s">
        <v>5</v>
      </c>
      <c r="H14" s="31" t="s">
        <v>6</v>
      </c>
      <c r="I14" s="31" t="s">
        <v>7</v>
      </c>
      <c r="J14" s="31" t="s">
        <v>8</v>
      </c>
      <c r="K14" s="31" t="s">
        <v>9</v>
      </c>
      <c r="L14" s="31" t="s">
        <v>10</v>
      </c>
      <c r="M14" s="31" t="s">
        <v>14</v>
      </c>
      <c r="N14" s="31" t="s">
        <v>15</v>
      </c>
      <c r="O14" s="31" t="s">
        <v>16</v>
      </c>
      <c r="P14" s="31" t="s">
        <v>17</v>
      </c>
      <c r="Q14" s="31" t="s">
        <v>30</v>
      </c>
      <c r="R14" s="31" t="s">
        <v>31</v>
      </c>
      <c r="S14" s="31" t="s">
        <v>32</v>
      </c>
      <c r="T14" s="31" t="s">
        <v>33</v>
      </c>
      <c r="U14" s="31" t="s">
        <v>34</v>
      </c>
      <c r="V14" s="31" t="s">
        <v>35</v>
      </c>
      <c r="W14" s="31" t="s">
        <v>36</v>
      </c>
      <c r="X14" s="31" t="s">
        <v>37</v>
      </c>
    </row>
    <row r="15" spans="1:24" ht="15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5.6" thickBot="1" x14ac:dyDescent="0.35">
      <c r="A16" s="24">
        <v>1</v>
      </c>
      <c r="B16" s="25" t="s">
        <v>11</v>
      </c>
      <c r="C16" s="26">
        <v>4582.2719999999999</v>
      </c>
      <c r="D16" s="26">
        <v>1399.3801000000001</v>
      </c>
      <c r="E16" s="26">
        <v>93.334370000000007</v>
      </c>
      <c r="F16" s="26">
        <v>11.050223000000001</v>
      </c>
      <c r="G16" s="26">
        <v>7.5540079999999996</v>
      </c>
      <c r="H16" s="26">
        <v>4.1118329999999998</v>
      </c>
      <c r="I16" s="26">
        <v>52.500580999999997</v>
      </c>
      <c r="J16" s="26">
        <v>6.215751</v>
      </c>
      <c r="K16" s="26">
        <v>1.529531</v>
      </c>
      <c r="L16" s="26">
        <v>0.8325612</v>
      </c>
      <c r="M16" s="26">
        <v>7.6680580000000003</v>
      </c>
      <c r="N16" s="26">
        <v>0.21091186000000001</v>
      </c>
      <c r="O16" s="26">
        <v>605.48059999999998</v>
      </c>
      <c r="P16" s="26">
        <v>194.64617999999999</v>
      </c>
      <c r="Q16" s="26">
        <v>4582.2719999999999</v>
      </c>
      <c r="R16" s="26">
        <v>0</v>
      </c>
      <c r="S16" s="26">
        <v>605.48059999999998</v>
      </c>
      <c r="T16" s="26">
        <v>0</v>
      </c>
      <c r="U16" s="26">
        <v>52.500579999999999</v>
      </c>
      <c r="V16" s="26">
        <v>0</v>
      </c>
      <c r="W16" s="26">
        <v>7.6680580000000003</v>
      </c>
      <c r="X16" s="26">
        <v>0</v>
      </c>
    </row>
    <row r="17" spans="1:24" ht="15.6" thickBot="1" x14ac:dyDescent="0.35">
      <c r="A17" s="24">
        <v>2</v>
      </c>
      <c r="B17" s="25" t="s">
        <v>12</v>
      </c>
      <c r="C17" s="26">
        <v>904.95960000000002</v>
      </c>
      <c r="D17" s="26">
        <v>201.30690000000001</v>
      </c>
      <c r="E17" s="26">
        <v>13.452680000000001</v>
      </c>
      <c r="F17" s="26">
        <v>6.9447179999999999</v>
      </c>
      <c r="G17" s="26">
        <v>1.9843850000000001</v>
      </c>
      <c r="H17" s="26">
        <v>1.118924</v>
      </c>
      <c r="I17" s="26">
        <v>7.5671340000000002</v>
      </c>
      <c r="J17" s="26">
        <v>3.9064040000000002</v>
      </c>
      <c r="K17" s="26">
        <v>0.40179700000000002</v>
      </c>
      <c r="L17" s="26">
        <v>0.22655900000000001</v>
      </c>
      <c r="M17" s="26">
        <v>7.8213600000000003</v>
      </c>
      <c r="N17" s="26">
        <v>0.21394432999999999</v>
      </c>
      <c r="O17" s="26">
        <v>114.72199999999999</v>
      </c>
      <c r="P17" s="26">
        <v>23.01193</v>
      </c>
      <c r="Q17" s="26">
        <v>4582.2719999999999</v>
      </c>
      <c r="R17" s="26">
        <v>-80.25085</v>
      </c>
      <c r="S17" s="26">
        <v>605.48059999999998</v>
      </c>
      <c r="T17" s="26">
        <v>-81.052750000000003</v>
      </c>
      <c r="U17" s="26">
        <v>52.500579999999999</v>
      </c>
      <c r="V17" s="26">
        <v>-85.586569999999995</v>
      </c>
      <c r="W17" s="26">
        <v>7.6680580000000003</v>
      </c>
      <c r="X17" s="26">
        <v>1.9992239999999999</v>
      </c>
    </row>
    <row r="18" spans="1:24" ht="15.6" thickBot="1" x14ac:dyDescent="0.35">
      <c r="A18" s="24">
        <v>3</v>
      </c>
      <c r="B18" s="25" t="s">
        <v>13</v>
      </c>
      <c r="C18" s="26">
        <v>3977.0225</v>
      </c>
      <c r="D18" s="26">
        <v>1486.0295000000001</v>
      </c>
      <c r="E18" s="26">
        <v>12.00193</v>
      </c>
      <c r="F18" s="26">
        <v>10.134895999999999</v>
      </c>
      <c r="G18" s="26">
        <v>13.380844</v>
      </c>
      <c r="H18" s="26">
        <v>4.5536190000000003</v>
      </c>
      <c r="I18" s="26">
        <v>6.7510849999999998</v>
      </c>
      <c r="J18" s="26">
        <v>5.7008789999999996</v>
      </c>
      <c r="K18" s="26">
        <v>2.7093440000000002</v>
      </c>
      <c r="L18" s="26">
        <v>0.92201379999999999</v>
      </c>
      <c r="M18" s="26">
        <v>5.8402750000000001</v>
      </c>
      <c r="N18" s="26">
        <v>5.9364430000000003E-2</v>
      </c>
      <c r="O18" s="26">
        <v>684.88580000000002</v>
      </c>
      <c r="P18" s="26">
        <v>261.89039000000002</v>
      </c>
      <c r="Q18" s="26">
        <v>4582.2719999999999</v>
      </c>
      <c r="R18" s="26">
        <v>-13.208500000000001</v>
      </c>
      <c r="S18" s="26">
        <v>605.48059999999998</v>
      </c>
      <c r="T18" s="26">
        <v>13.114409999999999</v>
      </c>
      <c r="U18" s="26">
        <v>52.500579999999999</v>
      </c>
      <c r="V18" s="26">
        <v>-87.140929999999997</v>
      </c>
      <c r="W18" s="26">
        <v>7.6680580000000003</v>
      </c>
      <c r="X18" s="26">
        <v>-23.836326</v>
      </c>
    </row>
  </sheetData>
  <mergeCells count="1">
    <mergeCell ref="B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77C-FCB0-4BEC-B08D-A54F0F9DD06B}">
  <dimension ref="A1:X18"/>
  <sheetViews>
    <sheetView showGridLines="0" zoomScale="85" zoomScaleNormal="85" workbookViewId="0">
      <selection activeCell="I15" sqref="I15"/>
    </sheetView>
  </sheetViews>
  <sheetFormatPr defaultRowHeight="13.8" x14ac:dyDescent="0.3"/>
  <cols>
    <col min="1" max="1" width="5" style="18" bestFit="1" customWidth="1"/>
    <col min="2" max="3" width="9.33203125" style="18" bestFit="1" customWidth="1"/>
    <col min="4" max="7" width="16.109375" style="18" bestFit="1" customWidth="1"/>
    <col min="8" max="9" width="20.5546875" style="18" bestFit="1" customWidth="1"/>
    <col min="10" max="10" width="17.33203125" style="23" bestFit="1" customWidth="1"/>
    <col min="11" max="11" width="15.109375" style="18" bestFit="1" customWidth="1"/>
    <col min="12" max="12" width="13.21875" style="18" customWidth="1"/>
    <col min="13" max="13" width="14.6640625" style="18" bestFit="1" customWidth="1"/>
    <col min="14" max="14" width="12.44140625" style="18" bestFit="1" customWidth="1"/>
    <col min="15" max="15" width="16.77734375" style="18" bestFit="1" customWidth="1"/>
    <col min="16" max="16" width="14.6640625" style="18" bestFit="1" customWidth="1"/>
    <col min="17" max="17" width="8.6640625" style="18" bestFit="1" customWidth="1"/>
    <col min="18" max="16384" width="8.88671875" style="18"/>
  </cols>
  <sheetData>
    <row r="1" spans="1:24" ht="15.6" thickBot="1" x14ac:dyDescent="0.35"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3" t="s">
        <v>18</v>
      </c>
      <c r="K1" s="23" t="s">
        <v>25</v>
      </c>
      <c r="L1" s="23" t="s">
        <v>26</v>
      </c>
      <c r="M1" s="22" t="s">
        <v>8</v>
      </c>
      <c r="N1" s="22" t="s">
        <v>9</v>
      </c>
      <c r="O1" s="22" t="s">
        <v>10</v>
      </c>
      <c r="P1" s="22" t="s">
        <v>14</v>
      </c>
      <c r="Q1" s="22" t="s">
        <v>15</v>
      </c>
      <c r="R1" s="22" t="s">
        <v>16</v>
      </c>
      <c r="S1" s="22" t="s">
        <v>17</v>
      </c>
    </row>
    <row r="2" spans="1:24" ht="15.6" thickBot="1" x14ac:dyDescent="0.35">
      <c r="A2" s="24">
        <v>1</v>
      </c>
      <c r="B2" s="25" t="s">
        <v>11</v>
      </c>
      <c r="C2" s="26">
        <v>6399.2820000000002</v>
      </c>
      <c r="D2" s="26">
        <v>3015.4369999999999</v>
      </c>
      <c r="E2" s="26">
        <v>259.01639999999998</v>
      </c>
      <c r="F2" s="26">
        <v>91.055530000000005</v>
      </c>
      <c r="G2" s="26">
        <v>-0.25546459999999999</v>
      </c>
      <c r="H2" s="26">
        <v>3.7570283999999998</v>
      </c>
      <c r="I2" s="26">
        <v>145.69669999999999</v>
      </c>
      <c r="J2" s="23">
        <f>-($I$4-I2)/$I$4</f>
        <v>-0.28951763640521916</v>
      </c>
      <c r="K2" s="18">
        <v>0</v>
      </c>
      <c r="L2" s="18">
        <f>-($I$3-I2)/$I$3</f>
        <v>0.12187348645674752</v>
      </c>
      <c r="M2" s="26">
        <v>51.218739999999997</v>
      </c>
      <c r="N2" s="26">
        <v>-5.1726309999999998E-2</v>
      </c>
      <c r="O2" s="26">
        <v>0.76072059999999997</v>
      </c>
      <c r="P2" s="26">
        <v>7.6680580000000003</v>
      </c>
      <c r="Q2" s="26">
        <v>0.21091186000000001</v>
      </c>
      <c r="R2" s="26">
        <v>829.06809999999996</v>
      </c>
      <c r="S2" s="26">
        <v>377.79390000000001</v>
      </c>
    </row>
    <row r="3" spans="1:24" ht="15.6" thickBot="1" x14ac:dyDescent="0.35">
      <c r="A3" s="24">
        <v>2</v>
      </c>
      <c r="B3" s="25" t="s">
        <v>12</v>
      </c>
      <c r="C3" s="26">
        <v>6681.4089999999997</v>
      </c>
      <c r="D3" s="26">
        <v>1997.8119999999999</v>
      </c>
      <c r="E3" s="26">
        <v>230.8784</v>
      </c>
      <c r="F3" s="26">
        <v>78.579269999999994</v>
      </c>
      <c r="G3" s="26">
        <v>3.0518434999999999</v>
      </c>
      <c r="H3" s="26">
        <v>0.84042090000000003</v>
      </c>
      <c r="I3" s="26">
        <v>129.8691</v>
      </c>
      <c r="J3" s="23">
        <f>-($I$4-I3)/$I$4</f>
        <v>-0.36670010284428572</v>
      </c>
      <c r="K3" s="18">
        <f>-($I$2-I3)/$I$2</f>
        <v>-0.10863389493379047</v>
      </c>
      <c r="L3" s="18">
        <v>0</v>
      </c>
      <c r="M3" s="26">
        <v>44.200839999999999</v>
      </c>
      <c r="N3" s="26">
        <v>0.61793525999999999</v>
      </c>
      <c r="O3" s="26">
        <v>0.17016790000000001</v>
      </c>
      <c r="P3" s="26">
        <v>7.8213600000000003</v>
      </c>
      <c r="Q3" s="26">
        <v>0.21394432999999999</v>
      </c>
      <c r="R3" s="26">
        <v>842.13800000000003</v>
      </c>
      <c r="S3" s="26">
        <v>227.21340000000001</v>
      </c>
    </row>
    <row r="4" spans="1:24" ht="15.6" thickBot="1" x14ac:dyDescent="0.35">
      <c r="A4" s="24">
        <v>3</v>
      </c>
      <c r="B4" s="25" t="s">
        <v>13</v>
      </c>
      <c r="C4" s="26">
        <v>9712.4670000000006</v>
      </c>
      <c r="D4" s="26">
        <v>2754.114</v>
      </c>
      <c r="E4" s="26">
        <v>364.5641</v>
      </c>
      <c r="F4" s="26">
        <v>86.622219999999999</v>
      </c>
      <c r="G4" s="26">
        <v>2.0079300999999998</v>
      </c>
      <c r="H4" s="26">
        <v>1.9815469999999999</v>
      </c>
      <c r="I4" s="26">
        <v>205.06729999999999</v>
      </c>
      <c r="J4" s="23">
        <v>0</v>
      </c>
      <c r="K4" s="18">
        <f>-($I$2-I4)/$I$2</f>
        <v>0.40749447310748971</v>
      </c>
      <c r="L4" s="18">
        <f>-($I$3-I4)/$I$3</f>
        <v>0.57903073171370234</v>
      </c>
      <c r="M4" s="26">
        <v>48.725000000000001</v>
      </c>
      <c r="N4" s="26">
        <v>0.40656437000000001</v>
      </c>
      <c r="O4" s="26">
        <v>0.40122229999999998</v>
      </c>
      <c r="P4" s="26">
        <v>5.8402750000000001</v>
      </c>
      <c r="Q4" s="26">
        <v>5.9364430000000003E-2</v>
      </c>
      <c r="R4" s="26">
        <v>1656.492</v>
      </c>
      <c r="S4" s="26">
        <v>455.63440000000003</v>
      </c>
    </row>
    <row r="6" spans="1:24" x14ac:dyDescent="0.3">
      <c r="J6" s="23">
        <f>J2*I4</f>
        <v>-59.370599999999996</v>
      </c>
      <c r="K6" s="23">
        <f>I4-J6</f>
        <v>264.43790000000001</v>
      </c>
      <c r="L6" s="23"/>
    </row>
    <row r="7" spans="1:24" x14ac:dyDescent="0.3">
      <c r="J7" s="23">
        <f>J3*I4</f>
        <v>-75.198199999999986</v>
      </c>
      <c r="K7" s="23">
        <f>I4-J7</f>
        <v>280.26549999999997</v>
      </c>
      <c r="L7" s="23"/>
    </row>
    <row r="12" spans="1:24" x14ac:dyDescent="0.3">
      <c r="B12" s="16" t="s">
        <v>29</v>
      </c>
      <c r="C12" s="16"/>
      <c r="D12" s="16"/>
      <c r="E12" s="16"/>
      <c r="F12" s="16"/>
    </row>
    <row r="15" spans="1:24" ht="45.6" thickBot="1" x14ac:dyDescent="0.35">
      <c r="A15" s="27"/>
      <c r="B15" s="22" t="s">
        <v>0</v>
      </c>
      <c r="C15" s="28" t="s">
        <v>1</v>
      </c>
      <c r="D15" s="28" t="s">
        <v>2</v>
      </c>
      <c r="E15" s="28" t="s">
        <v>3</v>
      </c>
      <c r="F15" s="28" t="s">
        <v>4</v>
      </c>
      <c r="G15" s="28" t="s">
        <v>5</v>
      </c>
      <c r="H15" s="28" t="s">
        <v>6</v>
      </c>
      <c r="I15" s="28" t="s">
        <v>7</v>
      </c>
      <c r="J15" s="28" t="s">
        <v>8</v>
      </c>
      <c r="K15" s="28" t="s">
        <v>9</v>
      </c>
      <c r="L15" s="28" t="s">
        <v>10</v>
      </c>
      <c r="M15" s="28" t="s">
        <v>14</v>
      </c>
      <c r="N15" s="28" t="s">
        <v>15</v>
      </c>
      <c r="O15" s="28" t="s">
        <v>16</v>
      </c>
      <c r="P15" s="28" t="s">
        <v>17</v>
      </c>
      <c r="Q15" s="28" t="s">
        <v>30</v>
      </c>
      <c r="R15" s="28" t="s">
        <v>31</v>
      </c>
      <c r="S15" s="28" t="s">
        <v>32</v>
      </c>
      <c r="T15" s="28" t="s">
        <v>33</v>
      </c>
      <c r="U15" s="28" t="s">
        <v>34</v>
      </c>
      <c r="V15" s="28" t="s">
        <v>35</v>
      </c>
      <c r="W15" s="28" t="s">
        <v>36</v>
      </c>
      <c r="X15" s="28" t="s">
        <v>37</v>
      </c>
    </row>
    <row r="16" spans="1:24" ht="15.6" thickBot="1" x14ac:dyDescent="0.35">
      <c r="A16" s="24">
        <v>1</v>
      </c>
      <c r="B16" s="25" t="s">
        <v>11</v>
      </c>
      <c r="C16" s="26">
        <v>6923.7020000000002</v>
      </c>
      <c r="D16" s="26">
        <v>3118.567</v>
      </c>
      <c r="E16" s="26">
        <v>259.01639999999998</v>
      </c>
      <c r="F16" s="26">
        <v>91.055530000000005</v>
      </c>
      <c r="G16" s="26">
        <v>-0.25546459999999999</v>
      </c>
      <c r="H16" s="26">
        <v>3.7570283999999998</v>
      </c>
      <c r="I16" s="26">
        <v>145.69669999999999</v>
      </c>
      <c r="J16" s="26">
        <v>51.218739999999997</v>
      </c>
      <c r="K16" s="26">
        <v>-5.1726309999999998E-2</v>
      </c>
      <c r="L16" s="26">
        <v>0.76072059999999997</v>
      </c>
      <c r="M16" s="26">
        <v>7.6680580000000003</v>
      </c>
      <c r="N16" s="26">
        <v>0.21091186000000001</v>
      </c>
      <c r="O16" s="26">
        <v>896.50620000000004</v>
      </c>
      <c r="P16" s="26">
        <v>389.97250000000003</v>
      </c>
      <c r="Q16" s="26">
        <v>6923.7020000000002</v>
      </c>
      <c r="R16" s="26">
        <v>0</v>
      </c>
      <c r="S16" s="26">
        <v>896.50620000000004</v>
      </c>
      <c r="T16" s="26">
        <v>0</v>
      </c>
      <c r="U16" s="26">
        <v>145.69669999999999</v>
      </c>
      <c r="V16" s="26">
        <v>0</v>
      </c>
      <c r="W16" s="26">
        <v>7.6680580000000003</v>
      </c>
      <c r="X16" s="26">
        <v>0</v>
      </c>
    </row>
    <row r="17" spans="1:24" ht="15.6" thickBot="1" x14ac:dyDescent="0.35">
      <c r="A17" s="24">
        <v>2</v>
      </c>
      <c r="B17" s="25" t="s">
        <v>12</v>
      </c>
      <c r="C17" s="26">
        <v>7066.87</v>
      </c>
      <c r="D17" s="26">
        <v>2150.0239999999999</v>
      </c>
      <c r="E17" s="26">
        <v>230.8784</v>
      </c>
      <c r="F17" s="26">
        <v>78.579269999999994</v>
      </c>
      <c r="G17" s="26">
        <v>3.0518434999999999</v>
      </c>
      <c r="H17" s="26">
        <v>0.84042090000000003</v>
      </c>
      <c r="I17" s="26">
        <v>129.8691</v>
      </c>
      <c r="J17" s="26">
        <v>44.200839999999999</v>
      </c>
      <c r="K17" s="26">
        <v>0.61793525999999999</v>
      </c>
      <c r="L17" s="26">
        <v>0.17016790000000001</v>
      </c>
      <c r="M17" s="26">
        <v>7.8213600000000003</v>
      </c>
      <c r="N17" s="26">
        <v>0.21394432999999999</v>
      </c>
      <c r="O17" s="26">
        <v>890.42409999999995</v>
      </c>
      <c r="P17" s="26">
        <v>244.7373</v>
      </c>
      <c r="Q17" s="26">
        <v>6923.7020000000002</v>
      </c>
      <c r="R17" s="26">
        <v>2.0678010000000002</v>
      </c>
      <c r="S17" s="26">
        <v>896.50620000000004</v>
      </c>
      <c r="T17" s="26">
        <v>-0.67843169999999997</v>
      </c>
      <c r="U17" s="26">
        <v>145.69669999999999</v>
      </c>
      <c r="V17" s="26">
        <v>-10.86341</v>
      </c>
      <c r="W17" s="26">
        <v>7.6680580000000003</v>
      </c>
      <c r="X17" s="26">
        <v>1.9992239999999999</v>
      </c>
    </row>
    <row r="18" spans="1:24" ht="15.6" thickBot="1" x14ac:dyDescent="0.35">
      <c r="A18" s="24">
        <v>3</v>
      </c>
      <c r="B18" s="25" t="s">
        <v>13</v>
      </c>
      <c r="C18" s="26">
        <v>10391.397000000001</v>
      </c>
      <c r="D18" s="26">
        <v>2877.9229999999998</v>
      </c>
      <c r="E18" s="26">
        <v>364.5641</v>
      </c>
      <c r="F18" s="26">
        <v>86.622219999999999</v>
      </c>
      <c r="G18" s="26">
        <v>2.0079300999999998</v>
      </c>
      <c r="H18" s="26">
        <v>1.9815469999999999</v>
      </c>
      <c r="I18" s="26">
        <v>205.06729999999999</v>
      </c>
      <c r="J18" s="26">
        <v>48.725000000000001</v>
      </c>
      <c r="K18" s="26">
        <v>0.40656437000000001</v>
      </c>
      <c r="L18" s="26">
        <v>0.40122229999999998</v>
      </c>
      <c r="M18" s="26">
        <v>5.8402750000000001</v>
      </c>
      <c r="N18" s="26">
        <v>5.9364430000000003E-2</v>
      </c>
      <c r="O18" s="26">
        <v>1772.4740999999999</v>
      </c>
      <c r="P18" s="26">
        <v>475.83969999999999</v>
      </c>
      <c r="Q18" s="26">
        <v>6923.7020000000002</v>
      </c>
      <c r="R18" s="26">
        <v>50.084408000000003</v>
      </c>
      <c r="S18" s="26">
        <v>896.50620000000004</v>
      </c>
      <c r="T18" s="26">
        <v>97.709068599999995</v>
      </c>
      <c r="U18" s="26">
        <v>145.69669999999999</v>
      </c>
      <c r="V18" s="26">
        <v>40.749429999999997</v>
      </c>
      <c r="W18" s="26">
        <v>7.6680580000000003</v>
      </c>
      <c r="X18" s="26">
        <v>-23.836326</v>
      </c>
    </row>
  </sheetData>
  <mergeCells count="1">
    <mergeCell ref="B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078E-3D0C-4E0A-A6FB-FDC7D0DD4A19}">
  <dimension ref="A1:X40"/>
  <sheetViews>
    <sheetView showGridLines="0" topLeftCell="A4" workbookViewId="0">
      <selection activeCell="E11" sqref="E11"/>
    </sheetView>
  </sheetViews>
  <sheetFormatPr defaultRowHeight="13.8" x14ac:dyDescent="0.3"/>
  <cols>
    <col min="1" max="1" width="7.44140625" style="1" bestFit="1" customWidth="1"/>
    <col min="2" max="2" width="11.21875" style="1" bestFit="1" customWidth="1"/>
    <col min="3" max="4" width="14.44140625" style="1" bestFit="1" customWidth="1"/>
    <col min="5" max="6" width="14.88671875" style="1" bestFit="1" customWidth="1"/>
    <col min="7" max="7" width="13.88671875" style="1" bestFit="1" customWidth="1"/>
    <col min="8" max="8" width="16.44140625" style="1" bestFit="1" customWidth="1"/>
    <col min="9" max="9" width="14.44140625" style="1" bestFit="1" customWidth="1"/>
    <col min="10" max="11" width="12.88671875" style="1" bestFit="1" customWidth="1"/>
    <col min="12" max="12" width="12.5546875" style="1" bestFit="1" customWidth="1"/>
    <col min="13" max="13" width="12.21875" style="1" bestFit="1" customWidth="1"/>
    <col min="14" max="14" width="14.88671875" style="1" bestFit="1" customWidth="1"/>
    <col min="15" max="15" width="17.88671875" style="1" bestFit="1" customWidth="1"/>
    <col min="16" max="16" width="17" style="1" bestFit="1" customWidth="1"/>
    <col min="17" max="17" width="14.88671875" style="1" bestFit="1" customWidth="1"/>
    <col min="18" max="18" width="10.44140625" style="1" bestFit="1" customWidth="1"/>
    <col min="19" max="19" width="9.44140625" style="1" bestFit="1" customWidth="1"/>
    <col min="20" max="16384" width="8.88671875" style="1"/>
  </cols>
  <sheetData>
    <row r="1" spans="1:19" x14ac:dyDescent="0.3">
      <c r="A1" s="6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8" t="s">
        <v>18</v>
      </c>
      <c r="K1" s="8" t="s">
        <v>25</v>
      </c>
      <c r="L1" s="8" t="s">
        <v>26</v>
      </c>
      <c r="M1" s="3" t="s">
        <v>8</v>
      </c>
      <c r="N1" s="3" t="s">
        <v>9</v>
      </c>
      <c r="O1" s="3" t="s">
        <v>10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3">
      <c r="A2" s="7">
        <v>1</v>
      </c>
      <c r="B2" s="4" t="s">
        <v>11</v>
      </c>
      <c r="C2" s="5">
        <v>11005.875</v>
      </c>
      <c r="D2" s="5">
        <v>3969.1019999999999</v>
      </c>
      <c r="E2" s="5">
        <v>353.7217</v>
      </c>
      <c r="F2" s="5">
        <v>89.526049999999998</v>
      </c>
      <c r="G2" s="5">
        <v>7.2578319999999996</v>
      </c>
      <c r="H2" s="5">
        <v>7.7828108</v>
      </c>
      <c r="I2" s="5">
        <v>198.9684</v>
      </c>
      <c r="J2" s="8">
        <f>-($I$4-I2)/$I$4</f>
        <v>-7.4389069543494349E-2</v>
      </c>
      <c r="K2" s="6">
        <v>0</v>
      </c>
      <c r="L2" s="6">
        <f>-($I$3-I2)/$I$3</f>
        <v>0.40996843011575629</v>
      </c>
      <c r="M2" s="5">
        <v>50.358400000000003</v>
      </c>
      <c r="N2" s="5">
        <v>1.4695611</v>
      </c>
      <c r="O2" s="5">
        <v>1.5758584</v>
      </c>
      <c r="P2" s="5">
        <v>7.6680580000000003</v>
      </c>
      <c r="Q2" s="5">
        <v>0.21091186000000001</v>
      </c>
      <c r="R2" s="5">
        <v>1438.3403000000001</v>
      </c>
      <c r="S2" s="5">
        <v>506.66320000000002</v>
      </c>
    </row>
    <row r="3" spans="1:19" x14ac:dyDescent="0.3">
      <c r="A3" s="7">
        <v>2</v>
      </c>
      <c r="B3" s="4" t="s">
        <v>12</v>
      </c>
      <c r="C3" s="5">
        <v>7691.393</v>
      </c>
      <c r="D3" s="5">
        <v>2066.7159999999999</v>
      </c>
      <c r="E3" s="5">
        <v>250.87200000000001</v>
      </c>
      <c r="F3" s="5">
        <v>72.234219999999993</v>
      </c>
      <c r="G3" s="5">
        <v>4.763738</v>
      </c>
      <c r="H3" s="5">
        <v>0.92364869999999999</v>
      </c>
      <c r="I3" s="5">
        <v>141.1155</v>
      </c>
      <c r="J3" s="8">
        <f>-($I$4-I3)/$I$4</f>
        <v>-0.34352364869579782</v>
      </c>
      <c r="K3" s="6">
        <f>-($I$2-I3)/$I$2</f>
        <v>-0.29076426206372469</v>
      </c>
      <c r="L3" s="6">
        <v>0</v>
      </c>
      <c r="M3" s="5">
        <v>40.631749999999997</v>
      </c>
      <c r="N3" s="5">
        <v>0.96455849999999999</v>
      </c>
      <c r="O3" s="5">
        <v>0.18701980000000001</v>
      </c>
      <c r="P3" s="5">
        <v>7.8213600000000003</v>
      </c>
      <c r="Q3" s="5">
        <v>0.21394432999999999</v>
      </c>
      <c r="R3" s="5">
        <v>971.19359999999995</v>
      </c>
      <c r="S3" s="5">
        <v>233.27930000000001</v>
      </c>
    </row>
    <row r="4" spans="1:19" x14ac:dyDescent="0.3">
      <c r="A4" s="7">
        <v>3</v>
      </c>
      <c r="B4" s="4" t="s">
        <v>13</v>
      </c>
      <c r="C4" s="5">
        <v>14254.962</v>
      </c>
      <c r="D4" s="5">
        <v>3142.2469999999998</v>
      </c>
      <c r="E4" s="5">
        <v>382.14940000000001</v>
      </c>
      <c r="F4" s="5">
        <v>81.005939999999995</v>
      </c>
      <c r="G4" s="5">
        <v>15.775935</v>
      </c>
      <c r="H4" s="5">
        <v>5.0587122000000004</v>
      </c>
      <c r="I4" s="5">
        <v>214.959</v>
      </c>
      <c r="J4" s="8">
        <v>0</v>
      </c>
      <c r="K4" s="6">
        <f>-($I$2-I4)/$I$2</f>
        <v>8.0367535749395383E-2</v>
      </c>
      <c r="L4" s="6">
        <f>-($I$3-I4)/$I$3</f>
        <v>0.52328411832860322</v>
      </c>
      <c r="M4" s="5">
        <v>45.565840000000001</v>
      </c>
      <c r="N4" s="5">
        <v>3.1943009</v>
      </c>
      <c r="O4" s="5">
        <v>1.0242846999999999</v>
      </c>
      <c r="P4" s="5">
        <v>5.8402750000000001</v>
      </c>
      <c r="Q4" s="5">
        <v>5.9364430000000003E-2</v>
      </c>
      <c r="R4" s="5">
        <v>2439.1541999999999</v>
      </c>
      <c r="S4" s="5">
        <v>529.45219999999995</v>
      </c>
    </row>
    <row r="6" spans="1:19" x14ac:dyDescent="0.3">
      <c r="B6" s="10" t="s">
        <v>23</v>
      </c>
    </row>
    <row r="8" spans="1:19" x14ac:dyDescent="0.3">
      <c r="B8" s="6"/>
      <c r="C8" s="2" t="s">
        <v>19</v>
      </c>
      <c r="D8" s="14" t="s">
        <v>20</v>
      </c>
      <c r="E8" s="14"/>
      <c r="F8" s="2" t="s">
        <v>19</v>
      </c>
      <c r="G8" s="2" t="s">
        <v>20</v>
      </c>
      <c r="I8" s="9" t="s">
        <v>22</v>
      </c>
      <c r="J8" s="6">
        <f>(P2-P4)/P2</f>
        <v>0.23836322051815467</v>
      </c>
    </row>
    <row r="9" spans="1:19" x14ac:dyDescent="0.3">
      <c r="B9" s="3" t="s">
        <v>0</v>
      </c>
      <c r="C9" s="3" t="s">
        <v>7</v>
      </c>
      <c r="D9" s="3" t="s">
        <v>7</v>
      </c>
      <c r="E9" s="3" t="s">
        <v>25</v>
      </c>
      <c r="F9" s="3" t="s">
        <v>9</v>
      </c>
      <c r="G9" s="3" t="s">
        <v>9</v>
      </c>
      <c r="I9" s="6"/>
      <c r="J9" s="6">
        <f>(P2-(P2*J8))</f>
        <v>5.8402750000000001</v>
      </c>
    </row>
    <row r="10" spans="1:19" x14ac:dyDescent="0.3">
      <c r="B10" s="4" t="s">
        <v>11</v>
      </c>
      <c r="C10" s="5">
        <v>145.69669999999999</v>
      </c>
      <c r="D10" s="13">
        <v>52.500580999999997</v>
      </c>
      <c r="E10" s="6" t="s">
        <v>28</v>
      </c>
      <c r="F10" s="5">
        <v>-5.1726309999999998E-2</v>
      </c>
      <c r="G10" s="5">
        <v>1.529531</v>
      </c>
    </row>
    <row r="11" spans="1:19" x14ac:dyDescent="0.3">
      <c r="B11" s="4" t="s">
        <v>12</v>
      </c>
      <c r="C11" s="5">
        <v>129.8691</v>
      </c>
      <c r="D11" s="13">
        <v>7.5671340000000002</v>
      </c>
      <c r="E11" s="15">
        <f>($D$10-D11)/$D$10</f>
        <v>0.85586570937186379</v>
      </c>
      <c r="F11" s="5">
        <v>0.61793525999999999</v>
      </c>
      <c r="G11" s="5">
        <v>0.40179700000000002</v>
      </c>
    </row>
    <row r="12" spans="1:19" x14ac:dyDescent="0.3">
      <c r="B12" s="4" t="s">
        <v>13</v>
      </c>
      <c r="C12" s="5">
        <v>205.06729999999999</v>
      </c>
      <c r="D12" s="13">
        <v>6.7510849999999998</v>
      </c>
      <c r="E12" s="15">
        <f>($D$10-D12)/$D$10</f>
        <v>0.87140932783200997</v>
      </c>
      <c r="F12" s="5">
        <v>0.40656437000000001</v>
      </c>
      <c r="G12" s="5">
        <v>2.7093440000000002</v>
      </c>
    </row>
    <row r="13" spans="1:19" x14ac:dyDescent="0.3">
      <c r="B13" s="6"/>
      <c r="C13" s="6">
        <f>SUM(C10:C12)</f>
        <v>480.63309999999996</v>
      </c>
      <c r="D13" s="6">
        <f>SUM(D10:D12)</f>
        <v>66.818799999999996</v>
      </c>
      <c r="E13" s="6"/>
      <c r="F13" s="6">
        <f>SUM(F10:F12)</f>
        <v>0.97277332000000005</v>
      </c>
      <c r="G13" s="6">
        <f t="shared" ref="G13" si="0">SUM(G10:G12)</f>
        <v>4.6406720000000004</v>
      </c>
    </row>
    <row r="14" spans="1:19" x14ac:dyDescent="0.3">
      <c r="B14" s="9" t="s">
        <v>21</v>
      </c>
      <c r="C14" s="12">
        <f>C13/SUM(I2:I4)</f>
        <v>0.86593865086824828</v>
      </c>
      <c r="D14" s="6">
        <f>D13/SUM(I2:I4)</f>
        <v>0.12038492880460232</v>
      </c>
      <c r="F14" s="6">
        <f>F13/SUM(N2:N4)</f>
        <v>0.17283238166018336</v>
      </c>
      <c r="G14" s="6">
        <f>G13/SUM(N2:N4)</f>
        <v>0.82450698202097739</v>
      </c>
    </row>
    <row r="16" spans="1:19" x14ac:dyDescent="0.3">
      <c r="B16" s="10" t="s">
        <v>24</v>
      </c>
    </row>
    <row r="18" spans="2:24" x14ac:dyDescent="0.3">
      <c r="B18" s="6"/>
      <c r="C18" s="2" t="s">
        <v>19</v>
      </c>
      <c r="D18" s="2" t="s">
        <v>20</v>
      </c>
      <c r="E18" s="2" t="s">
        <v>19</v>
      </c>
      <c r="F18" s="2" t="s">
        <v>20</v>
      </c>
    </row>
    <row r="19" spans="2:24" x14ac:dyDescent="0.3">
      <c r="B19" s="3" t="s">
        <v>0</v>
      </c>
      <c r="C19" s="3" t="s">
        <v>1</v>
      </c>
      <c r="D19" s="3" t="s">
        <v>1</v>
      </c>
      <c r="E19" s="3" t="s">
        <v>16</v>
      </c>
      <c r="F19" s="3" t="s">
        <v>16</v>
      </c>
    </row>
    <row r="20" spans="2:24" x14ac:dyDescent="0.3">
      <c r="B20" s="4" t="s">
        <v>11</v>
      </c>
      <c r="C20" s="5">
        <v>6399.2820000000002</v>
      </c>
      <c r="D20" s="5">
        <v>4584.4534999999996</v>
      </c>
      <c r="E20" s="5">
        <v>829.06809999999996</v>
      </c>
      <c r="F20" s="5">
        <v>606.08180000000004</v>
      </c>
    </row>
    <row r="21" spans="2:24" x14ac:dyDescent="0.3">
      <c r="B21" s="4" t="s">
        <v>12</v>
      </c>
      <c r="C21" s="5">
        <v>6681.4089999999997</v>
      </c>
      <c r="D21" s="5">
        <v>927.66390000000001</v>
      </c>
      <c r="E21" s="5">
        <v>842.13800000000003</v>
      </c>
      <c r="F21" s="5">
        <v>117.3699</v>
      </c>
    </row>
    <row r="22" spans="2:24" x14ac:dyDescent="0.3">
      <c r="B22" s="4" t="s">
        <v>13</v>
      </c>
      <c r="C22" s="5">
        <v>9712.4670000000006</v>
      </c>
      <c r="D22" s="5">
        <v>4287.5397000000003</v>
      </c>
      <c r="E22" s="5">
        <v>1656.492</v>
      </c>
      <c r="F22" s="5">
        <v>738.26080000000002</v>
      </c>
    </row>
    <row r="23" spans="2:24" x14ac:dyDescent="0.3">
      <c r="B23" s="6"/>
      <c r="C23" s="6">
        <f>SUM(C20:C22)</f>
        <v>22793.157999999999</v>
      </c>
      <c r="D23" s="6">
        <f t="shared" ref="D23:F23" si="1">SUM(D20:D22)</f>
        <v>9799.6571000000004</v>
      </c>
      <c r="E23" s="6">
        <f t="shared" si="1"/>
        <v>3327.6980999999996</v>
      </c>
      <c r="F23" s="6">
        <f t="shared" si="1"/>
        <v>1461.7125000000001</v>
      </c>
    </row>
    <row r="24" spans="2:24" x14ac:dyDescent="0.3">
      <c r="B24" s="11" t="s">
        <v>27</v>
      </c>
      <c r="C24" s="6">
        <f>C23/SUM(C2:C4)</f>
        <v>0.69170305014258526</v>
      </c>
      <c r="D24" s="6">
        <f>D23/SUM(C2:C4)</f>
        <v>0.29738980032610846</v>
      </c>
      <c r="E24" s="6">
        <f>E23/SUM(R2:R4)</f>
        <v>0.68630896262434371</v>
      </c>
      <c r="F24" s="6">
        <f>F23/SUM(R2:R4)</f>
        <v>0.3014655655000783</v>
      </c>
    </row>
    <row r="25" spans="2:24" x14ac:dyDescent="0.3">
      <c r="B25" s="4" t="s">
        <v>11</v>
      </c>
      <c r="C25" s="6">
        <f>C20/C2</f>
        <v>0.5814423660090634</v>
      </c>
      <c r="D25" s="6"/>
      <c r="E25" s="6">
        <f>E20/R2</f>
        <v>0.57640608415129568</v>
      </c>
      <c r="F25" s="6"/>
    </row>
    <row r="26" spans="2:24" x14ac:dyDescent="0.3">
      <c r="B26" s="4" t="s">
        <v>12</v>
      </c>
      <c r="C26" s="6">
        <f>C21/C3</f>
        <v>0.86868646550761341</v>
      </c>
      <c r="D26" s="6"/>
      <c r="E26" s="6">
        <f>E21/R3</f>
        <v>0.8671165048863585</v>
      </c>
      <c r="F26" s="6"/>
    </row>
    <row r="27" spans="2:24" x14ac:dyDescent="0.3">
      <c r="B27" s="4" t="s">
        <v>13</v>
      </c>
      <c r="C27" s="6">
        <f>C22/C4</f>
        <v>0.68133938203412969</v>
      </c>
      <c r="D27" s="6"/>
      <c r="E27" s="6">
        <f>E22/R4</f>
        <v>0.67912557557861652</v>
      </c>
      <c r="F27" s="6"/>
    </row>
    <row r="29" spans="2:24" x14ac:dyDescent="0.3">
      <c r="B29" s="16" t="s">
        <v>29</v>
      </c>
      <c r="C29" s="16"/>
      <c r="D29" s="16"/>
      <c r="E29" s="16"/>
      <c r="F29" s="16"/>
    </row>
    <row r="31" spans="2:24" ht="42" thickBot="1" x14ac:dyDescent="0.35">
      <c r="B31" s="19" t="s">
        <v>0</v>
      </c>
      <c r="C31" s="20" t="s">
        <v>1</v>
      </c>
      <c r="D31" s="20" t="s">
        <v>2</v>
      </c>
      <c r="E31" s="20" t="s">
        <v>3</v>
      </c>
      <c r="F31" s="20" t="s">
        <v>4</v>
      </c>
      <c r="G31" s="20" t="s">
        <v>5</v>
      </c>
      <c r="H31" s="20" t="s">
        <v>6</v>
      </c>
      <c r="I31" s="20" t="s">
        <v>7</v>
      </c>
      <c r="J31" s="20" t="s">
        <v>8</v>
      </c>
      <c r="K31" s="20" t="s">
        <v>9</v>
      </c>
      <c r="L31" s="20" t="s">
        <v>10</v>
      </c>
      <c r="M31" s="20" t="s">
        <v>14</v>
      </c>
      <c r="N31" s="20" t="s">
        <v>15</v>
      </c>
      <c r="O31" s="20" t="s">
        <v>16</v>
      </c>
      <c r="P31" s="20" t="s">
        <v>17</v>
      </c>
      <c r="Q31" s="20" t="s">
        <v>30</v>
      </c>
      <c r="R31" s="20" t="s">
        <v>31</v>
      </c>
      <c r="S31" s="20" t="s">
        <v>32</v>
      </c>
      <c r="T31" s="20" t="s">
        <v>33</v>
      </c>
      <c r="U31" s="20" t="s">
        <v>34</v>
      </c>
      <c r="V31" s="20" t="s">
        <v>35</v>
      </c>
      <c r="W31" s="20" t="s">
        <v>36</v>
      </c>
      <c r="X31" s="20" t="s">
        <v>37</v>
      </c>
    </row>
    <row r="32" spans="2:24" ht="14.4" thickBot="1" x14ac:dyDescent="0.35">
      <c r="B32" s="21" t="s">
        <v>11</v>
      </c>
      <c r="C32" s="17">
        <v>11531.873</v>
      </c>
      <c r="D32" s="17">
        <v>3957.9989999999998</v>
      </c>
      <c r="E32" s="17">
        <v>353.7217</v>
      </c>
      <c r="F32" s="17">
        <v>89.526049999999998</v>
      </c>
      <c r="G32" s="17">
        <v>7.2578319999999996</v>
      </c>
      <c r="H32" s="17">
        <v>7.7828108</v>
      </c>
      <c r="I32" s="17">
        <v>198.9684</v>
      </c>
      <c r="J32" s="17">
        <v>50.358400000000003</v>
      </c>
      <c r="K32" s="17">
        <v>1.4695611</v>
      </c>
      <c r="L32" s="17">
        <v>1.5758584</v>
      </c>
      <c r="M32" s="17">
        <v>7.6680580000000003</v>
      </c>
      <c r="N32" s="17">
        <v>0.21091186000000001</v>
      </c>
      <c r="O32" s="17">
        <v>1505.6849999999999</v>
      </c>
      <c r="P32" s="17">
        <v>503.34879999999998</v>
      </c>
      <c r="Q32" s="17">
        <v>11531.87</v>
      </c>
      <c r="R32" s="17">
        <v>0</v>
      </c>
      <c r="S32" s="17">
        <v>1505.6849999999999</v>
      </c>
      <c r="T32" s="17">
        <v>0</v>
      </c>
      <c r="U32" s="17">
        <v>198.9684</v>
      </c>
      <c r="V32" s="17">
        <v>0</v>
      </c>
      <c r="W32" s="17">
        <v>7.6680580000000003</v>
      </c>
      <c r="X32" s="17">
        <v>0</v>
      </c>
    </row>
    <row r="33" spans="2:24" ht="14.4" thickBot="1" x14ac:dyDescent="0.35">
      <c r="B33" s="21" t="s">
        <v>12</v>
      </c>
      <c r="C33" s="17">
        <v>8074.0439999999999</v>
      </c>
      <c r="D33" s="17">
        <v>2189.0349999999999</v>
      </c>
      <c r="E33" s="17">
        <v>250.87200000000001</v>
      </c>
      <c r="F33" s="17">
        <v>72.234219999999993</v>
      </c>
      <c r="G33" s="17">
        <v>4.763738</v>
      </c>
      <c r="H33" s="17">
        <v>0.92364869999999999</v>
      </c>
      <c r="I33" s="17">
        <v>141.1155</v>
      </c>
      <c r="J33" s="17">
        <v>40.631749999999997</v>
      </c>
      <c r="K33" s="17">
        <v>0.96455849999999999</v>
      </c>
      <c r="L33" s="17">
        <v>0.18701980000000001</v>
      </c>
      <c r="M33" s="17">
        <v>7.8213600000000003</v>
      </c>
      <c r="N33" s="17">
        <v>0.21394432999999999</v>
      </c>
      <c r="O33" s="17">
        <v>1019.359</v>
      </c>
      <c r="P33" s="17">
        <v>247.22649999999999</v>
      </c>
      <c r="Q33" s="17">
        <v>11531.87</v>
      </c>
      <c r="R33" s="17">
        <v>-29.984970000000001</v>
      </c>
      <c r="S33" s="17">
        <v>1505.6849999999999</v>
      </c>
      <c r="T33" s="17">
        <v>-32.299289999999999</v>
      </c>
      <c r="U33" s="17">
        <v>198.9684</v>
      </c>
      <c r="V33" s="17">
        <v>-29.076443000000001</v>
      </c>
      <c r="W33" s="17">
        <v>7.6680580000000003</v>
      </c>
      <c r="X33" s="17">
        <v>1.9992239999999999</v>
      </c>
    </row>
    <row r="34" spans="2:24" ht="14.4" thickBot="1" x14ac:dyDescent="0.35">
      <c r="B34" s="21" t="s">
        <v>13</v>
      </c>
      <c r="C34" s="17">
        <v>14624.862999999999</v>
      </c>
      <c r="D34" s="17">
        <v>3186.4940000000001</v>
      </c>
      <c r="E34" s="17">
        <v>382.14940000000001</v>
      </c>
      <c r="F34" s="17">
        <v>81.005939999999995</v>
      </c>
      <c r="G34" s="17">
        <v>15.775935</v>
      </c>
      <c r="H34" s="17">
        <v>5.0587122000000004</v>
      </c>
      <c r="I34" s="17">
        <v>214.959</v>
      </c>
      <c r="J34" s="17">
        <v>45.565840000000001</v>
      </c>
      <c r="K34" s="17">
        <v>3.1943009</v>
      </c>
      <c r="L34" s="17">
        <v>1.0242846999999999</v>
      </c>
      <c r="M34" s="17">
        <v>5.8402750000000001</v>
      </c>
      <c r="N34" s="17">
        <v>5.9364430000000003E-2</v>
      </c>
      <c r="O34" s="17">
        <v>2502.027</v>
      </c>
      <c r="P34" s="17">
        <v>535.56629999999996</v>
      </c>
      <c r="Q34" s="17">
        <v>11531.87</v>
      </c>
      <c r="R34" s="17">
        <v>26.82123</v>
      </c>
      <c r="S34" s="17">
        <v>1505.6849999999999</v>
      </c>
      <c r="T34" s="17">
        <v>66.172039999999996</v>
      </c>
      <c r="U34" s="17">
        <v>198.9684</v>
      </c>
      <c r="V34" s="17">
        <v>8.0367420000000003</v>
      </c>
      <c r="W34" s="17">
        <v>7.6680580000000003</v>
      </c>
      <c r="X34" s="17">
        <v>-23.836320000000001</v>
      </c>
    </row>
    <row r="36" spans="2:24" x14ac:dyDescent="0.3">
      <c r="B36" s="6"/>
      <c r="C36" s="2" t="s">
        <v>19</v>
      </c>
      <c r="D36" s="14" t="s">
        <v>20</v>
      </c>
      <c r="E36" s="14"/>
      <c r="F36" s="2" t="s">
        <v>19</v>
      </c>
      <c r="G36" s="2" t="s">
        <v>20</v>
      </c>
    </row>
    <row r="37" spans="2:24" x14ac:dyDescent="0.3">
      <c r="B37" s="3" t="s">
        <v>0</v>
      </c>
      <c r="C37" s="3" t="s">
        <v>7</v>
      </c>
      <c r="D37" s="3" t="s">
        <v>7</v>
      </c>
      <c r="E37" s="3" t="s">
        <v>25</v>
      </c>
      <c r="F37" s="3" t="s">
        <v>9</v>
      </c>
      <c r="G37" s="3" t="s">
        <v>9</v>
      </c>
    </row>
    <row r="38" spans="2:24" ht="15.6" thickBot="1" x14ac:dyDescent="0.35">
      <c r="B38" s="21" t="s">
        <v>11</v>
      </c>
      <c r="C38" s="26">
        <v>145.69669999999999</v>
      </c>
    </row>
    <row r="39" spans="2:24" ht="15.6" thickBot="1" x14ac:dyDescent="0.35">
      <c r="B39" s="21" t="s">
        <v>12</v>
      </c>
      <c r="C39" s="26">
        <v>129.8691</v>
      </c>
    </row>
    <row r="40" spans="2:24" ht="15.6" thickBot="1" x14ac:dyDescent="0.35">
      <c r="B40" s="21" t="s">
        <v>13</v>
      </c>
      <c r="C40" s="26">
        <v>205.06729999999999</v>
      </c>
    </row>
  </sheetData>
  <mergeCells count="3">
    <mergeCell ref="D8:E8"/>
    <mergeCell ref="B29:F29"/>
    <mergeCell ref="D36:E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</vt:lpstr>
      <vt:lpstr>PH</vt:lpstr>
      <vt:lpstr>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2024-07-10T20:51:45Z</dcterms:created>
  <dcterms:modified xsi:type="dcterms:W3CDTF">2025-02-03T16:17:42Z</dcterms:modified>
</cp:coreProperties>
</file>