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ECHEVERRIA\Documents\R\Thesis_Paper_1\data\Assignation_test\"/>
    </mc:Choice>
  </mc:AlternateContent>
  <xr:revisionPtr revIDLastSave="0" documentId="13_ncr:1_{D251C5DF-1E49-4FF4-B89B-4A7E1187C8B2}" xr6:coauthVersionLast="47" xr6:coauthVersionMax="47" xr10:uidLastSave="{00000000-0000-0000-0000-000000000000}"/>
  <bookViews>
    <workbookView xWindow="-108" yWindow="-108" windowWidth="23256" windowHeight="12576" activeTab="8" xr2:uid="{AABABC71-6D3D-46EA-AAF9-E83FB7569C7B}"/>
  </bookViews>
  <sheets>
    <sheet name="eg_1" sheetId="1" r:id="rId1"/>
    <sheet name="GPT_Q_1" sheetId="2" r:id="rId2"/>
    <sheet name="eg_2" sheetId="7" r:id="rId3"/>
    <sheet name="eg_2_csv" sheetId="4" r:id="rId4"/>
    <sheet name="eg_2.2" sheetId="3" r:id="rId5"/>
    <sheet name="eg_2.2_csv" sheetId="6" r:id="rId6"/>
    <sheet name="eg_3" sheetId="5" r:id="rId7"/>
    <sheet name="e.g.2.3" sheetId="8" r:id="rId8"/>
    <sheet name="e.g.2.4" sheetId="9" r:id="rId9"/>
  </sheets>
  <definedNames>
    <definedName name="_xlnm._FilterDatabase" localSheetId="7" hidden="1">'e.g.2.3'!$A$27:$T$50</definedName>
    <definedName name="_xlnm._FilterDatabase" localSheetId="8" hidden="1">'e.g.2.4'!$A$2:$T$133</definedName>
  </definedNames>
  <calcPr calcId="191029"/>
  <pivotCaches>
    <pivotCache cacheId="8" r:id="rId10"/>
    <pivotCache cacheId="1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2" i="9" l="1"/>
  <c r="T246" i="9"/>
  <c r="T247" i="9"/>
  <c r="T245" i="9"/>
  <c r="T240" i="9"/>
  <c r="T241" i="9"/>
  <c r="T239" i="9"/>
  <c r="T230" i="9"/>
  <c r="T231" i="9"/>
  <c r="T232" i="9"/>
  <c r="T221" i="9"/>
  <c r="T222" i="9"/>
  <c r="T220" i="9"/>
  <c r="T214" i="9"/>
  <c r="T215" i="9"/>
  <c r="T213" i="9"/>
  <c r="X220" i="9"/>
  <c r="X221" i="9"/>
  <c r="X219" i="9"/>
  <c r="X209"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168" i="9"/>
  <c r="G215" i="9"/>
  <c r="G214" i="9"/>
  <c r="G222" i="9"/>
  <c r="G221" i="9"/>
  <c r="G232" i="9"/>
  <c r="G231" i="9"/>
  <c r="G241" i="9"/>
  <c r="G240" i="9"/>
  <c r="G247" i="9"/>
  <c r="G246" i="9"/>
  <c r="G251" i="9"/>
  <c r="G250" i="9"/>
  <c r="G249" i="9"/>
  <c r="G248" i="9"/>
  <c r="G245" i="9"/>
  <c r="G244" i="9"/>
  <c r="G243" i="9"/>
  <c r="G242" i="9"/>
  <c r="G239" i="9"/>
  <c r="G238" i="9"/>
  <c r="G237" i="9"/>
  <c r="G236" i="9"/>
  <c r="G235" i="9"/>
  <c r="G234" i="9"/>
  <c r="G233" i="9"/>
  <c r="G230" i="9"/>
  <c r="G229" i="9"/>
  <c r="G228" i="9"/>
  <c r="G227" i="9"/>
  <c r="G226" i="9"/>
  <c r="G225" i="9"/>
  <c r="G224" i="9"/>
  <c r="G223" i="9"/>
  <c r="G220" i="9"/>
  <c r="G219" i="9"/>
  <c r="G218" i="9"/>
  <c r="G217" i="9"/>
  <c r="G216" i="9"/>
  <c r="G213" i="9"/>
  <c r="G211" i="9"/>
  <c r="G210" i="9"/>
  <c r="G209" i="9"/>
  <c r="G208" i="9"/>
  <c r="G207" i="9"/>
  <c r="T202" i="9"/>
  <c r="T1" i="9"/>
  <c r="T164" i="9"/>
  <c r="W212" i="9"/>
  <c r="W211" i="9"/>
  <c r="W210" i="9"/>
  <c r="W209" i="9"/>
  <c r="W208" i="9"/>
  <c r="X208" i="9" s="1"/>
  <c r="W217" i="9"/>
  <c r="W218" i="9"/>
  <c r="W219" i="9"/>
  <c r="W220" i="9"/>
  <c r="W222" i="9"/>
  <c r="W221" i="9"/>
  <c r="W216" i="9"/>
  <c r="V141" i="9"/>
  <c r="V142" i="9"/>
  <c r="V143" i="9"/>
  <c r="V144" i="9"/>
  <c r="V145" i="9"/>
  <c r="V146" i="9"/>
  <c r="V147" i="9"/>
  <c r="V148" i="9"/>
  <c r="V149" i="9"/>
  <c r="V150" i="9"/>
  <c r="V151" i="9"/>
  <c r="V152" i="9"/>
  <c r="V153" i="9"/>
  <c r="V154" i="9"/>
  <c r="V155" i="9"/>
  <c r="V156" i="9"/>
  <c r="V157" i="9"/>
  <c r="V158" i="9"/>
  <c r="V159" i="9"/>
  <c r="V160" i="9"/>
  <c r="V161" i="9"/>
  <c r="V162" i="9"/>
  <c r="V163" i="9"/>
  <c r="V140" i="9"/>
  <c r="U141" i="9"/>
  <c r="U142" i="9"/>
  <c r="U143" i="9"/>
  <c r="U144" i="9"/>
  <c r="U145" i="9"/>
  <c r="U146" i="9"/>
  <c r="U147" i="9"/>
  <c r="U148" i="9"/>
  <c r="U149" i="9"/>
  <c r="U150" i="9"/>
  <c r="U151" i="9"/>
  <c r="U152" i="9"/>
  <c r="U153" i="9"/>
  <c r="U154" i="9"/>
  <c r="U155" i="9"/>
  <c r="U156" i="9"/>
  <c r="U157" i="9"/>
  <c r="U158" i="9"/>
  <c r="U159" i="9"/>
  <c r="U160" i="9"/>
  <c r="U161" i="9"/>
  <c r="U162" i="9"/>
  <c r="U163" i="9"/>
  <c r="U140" i="9"/>
  <c r="G168" i="9"/>
  <c r="G201" i="9"/>
  <c r="G190" i="9"/>
  <c r="G182" i="9"/>
  <c r="G202" i="9"/>
  <c r="G200" i="9"/>
  <c r="G199" i="9"/>
  <c r="G198" i="9"/>
  <c r="G197" i="9"/>
  <c r="G196" i="9"/>
  <c r="G195" i="9"/>
  <c r="G194" i="9"/>
  <c r="G193" i="9"/>
  <c r="G192" i="9"/>
  <c r="G191" i="9"/>
  <c r="G189" i="9"/>
  <c r="G188" i="9"/>
  <c r="G187" i="9"/>
  <c r="G186" i="9"/>
  <c r="G185" i="9"/>
  <c r="G184" i="9"/>
  <c r="G183" i="9"/>
  <c r="G181" i="9"/>
  <c r="G180" i="9"/>
  <c r="G179" i="9"/>
  <c r="G178" i="9"/>
  <c r="G177" i="9"/>
  <c r="G176" i="9"/>
  <c r="G175" i="9"/>
  <c r="G174" i="9"/>
  <c r="G173" i="9"/>
  <c r="G172" i="9"/>
  <c r="G171" i="9"/>
  <c r="G170" i="9"/>
  <c r="G169" i="9"/>
  <c r="G3" i="9"/>
  <c r="F4" i="9"/>
  <c r="G4" i="9"/>
  <c r="F5" i="9"/>
  <c r="G5" i="9"/>
  <c r="F6" i="9"/>
  <c r="G6" i="9"/>
  <c r="F7" i="9"/>
  <c r="G7" i="9"/>
  <c r="F8" i="9"/>
  <c r="G8" i="9"/>
  <c r="F9" i="9"/>
  <c r="G9" i="9"/>
  <c r="F10" i="9"/>
  <c r="G10" i="9"/>
  <c r="F11" i="9"/>
  <c r="G11" i="9"/>
  <c r="F12" i="9"/>
  <c r="G12" i="9"/>
  <c r="F13" i="9"/>
  <c r="G13" i="9"/>
  <c r="F14" i="9"/>
  <c r="G14" i="9"/>
  <c r="F15" i="9"/>
  <c r="G15" i="9"/>
  <c r="F16" i="9"/>
  <c r="G16" i="9"/>
  <c r="F17" i="9"/>
  <c r="G17" i="9"/>
  <c r="F18" i="9"/>
  <c r="G18" i="9"/>
  <c r="F19" i="9"/>
  <c r="G19" i="9"/>
  <c r="F20" i="9"/>
  <c r="G20" i="9"/>
  <c r="F21" i="9"/>
  <c r="G21" i="9"/>
  <c r="F22" i="9"/>
  <c r="G22" i="9"/>
  <c r="F23" i="9"/>
  <c r="G23" i="9"/>
  <c r="F24" i="9"/>
  <c r="G24" i="9"/>
  <c r="F25" i="9"/>
  <c r="G25" i="9"/>
  <c r="F26" i="9"/>
  <c r="G26" i="9"/>
  <c r="F27" i="9"/>
  <c r="G27" i="9"/>
  <c r="F28" i="9"/>
  <c r="G28" i="9"/>
  <c r="F29" i="9"/>
  <c r="G29" i="9"/>
  <c r="F30" i="9"/>
  <c r="G30" i="9"/>
  <c r="F31" i="9"/>
  <c r="G31" i="9"/>
  <c r="F32" i="9"/>
  <c r="G32" i="9"/>
  <c r="F33" i="9"/>
  <c r="G33" i="9"/>
  <c r="F34" i="9"/>
  <c r="G34" i="9"/>
  <c r="F35" i="9"/>
  <c r="G35" i="9"/>
  <c r="F36" i="9"/>
  <c r="G36" i="9"/>
  <c r="F37" i="9"/>
  <c r="G37" i="9"/>
  <c r="F38" i="9"/>
  <c r="G38" i="9"/>
  <c r="F39" i="9"/>
  <c r="G39" i="9"/>
  <c r="F40" i="9"/>
  <c r="G40" i="9"/>
  <c r="F41" i="9"/>
  <c r="G41" i="9"/>
  <c r="F42" i="9"/>
  <c r="G42" i="9"/>
  <c r="F43" i="9"/>
  <c r="G43" i="9"/>
  <c r="F44" i="9"/>
  <c r="G44" i="9"/>
  <c r="F45" i="9"/>
  <c r="G45" i="9"/>
  <c r="F46" i="9"/>
  <c r="G46" i="9"/>
  <c r="F47" i="9"/>
  <c r="G47" i="9"/>
  <c r="F48" i="9"/>
  <c r="G48" i="9"/>
  <c r="F49" i="9"/>
  <c r="G49" i="9"/>
  <c r="F50" i="9"/>
  <c r="G50" i="9"/>
  <c r="F51" i="9"/>
  <c r="G51" i="9"/>
  <c r="F52" i="9"/>
  <c r="G52" i="9"/>
  <c r="F53" i="9"/>
  <c r="G53" i="9"/>
  <c r="F54" i="9"/>
  <c r="G54" i="9"/>
  <c r="F55" i="9"/>
  <c r="G55" i="9"/>
  <c r="F56" i="9"/>
  <c r="G56" i="9"/>
  <c r="F57" i="9"/>
  <c r="G57" i="9"/>
  <c r="F58" i="9"/>
  <c r="G58" i="9"/>
  <c r="F59" i="9"/>
  <c r="G59" i="9"/>
  <c r="F60" i="9"/>
  <c r="G60" i="9"/>
  <c r="F61" i="9"/>
  <c r="G61" i="9"/>
  <c r="F62" i="9"/>
  <c r="G62" i="9"/>
  <c r="F63" i="9"/>
  <c r="G63" i="9"/>
  <c r="F64" i="9"/>
  <c r="G64" i="9"/>
  <c r="F65" i="9"/>
  <c r="G65" i="9"/>
  <c r="F66" i="9"/>
  <c r="G66" i="9"/>
  <c r="F67" i="9"/>
  <c r="G67" i="9"/>
  <c r="F68" i="9"/>
  <c r="G68" i="9"/>
  <c r="F69" i="9"/>
  <c r="G69" i="9"/>
  <c r="F70" i="9"/>
  <c r="G70" i="9"/>
  <c r="F71" i="9"/>
  <c r="G71" i="9"/>
  <c r="F72" i="9"/>
  <c r="G72" i="9"/>
  <c r="F73" i="9"/>
  <c r="G73" i="9"/>
  <c r="F74" i="9"/>
  <c r="G74" i="9"/>
  <c r="F75" i="9"/>
  <c r="G75" i="9"/>
  <c r="F76" i="9"/>
  <c r="G76" i="9"/>
  <c r="F77" i="9"/>
  <c r="G77" i="9"/>
  <c r="F78" i="9"/>
  <c r="G78" i="9"/>
  <c r="F79" i="9"/>
  <c r="G79" i="9"/>
  <c r="F80" i="9"/>
  <c r="G80" i="9"/>
  <c r="F81" i="9"/>
  <c r="G81" i="9"/>
  <c r="F82" i="9"/>
  <c r="G82" i="9"/>
  <c r="F83" i="9"/>
  <c r="G83" i="9"/>
  <c r="F84" i="9"/>
  <c r="G84" i="9"/>
  <c r="F85" i="9"/>
  <c r="G85" i="9"/>
  <c r="F86" i="9"/>
  <c r="G86" i="9"/>
  <c r="F87" i="9"/>
  <c r="G87" i="9"/>
  <c r="F88" i="9"/>
  <c r="G88" i="9"/>
  <c r="F89" i="9"/>
  <c r="G89" i="9"/>
  <c r="F90" i="9"/>
  <c r="G90" i="9"/>
  <c r="F91" i="9"/>
  <c r="G91" i="9"/>
  <c r="F92" i="9"/>
  <c r="G92" i="9"/>
  <c r="F93" i="9"/>
  <c r="G93" i="9"/>
  <c r="F94" i="9"/>
  <c r="G94" i="9"/>
  <c r="F95" i="9"/>
  <c r="G95" i="9"/>
  <c r="F96" i="9"/>
  <c r="G96" i="9"/>
  <c r="F97" i="9"/>
  <c r="G97" i="9"/>
  <c r="F98" i="9"/>
  <c r="G98" i="9"/>
  <c r="F99" i="9"/>
  <c r="G99" i="9"/>
  <c r="F100" i="9"/>
  <c r="G100" i="9"/>
  <c r="F101" i="9"/>
  <c r="G101" i="9"/>
  <c r="F102" i="9"/>
  <c r="G102" i="9"/>
  <c r="F103" i="9"/>
  <c r="G103" i="9"/>
  <c r="F104" i="9"/>
  <c r="G104" i="9"/>
  <c r="F105" i="9"/>
  <c r="G105" i="9"/>
  <c r="F106" i="9"/>
  <c r="G106" i="9"/>
  <c r="F107" i="9"/>
  <c r="G107" i="9"/>
  <c r="F108" i="9"/>
  <c r="G108" i="9"/>
  <c r="F109" i="9"/>
  <c r="G109" i="9"/>
  <c r="F110" i="9"/>
  <c r="G110" i="9"/>
  <c r="F111" i="9"/>
  <c r="G111" i="9"/>
  <c r="F112" i="9"/>
  <c r="G112" i="9"/>
  <c r="F113" i="9"/>
  <c r="G113" i="9"/>
  <c r="F114" i="9"/>
  <c r="G114" i="9"/>
  <c r="F115" i="9"/>
  <c r="G115" i="9"/>
  <c r="F116" i="9"/>
  <c r="G116" i="9"/>
  <c r="F117" i="9"/>
  <c r="G117" i="9"/>
  <c r="F118" i="9"/>
  <c r="G118" i="9"/>
  <c r="F119" i="9"/>
  <c r="G119" i="9"/>
  <c r="F120" i="9"/>
  <c r="G120" i="9"/>
  <c r="F121" i="9"/>
  <c r="G121" i="9"/>
  <c r="F122" i="9"/>
  <c r="G122" i="9"/>
  <c r="F123" i="9"/>
  <c r="G123" i="9"/>
  <c r="F124" i="9"/>
  <c r="G124" i="9"/>
  <c r="F125" i="9"/>
  <c r="G125" i="9"/>
  <c r="F126" i="9"/>
  <c r="G126" i="9"/>
  <c r="F127" i="9"/>
  <c r="G127" i="9"/>
  <c r="F128" i="9"/>
  <c r="G128" i="9"/>
  <c r="F129" i="9"/>
  <c r="G129" i="9"/>
  <c r="F130" i="9"/>
  <c r="G130" i="9"/>
  <c r="F131" i="9"/>
  <c r="G131" i="9"/>
  <c r="F132" i="9"/>
  <c r="G132" i="9"/>
  <c r="F133" i="9"/>
  <c r="G133" i="9"/>
  <c r="F3" i="9"/>
  <c r="T40"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T23" i="8"/>
  <c r="G49" i="8"/>
  <c r="F49" i="8"/>
  <c r="G48" i="8"/>
  <c r="F48" i="8"/>
  <c r="U26" i="8"/>
  <c r="U25" i="8"/>
  <c r="U24" i="8"/>
  <c r="U23" i="8"/>
  <c r="W4" i="8"/>
  <c r="W5" i="8"/>
  <c r="W3" i="8"/>
  <c r="G14" i="8"/>
  <c r="U14" i="8" s="1"/>
  <c r="F14" i="8"/>
  <c r="G22" i="8"/>
  <c r="U22" i="8" s="1"/>
  <c r="G15" i="8"/>
  <c r="U15" i="8" s="1"/>
  <c r="G3" i="8"/>
  <c r="U3" i="8" s="1"/>
  <c r="W17" i="8"/>
  <c r="W16" i="8"/>
  <c r="G21" i="8"/>
  <c r="U21" i="8" s="1"/>
  <c r="F21" i="8"/>
  <c r="G13" i="8"/>
  <c r="U13" i="8" s="1"/>
  <c r="F13" i="8"/>
  <c r="F3" i="8"/>
  <c r="F17" i="8"/>
  <c r="G17" i="8"/>
  <c r="U17" i="8" s="1"/>
  <c r="F18" i="8"/>
  <c r="G18" i="8"/>
  <c r="U18" i="8" s="1"/>
  <c r="F4" i="8"/>
  <c r="G4" i="8"/>
  <c r="U4" i="8" s="1"/>
  <c r="F5" i="8"/>
  <c r="G5" i="8"/>
  <c r="U5" i="8" s="1"/>
  <c r="F6" i="8"/>
  <c r="G6" i="8"/>
  <c r="U6" i="8" s="1"/>
  <c r="F19" i="8"/>
  <c r="G19" i="8"/>
  <c r="U19" i="8" s="1"/>
  <c r="F20" i="8"/>
  <c r="G20" i="8"/>
  <c r="U20" i="8" s="1"/>
  <c r="F7" i="8"/>
  <c r="G7" i="8"/>
  <c r="U7" i="8" s="1"/>
  <c r="F15" i="8"/>
  <c r="F22" i="8"/>
  <c r="F8" i="8"/>
  <c r="G8" i="8"/>
  <c r="U8" i="8" s="1"/>
  <c r="F9" i="8"/>
  <c r="G9" i="8"/>
  <c r="U9" i="8" s="1"/>
  <c r="F10" i="8"/>
  <c r="G10" i="8"/>
  <c r="U10" i="8" s="1"/>
  <c r="F11" i="8"/>
  <c r="G11" i="8"/>
  <c r="U11" i="8" s="1"/>
  <c r="F12" i="8"/>
  <c r="G12" i="8"/>
  <c r="U12" i="8" s="1"/>
  <c r="G16" i="8"/>
  <c r="U16" i="8" s="1"/>
  <c r="F16" i="8"/>
  <c r="F3" i="6"/>
  <c r="F4" i="6"/>
  <c r="F5" i="6"/>
  <c r="F6" i="6"/>
  <c r="F7" i="6"/>
  <c r="F8" i="6"/>
  <c r="F9" i="6"/>
  <c r="F2" i="6"/>
  <c r="F10" i="3"/>
  <c r="F9" i="3"/>
  <c r="F8" i="3"/>
  <c r="F7" i="3"/>
  <c r="F6" i="3"/>
  <c r="F5" i="3"/>
  <c r="F4" i="3"/>
  <c r="F3" i="3"/>
  <c r="E110" i="3"/>
  <c r="F110" i="3" s="1"/>
  <c r="E109" i="3"/>
  <c r="F109" i="3" s="1"/>
  <c r="E108" i="3"/>
  <c r="F108" i="3" s="1"/>
  <c r="E107" i="3"/>
  <c r="F107" i="3" s="1"/>
  <c r="E106" i="3"/>
  <c r="F106" i="3" s="1"/>
  <c r="E105" i="3"/>
  <c r="F105" i="3" s="1"/>
  <c r="E104" i="3"/>
  <c r="F104" i="3" s="1"/>
  <c r="E103" i="3"/>
  <c r="F103" i="3" s="1"/>
  <c r="E102" i="3"/>
  <c r="F102" i="3" s="1"/>
  <c r="E101" i="3"/>
  <c r="F101" i="3" s="1"/>
  <c r="E100" i="3"/>
  <c r="F100" i="3" s="1"/>
  <c r="E93" i="3"/>
  <c r="F93" i="3" s="1"/>
  <c r="E92" i="3"/>
  <c r="F92" i="3" s="1"/>
  <c r="E91" i="3"/>
  <c r="F91" i="3" s="1"/>
  <c r="E90" i="3"/>
  <c r="F90" i="3" s="1"/>
  <c r="E89" i="3"/>
  <c r="F89" i="3" s="1"/>
  <c r="E88" i="3"/>
  <c r="F88" i="3" s="1"/>
  <c r="E87" i="3"/>
  <c r="F87" i="3" s="1"/>
  <c r="E86" i="3"/>
  <c r="F86" i="3" s="1"/>
  <c r="E85" i="3"/>
  <c r="F85" i="3" s="1"/>
  <c r="E84" i="3"/>
  <c r="F84" i="3" s="1"/>
  <c r="E83" i="3"/>
  <c r="F83" i="3" s="1"/>
  <c r="E82" i="3"/>
  <c r="F82" i="3" s="1"/>
  <c r="E81" i="3"/>
  <c r="F81" i="3" s="1"/>
  <c r="E80" i="3"/>
  <c r="F80" i="3" s="1"/>
  <c r="E79" i="3"/>
  <c r="F79" i="3" s="1"/>
  <c r="E78" i="3"/>
  <c r="F78" i="3" s="1"/>
  <c r="E77" i="3"/>
  <c r="F77" i="3" s="1"/>
  <c r="E76" i="3"/>
  <c r="F76" i="3" s="1"/>
  <c r="E75" i="3"/>
  <c r="F75" i="3" s="1"/>
  <c r="E74" i="3"/>
  <c r="F74" i="3" s="1"/>
  <c r="E73" i="3"/>
  <c r="F73" i="3" s="1"/>
  <c r="E72" i="3"/>
  <c r="F72" i="3" s="1"/>
  <c r="E71" i="3"/>
  <c r="F71" i="3" s="1"/>
  <c r="E70" i="3"/>
  <c r="F70" i="3" s="1"/>
  <c r="E69" i="3"/>
  <c r="F69" i="3" s="1"/>
  <c r="E68" i="3"/>
  <c r="F68" i="3" s="1"/>
  <c r="E67" i="3"/>
  <c r="F67" i="3" s="1"/>
  <c r="E66" i="3"/>
  <c r="F66" i="3" s="1"/>
  <c r="E65" i="3"/>
  <c r="F65" i="3" s="1"/>
  <c r="E64" i="3"/>
  <c r="F64" i="3" s="1"/>
  <c r="E57" i="3"/>
  <c r="F57" i="3" s="1"/>
  <c r="E56" i="3"/>
  <c r="F56" i="3" s="1"/>
  <c r="E55" i="3"/>
  <c r="F55" i="3" s="1"/>
  <c r="E54" i="3"/>
  <c r="F54" i="3" s="1"/>
  <c r="E53" i="3"/>
  <c r="F53" i="3" s="1"/>
  <c r="E52" i="3"/>
  <c r="F52" i="3" s="1"/>
  <c r="E51" i="3"/>
  <c r="F51" i="3" s="1"/>
  <c r="E50" i="3"/>
  <c r="F50" i="3" s="1"/>
  <c r="E49" i="3"/>
  <c r="F49" i="3" s="1"/>
  <c r="E48" i="3"/>
  <c r="F48" i="3" s="1"/>
  <c r="E47" i="3"/>
  <c r="F47" i="3" s="1"/>
  <c r="E42" i="3"/>
  <c r="F42" i="3" s="1"/>
  <c r="E41" i="3"/>
  <c r="F41" i="3" s="1"/>
  <c r="E40" i="3"/>
  <c r="F40" i="3" s="1"/>
  <c r="E39" i="3"/>
  <c r="F39" i="3" s="1"/>
  <c r="E38" i="3"/>
  <c r="F38" i="3" s="1"/>
  <c r="E37" i="3"/>
  <c r="F37" i="3" s="1"/>
  <c r="E36" i="3"/>
  <c r="F36" i="3" s="1"/>
  <c r="E35" i="3"/>
  <c r="F35" i="3" s="1"/>
  <c r="E34" i="3"/>
  <c r="F34" i="3" s="1"/>
  <c r="E33" i="3"/>
  <c r="F33" i="3" s="1"/>
  <c r="E32" i="3"/>
  <c r="F32" i="3" s="1"/>
  <c r="E31" i="3"/>
  <c r="F31" i="3" s="1"/>
  <c r="E17" i="3"/>
  <c r="F17" i="3" s="1"/>
  <c r="E18" i="3"/>
  <c r="F18" i="3" s="1"/>
  <c r="E19" i="3"/>
  <c r="F19" i="3" s="1"/>
  <c r="E20" i="3"/>
  <c r="F20" i="3" s="1"/>
  <c r="E21" i="3"/>
  <c r="F21" i="3" s="1"/>
  <c r="E22" i="3"/>
  <c r="F22" i="3" s="1"/>
  <c r="E23" i="3"/>
  <c r="F23" i="3" s="1"/>
  <c r="E24" i="3"/>
  <c r="F24" i="3" s="1"/>
  <c r="E16" i="3"/>
  <c r="F16" i="3" s="1"/>
  <c r="T111" i="3"/>
  <c r="G102" i="3"/>
  <c r="G101" i="3"/>
  <c r="G100" i="3"/>
  <c r="Y5" i="3"/>
  <c r="T51" i="3" s="1"/>
  <c r="Y4" i="3"/>
  <c r="T50" i="3" s="1"/>
  <c r="Y3" i="3"/>
  <c r="X4" i="3"/>
  <c r="U4" i="3"/>
  <c r="T22" i="3" s="1"/>
  <c r="X3" i="3"/>
  <c r="U3" i="3"/>
  <c r="T21" i="3" s="1"/>
  <c r="T53" i="3" s="1"/>
  <c r="V3" i="3"/>
  <c r="T34" i="3" s="1"/>
  <c r="G55" i="3"/>
  <c r="G54" i="3"/>
  <c r="G53" i="3"/>
  <c r="G52" i="3"/>
  <c r="G51" i="3"/>
  <c r="G50" i="3"/>
  <c r="G49" i="3"/>
  <c r="G48" i="3"/>
  <c r="G47" i="3"/>
  <c r="G40" i="3"/>
  <c r="G39" i="3"/>
  <c r="G87" i="3"/>
  <c r="G86" i="3"/>
  <c r="G85" i="3"/>
  <c r="G84" i="3"/>
  <c r="G83" i="3"/>
  <c r="G82" i="3"/>
  <c r="G22" i="3"/>
  <c r="G81" i="3"/>
  <c r="G80" i="3"/>
  <c r="G78" i="3"/>
  <c r="G77" i="3"/>
  <c r="G75" i="3"/>
  <c r="G74" i="3"/>
  <c r="G72" i="3"/>
  <c r="G71" i="3"/>
  <c r="G69" i="3"/>
  <c r="G68" i="3"/>
  <c r="G79" i="3"/>
  <c r="G76" i="3"/>
  <c r="G73" i="3"/>
  <c r="G70" i="3"/>
  <c r="G67" i="3"/>
  <c r="G66" i="3"/>
  <c r="G65" i="3"/>
  <c r="G64" i="3"/>
  <c r="G38" i="3"/>
  <c r="G35" i="3"/>
  <c r="V5" i="3"/>
  <c r="T35" i="3" s="1"/>
  <c r="T11" i="3"/>
  <c r="G37" i="3"/>
  <c r="G36" i="3"/>
  <c r="G34" i="3"/>
  <c r="G33" i="3"/>
  <c r="G32" i="3"/>
  <c r="G31" i="3"/>
  <c r="G21" i="3"/>
  <c r="G20" i="3"/>
  <c r="G19" i="3"/>
  <c r="G18" i="3"/>
  <c r="G17" i="3"/>
  <c r="G16" i="3"/>
  <c r="G7" i="6"/>
  <c r="G6" i="6"/>
  <c r="G5" i="6"/>
  <c r="G4" i="6"/>
  <c r="G3" i="6"/>
  <c r="G2" i="6"/>
  <c r="W5" i="3"/>
  <c r="T75" i="3" s="1"/>
  <c r="W4" i="3"/>
  <c r="T74" i="3" s="1"/>
  <c r="W3" i="3"/>
  <c r="T73" i="3" s="1"/>
  <c r="V9" i="3"/>
  <c r="G7" i="3"/>
  <c r="U9" i="3"/>
  <c r="G6" i="3"/>
  <c r="G5" i="3"/>
  <c r="C28" i="5"/>
  <c r="T252" i="9" l="1"/>
  <c r="T181" i="9"/>
  <c r="X210" i="9"/>
  <c r="X211" i="9"/>
  <c r="X212" i="9"/>
  <c r="X30" i="8"/>
  <c r="T41" i="8" s="1"/>
  <c r="X29" i="8"/>
  <c r="T50" i="8" s="1"/>
  <c r="X31" i="8"/>
  <c r="T42" i="8" s="1"/>
  <c r="T54" i="3"/>
  <c r="T55" i="3"/>
  <c r="T37" i="3"/>
  <c r="T76" i="3" s="1"/>
  <c r="T39" i="3"/>
  <c r="T89" i="3"/>
  <c r="T91" i="3"/>
  <c r="T93" i="3"/>
  <c r="T92" i="3"/>
  <c r="T88" i="3"/>
  <c r="T90" i="3"/>
  <c r="T69" i="3"/>
  <c r="T71" i="3"/>
  <c r="T70" i="3"/>
  <c r="T72" i="3"/>
  <c r="T40" i="3"/>
  <c r="T67" i="3"/>
  <c r="T68" i="3"/>
  <c r="T25" i="3"/>
  <c r="T38" i="3"/>
  <c r="D23" i="5"/>
  <c r="C25" i="5" s="1"/>
  <c r="D22" i="5"/>
  <c r="C24" i="5" s="1"/>
  <c r="C8" i="5"/>
  <c r="D13" i="5"/>
  <c r="C15" i="5" s="1"/>
  <c r="D12" i="5"/>
  <c r="C14" i="5" s="1"/>
  <c r="G8" i="3"/>
  <c r="G4" i="3"/>
  <c r="G3" i="3"/>
  <c r="E40" i="1"/>
  <c r="E39" i="1"/>
  <c r="E33" i="1"/>
  <c r="E41" i="1"/>
  <c r="E38" i="1"/>
  <c r="E37" i="1"/>
  <c r="E36" i="1"/>
  <c r="E35" i="1"/>
  <c r="E34" i="1"/>
  <c r="E32" i="1"/>
  <c r="E31" i="1"/>
  <c r="E30" i="1"/>
  <c r="E29" i="1"/>
  <c r="L19" i="1"/>
  <c r="L18" i="1"/>
  <c r="I20" i="1"/>
  <c r="I19" i="1"/>
  <c r="I18" i="1"/>
  <c r="R13" i="1"/>
  <c r="F25" i="1"/>
  <c r="R33" i="1" s="1"/>
  <c r="F24" i="1"/>
  <c r="R32" i="1" s="1"/>
  <c r="F20" i="1"/>
  <c r="R40" i="1" s="1"/>
  <c r="F19" i="1"/>
  <c r="R39" i="1" s="1"/>
  <c r="F18" i="1"/>
  <c r="R38" i="1" s="1"/>
  <c r="E9" i="1"/>
  <c r="E8" i="1"/>
  <c r="E12" i="1"/>
  <c r="E11" i="1"/>
  <c r="E5" i="1"/>
  <c r="E4" i="1"/>
  <c r="E6" i="1"/>
  <c r="E7" i="1"/>
  <c r="E10" i="1"/>
  <c r="E3" i="1"/>
  <c r="T189" i="9" l="1"/>
  <c r="T198" i="9"/>
  <c r="T194" i="9"/>
  <c r="T179" i="9"/>
  <c r="T200" i="9"/>
  <c r="T174" i="9"/>
  <c r="T187" i="9"/>
  <c r="T183" i="9"/>
  <c r="T191" i="9"/>
  <c r="T182" i="9"/>
  <c r="T190" i="9"/>
  <c r="T195" i="9"/>
  <c r="T180" i="9"/>
  <c r="T201" i="9"/>
  <c r="T175" i="9"/>
  <c r="T188" i="9"/>
  <c r="T199" i="9"/>
  <c r="T79" i="3"/>
  <c r="T43" i="3"/>
  <c r="T87" i="3"/>
  <c r="T85" i="3"/>
  <c r="T86" i="3"/>
  <c r="T84" i="3"/>
  <c r="T83" i="3"/>
  <c r="T82" i="3"/>
  <c r="T80" i="3"/>
  <c r="T81" i="3"/>
  <c r="T78" i="3"/>
  <c r="T77" i="3"/>
  <c r="C18" i="5"/>
  <c r="R42" i="1"/>
  <c r="T203" i="9" l="1"/>
  <c r="T58" i="3"/>
  <c r="T94" i="3"/>
</calcChain>
</file>

<file path=xl/sharedStrings.xml><?xml version="1.0" encoding="utf-8"?>
<sst xmlns="http://schemas.openxmlformats.org/spreadsheetml/2006/main" count="4267" uniqueCount="160">
  <si>
    <t>Date</t>
  </si>
  <si>
    <t>Sampling</t>
  </si>
  <si>
    <t>Plot</t>
  </si>
  <si>
    <t>Treat</t>
  </si>
  <si>
    <t>Sub_sample</t>
  </si>
  <si>
    <t>Weight</t>
  </si>
  <si>
    <t>Phylum_SubPhylum</t>
  </si>
  <si>
    <t>Class_SubClass</t>
  </si>
  <si>
    <t>Order_SubOrder</t>
  </si>
  <si>
    <t>Family_SubFamily</t>
  </si>
  <si>
    <t>Genus</t>
  </si>
  <si>
    <t>Species</t>
  </si>
  <si>
    <t>Stadium</t>
  </si>
  <si>
    <t>Unclassified</t>
  </si>
  <si>
    <t>Trophic_level</t>
  </si>
  <si>
    <t>Abundance</t>
  </si>
  <si>
    <t>Weighted_Abundance</t>
  </si>
  <si>
    <t>P05</t>
  </si>
  <si>
    <t>AWD</t>
  </si>
  <si>
    <t>N</t>
  </si>
  <si>
    <t>Arthropoda</t>
  </si>
  <si>
    <t>Insecta</t>
  </si>
  <si>
    <t>Coleoptera</t>
  </si>
  <si>
    <t>Curculionidae</t>
  </si>
  <si>
    <t>Adult</t>
  </si>
  <si>
    <t>P09</t>
  </si>
  <si>
    <t>Hydrophilidae</t>
  </si>
  <si>
    <t>P10</t>
  </si>
  <si>
    <t>Larvae</t>
  </si>
  <si>
    <t>P14</t>
  </si>
  <si>
    <t>Enochrus</t>
  </si>
  <si>
    <t>sp</t>
  </si>
  <si>
    <t>NA</t>
  </si>
  <si>
    <t>distID</t>
  </si>
  <si>
    <t>Family_x</t>
  </si>
  <si>
    <t>Genus_x</t>
  </si>
  <si>
    <t>Species_x</t>
  </si>
  <si>
    <t>4AWDColeopteraAdult</t>
  </si>
  <si>
    <t>4AWDColeopteraLarvae</t>
  </si>
  <si>
    <t>Family_y</t>
  </si>
  <si>
    <t>Genus_y</t>
  </si>
  <si>
    <t>Species_y</t>
  </si>
  <si>
    <t>Input dataframe:</t>
  </si>
  <si>
    <t>Genus_z</t>
  </si>
  <si>
    <t>Species_z</t>
  </si>
  <si>
    <t>Fam</t>
  </si>
  <si>
    <t>Output dataframe: Family_SubFamily assignation</t>
  </si>
  <si>
    <t>Output dataframe: Genus assignation</t>
  </si>
  <si>
    <t>If in R I have the following dataframe: 
Date Sampling Plot Treat distID Sub_sample Weight Phylum_SubPhylum Class_SubClass Order_SubOrder Family_SubFamily Genus Species Stadium Unclassified Trophic_level Abundance Weighted_Abundance 2022-08-31 4 P05 AWD 4AWDColeopteraAdult N 1 Arthropoda Insecta Coleoptera Curculionidae NA NA Adult 1 14 2022-08-31 4 P09 AWD 4AWDColeopteraLarvae N 1 Arthropoda Insecta Coleoptera Hydrophilidae NA NA Larvae 1 15 2022-08-31 4 P09 AWD 4AWDColeopteraLarvae N 1 Arthropoda Insecta Coleoptera Family_x Genus_x Species_x Larvae 20 2022-08-31 4 P10 AWD 4AWDColeopteraLarvae N 1 Arthropoda Insecta Coleoptera NA NA NA Larvae 1 26 2022-08-31 4 P14 AWD 4AWDColeopteraAdult N 1 Arthropoda Insecta Coleoptera Hydrophilidae Enochrus sp Adult 1 37 2022-08-31 4 P14 AWD 4AWDColeopteraAdult N 1 Arthropoda Insecta Coleoptera Hydrophilidae Genus_z sp Adult 65 2022-08-31 4 P14 AWD 4AWDColeopteraAdult N 1 Arthropoda Insecta Coleoptera Hydrophilidae Genus_z Species_z Adult 76 2022-08-31 4 P14 AWD 4AWDColeopteraAdult N 1 Arthropoda Insecta Coleoptera Curculionidae NA NA Adult 2 42 2022-08-31 4 P14 AWD 4AWDColeopteraAdult N 1 Arthropoda Insecta Coleoptera NA NA NA Adult 2 42 2022-08-31 4 P14 AWD 4AWDColeopteraAdult N 1 Arthropoda Insecta Coleoptera Family_y Genus_y Species_y Adult 2 42
How can I create a code that assigns values as follows: 1. If Family_SubFamily is NA then: This row should have a Family_SubFamily value assigned according to the distribution of non NA Family_SubFamily values of those rows with same distID weighted by their Weighted_Abundance value. When there are several non NA Family_SubFamily values in other rows then this NA Family_SubFamily should be divided in as many lines as needed so each one of them has the right Family_SubFamily value and the total Weighted_Abundance value remains equal. Weighted_Abundance values should be rounded to 0 decimal values and the total sum of Weighted_Abundance values should remain the same. So for the previous dataframe, the weights of Family_SubFamily for distID 4AWDColeopteraAdult are: 
Family_SubFamily Weight Hydrophilidae 0.644927536 Curculionidae 0.202898551 Family_y 0.152173913 
And for distID 4AWDColeopteraLarvae the weights of Family_SubFamily are: 
Family_SubFamily Weight Hydrophilidae 0.428571429 Family_x 0.571428571 
With this, the expected dataframe as an output of this code should be: 
Date Sampling Plot Treat distID Sub_sample Weight Phylum_SubPhylum Class_SubClass Order_SubOrder Family_SubFamily Genus Species Stadium Unclassified Trophic_level Abundance Weighted_Abundance 2022-08-31 4 P05 AWD 4AWDColeopteraAdult N 1 Arthropoda Insecta Coleoptera Curculionidae NA NA Adult 1 14 2022-08-31 4 P09 AWD 4AWDColeopteraLarvae N 1 Arthropoda Insecta Coleoptera Hydrophilidae NA NA Larvae 1 15 2022-08-31 4 P09 AWD 4AWDColeopteraLarvae N 1 Arthropoda Insecta Coleoptera Family_x Genus_x Species_x Larvae 20 2022-08-31 4 P10 AWD 4AWDColeopteraLarvae N 1 Arthropoda Insecta Coleoptera Hydrophilidae NA NA Larvae 1 11 2022-08-31 4 P10 AWD 4AWDColeopteraLarvae N 1 Arthropoda Insecta Coleoptera Family_x NA NA Larvae 15 2022-08-31 4 P14 AWD 4AWDColeopteraAdult N 1 Arthropoda Insecta Coleoptera Hydrophilidae Enochrus sp Adult 1 37 2022-08-31 4 P14 AWD 4AWDColeopteraAdult N 1 Arthropoda Insecta Coleoptera Hydrophilidae Genus_z sp Adult 65 2022-08-31 4 P14 AWD 4AWDColeopteraAdult N 1 Arthropoda Insecta Coleoptera Hydrophilidae Genus_z Species_z Adult 76 2022-08-31 4 P14 AWD 4AWDColeopteraAdult N 1 Arthropoda Insecta Coleoptera Curculionidae NA NA Adult 2 42 2022-08-31 4 P14 AWD 4AWDColeopteraAdult N 1 Arthropoda Insecta Coleoptera Hydrophilidae NA NA Adult 2 27 2022-08-31 4 P14 AWD 4AWDColeopteraAdult N 1 Arthropoda Insecta Coleoptera Curculionidae NA NA Adult 9 2022-08-31 4 P14 AWD 4AWDColeopteraAdult N 1 Arthropoda Insecta Coleoptera Family_y NA NA Adult 6 2022-08-31 4 P14 AWD 4AWDColeopteraAdult N 1 Arthropoda Insecta Coleoptera Family_y Genus_y Species_y Adult 2 42</t>
  </si>
  <si>
    <t>X</t>
  </si>
  <si>
    <t>Y</t>
  </si>
  <si>
    <t>Z</t>
  </si>
  <si>
    <t>a</t>
  </si>
  <si>
    <t>b</t>
  </si>
  <si>
    <t>c</t>
  </si>
  <si>
    <t>d</t>
  </si>
  <si>
    <t>e</t>
  </si>
  <si>
    <t>Input</t>
  </si>
  <si>
    <t>weights</t>
  </si>
  <si>
    <t>Output 1:</t>
  </si>
  <si>
    <t xml:space="preserve">Output 2: </t>
  </si>
  <si>
    <t>How can Ido the following:</t>
  </si>
  <si>
    <t>The Z value (13) should be distributed according to the weights of all other rows with "a" value in the X column and non NA values in the Y column:</t>
  </si>
  <si>
    <t>So, for that third column,the distribution of its Z value (13) should result in the distribution of that Z value (13) in two rows (one new row should now be added to the original dataframe. The resulting distribution of the third row corresponds to the third and fourth rows in the following output dataframe:</t>
  </si>
  <si>
    <t>Note in this Output 1 that:</t>
  </si>
  <si>
    <t>a) the original 13 value of the Z column for the third row in the original dataframe was distributed in 5 and  8, according to the weigths of the first two columns in the original dataframe (those with same value as the third one in the X column and non NA values in the Y column).</t>
  </si>
  <si>
    <t>b) the resulting Z values were rounded without decimals.</t>
  </si>
  <si>
    <t>c) the totalsum for the Z column remains the same as in the original dataframe.</t>
  </si>
  <si>
    <t>Now, for the fifth row in the original dataframe, which also has NA as a value for the Y column, the distribution should be according to all the rows with "b" value for the X column and non NA values for the Y column. In this case there is only one row that fulfills this, the fourth row. So in this case there is no need to create new rows in the output dataframe and only the NA value of the Y column is replaced for that of the fourth row in the original dataframe: "e". This should be the resulting dataframe from both previou distribution operations:</t>
  </si>
  <si>
    <t>Question for Chat GPT:</t>
  </si>
  <si>
    <t>If I have in R  the following original dataframe:</t>
  </si>
  <si>
    <t>For all NA values in the Y column, distribute Z column values regarding the weights of Z values of those rows with same value in the X column and non NA values in the Y column. The NA value in the Y column should be replaced with the corresponding values of the Y columns used to calculate the distribution of the Z value. As an example, for the third row:</t>
  </si>
  <si>
    <t>Family_SubFamily Ouput dataframe:</t>
  </si>
  <si>
    <t>Step 1</t>
  </si>
  <si>
    <t>Genus_w</t>
  </si>
  <si>
    <t>Fam_weights</t>
  </si>
  <si>
    <t>Gen_weights</t>
  </si>
  <si>
    <t>Sp_weights</t>
  </si>
  <si>
    <t>eg_2.2</t>
  </si>
  <si>
    <t>Output:</t>
  </si>
  <si>
    <t xml:space="preserve">                distID Family_SubFamily Weighted_Abundance</t>
  </si>
  <si>
    <t>1  4AWDColeopteraAdult    Hydrophilidae                 15</t>
  </si>
  <si>
    <t>2  4AWDColeopteraAdult         Family_x                 20</t>
  </si>
  <si>
    <t>3  4AWDColeopteraAdult    Hydrophilidae                 11</t>
  </si>
  <si>
    <t>4  4AWDColeopteraAdult         Family_x                 15</t>
  </si>
  <si>
    <t>5 4AWDColeopteraLarvae    Hydrophilidae                 15</t>
  </si>
  <si>
    <t>6 4AWDColeopteraLarvae    Hydrophilidae                 26</t>
  </si>
  <si>
    <t>Family_SubFamily&amp;Genus Ouput dataframe:</t>
  </si>
  <si>
    <t>If original value is 2 and it has to be distributed in 3 lines it assignates falselly a value of 1 to each, resulting in an extra observation</t>
  </si>
  <si>
    <t>Family_SubFamily&amp;Genus&amp;Species Ouput dataframe:</t>
  </si>
  <si>
    <r>
      <t xml:space="preserve">Step 2 - </t>
    </r>
    <r>
      <rPr>
        <b/>
        <sz val="11"/>
        <color rgb="FFFF0000"/>
        <rFont val="Calibri"/>
        <family val="2"/>
        <scheme val="minor"/>
      </rPr>
      <t>WITHOUT CHECKING REAL FAM&amp;GEN COMBINATIONS</t>
    </r>
  </si>
  <si>
    <r>
      <t xml:space="preserve">Step 2 - </t>
    </r>
    <r>
      <rPr>
        <b/>
        <sz val="11"/>
        <color theme="9"/>
        <rFont val="Calibri"/>
        <family val="2"/>
        <scheme val="minor"/>
      </rPr>
      <t>CHECKING REAL FAM&amp;GEN COMBINATIONS</t>
    </r>
  </si>
  <si>
    <t>WITHOUT CHECK</t>
  </si>
  <si>
    <t>WITH CHECK</t>
  </si>
  <si>
    <t>These two should change as well if weuse the correct distributions that check for real Fam&amp;Gen combinations</t>
  </si>
  <si>
    <t xml:space="preserve">Combination Fam&amp;Gen doesn't originally exist </t>
  </si>
  <si>
    <t>Sp_weights*</t>
  </si>
  <si>
    <t>*In this example there are no different cases for species distribution.</t>
  </si>
  <si>
    <t>Original input dataframe:</t>
  </si>
  <si>
    <r>
      <t xml:space="preserve">Step 3 - </t>
    </r>
    <r>
      <rPr>
        <b/>
        <sz val="11"/>
        <color rgb="FFFF0000"/>
        <rFont val="Calibri"/>
        <family val="2"/>
        <scheme val="minor"/>
      </rPr>
      <t>WITHOUT CHECKING REAL FAM&amp;GEN&amp;SP COMBINATIONS</t>
    </r>
  </si>
  <si>
    <r>
      <t xml:space="preserve">Step 3 - </t>
    </r>
    <r>
      <rPr>
        <b/>
        <sz val="11"/>
        <color theme="9"/>
        <rFont val="Calibri"/>
        <family val="2"/>
        <scheme val="minor"/>
      </rPr>
      <t>CHECKING REAL FAM&amp;GEN&amp;SP COMBINATIONS</t>
    </r>
  </si>
  <si>
    <t>Possible combinations Fam&amp;Gen</t>
  </si>
  <si>
    <t>Rep</t>
  </si>
  <si>
    <t>siteID</t>
  </si>
  <si>
    <t>P02</t>
  </si>
  <si>
    <t>MSD</t>
  </si>
  <si>
    <t>Dytiscidae</t>
  </si>
  <si>
    <t>Bidessus/ Hydroglyphus</t>
  </si>
  <si>
    <t>P07</t>
  </si>
  <si>
    <t>Can't assign family because there's no other case with the same distID</t>
  </si>
  <si>
    <t>2MSDColeopteraAdult</t>
  </si>
  <si>
    <t>CheckID</t>
  </si>
  <si>
    <t>This happens with the R code in These_Paper_1 as well</t>
  </si>
  <si>
    <t>Correct distribution, according to distID</t>
  </si>
  <si>
    <t>This example doesn't consider different distID, just one distribution.</t>
  </si>
  <si>
    <t>P01</t>
  </si>
  <si>
    <t>Odonata</t>
  </si>
  <si>
    <t>Libellulidae</t>
  </si>
  <si>
    <t>Coenagrionidae</t>
  </si>
  <si>
    <t>P03</t>
  </si>
  <si>
    <t>CON</t>
  </si>
  <si>
    <t>P04</t>
  </si>
  <si>
    <t>P06</t>
  </si>
  <si>
    <t>P08</t>
  </si>
  <si>
    <t>P11</t>
  </si>
  <si>
    <t>P12</t>
  </si>
  <si>
    <t>P13</t>
  </si>
  <si>
    <t>P15</t>
  </si>
  <si>
    <t>Ischnura</t>
  </si>
  <si>
    <t>elegans</t>
  </si>
  <si>
    <t>Orthetrum</t>
  </si>
  <si>
    <t>Diplacodes</t>
  </si>
  <si>
    <t>lefebvrii</t>
  </si>
  <si>
    <t>Sympetrum</t>
  </si>
  <si>
    <t>fonscolombii</t>
  </si>
  <si>
    <t>graellsii</t>
  </si>
  <si>
    <t>Coenagrion</t>
  </si>
  <si>
    <t>Samp_2Rep_4CONOdonata</t>
  </si>
  <si>
    <t>2CONOdonata</t>
  </si>
  <si>
    <t>E.g.:</t>
  </si>
  <si>
    <t>Samp_2Rep_1CONOdonata</t>
  </si>
  <si>
    <t>Samp_2Rep_2CONOdonata</t>
  </si>
  <si>
    <t>Samp_2Rep_3CONOdonata</t>
  </si>
  <si>
    <t>Samp_2Rep_5CONOdonata</t>
  </si>
  <si>
    <t>Original data:</t>
  </si>
  <si>
    <t>Output: Genus</t>
  </si>
  <si>
    <t>IDFam&amp;Gen</t>
  </si>
  <si>
    <t>IDGen&amp;Sp</t>
  </si>
  <si>
    <t>Sp</t>
  </si>
  <si>
    <t>Distribution_values_Genus</t>
  </si>
  <si>
    <t>Distribution_values_Sp</t>
  </si>
  <si>
    <t>(blank)</t>
  </si>
  <si>
    <t>Grand Total</t>
  </si>
  <si>
    <t>Sum of Weighted_Abundance</t>
  </si>
  <si>
    <t>Total</t>
  </si>
  <si>
    <t>Assignations analysis</t>
  </si>
  <si>
    <t>Genus Assignations</t>
  </si>
  <si>
    <t>Output: Species</t>
  </si>
  <si>
    <t>Species Assignations</t>
  </si>
  <si>
    <t>These assignations built as examples to check Rscript Assignation_test in Rproject Thesis_Paper_1. Separate csv files were created to serve as dataframe inputs (Dist_example_2.1…4.csv) for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</si>
</sst>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9" x14ac:knownFonts="1">
    <font>
      <sz val="11"/>
      <color theme="1"/>
      <name val="Calibri"/>
      <family val="2"/>
      <scheme val="minor"/>
    </font>
    <font>
      <b/>
      <sz val="11"/>
      <color theme="1"/>
      <name val="Calibri"/>
      <family val="2"/>
      <scheme val="minor"/>
    </font>
    <font>
      <sz val="10"/>
      <color rgb="FF343541"/>
      <name val="Segoe UI"/>
      <family val="2"/>
    </font>
    <font>
      <sz val="8"/>
      <name val="Calibri"/>
      <family val="2"/>
      <scheme val="minor"/>
    </font>
    <font>
      <sz val="11"/>
      <color theme="1"/>
      <name val="Calibri"/>
      <family val="2"/>
      <scheme val="minor"/>
    </font>
    <font>
      <b/>
      <u/>
      <sz val="11"/>
      <color theme="1"/>
      <name val="Calibri"/>
      <family val="2"/>
      <scheme val="minor"/>
    </font>
    <font>
      <sz val="8"/>
      <color rgb="FF000000"/>
      <name val="Lucida Console"/>
      <family val="3"/>
    </font>
    <font>
      <b/>
      <sz val="11"/>
      <color rgb="FFFF0000"/>
      <name val="Calibri"/>
      <family val="2"/>
      <scheme val="minor"/>
    </font>
    <font>
      <b/>
      <sz val="11"/>
      <color theme="9"/>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29">
    <xf numFmtId="0" fontId="0" fillId="0" borderId="0" xfId="0"/>
    <xf numFmtId="0" fontId="0" fillId="2" borderId="0" xfId="0" applyFill="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3" borderId="0" xfId="0" applyFont="1" applyFill="1" applyAlignment="1">
      <alignment horizontal="center"/>
    </xf>
    <xf numFmtId="1" fontId="0" fillId="0" borderId="0" xfId="0" applyNumberFormat="1" applyAlignment="1">
      <alignment horizont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1" fontId="0" fillId="2"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164" fontId="0" fillId="0" borderId="5" xfId="0" applyNumberFormat="1" applyBorder="1" applyAlignment="1">
      <alignment horizontal="center"/>
    </xf>
    <xf numFmtId="0" fontId="0" fillId="0" borderId="6" xfId="0" applyBorder="1" applyAlignment="1">
      <alignment horizontal="center"/>
    </xf>
    <xf numFmtId="164" fontId="0" fillId="0" borderId="7" xfId="0" applyNumberFormat="1" applyBorder="1" applyAlignment="1">
      <alignment horizontal="center"/>
    </xf>
    <xf numFmtId="1"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9" xfId="0" applyBorder="1"/>
    <xf numFmtId="0" fontId="2" fillId="0" borderId="0" xfId="0" applyFont="1" applyAlignment="1">
      <alignment wrapText="1"/>
    </xf>
    <xf numFmtId="14" fontId="0" fillId="0" borderId="0" xfId="0" applyNumberFormat="1"/>
    <xf numFmtId="9" fontId="0" fillId="0" borderId="0" xfId="1" applyFont="1" applyAlignment="1">
      <alignment horizontal="center"/>
    </xf>
    <xf numFmtId="9" fontId="0" fillId="0" borderId="1" xfId="1" applyFont="1" applyBorder="1" applyAlignment="1">
      <alignment horizontal="center"/>
    </xf>
    <xf numFmtId="165" fontId="0" fillId="0" borderId="0" xfId="1" applyNumberFormat="1" applyFont="1" applyAlignment="1">
      <alignment horizontal="center"/>
    </xf>
    <xf numFmtId="10" fontId="0" fillId="0" borderId="0" xfId="0" applyNumberFormat="1"/>
    <xf numFmtId="0" fontId="5" fillId="0" borderId="0" xfId="0" applyFont="1"/>
    <xf numFmtId="0" fontId="6" fillId="0" borderId="0" xfId="0" applyFont="1" applyAlignment="1">
      <alignment vertical="center"/>
    </xf>
    <xf numFmtId="0" fontId="6" fillId="4" borderId="0" xfId="0" applyFont="1" applyFill="1" applyAlignment="1">
      <alignment vertical="center"/>
    </xf>
    <xf numFmtId="164" fontId="0" fillId="5" borderId="5" xfId="0" applyNumberForma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164" fontId="0" fillId="5" borderId="2" xfId="0" applyNumberFormat="1" applyFill="1" applyBorder="1" applyAlignment="1">
      <alignment horizontal="center"/>
    </xf>
    <xf numFmtId="0" fontId="0" fillId="5" borderId="3" xfId="0" applyFill="1" applyBorder="1" applyAlignment="1">
      <alignment horizontal="center"/>
    </xf>
    <xf numFmtId="1" fontId="0" fillId="5" borderId="3" xfId="0" applyNumberFormat="1" applyFill="1" applyBorder="1" applyAlignment="1">
      <alignment horizontal="center"/>
    </xf>
    <xf numFmtId="0" fontId="0" fillId="5" borderId="4" xfId="0" applyFill="1" applyBorder="1" applyAlignment="1">
      <alignment horizontal="center"/>
    </xf>
    <xf numFmtId="1" fontId="0" fillId="5" borderId="0" xfId="0" applyNumberFormat="1" applyFill="1" applyAlignment="1">
      <alignment horizontal="center"/>
    </xf>
    <xf numFmtId="164" fontId="0" fillId="5" borderId="7" xfId="0" applyNumberFormat="1" applyFill="1" applyBorder="1" applyAlignment="1">
      <alignment horizontal="center"/>
    </xf>
    <xf numFmtId="0" fontId="0" fillId="5" borderId="1" xfId="0" applyFill="1" applyBorder="1" applyAlignment="1">
      <alignment horizontal="center"/>
    </xf>
    <xf numFmtId="1" fontId="0" fillId="5" borderId="1" xfId="0" applyNumberFormat="1" applyFill="1" applyBorder="1" applyAlignment="1">
      <alignment horizontal="center"/>
    </xf>
    <xf numFmtId="0" fontId="0" fillId="5" borderId="8" xfId="0" applyFill="1" applyBorder="1" applyAlignment="1">
      <alignment horizontal="center"/>
    </xf>
    <xf numFmtId="0" fontId="0" fillId="0" borderId="5" xfId="0" applyBorder="1" applyAlignment="1">
      <alignment horizontal="center"/>
    </xf>
    <xf numFmtId="0" fontId="0" fillId="0" borderId="6" xfId="0" applyBorder="1"/>
    <xf numFmtId="0" fontId="0" fillId="0" borderId="5" xfId="0" applyBorder="1"/>
    <xf numFmtId="0" fontId="0" fillId="0" borderId="7" xfId="0" applyBorder="1"/>
    <xf numFmtId="0" fontId="0" fillId="0" borderId="8" xfId="0" applyBorder="1"/>
    <xf numFmtId="0" fontId="0" fillId="0" borderId="12" xfId="0" applyBorder="1"/>
    <xf numFmtId="164" fontId="0" fillId="0" borderId="2" xfId="0" applyNumberFormat="1" applyBorder="1" applyAlignment="1">
      <alignment horizontal="center"/>
    </xf>
    <xf numFmtId="0" fontId="0" fillId="0" borderId="3" xfId="0" applyBorder="1" applyAlignment="1">
      <alignment horizontal="center"/>
    </xf>
    <xf numFmtId="1" fontId="0" fillId="0" borderId="3" xfId="0" applyNumberFormat="1" applyBorder="1" applyAlignment="1">
      <alignment horizontal="center"/>
    </xf>
    <xf numFmtId="0" fontId="0" fillId="0" borderId="4" xfId="0" applyBorder="1" applyAlignment="1">
      <alignment horizontal="center"/>
    </xf>
    <xf numFmtId="0" fontId="0" fillId="5" borderId="10" xfId="0" applyFill="1" applyBorder="1" applyAlignment="1">
      <alignment horizontal="center"/>
    </xf>
    <xf numFmtId="0" fontId="0" fillId="7" borderId="13" xfId="0" applyFill="1" applyBorder="1" applyAlignment="1">
      <alignment horizontal="center"/>
    </xf>
    <xf numFmtId="0" fontId="0" fillId="7" borderId="14" xfId="0" applyFill="1" applyBorder="1" applyAlignment="1">
      <alignment horizontal="center"/>
    </xf>
    <xf numFmtId="0" fontId="0" fillId="0" borderId="0" xfId="0" applyAlignment="1">
      <alignment vertical="center" wrapText="1"/>
    </xf>
    <xf numFmtId="0" fontId="0" fillId="0" borderId="2" xfId="0" applyBorder="1" applyAlignment="1">
      <alignment horizontal="center"/>
    </xf>
    <xf numFmtId="0" fontId="0" fillId="0" borderId="3" xfId="0" applyBorder="1"/>
    <xf numFmtId="0" fontId="0" fillId="0" borderId="4" xfId="0" applyBorder="1"/>
    <xf numFmtId="164" fontId="0" fillId="6" borderId="7" xfId="0" applyNumberFormat="1"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6" borderId="8" xfId="0" applyFill="1" applyBorder="1" applyAlignment="1">
      <alignment horizontal="center"/>
    </xf>
    <xf numFmtId="0" fontId="0" fillId="0" borderId="1" xfId="0" applyBorder="1" applyAlignment="1">
      <alignment horizontal="center" vertical="center" wrapText="1"/>
    </xf>
    <xf numFmtId="1" fontId="0" fillId="2" borderId="0" xfId="0" applyNumberFormat="1" applyFill="1" applyAlignment="1">
      <alignment horizontal="center" vertical="center" wrapText="1"/>
    </xf>
    <xf numFmtId="164" fontId="0" fillId="0" borderId="0" xfId="0" applyNumberFormat="1" applyAlignment="1">
      <alignment horizontal="center"/>
    </xf>
    <xf numFmtId="0" fontId="0" fillId="2" borderId="11" xfId="0" applyFill="1" applyBorder="1" applyAlignment="1">
      <alignment horizontal="center" vertical="center" wrapText="1"/>
    </xf>
    <xf numFmtId="0" fontId="0" fillId="2" borderId="9"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0" fillId="2" borderId="12" xfId="0" applyFill="1" applyBorder="1" applyAlignment="1">
      <alignment horizontal="center" vertical="center" wrapText="1"/>
    </xf>
    <xf numFmtId="0" fontId="1" fillId="3" borderId="10" xfId="0" applyFont="1" applyFill="1" applyBorder="1" applyAlignment="1">
      <alignment horizontal="center"/>
    </xf>
    <xf numFmtId="0" fontId="1" fillId="3" borderId="14" xfId="0" applyFont="1" applyFill="1" applyBorder="1" applyAlignment="1">
      <alignment horizontal="center"/>
    </xf>
    <xf numFmtId="0" fontId="0" fillId="2" borderId="7"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3"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0" fillId="0" borderId="7" xfId="0" applyBorder="1" applyAlignment="1">
      <alignment horizontal="center"/>
    </xf>
    <xf numFmtId="0" fontId="7" fillId="0" borderId="11" xfId="0" applyFont="1" applyBorder="1" applyAlignment="1">
      <alignment horizontal="center"/>
    </xf>
    <xf numFmtId="0" fontId="7" fillId="0" borderId="9" xfId="0" applyFont="1" applyBorder="1" applyAlignment="1">
      <alignment horizontal="center"/>
    </xf>
    <xf numFmtId="0" fontId="7" fillId="0" borderId="12" xfId="0" applyFont="1" applyBorder="1" applyAlignment="1">
      <alignment horizontal="center"/>
    </xf>
    <xf numFmtId="0" fontId="8" fillId="0" borderId="11" xfId="0" applyFont="1" applyBorder="1" applyAlignment="1">
      <alignment horizontal="center"/>
    </xf>
    <xf numFmtId="0" fontId="8" fillId="0" borderId="9" xfId="0" applyFont="1" applyBorder="1" applyAlignment="1">
      <alignment horizontal="center"/>
    </xf>
    <xf numFmtId="0" fontId="8" fillId="0" borderId="12" xfId="0" applyFont="1"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applyAlignment="1">
      <alignment horizontal="center" wrapText="1"/>
    </xf>
    <xf numFmtId="0" fontId="0" fillId="0" borderId="8" xfId="0" applyBorder="1" applyAlignment="1">
      <alignment horizont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 fillId="3" borderId="11" xfId="0" applyFont="1" applyFill="1" applyBorder="1" applyAlignment="1">
      <alignment horizontal="center" wrapText="1"/>
    </xf>
    <xf numFmtId="0" fontId="1" fillId="3" borderId="9" xfId="0" applyFont="1" applyFill="1" applyBorder="1" applyAlignment="1">
      <alignment horizontal="center" wrapText="1"/>
    </xf>
    <xf numFmtId="0" fontId="1" fillId="3" borderId="12" xfId="0" applyFont="1" applyFill="1" applyBorder="1" applyAlignment="1">
      <alignment horizontal="center" wrapText="1"/>
    </xf>
    <xf numFmtId="0" fontId="0" fillId="0" borderId="15" xfId="0" applyNumberFormat="1" applyBorder="1"/>
    <xf numFmtId="0" fontId="0" fillId="0" borderId="14" xfId="0" applyNumberFormat="1" applyBorder="1"/>
    <xf numFmtId="0" fontId="0" fillId="0" borderId="7" xfId="0" pivotButton="1" applyBorder="1"/>
    <xf numFmtId="0" fontId="0" fillId="0" borderId="14" xfId="0" pivotButton="1" applyBorder="1"/>
    <xf numFmtId="0" fontId="0" fillId="0" borderId="15" xfId="0" applyBorder="1"/>
    <xf numFmtId="0" fontId="0" fillId="0" borderId="14" xfId="0" applyBorder="1"/>
    <xf numFmtId="1" fontId="0" fillId="0" borderId="0" xfId="0" applyNumberFormat="1" applyBorder="1" applyAlignment="1">
      <alignment horizontal="center"/>
    </xf>
    <xf numFmtId="0" fontId="1" fillId="3" borderId="7"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0" fontId="0" fillId="0" borderId="13" xfId="0" applyNumberFormat="1" applyBorder="1"/>
    <xf numFmtId="0" fontId="0" fillId="0" borderId="11" xfId="0" pivotButton="1" applyBorder="1"/>
    <xf numFmtId="0" fontId="0" fillId="0" borderId="10" xfId="0" pivotButton="1" applyBorder="1"/>
    <xf numFmtId="0" fontId="0" fillId="0" borderId="13" xfId="0" applyBorder="1"/>
    <xf numFmtId="0" fontId="0" fillId="0" borderId="11" xfId="0" applyBorder="1"/>
    <xf numFmtId="0" fontId="0" fillId="0" borderId="10" xfId="0" applyBorder="1"/>
  </cellXfs>
  <cellStyles count="2">
    <cellStyle name="Normal" xfId="0" builtinId="0"/>
    <cellStyle name="Percent" xfId="1" builtinId="5"/>
  </cellStyles>
  <dxfs count="14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heverria, Sebastian" refreshedDate="45189.370159606478" createdVersion="8" refreshedVersion="8" minRefreshableVersion="3" recordCount="35" xr:uid="{66C982B9-4D5E-4062-9895-2FF2AF7F911E}">
  <cacheSource type="worksheet">
    <worksheetSource ref="A167:T202" sheet="e.g.2.4"/>
  </cacheSource>
  <cacheFields count="20">
    <cacheField name="Date" numFmtId="164">
      <sharedItems containsSemiMixedTypes="0" containsNonDate="0" containsDate="1" containsString="0" minDate="2022-07-15T00:00:00" maxDate="2022-07-16T00:00:00"/>
    </cacheField>
    <cacheField name="Sampling" numFmtId="0">
      <sharedItems containsSemiMixedTypes="0" containsString="0" containsNumber="1" containsInteger="1" minValue="2" maxValue="2"/>
    </cacheField>
    <cacheField name="Plot" numFmtId="0">
      <sharedItems/>
    </cacheField>
    <cacheField name="Treat" numFmtId="0">
      <sharedItems/>
    </cacheField>
    <cacheField name="Rep" numFmtId="0">
      <sharedItems containsSemiMixedTypes="0" containsString="0" containsNumber="1" containsInteger="1" minValue="1" maxValue="5"/>
    </cacheField>
    <cacheField name="siteID" numFmtId="0">
      <sharedItems/>
    </cacheField>
    <cacheField name="distID" numFmtId="0">
      <sharedItems/>
    </cacheField>
    <cacheField name="Sub_sample" numFmtId="0">
      <sharedItems/>
    </cacheField>
    <cacheField name="Weight" numFmtId="1">
      <sharedItems containsSemiMixedTypes="0" containsString="0" containsNumber="1" containsInteger="1" minValue="1" maxValue="1"/>
    </cacheField>
    <cacheField name="Phylum_SubPhylum" numFmtId="0">
      <sharedItems/>
    </cacheField>
    <cacheField name="Class_SubClass" numFmtId="0">
      <sharedItems/>
    </cacheField>
    <cacheField name="Order_SubOrder" numFmtId="0">
      <sharedItems/>
    </cacheField>
    <cacheField name="Family_SubFamily" numFmtId="0">
      <sharedItems count="2">
        <s v="Libellulidae"/>
        <s v="Coenagrionidae"/>
      </sharedItems>
    </cacheField>
    <cacheField name="Genus" numFmtId="0">
      <sharedItems count="5">
        <s v="Orthetrum"/>
        <s v="Diplacodes"/>
        <s v="Sympetrum"/>
        <s v="Ischnura"/>
        <s v="Coenagrion"/>
      </sharedItems>
    </cacheField>
    <cacheField name="Species" numFmtId="0">
      <sharedItems containsBlank="1" count="6">
        <s v="sp"/>
        <s v="lefebvrii"/>
        <s v="fonscolombii"/>
        <s v="elegans"/>
        <s v="graellsii"/>
        <m/>
      </sharedItems>
    </cacheField>
    <cacheField name="Stadium" numFmtId="0">
      <sharedItems containsNonDate="0" containsString="0" containsBlank="1"/>
    </cacheField>
    <cacheField name="Unclassified" numFmtId="0">
      <sharedItems containsNonDate="0" containsString="0" containsBlank="1"/>
    </cacheField>
    <cacheField name="Trophic_level" numFmtId="0">
      <sharedItems containsNonDate="0" containsString="0" containsBlank="1"/>
    </cacheField>
    <cacheField name="Abundance" numFmtId="0">
      <sharedItems containsString="0" containsBlank="1" containsNumber="1" containsInteger="1" minValue="1" maxValue="20"/>
    </cacheField>
    <cacheField name="Weighted_Abundance" numFmtId="0">
      <sharedItems containsSemiMixedTypes="0" containsString="0" containsNumber="1" containsInteger="1" minValue="0" maxValue="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heverria, Sebastian" refreshedDate="45189.411234722225" createdVersion="8" refreshedVersion="8" minRefreshableVersion="3" recordCount="45" xr:uid="{171970EF-E268-462E-A6C5-E3E0B6B19447}">
  <cacheSource type="worksheet">
    <worksheetSource ref="A206:T251" sheet="e.g.2.4"/>
  </cacheSource>
  <cacheFields count="20">
    <cacheField name="Date" numFmtId="164">
      <sharedItems containsSemiMixedTypes="0" containsNonDate="0" containsDate="1" containsString="0" minDate="2022-07-15T00:00:00" maxDate="2022-07-16T00:00:00"/>
    </cacheField>
    <cacheField name="Sampling" numFmtId="0">
      <sharedItems containsSemiMixedTypes="0" containsString="0" containsNumber="1" containsInteger="1" minValue="2" maxValue="2"/>
    </cacheField>
    <cacheField name="Plot" numFmtId="0">
      <sharedItems/>
    </cacheField>
    <cacheField name="Treat" numFmtId="0">
      <sharedItems/>
    </cacheField>
    <cacheField name="Rep" numFmtId="0">
      <sharedItems containsSemiMixedTypes="0" containsString="0" containsNumber="1" containsInteger="1" minValue="1" maxValue="5"/>
    </cacheField>
    <cacheField name="siteID" numFmtId="0">
      <sharedItems/>
    </cacheField>
    <cacheField name="distID" numFmtId="0">
      <sharedItems/>
    </cacheField>
    <cacheField name="Sub_sample" numFmtId="0">
      <sharedItems/>
    </cacheField>
    <cacheField name="Weight" numFmtId="1">
      <sharedItems containsSemiMixedTypes="0" containsString="0" containsNumber="1" containsInteger="1" minValue="1" maxValue="1"/>
    </cacheField>
    <cacheField name="Phylum_SubPhylum" numFmtId="0">
      <sharedItems/>
    </cacheField>
    <cacheField name="Class_SubClass" numFmtId="0">
      <sharedItems/>
    </cacheField>
    <cacheField name="Order_SubOrder" numFmtId="0">
      <sharedItems/>
    </cacheField>
    <cacheField name="Family_SubFamily" numFmtId="0">
      <sharedItems count="2">
        <s v="Libellulidae"/>
        <s v="Coenagrionidae"/>
      </sharedItems>
    </cacheField>
    <cacheField name="Genus" numFmtId="0">
      <sharedItems count="5">
        <s v="Orthetrum"/>
        <s v="Diplacodes"/>
        <s v="Sympetrum"/>
        <s v="Ischnura"/>
        <s v="Coenagrion"/>
      </sharedItems>
    </cacheField>
    <cacheField name="Species" numFmtId="0">
      <sharedItems count="5">
        <s v="sp"/>
        <s v="lefebvrii"/>
        <s v="fonscolombii"/>
        <s v="elegans"/>
        <s v="graellsii"/>
      </sharedItems>
    </cacheField>
    <cacheField name="Stadium" numFmtId="0">
      <sharedItems containsNonDate="0" containsString="0" containsBlank="1"/>
    </cacheField>
    <cacheField name="Unclassified" numFmtId="0">
      <sharedItems containsNonDate="0" containsString="0" containsBlank="1"/>
    </cacheField>
    <cacheField name="Trophic_level" numFmtId="0">
      <sharedItems containsNonDate="0" containsString="0" containsBlank="1"/>
    </cacheField>
    <cacheField name="Abundance" numFmtId="0">
      <sharedItems containsString="0" containsBlank="1" containsNumber="1" containsInteger="1" minValue="1" maxValue="20"/>
    </cacheField>
    <cacheField name="Weighted_Abundance" numFmtId="0">
      <sharedItems containsSemiMixedTypes="0" containsString="0" containsNumber="1" containsInteger="1" minValue="0" maxValue="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d v="2022-07-15T00:00:00"/>
    <n v="2"/>
    <s v="P03"/>
    <s v="CON"/>
    <n v="1"/>
    <s v="Samp_2Rep_1CONOdonata"/>
    <s v="2CONOdonata"/>
    <s v="N"/>
    <n v="1"/>
    <s v="Arthropoda"/>
    <s v="Insecta"/>
    <s v="Odonata"/>
    <x v="0"/>
    <x v="0"/>
    <x v="0"/>
    <m/>
    <m/>
    <m/>
    <n v="1"/>
    <n v="1"/>
  </r>
  <r>
    <d v="2022-07-15T00:00:00"/>
    <n v="2"/>
    <s v="P03"/>
    <s v="CON"/>
    <n v="1"/>
    <s v="Samp_2Rep_1CONOdonata"/>
    <s v="2CONOdonata"/>
    <s v="N"/>
    <n v="1"/>
    <s v="Arthropoda"/>
    <s v="Insecta"/>
    <s v="Odonata"/>
    <x v="0"/>
    <x v="1"/>
    <x v="1"/>
    <m/>
    <m/>
    <m/>
    <n v="1"/>
    <n v="1"/>
  </r>
  <r>
    <d v="2022-07-15T00:00:00"/>
    <n v="2"/>
    <s v="P03"/>
    <s v="CON"/>
    <n v="1"/>
    <s v="Samp_2Rep_1CONOdonata"/>
    <s v="2CONOdonata"/>
    <s v="N"/>
    <n v="1"/>
    <s v="Arthropoda"/>
    <s v="Insecta"/>
    <s v="Odonata"/>
    <x v="0"/>
    <x v="2"/>
    <x v="2"/>
    <m/>
    <m/>
    <m/>
    <n v="2"/>
    <n v="2"/>
  </r>
  <r>
    <d v="2022-07-15T00:00:00"/>
    <n v="2"/>
    <s v="P03"/>
    <s v="CON"/>
    <n v="1"/>
    <s v="Samp_2Rep_1CONOdonata"/>
    <s v="2CONOdonata"/>
    <s v="N"/>
    <n v="1"/>
    <s v="Arthropoda"/>
    <s v="Insecta"/>
    <s v="Odonata"/>
    <x v="1"/>
    <x v="3"/>
    <x v="3"/>
    <m/>
    <m/>
    <m/>
    <n v="20"/>
    <n v="20"/>
  </r>
  <r>
    <d v="2022-07-15T00:00:00"/>
    <n v="2"/>
    <s v="P03"/>
    <s v="CON"/>
    <n v="1"/>
    <s v="Samp_2Rep_1CONOdonata"/>
    <s v="2CONOdonata"/>
    <s v="N"/>
    <n v="1"/>
    <s v="Arthropoda"/>
    <s v="Insecta"/>
    <s v="Odonata"/>
    <x v="1"/>
    <x v="3"/>
    <x v="4"/>
    <m/>
    <m/>
    <m/>
    <n v="1"/>
    <n v="1"/>
  </r>
  <r>
    <d v="2022-07-15T00:00:00"/>
    <n v="2"/>
    <s v="P03"/>
    <s v="CON"/>
    <n v="1"/>
    <s v="Samp_2Rep_1CONOdonata"/>
    <s v="2CONOdonata"/>
    <s v="N"/>
    <n v="1"/>
    <s v="Arthropoda"/>
    <s v="Insecta"/>
    <s v="Odonata"/>
    <x v="1"/>
    <x v="4"/>
    <x v="0"/>
    <m/>
    <m/>
    <m/>
    <n v="2"/>
    <n v="2"/>
  </r>
  <r>
    <d v="2022-07-15T00:00:00"/>
    <n v="2"/>
    <s v="P03"/>
    <s v="CON"/>
    <n v="1"/>
    <s v="Samp_2Rep_1CONOdonata"/>
    <s v="2CONOdonata"/>
    <s v="N"/>
    <n v="1"/>
    <s v="Arthropoda"/>
    <s v="Insecta"/>
    <s v="Odonata"/>
    <x v="1"/>
    <x v="3"/>
    <x v="5"/>
    <m/>
    <m/>
    <m/>
    <m/>
    <n v="40"/>
  </r>
  <r>
    <d v="2022-07-15T00:00:00"/>
    <n v="2"/>
    <s v="P03"/>
    <s v="CON"/>
    <n v="1"/>
    <s v="Samp_2Rep_1CONOdonata"/>
    <s v="2CONOdonata"/>
    <s v="N"/>
    <n v="1"/>
    <s v="Arthropoda"/>
    <s v="Insecta"/>
    <s v="Odonata"/>
    <x v="1"/>
    <x v="4"/>
    <x v="5"/>
    <m/>
    <m/>
    <m/>
    <m/>
    <n v="2"/>
  </r>
  <r>
    <d v="2022-07-15T00:00:00"/>
    <n v="2"/>
    <s v="P06"/>
    <s v="CON"/>
    <n v="2"/>
    <s v="Samp_2Rep_2CONOdonata"/>
    <s v="2CONOdonata"/>
    <s v="N"/>
    <n v="1"/>
    <s v="Arthropoda"/>
    <s v="Insecta"/>
    <s v="Odonata"/>
    <x v="0"/>
    <x v="2"/>
    <x v="2"/>
    <m/>
    <m/>
    <m/>
    <n v="2"/>
    <n v="2"/>
  </r>
  <r>
    <d v="2022-07-15T00:00:00"/>
    <n v="2"/>
    <s v="P06"/>
    <s v="CON"/>
    <n v="2"/>
    <s v="Samp_2Rep_2CONOdonata"/>
    <s v="2CONOdonata"/>
    <s v="N"/>
    <n v="1"/>
    <s v="Arthropoda"/>
    <s v="Insecta"/>
    <s v="Odonata"/>
    <x v="1"/>
    <x v="3"/>
    <x v="3"/>
    <m/>
    <m/>
    <m/>
    <n v="1"/>
    <n v="1"/>
  </r>
  <r>
    <d v="2022-07-15T00:00:00"/>
    <n v="2"/>
    <s v="P06"/>
    <s v="CON"/>
    <n v="2"/>
    <s v="Samp_2Rep_2CONOdonata"/>
    <s v="2CONOdonata"/>
    <s v="N"/>
    <n v="1"/>
    <s v="Arthropoda"/>
    <s v="Insecta"/>
    <s v="Odonata"/>
    <x v="1"/>
    <x v="3"/>
    <x v="3"/>
    <m/>
    <m/>
    <m/>
    <n v="12"/>
    <n v="12"/>
  </r>
  <r>
    <d v="2022-07-15T00:00:00"/>
    <n v="2"/>
    <s v="P06"/>
    <s v="CON"/>
    <n v="2"/>
    <s v="Samp_2Rep_2CONOdonata"/>
    <s v="2CONOdonata"/>
    <s v="N"/>
    <n v="1"/>
    <s v="Arthropoda"/>
    <s v="Insecta"/>
    <s v="Odonata"/>
    <x v="1"/>
    <x v="3"/>
    <x v="5"/>
    <m/>
    <m/>
    <m/>
    <m/>
    <n v="35"/>
  </r>
  <r>
    <d v="2022-07-15T00:00:00"/>
    <n v="2"/>
    <s v="P06"/>
    <s v="CON"/>
    <n v="2"/>
    <s v="Samp_2Rep_2CONOdonata"/>
    <s v="2CONOdonata"/>
    <s v="N"/>
    <n v="1"/>
    <s v="Arthropoda"/>
    <s v="Insecta"/>
    <s v="Odonata"/>
    <x v="1"/>
    <x v="4"/>
    <x v="5"/>
    <m/>
    <m/>
    <m/>
    <m/>
    <n v="1"/>
  </r>
  <r>
    <d v="2022-07-15T00:00:00"/>
    <n v="2"/>
    <s v="P06"/>
    <s v="CON"/>
    <n v="2"/>
    <s v="Samp_2Rep_2CONOdonata"/>
    <s v="2CONOdonata"/>
    <s v="N"/>
    <n v="1"/>
    <s v="Arthropoda"/>
    <s v="Insecta"/>
    <s v="Odonata"/>
    <x v="0"/>
    <x v="0"/>
    <x v="5"/>
    <m/>
    <m/>
    <m/>
    <m/>
    <n v="0"/>
  </r>
  <r>
    <d v="2022-07-15T00:00:00"/>
    <n v="2"/>
    <s v="P06"/>
    <s v="CON"/>
    <n v="2"/>
    <s v="Samp_2Rep_2CONOdonata"/>
    <s v="2CONOdonata"/>
    <s v="N"/>
    <n v="1"/>
    <s v="Arthropoda"/>
    <s v="Insecta"/>
    <s v="Odonata"/>
    <x v="0"/>
    <x v="1"/>
    <x v="5"/>
    <m/>
    <m/>
    <m/>
    <m/>
    <n v="0"/>
  </r>
  <r>
    <d v="2022-07-15T00:00:00"/>
    <n v="2"/>
    <s v="P06"/>
    <s v="CON"/>
    <n v="2"/>
    <s v="Samp_2Rep_2CONOdonata"/>
    <s v="2CONOdonata"/>
    <s v="N"/>
    <n v="1"/>
    <s v="Arthropoda"/>
    <s v="Insecta"/>
    <s v="Odonata"/>
    <x v="0"/>
    <x v="2"/>
    <x v="5"/>
    <m/>
    <m/>
    <m/>
    <m/>
    <n v="1"/>
  </r>
  <r>
    <d v="2022-07-15T00:00:00"/>
    <n v="2"/>
    <s v="P08"/>
    <s v="CON"/>
    <n v="3"/>
    <s v="Samp_2Rep_3CONOdonata"/>
    <s v="2CONOdonata"/>
    <s v="N"/>
    <n v="1"/>
    <s v="Arthropoda"/>
    <s v="Insecta"/>
    <s v="Odonata"/>
    <x v="1"/>
    <x v="3"/>
    <x v="4"/>
    <m/>
    <m/>
    <m/>
    <n v="1"/>
    <n v="1"/>
  </r>
  <r>
    <d v="2022-07-15T00:00:00"/>
    <n v="2"/>
    <s v="P08"/>
    <s v="CON"/>
    <n v="3"/>
    <s v="Samp_2Rep_3CONOdonata"/>
    <s v="2CONOdonata"/>
    <s v="N"/>
    <n v="1"/>
    <s v="Arthropoda"/>
    <s v="Insecta"/>
    <s v="Odonata"/>
    <x v="1"/>
    <x v="3"/>
    <x v="3"/>
    <m/>
    <m/>
    <m/>
    <n v="10"/>
    <n v="10"/>
  </r>
  <r>
    <d v="2022-07-15T00:00:00"/>
    <n v="2"/>
    <s v="P08"/>
    <s v="CON"/>
    <n v="3"/>
    <s v="Samp_2Rep_3CONOdonata"/>
    <s v="2CONOdonata"/>
    <s v="N"/>
    <n v="1"/>
    <s v="Arthropoda"/>
    <s v="Insecta"/>
    <s v="Odonata"/>
    <x v="1"/>
    <x v="3"/>
    <x v="4"/>
    <m/>
    <m/>
    <m/>
    <n v="1"/>
    <n v="1"/>
  </r>
  <r>
    <d v="2022-07-15T00:00:00"/>
    <n v="2"/>
    <s v="P08"/>
    <s v="CON"/>
    <n v="3"/>
    <s v="Samp_2Rep_3CONOdonata"/>
    <s v="2CONOdonata"/>
    <s v="N"/>
    <n v="1"/>
    <s v="Arthropoda"/>
    <s v="Insecta"/>
    <s v="Odonata"/>
    <x v="1"/>
    <x v="3"/>
    <x v="5"/>
    <m/>
    <m/>
    <m/>
    <m/>
    <n v="8"/>
  </r>
  <r>
    <d v="2022-07-15T00:00:00"/>
    <n v="2"/>
    <s v="P08"/>
    <s v="CON"/>
    <n v="3"/>
    <s v="Samp_2Rep_3CONOdonata"/>
    <s v="2CONOdonata"/>
    <s v="N"/>
    <n v="1"/>
    <s v="Arthropoda"/>
    <s v="Insecta"/>
    <s v="Odonata"/>
    <x v="1"/>
    <x v="4"/>
    <x v="5"/>
    <m/>
    <m/>
    <m/>
    <m/>
    <n v="0"/>
  </r>
  <r>
    <d v="2022-07-15T00:00:00"/>
    <n v="2"/>
    <s v="P08"/>
    <s v="CON"/>
    <n v="3"/>
    <s v="Samp_2Rep_3CONOdonata"/>
    <s v="2CONOdonata"/>
    <s v="N"/>
    <n v="1"/>
    <s v="Arthropoda"/>
    <s v="Insecta"/>
    <s v="Odonata"/>
    <x v="0"/>
    <x v="0"/>
    <x v="5"/>
    <m/>
    <m/>
    <m/>
    <m/>
    <n v="1"/>
  </r>
  <r>
    <d v="2022-07-15T00:00:00"/>
    <n v="2"/>
    <s v="P08"/>
    <s v="CON"/>
    <n v="3"/>
    <s v="Samp_2Rep_3CONOdonata"/>
    <s v="2CONOdonata"/>
    <s v="N"/>
    <n v="1"/>
    <s v="Arthropoda"/>
    <s v="Insecta"/>
    <s v="Odonata"/>
    <x v="0"/>
    <x v="1"/>
    <x v="5"/>
    <m/>
    <m/>
    <m/>
    <m/>
    <n v="1"/>
  </r>
  <r>
    <d v="2022-07-15T00:00:00"/>
    <n v="2"/>
    <s v="P08"/>
    <s v="CON"/>
    <n v="3"/>
    <s v="Samp_2Rep_3CONOdonata"/>
    <s v="2CONOdonata"/>
    <s v="N"/>
    <n v="1"/>
    <s v="Arthropoda"/>
    <s v="Insecta"/>
    <s v="Odonata"/>
    <x v="0"/>
    <x v="2"/>
    <x v="5"/>
    <m/>
    <m/>
    <m/>
    <m/>
    <n v="5"/>
  </r>
  <r>
    <d v="2022-07-15T00:00:00"/>
    <n v="2"/>
    <s v="P12"/>
    <s v="CON"/>
    <n v="4"/>
    <s v="Samp_2Rep_4CONOdonata"/>
    <s v="2CONOdonata"/>
    <s v="N"/>
    <n v="1"/>
    <s v="Arthropoda"/>
    <s v="Insecta"/>
    <s v="Odonata"/>
    <x v="0"/>
    <x v="2"/>
    <x v="2"/>
    <m/>
    <m/>
    <m/>
    <n v="1"/>
    <n v="1"/>
  </r>
  <r>
    <d v="2022-07-15T00:00:00"/>
    <n v="2"/>
    <s v="P12"/>
    <s v="CON"/>
    <n v="4"/>
    <s v="Samp_2Rep_4CONOdonata"/>
    <s v="2CONOdonata"/>
    <s v="N"/>
    <n v="1"/>
    <s v="Arthropoda"/>
    <s v="Insecta"/>
    <s v="Odonata"/>
    <x v="1"/>
    <x v="3"/>
    <x v="3"/>
    <m/>
    <m/>
    <m/>
    <n v="1"/>
    <n v="1"/>
  </r>
  <r>
    <d v="2022-07-15T00:00:00"/>
    <n v="2"/>
    <s v="P12"/>
    <s v="CON"/>
    <n v="4"/>
    <s v="Samp_2Rep_4CONOdonata"/>
    <s v="2CONOdonata"/>
    <s v="N"/>
    <n v="1"/>
    <s v="Arthropoda"/>
    <s v="Insecta"/>
    <s v="Odonata"/>
    <x v="1"/>
    <x v="3"/>
    <x v="5"/>
    <m/>
    <m/>
    <m/>
    <m/>
    <n v="25"/>
  </r>
  <r>
    <d v="2022-07-15T00:00:00"/>
    <n v="2"/>
    <s v="P12"/>
    <s v="CON"/>
    <n v="4"/>
    <s v="Samp_2Rep_4CONOdonata"/>
    <s v="2CONOdonata"/>
    <s v="N"/>
    <n v="1"/>
    <s v="Arthropoda"/>
    <s v="Insecta"/>
    <s v="Odonata"/>
    <x v="1"/>
    <x v="4"/>
    <x v="5"/>
    <m/>
    <m/>
    <m/>
    <m/>
    <n v="1"/>
  </r>
  <r>
    <d v="2022-07-15T00:00:00"/>
    <n v="2"/>
    <s v="P15"/>
    <s v="CON"/>
    <n v="5"/>
    <s v="Samp_2Rep_5CONOdonata"/>
    <s v="2CONOdonata"/>
    <s v="N"/>
    <n v="1"/>
    <s v="Arthropoda"/>
    <s v="Insecta"/>
    <s v="Odonata"/>
    <x v="1"/>
    <x v="3"/>
    <x v="0"/>
    <m/>
    <m/>
    <m/>
    <n v="2"/>
    <n v="2"/>
  </r>
  <r>
    <d v="2022-07-15T00:00:00"/>
    <n v="2"/>
    <s v="P15"/>
    <s v="CON"/>
    <n v="5"/>
    <s v="Samp_2Rep_5CONOdonata"/>
    <s v="2CONOdonata"/>
    <s v="N"/>
    <n v="1"/>
    <s v="Arthropoda"/>
    <s v="Insecta"/>
    <s v="Odonata"/>
    <x v="1"/>
    <x v="3"/>
    <x v="3"/>
    <m/>
    <m/>
    <m/>
    <n v="1"/>
    <n v="1"/>
  </r>
  <r>
    <d v="2022-07-15T00:00:00"/>
    <n v="2"/>
    <s v="P15"/>
    <s v="CON"/>
    <n v="5"/>
    <s v="Samp_2Rep_5CONOdonata"/>
    <s v="2CONOdonata"/>
    <s v="N"/>
    <n v="1"/>
    <s v="Arthropoda"/>
    <s v="Insecta"/>
    <s v="Odonata"/>
    <x v="1"/>
    <x v="3"/>
    <x v="5"/>
    <m/>
    <m/>
    <m/>
    <m/>
    <n v="6"/>
  </r>
  <r>
    <d v="2022-07-15T00:00:00"/>
    <n v="2"/>
    <s v="P15"/>
    <s v="CON"/>
    <n v="5"/>
    <s v="Samp_2Rep_5CONOdonata"/>
    <s v="2CONOdonata"/>
    <s v="N"/>
    <n v="1"/>
    <s v="Arthropoda"/>
    <s v="Insecta"/>
    <s v="Odonata"/>
    <x v="1"/>
    <x v="4"/>
    <x v="5"/>
    <m/>
    <m/>
    <m/>
    <m/>
    <n v="0"/>
  </r>
  <r>
    <d v="2022-07-15T00:00:00"/>
    <n v="2"/>
    <s v="P15"/>
    <s v="CON"/>
    <n v="5"/>
    <s v="Samp_2Rep_5CONOdonata"/>
    <s v="2CONOdonata"/>
    <s v="N"/>
    <n v="1"/>
    <s v="Arthropoda"/>
    <s v="Insecta"/>
    <s v="Odonata"/>
    <x v="0"/>
    <x v="0"/>
    <x v="5"/>
    <m/>
    <m/>
    <m/>
    <m/>
    <n v="1"/>
  </r>
  <r>
    <d v="2022-07-15T00:00:00"/>
    <n v="2"/>
    <s v="P15"/>
    <s v="CON"/>
    <n v="5"/>
    <s v="Samp_2Rep_5CONOdonata"/>
    <s v="2CONOdonata"/>
    <s v="N"/>
    <n v="1"/>
    <s v="Arthropoda"/>
    <s v="Insecta"/>
    <s v="Odonata"/>
    <x v="0"/>
    <x v="1"/>
    <x v="5"/>
    <m/>
    <m/>
    <m/>
    <m/>
    <n v="0"/>
  </r>
  <r>
    <d v="2022-07-15T00:00:00"/>
    <n v="2"/>
    <s v="P15"/>
    <s v="CON"/>
    <n v="5"/>
    <s v="Samp_2Rep_5CONOdonata"/>
    <s v="2CONOdonata"/>
    <s v="N"/>
    <n v="1"/>
    <s v="Arthropoda"/>
    <s v="Insecta"/>
    <s v="Odonata"/>
    <x v="0"/>
    <x v="2"/>
    <x v="5"/>
    <m/>
    <m/>
    <m/>
    <m/>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22-07-15T00:00:00"/>
    <n v="2"/>
    <s v="P03"/>
    <s v="CON"/>
    <n v="1"/>
    <s v="Samp_2Rep_1CONOdonata"/>
    <s v="2CONOdonata"/>
    <s v="N"/>
    <n v="1"/>
    <s v="Arthropoda"/>
    <s v="Insecta"/>
    <s v="Odonata"/>
    <x v="0"/>
    <x v="0"/>
    <x v="0"/>
    <m/>
    <m/>
    <m/>
    <n v="1"/>
    <n v="1"/>
  </r>
  <r>
    <d v="2022-07-15T00:00:00"/>
    <n v="2"/>
    <s v="P03"/>
    <s v="CON"/>
    <n v="1"/>
    <s v="Samp_2Rep_1CONOdonata"/>
    <s v="2CONOdonata"/>
    <s v="N"/>
    <n v="1"/>
    <s v="Arthropoda"/>
    <s v="Insecta"/>
    <s v="Odonata"/>
    <x v="0"/>
    <x v="1"/>
    <x v="1"/>
    <m/>
    <m/>
    <m/>
    <n v="1"/>
    <n v="1"/>
  </r>
  <r>
    <d v="2022-07-15T00:00:00"/>
    <n v="2"/>
    <s v="P03"/>
    <s v="CON"/>
    <n v="1"/>
    <s v="Samp_2Rep_1CONOdonata"/>
    <s v="2CONOdonata"/>
    <s v="N"/>
    <n v="1"/>
    <s v="Arthropoda"/>
    <s v="Insecta"/>
    <s v="Odonata"/>
    <x v="0"/>
    <x v="2"/>
    <x v="2"/>
    <m/>
    <m/>
    <m/>
    <n v="2"/>
    <n v="2"/>
  </r>
  <r>
    <d v="2022-07-15T00:00:00"/>
    <n v="2"/>
    <s v="P03"/>
    <s v="CON"/>
    <n v="1"/>
    <s v="Samp_2Rep_1CONOdonata"/>
    <s v="2CONOdonata"/>
    <s v="N"/>
    <n v="1"/>
    <s v="Arthropoda"/>
    <s v="Insecta"/>
    <s v="Odonata"/>
    <x v="1"/>
    <x v="3"/>
    <x v="3"/>
    <m/>
    <m/>
    <m/>
    <n v="20"/>
    <n v="20"/>
  </r>
  <r>
    <d v="2022-07-15T00:00:00"/>
    <n v="2"/>
    <s v="P03"/>
    <s v="CON"/>
    <n v="1"/>
    <s v="Samp_2Rep_1CONOdonata"/>
    <s v="2CONOdonata"/>
    <s v="N"/>
    <n v="1"/>
    <s v="Arthropoda"/>
    <s v="Insecta"/>
    <s v="Odonata"/>
    <x v="1"/>
    <x v="3"/>
    <x v="4"/>
    <m/>
    <m/>
    <m/>
    <n v="1"/>
    <n v="1"/>
  </r>
  <r>
    <d v="2022-07-15T00:00:00"/>
    <n v="2"/>
    <s v="P03"/>
    <s v="CON"/>
    <n v="1"/>
    <s v="Samp_2Rep_1CONOdonata"/>
    <s v="2CONOdonata"/>
    <s v="N"/>
    <n v="1"/>
    <s v="Arthropoda"/>
    <s v="Insecta"/>
    <s v="Odonata"/>
    <x v="1"/>
    <x v="4"/>
    <x v="0"/>
    <m/>
    <m/>
    <m/>
    <n v="2"/>
    <n v="2"/>
  </r>
  <r>
    <d v="2022-07-15T00:00:00"/>
    <n v="2"/>
    <s v="P03"/>
    <s v="CON"/>
    <n v="1"/>
    <s v="Samp_2Rep_1CONOdonata"/>
    <s v="2CONOdonata"/>
    <s v="N"/>
    <n v="1"/>
    <s v="Arthropoda"/>
    <s v="Insecta"/>
    <s v="Odonata"/>
    <x v="1"/>
    <x v="3"/>
    <x v="3"/>
    <m/>
    <m/>
    <m/>
    <m/>
    <n v="36"/>
  </r>
  <r>
    <d v="2022-07-15T00:00:00"/>
    <n v="2"/>
    <s v="P15"/>
    <s v="CON"/>
    <n v="5"/>
    <s v="Samp_2Rep_5CONOdonata"/>
    <s v="2CONOdonata"/>
    <s v="N"/>
    <n v="1"/>
    <s v="Arthropoda"/>
    <s v="Insecta"/>
    <s v="Odonata"/>
    <x v="1"/>
    <x v="3"/>
    <x v="4"/>
    <m/>
    <m/>
    <m/>
    <m/>
    <n v="2"/>
  </r>
  <r>
    <d v="2022-07-15T00:00:00"/>
    <n v="2"/>
    <s v="P15"/>
    <s v="CON"/>
    <n v="5"/>
    <s v="Samp_2Rep_5CONOdonata"/>
    <s v="2CONOdonata"/>
    <s v="N"/>
    <n v="1"/>
    <s v="Arthropoda"/>
    <s v="Insecta"/>
    <s v="Odonata"/>
    <x v="1"/>
    <x v="3"/>
    <x v="0"/>
    <m/>
    <m/>
    <m/>
    <m/>
    <n v="2"/>
  </r>
  <r>
    <d v="2022-07-15T00:00:00"/>
    <n v="2"/>
    <s v="P03"/>
    <s v="CON"/>
    <n v="1"/>
    <s v="Samp_2Rep_1CONOdonata"/>
    <s v="2CONOdonata"/>
    <s v="N"/>
    <n v="1"/>
    <s v="Arthropoda"/>
    <s v="Insecta"/>
    <s v="Odonata"/>
    <x v="1"/>
    <x v="4"/>
    <x v="0"/>
    <m/>
    <m/>
    <m/>
    <m/>
    <n v="2"/>
  </r>
  <r>
    <d v="2022-07-15T00:00:00"/>
    <n v="2"/>
    <s v="P06"/>
    <s v="CON"/>
    <n v="2"/>
    <s v="Samp_2Rep_2CONOdonata"/>
    <s v="2CONOdonata"/>
    <s v="N"/>
    <n v="1"/>
    <s v="Arthropoda"/>
    <s v="Insecta"/>
    <s v="Odonata"/>
    <x v="0"/>
    <x v="2"/>
    <x v="2"/>
    <m/>
    <m/>
    <m/>
    <n v="2"/>
    <n v="2"/>
  </r>
  <r>
    <d v="2022-07-15T00:00:00"/>
    <n v="2"/>
    <s v="P06"/>
    <s v="CON"/>
    <n v="2"/>
    <s v="Samp_2Rep_2CONOdonata"/>
    <s v="2CONOdonata"/>
    <s v="N"/>
    <n v="1"/>
    <s v="Arthropoda"/>
    <s v="Insecta"/>
    <s v="Odonata"/>
    <x v="1"/>
    <x v="3"/>
    <x v="3"/>
    <m/>
    <m/>
    <m/>
    <n v="1"/>
    <n v="1"/>
  </r>
  <r>
    <d v="2022-07-15T00:00:00"/>
    <n v="2"/>
    <s v="P06"/>
    <s v="CON"/>
    <n v="2"/>
    <s v="Samp_2Rep_2CONOdonata"/>
    <s v="2CONOdonata"/>
    <s v="N"/>
    <n v="1"/>
    <s v="Arthropoda"/>
    <s v="Insecta"/>
    <s v="Odonata"/>
    <x v="1"/>
    <x v="3"/>
    <x v="3"/>
    <m/>
    <m/>
    <m/>
    <n v="12"/>
    <n v="12"/>
  </r>
  <r>
    <d v="2022-07-15T00:00:00"/>
    <n v="2"/>
    <s v="P06"/>
    <s v="CON"/>
    <n v="2"/>
    <s v="Samp_2Rep_2CONOdonata"/>
    <s v="2CONOdonata"/>
    <s v="N"/>
    <n v="1"/>
    <s v="Arthropoda"/>
    <s v="Insecta"/>
    <s v="Odonata"/>
    <x v="1"/>
    <x v="3"/>
    <x v="3"/>
    <m/>
    <m/>
    <m/>
    <m/>
    <n v="32"/>
  </r>
  <r>
    <d v="2022-07-15T00:00:00"/>
    <n v="2"/>
    <s v="P15"/>
    <s v="CON"/>
    <n v="5"/>
    <s v="Samp_2Rep_5CONOdonata"/>
    <s v="2CONOdonata"/>
    <s v="N"/>
    <n v="1"/>
    <s v="Arthropoda"/>
    <s v="Insecta"/>
    <s v="Odonata"/>
    <x v="1"/>
    <x v="3"/>
    <x v="4"/>
    <m/>
    <m/>
    <m/>
    <m/>
    <n v="2"/>
  </r>
  <r>
    <d v="2022-07-15T00:00:00"/>
    <n v="2"/>
    <s v="P15"/>
    <s v="CON"/>
    <n v="5"/>
    <s v="Samp_2Rep_5CONOdonata"/>
    <s v="2CONOdonata"/>
    <s v="N"/>
    <n v="1"/>
    <s v="Arthropoda"/>
    <s v="Insecta"/>
    <s v="Odonata"/>
    <x v="1"/>
    <x v="3"/>
    <x v="0"/>
    <m/>
    <m/>
    <m/>
    <m/>
    <n v="1"/>
  </r>
  <r>
    <d v="2022-07-15T00:00:00"/>
    <n v="2"/>
    <s v="P06"/>
    <s v="CON"/>
    <n v="2"/>
    <s v="Samp_2Rep_2CONOdonata"/>
    <s v="2CONOdonata"/>
    <s v="N"/>
    <n v="1"/>
    <s v="Arthropoda"/>
    <s v="Insecta"/>
    <s v="Odonata"/>
    <x v="1"/>
    <x v="4"/>
    <x v="0"/>
    <m/>
    <m/>
    <m/>
    <m/>
    <n v="1"/>
  </r>
  <r>
    <d v="2022-07-15T00:00:00"/>
    <n v="2"/>
    <s v="P06"/>
    <s v="CON"/>
    <n v="2"/>
    <s v="Samp_2Rep_2CONOdonata"/>
    <s v="2CONOdonata"/>
    <s v="N"/>
    <n v="1"/>
    <s v="Arthropoda"/>
    <s v="Insecta"/>
    <s v="Odonata"/>
    <x v="0"/>
    <x v="0"/>
    <x v="0"/>
    <m/>
    <m/>
    <m/>
    <m/>
    <n v="0"/>
  </r>
  <r>
    <d v="2022-07-15T00:00:00"/>
    <n v="2"/>
    <s v="P06"/>
    <s v="CON"/>
    <n v="2"/>
    <s v="Samp_2Rep_2CONOdonata"/>
    <s v="2CONOdonata"/>
    <s v="N"/>
    <n v="1"/>
    <s v="Arthropoda"/>
    <s v="Insecta"/>
    <s v="Odonata"/>
    <x v="0"/>
    <x v="1"/>
    <x v="1"/>
    <m/>
    <m/>
    <m/>
    <m/>
    <n v="0"/>
  </r>
  <r>
    <d v="2022-07-15T00:00:00"/>
    <n v="2"/>
    <s v="P06"/>
    <s v="CON"/>
    <n v="2"/>
    <s v="Samp_2Rep_2CONOdonata"/>
    <s v="2CONOdonata"/>
    <s v="N"/>
    <n v="1"/>
    <s v="Arthropoda"/>
    <s v="Insecta"/>
    <s v="Odonata"/>
    <x v="0"/>
    <x v="2"/>
    <x v="2"/>
    <m/>
    <m/>
    <m/>
    <m/>
    <n v="1"/>
  </r>
  <r>
    <d v="2022-07-15T00:00:00"/>
    <n v="2"/>
    <s v="P08"/>
    <s v="CON"/>
    <n v="3"/>
    <s v="Samp_2Rep_3CONOdonata"/>
    <s v="2CONOdonata"/>
    <s v="N"/>
    <n v="1"/>
    <s v="Arthropoda"/>
    <s v="Insecta"/>
    <s v="Odonata"/>
    <x v="1"/>
    <x v="3"/>
    <x v="4"/>
    <m/>
    <m/>
    <m/>
    <n v="1"/>
    <n v="1"/>
  </r>
  <r>
    <d v="2022-07-15T00:00:00"/>
    <n v="2"/>
    <s v="P08"/>
    <s v="CON"/>
    <n v="3"/>
    <s v="Samp_2Rep_3CONOdonata"/>
    <s v="2CONOdonata"/>
    <s v="N"/>
    <n v="1"/>
    <s v="Arthropoda"/>
    <s v="Insecta"/>
    <s v="Odonata"/>
    <x v="1"/>
    <x v="3"/>
    <x v="3"/>
    <m/>
    <m/>
    <m/>
    <n v="10"/>
    <n v="10"/>
  </r>
  <r>
    <d v="2022-07-15T00:00:00"/>
    <n v="2"/>
    <s v="P08"/>
    <s v="CON"/>
    <n v="3"/>
    <s v="Samp_2Rep_3CONOdonata"/>
    <s v="2CONOdonata"/>
    <s v="N"/>
    <n v="1"/>
    <s v="Arthropoda"/>
    <s v="Insecta"/>
    <s v="Odonata"/>
    <x v="1"/>
    <x v="3"/>
    <x v="4"/>
    <m/>
    <m/>
    <m/>
    <n v="1"/>
    <n v="1"/>
  </r>
  <r>
    <d v="2022-07-15T00:00:00"/>
    <n v="2"/>
    <s v="P08"/>
    <s v="CON"/>
    <n v="3"/>
    <s v="Samp_2Rep_3CONOdonata"/>
    <s v="2CONOdonata"/>
    <s v="N"/>
    <n v="1"/>
    <s v="Arthropoda"/>
    <s v="Insecta"/>
    <s v="Odonata"/>
    <x v="1"/>
    <x v="3"/>
    <x v="3"/>
    <m/>
    <m/>
    <m/>
    <m/>
    <n v="7"/>
  </r>
  <r>
    <d v="2022-07-15T00:00:00"/>
    <n v="2"/>
    <s v="P15"/>
    <s v="CON"/>
    <n v="5"/>
    <s v="Samp_2Rep_5CONOdonata"/>
    <s v="2CONOdonata"/>
    <s v="N"/>
    <n v="1"/>
    <s v="Arthropoda"/>
    <s v="Insecta"/>
    <s v="Odonata"/>
    <x v="1"/>
    <x v="3"/>
    <x v="4"/>
    <m/>
    <m/>
    <m/>
    <m/>
    <n v="0"/>
  </r>
  <r>
    <d v="2022-07-15T00:00:00"/>
    <n v="2"/>
    <s v="P15"/>
    <s v="CON"/>
    <n v="5"/>
    <s v="Samp_2Rep_5CONOdonata"/>
    <s v="2CONOdonata"/>
    <s v="N"/>
    <n v="1"/>
    <s v="Arthropoda"/>
    <s v="Insecta"/>
    <s v="Odonata"/>
    <x v="1"/>
    <x v="3"/>
    <x v="0"/>
    <m/>
    <m/>
    <m/>
    <m/>
    <n v="0"/>
  </r>
  <r>
    <d v="2022-07-15T00:00:00"/>
    <n v="2"/>
    <s v="P08"/>
    <s v="CON"/>
    <n v="3"/>
    <s v="Samp_2Rep_3CONOdonata"/>
    <s v="2CONOdonata"/>
    <s v="N"/>
    <n v="1"/>
    <s v="Arthropoda"/>
    <s v="Insecta"/>
    <s v="Odonata"/>
    <x v="1"/>
    <x v="4"/>
    <x v="0"/>
    <m/>
    <m/>
    <m/>
    <m/>
    <n v="0"/>
  </r>
  <r>
    <d v="2022-07-15T00:00:00"/>
    <n v="2"/>
    <s v="P08"/>
    <s v="CON"/>
    <n v="3"/>
    <s v="Samp_2Rep_3CONOdonata"/>
    <s v="2CONOdonata"/>
    <s v="N"/>
    <n v="1"/>
    <s v="Arthropoda"/>
    <s v="Insecta"/>
    <s v="Odonata"/>
    <x v="0"/>
    <x v="0"/>
    <x v="0"/>
    <m/>
    <m/>
    <m/>
    <m/>
    <n v="1"/>
  </r>
  <r>
    <d v="2022-07-15T00:00:00"/>
    <n v="2"/>
    <s v="P08"/>
    <s v="CON"/>
    <n v="3"/>
    <s v="Samp_2Rep_3CONOdonata"/>
    <s v="2CONOdonata"/>
    <s v="N"/>
    <n v="1"/>
    <s v="Arthropoda"/>
    <s v="Insecta"/>
    <s v="Odonata"/>
    <x v="0"/>
    <x v="1"/>
    <x v="1"/>
    <m/>
    <m/>
    <m/>
    <m/>
    <n v="1"/>
  </r>
  <r>
    <d v="2022-07-15T00:00:00"/>
    <n v="2"/>
    <s v="P08"/>
    <s v="CON"/>
    <n v="3"/>
    <s v="Samp_2Rep_3CONOdonata"/>
    <s v="2CONOdonata"/>
    <s v="N"/>
    <n v="1"/>
    <s v="Arthropoda"/>
    <s v="Insecta"/>
    <s v="Odonata"/>
    <x v="0"/>
    <x v="2"/>
    <x v="2"/>
    <m/>
    <m/>
    <m/>
    <m/>
    <n v="5"/>
  </r>
  <r>
    <d v="2022-07-15T00:00:00"/>
    <n v="2"/>
    <s v="P12"/>
    <s v="CON"/>
    <n v="4"/>
    <s v="Samp_2Rep_4CONOdonata"/>
    <s v="2CONOdonata"/>
    <s v="N"/>
    <n v="1"/>
    <s v="Arthropoda"/>
    <s v="Insecta"/>
    <s v="Odonata"/>
    <x v="0"/>
    <x v="2"/>
    <x v="2"/>
    <m/>
    <m/>
    <m/>
    <n v="1"/>
    <n v="1"/>
  </r>
  <r>
    <d v="2022-07-15T00:00:00"/>
    <n v="2"/>
    <s v="P12"/>
    <s v="CON"/>
    <n v="4"/>
    <s v="Samp_2Rep_4CONOdonata"/>
    <s v="2CONOdonata"/>
    <s v="N"/>
    <n v="1"/>
    <s v="Arthropoda"/>
    <s v="Insecta"/>
    <s v="Odonata"/>
    <x v="1"/>
    <x v="3"/>
    <x v="3"/>
    <m/>
    <m/>
    <m/>
    <n v="1"/>
    <n v="1"/>
  </r>
  <r>
    <d v="2022-07-15T00:00:00"/>
    <n v="2"/>
    <s v="P12"/>
    <s v="CON"/>
    <n v="4"/>
    <s v="Samp_2Rep_4CONOdonata"/>
    <s v="2CONOdonata"/>
    <s v="N"/>
    <n v="1"/>
    <s v="Arthropoda"/>
    <s v="Insecta"/>
    <s v="Odonata"/>
    <x v="1"/>
    <x v="3"/>
    <x v="3"/>
    <m/>
    <m/>
    <m/>
    <m/>
    <n v="23"/>
  </r>
  <r>
    <d v="2022-07-15T00:00:00"/>
    <n v="2"/>
    <s v="P15"/>
    <s v="CON"/>
    <n v="5"/>
    <s v="Samp_2Rep_5CONOdonata"/>
    <s v="2CONOdonata"/>
    <s v="N"/>
    <n v="1"/>
    <s v="Arthropoda"/>
    <s v="Insecta"/>
    <s v="Odonata"/>
    <x v="1"/>
    <x v="3"/>
    <x v="4"/>
    <m/>
    <m/>
    <m/>
    <m/>
    <n v="2"/>
  </r>
  <r>
    <d v="2022-07-15T00:00:00"/>
    <n v="2"/>
    <s v="P15"/>
    <s v="CON"/>
    <n v="5"/>
    <s v="Samp_2Rep_5CONOdonata"/>
    <s v="2CONOdonata"/>
    <s v="N"/>
    <n v="1"/>
    <s v="Arthropoda"/>
    <s v="Insecta"/>
    <s v="Odonata"/>
    <x v="1"/>
    <x v="3"/>
    <x v="0"/>
    <m/>
    <m/>
    <m/>
    <m/>
    <n v="1"/>
  </r>
  <r>
    <d v="2022-07-15T00:00:00"/>
    <n v="2"/>
    <s v="P12"/>
    <s v="CON"/>
    <n v="4"/>
    <s v="Samp_2Rep_4CONOdonata"/>
    <s v="2CONOdonata"/>
    <s v="N"/>
    <n v="1"/>
    <s v="Arthropoda"/>
    <s v="Insecta"/>
    <s v="Odonata"/>
    <x v="1"/>
    <x v="4"/>
    <x v="0"/>
    <m/>
    <m/>
    <m/>
    <m/>
    <n v="1"/>
  </r>
  <r>
    <d v="2022-07-15T00:00:00"/>
    <n v="2"/>
    <s v="P15"/>
    <s v="CON"/>
    <n v="5"/>
    <s v="Samp_2Rep_5CONOdonata"/>
    <s v="2CONOdonata"/>
    <s v="N"/>
    <n v="1"/>
    <s v="Arthropoda"/>
    <s v="Insecta"/>
    <s v="Odonata"/>
    <x v="1"/>
    <x v="3"/>
    <x v="0"/>
    <m/>
    <m/>
    <m/>
    <n v="2"/>
    <n v="2"/>
  </r>
  <r>
    <d v="2022-07-15T00:00:00"/>
    <n v="2"/>
    <s v="P15"/>
    <s v="CON"/>
    <n v="5"/>
    <s v="Samp_2Rep_5CONOdonata"/>
    <s v="2CONOdonata"/>
    <s v="N"/>
    <n v="1"/>
    <s v="Arthropoda"/>
    <s v="Insecta"/>
    <s v="Odonata"/>
    <x v="1"/>
    <x v="3"/>
    <x v="3"/>
    <m/>
    <m/>
    <m/>
    <n v="1"/>
    <n v="1"/>
  </r>
  <r>
    <d v="2022-07-15T00:00:00"/>
    <n v="2"/>
    <s v="P15"/>
    <s v="CON"/>
    <n v="5"/>
    <s v="Samp_2Rep_5CONOdonata"/>
    <s v="2CONOdonata"/>
    <s v="N"/>
    <n v="1"/>
    <s v="Arthropoda"/>
    <s v="Insecta"/>
    <s v="Odonata"/>
    <x v="1"/>
    <x v="3"/>
    <x v="3"/>
    <m/>
    <m/>
    <m/>
    <m/>
    <n v="5"/>
  </r>
  <r>
    <d v="2022-07-15T00:00:00"/>
    <n v="2"/>
    <s v="P15"/>
    <s v="CON"/>
    <n v="5"/>
    <s v="Samp_2Rep_5CONOdonata"/>
    <s v="2CONOdonata"/>
    <s v="N"/>
    <n v="1"/>
    <s v="Arthropoda"/>
    <s v="Insecta"/>
    <s v="Odonata"/>
    <x v="1"/>
    <x v="3"/>
    <x v="4"/>
    <m/>
    <m/>
    <m/>
    <m/>
    <n v="0"/>
  </r>
  <r>
    <d v="2022-07-15T00:00:00"/>
    <n v="2"/>
    <s v="P15"/>
    <s v="CON"/>
    <n v="5"/>
    <s v="Samp_2Rep_5CONOdonata"/>
    <s v="2CONOdonata"/>
    <s v="N"/>
    <n v="1"/>
    <s v="Arthropoda"/>
    <s v="Insecta"/>
    <s v="Odonata"/>
    <x v="1"/>
    <x v="3"/>
    <x v="0"/>
    <m/>
    <m/>
    <m/>
    <m/>
    <n v="0"/>
  </r>
  <r>
    <d v="2022-07-15T00:00:00"/>
    <n v="2"/>
    <s v="P15"/>
    <s v="CON"/>
    <n v="5"/>
    <s v="Samp_2Rep_5CONOdonata"/>
    <s v="2CONOdonata"/>
    <s v="N"/>
    <n v="1"/>
    <s v="Arthropoda"/>
    <s v="Insecta"/>
    <s v="Odonata"/>
    <x v="1"/>
    <x v="4"/>
    <x v="0"/>
    <m/>
    <m/>
    <m/>
    <m/>
    <n v="0"/>
  </r>
  <r>
    <d v="2022-07-15T00:00:00"/>
    <n v="2"/>
    <s v="P15"/>
    <s v="CON"/>
    <n v="5"/>
    <s v="Samp_2Rep_5CONOdonata"/>
    <s v="2CONOdonata"/>
    <s v="N"/>
    <n v="1"/>
    <s v="Arthropoda"/>
    <s v="Insecta"/>
    <s v="Odonata"/>
    <x v="0"/>
    <x v="0"/>
    <x v="0"/>
    <m/>
    <m/>
    <m/>
    <m/>
    <n v="1"/>
  </r>
  <r>
    <d v="2022-07-15T00:00:00"/>
    <n v="2"/>
    <s v="P15"/>
    <s v="CON"/>
    <n v="5"/>
    <s v="Samp_2Rep_5CONOdonata"/>
    <s v="2CONOdonata"/>
    <s v="N"/>
    <n v="1"/>
    <s v="Arthropoda"/>
    <s v="Insecta"/>
    <s v="Odonata"/>
    <x v="0"/>
    <x v="1"/>
    <x v="1"/>
    <m/>
    <m/>
    <m/>
    <m/>
    <n v="0"/>
  </r>
  <r>
    <d v="2022-07-15T00:00:00"/>
    <n v="2"/>
    <s v="P15"/>
    <s v="CON"/>
    <n v="5"/>
    <s v="Samp_2Rep_5CONOdonata"/>
    <s v="2CONOdonata"/>
    <s v="N"/>
    <n v="1"/>
    <s v="Arthropoda"/>
    <s v="Insecta"/>
    <s v="Odonata"/>
    <x v="0"/>
    <x v="2"/>
    <x v="2"/>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1797F-4D5F-4E33-BFC4-456F9D9B0B4E}" name="PivotTable2" cacheId="1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U242:X251" firstHeaderRow="2" firstDataRow="2" firstDataCol="3"/>
  <pivotFields count="2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5">
        <item x="4"/>
        <item x="1"/>
        <item x="3"/>
        <item x="0"/>
        <item x="2"/>
      </items>
    </pivotField>
    <pivotField axis="axisRow" compact="0" outline="0" showAll="0">
      <items count="6">
        <item x="3"/>
        <item x="2"/>
        <item x="4"/>
        <item x="1"/>
        <item x="0"/>
        <item t="default"/>
      </items>
    </pivotField>
    <pivotField compact="0" outline="0" showAll="0"/>
    <pivotField compact="0" outline="0" showAll="0"/>
    <pivotField compact="0" outline="0" showAll="0"/>
    <pivotField compact="0" outline="0" showAll="0"/>
    <pivotField dataField="1" compact="0" outline="0" showAll="0"/>
  </pivotFields>
  <rowFields count="3">
    <field x="12"/>
    <field x="13"/>
    <field x="14"/>
  </rowFields>
  <rowItems count="8">
    <i>
      <x/>
      <x/>
      <x v="4"/>
    </i>
    <i r="1">
      <x v="2"/>
      <x/>
    </i>
    <i r="2">
      <x v="2"/>
    </i>
    <i r="2">
      <x v="4"/>
    </i>
    <i>
      <x v="1"/>
      <x v="1"/>
      <x v="3"/>
    </i>
    <i r="1">
      <x v="3"/>
      <x v="4"/>
    </i>
    <i r="1">
      <x v="4"/>
      <x v="1"/>
    </i>
    <i t="grand">
      <x/>
    </i>
  </rowItems>
  <colItems count="1">
    <i/>
  </colItems>
  <dataFields count="1">
    <dataField name="Sum of Weighted_Abundance" fld="19" baseField="0" baseItem="0"/>
  </dataFields>
  <formats count="36">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12" type="button" dataOnly="0" labelOnly="1" outline="0" axis="axisRow" fieldPosition="0"/>
    </format>
    <format dxfId="104">
      <pivotArea field="13" type="button" dataOnly="0" labelOnly="1" outline="0" axis="axisRow" fieldPosition="1"/>
    </format>
    <format dxfId="103">
      <pivotArea field="14" type="button" dataOnly="0" labelOnly="1" outline="0" axis="axisRow" fieldPosition="2"/>
    </format>
    <format dxfId="102">
      <pivotArea dataOnly="0" labelOnly="1" outline="0" fieldPosition="0">
        <references count="1">
          <reference field="12" count="0"/>
        </references>
      </pivotArea>
    </format>
    <format dxfId="101">
      <pivotArea dataOnly="0" labelOnly="1" grandRow="1" outline="0" fieldPosition="0"/>
    </format>
    <format dxfId="100">
      <pivotArea dataOnly="0" labelOnly="1" outline="0" fieldPosition="0">
        <references count="2">
          <reference field="12" count="1" selected="0">
            <x v="0"/>
          </reference>
          <reference field="13" count="2">
            <x v="0"/>
            <x v="2"/>
          </reference>
        </references>
      </pivotArea>
    </format>
    <format dxfId="99">
      <pivotArea dataOnly="0" labelOnly="1" outline="0" fieldPosition="0">
        <references count="2">
          <reference field="12" count="1" selected="0">
            <x v="0"/>
          </reference>
          <reference field="13" count="2" defaultSubtotal="1">
            <x v="0"/>
            <x v="2"/>
          </reference>
        </references>
      </pivotArea>
    </format>
    <format dxfId="98">
      <pivotArea dataOnly="0" labelOnly="1" outline="0" fieldPosition="0">
        <references count="2">
          <reference field="12" count="1" selected="0">
            <x v="1"/>
          </reference>
          <reference field="13" count="3">
            <x v="1"/>
            <x v="3"/>
            <x v="4"/>
          </reference>
        </references>
      </pivotArea>
    </format>
    <format dxfId="97">
      <pivotArea dataOnly="0" labelOnly="1" outline="0" fieldPosition="0">
        <references count="2">
          <reference field="12" count="1" selected="0">
            <x v="1"/>
          </reference>
          <reference field="13" count="3" defaultSubtotal="1">
            <x v="1"/>
            <x v="3"/>
            <x v="4"/>
          </reference>
        </references>
      </pivotArea>
    </format>
    <format dxfId="96">
      <pivotArea dataOnly="0" labelOnly="1" outline="0" fieldPosition="0">
        <references count="3">
          <reference field="12" count="1" selected="0">
            <x v="0"/>
          </reference>
          <reference field="13" count="1" selected="0">
            <x v="0"/>
          </reference>
          <reference field="14" count="1">
            <x v="4"/>
          </reference>
        </references>
      </pivotArea>
    </format>
    <format dxfId="95">
      <pivotArea dataOnly="0" labelOnly="1" outline="0" fieldPosition="0">
        <references count="3">
          <reference field="12" count="1" selected="0">
            <x v="0"/>
          </reference>
          <reference field="13" count="1" selected="0">
            <x v="2"/>
          </reference>
          <reference field="14" count="3">
            <x v="0"/>
            <x v="2"/>
            <x v="4"/>
          </reference>
        </references>
      </pivotArea>
    </format>
    <format dxfId="94">
      <pivotArea dataOnly="0" labelOnly="1" outline="0" fieldPosition="0">
        <references count="3">
          <reference field="12" count="1" selected="0">
            <x v="1"/>
          </reference>
          <reference field="13" count="1" selected="0">
            <x v="1"/>
          </reference>
          <reference field="14" count="1">
            <x v="3"/>
          </reference>
        </references>
      </pivotArea>
    </format>
    <format dxfId="93">
      <pivotArea dataOnly="0" labelOnly="1" outline="0" fieldPosition="0">
        <references count="3">
          <reference field="12" count="1" selected="0">
            <x v="1"/>
          </reference>
          <reference field="13" count="1" selected="0">
            <x v="3"/>
          </reference>
          <reference field="14" count="1">
            <x v="4"/>
          </reference>
        </references>
      </pivotArea>
    </format>
    <format dxfId="92">
      <pivotArea dataOnly="0" labelOnly="1" outline="0" fieldPosition="0">
        <references count="3">
          <reference field="12" count="1" selected="0">
            <x v="1"/>
          </reference>
          <reference field="13" count="1" selected="0">
            <x v="4"/>
          </reference>
          <reference field="14" count="1">
            <x v="1"/>
          </reference>
        </references>
      </pivotArea>
    </format>
    <format dxfId="91">
      <pivotArea type="topRight" dataOnly="0" labelOnly="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12" type="button" dataOnly="0" labelOnly="1" outline="0" axis="axisRow" fieldPosition="0"/>
    </format>
    <format dxfId="67">
      <pivotArea field="13" type="button" dataOnly="0" labelOnly="1" outline="0" axis="axisRow" fieldPosition="1"/>
    </format>
    <format dxfId="66">
      <pivotArea field="14" type="button" dataOnly="0" labelOnly="1" outline="0" axis="axisRow" fieldPosition="2"/>
    </format>
    <format dxfId="65">
      <pivotArea dataOnly="0" labelOnly="1" outline="0" fieldPosition="0">
        <references count="1">
          <reference field="12" count="0"/>
        </references>
      </pivotArea>
    </format>
    <format dxfId="64">
      <pivotArea dataOnly="0" labelOnly="1" grandRow="1" outline="0" fieldPosition="0"/>
    </format>
    <format dxfId="63">
      <pivotArea dataOnly="0" labelOnly="1" outline="0" fieldPosition="0">
        <references count="2">
          <reference field="12" count="1" selected="0">
            <x v="0"/>
          </reference>
          <reference field="13" count="2">
            <x v="0"/>
            <x v="2"/>
          </reference>
        </references>
      </pivotArea>
    </format>
    <format dxfId="62">
      <pivotArea dataOnly="0" labelOnly="1" outline="0" fieldPosition="0">
        <references count="2">
          <reference field="12" count="1" selected="0">
            <x v="0"/>
          </reference>
          <reference field="13" count="2" defaultSubtotal="1">
            <x v="0"/>
            <x v="2"/>
          </reference>
        </references>
      </pivotArea>
    </format>
    <format dxfId="61">
      <pivotArea dataOnly="0" labelOnly="1" outline="0" fieldPosition="0">
        <references count="2">
          <reference field="12" count="1" selected="0">
            <x v="1"/>
          </reference>
          <reference field="13" count="3">
            <x v="1"/>
            <x v="3"/>
            <x v="4"/>
          </reference>
        </references>
      </pivotArea>
    </format>
    <format dxfId="60">
      <pivotArea dataOnly="0" labelOnly="1" outline="0" fieldPosition="0">
        <references count="2">
          <reference field="12" count="1" selected="0">
            <x v="1"/>
          </reference>
          <reference field="13" count="3" defaultSubtotal="1">
            <x v="1"/>
            <x v="3"/>
            <x v="4"/>
          </reference>
        </references>
      </pivotArea>
    </format>
    <format dxfId="59">
      <pivotArea dataOnly="0" labelOnly="1" outline="0" fieldPosition="0">
        <references count="3">
          <reference field="12" count="1" selected="0">
            <x v="0"/>
          </reference>
          <reference field="13" count="1" selected="0">
            <x v="0"/>
          </reference>
          <reference field="14" count="1">
            <x v="4"/>
          </reference>
        </references>
      </pivotArea>
    </format>
    <format dxfId="58">
      <pivotArea dataOnly="0" labelOnly="1" outline="0" fieldPosition="0">
        <references count="3">
          <reference field="12" count="1" selected="0">
            <x v="0"/>
          </reference>
          <reference field="13" count="1" selected="0">
            <x v="2"/>
          </reference>
          <reference field="14" count="3">
            <x v="0"/>
            <x v="2"/>
            <x v="4"/>
          </reference>
        </references>
      </pivotArea>
    </format>
    <format dxfId="57">
      <pivotArea dataOnly="0" labelOnly="1" outline="0" fieldPosition="0">
        <references count="3">
          <reference field="12" count="1" selected="0">
            <x v="1"/>
          </reference>
          <reference field="13" count="1" selected="0">
            <x v="1"/>
          </reference>
          <reference field="14" count="1">
            <x v="3"/>
          </reference>
        </references>
      </pivotArea>
    </format>
    <format dxfId="56">
      <pivotArea dataOnly="0" labelOnly="1" outline="0" fieldPosition="0">
        <references count="3">
          <reference field="12" count="1" selected="0">
            <x v="1"/>
          </reference>
          <reference field="13" count="1" selected="0">
            <x v="3"/>
          </reference>
          <reference field="14" count="1">
            <x v="4"/>
          </reference>
        </references>
      </pivotArea>
    </format>
    <format dxfId="55">
      <pivotArea dataOnly="0" labelOnly="1" outline="0" fieldPosition="0">
        <references count="3">
          <reference field="12" count="1" selected="0">
            <x v="1"/>
          </reference>
          <reference field="13" count="1" selected="0">
            <x v="4"/>
          </reference>
          <reference field="14" count="1">
            <x v="1"/>
          </reference>
        </references>
      </pivotArea>
    </format>
    <format dxfId="54">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5BF799-4ACB-491D-A9DB-84E5F8906574}" name="PivotTable1" cacheId="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U225:X239" firstHeaderRow="2" firstDataRow="2" firstDataCol="3"/>
  <pivotFields count="2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5">
        <item x="4"/>
        <item x="1"/>
        <item x="3"/>
        <item x="0"/>
        <item x="2"/>
      </items>
    </pivotField>
    <pivotField axis="axisRow" compact="0" outline="0" showAll="0">
      <items count="7">
        <item x="3"/>
        <item x="2"/>
        <item x="4"/>
        <item x="1"/>
        <item x="0"/>
        <item x="5"/>
        <item t="default"/>
      </items>
    </pivotField>
    <pivotField compact="0" outline="0" showAll="0"/>
    <pivotField compact="0" outline="0" showAll="0"/>
    <pivotField compact="0" outline="0" showAll="0"/>
    <pivotField compact="0" outline="0" showAll="0"/>
    <pivotField dataField="1" compact="0" outline="0" showAll="0"/>
  </pivotFields>
  <rowFields count="3">
    <field x="12"/>
    <field x="13"/>
    <field x="14"/>
  </rowFields>
  <rowItems count="13">
    <i>
      <x/>
      <x/>
      <x v="4"/>
    </i>
    <i r="2">
      <x v="5"/>
    </i>
    <i r="1">
      <x v="2"/>
      <x/>
    </i>
    <i r="2">
      <x v="2"/>
    </i>
    <i r="2">
      <x v="4"/>
    </i>
    <i r="2">
      <x v="5"/>
    </i>
    <i>
      <x v="1"/>
      <x v="1"/>
      <x v="3"/>
    </i>
    <i r="2">
      <x v="5"/>
    </i>
    <i r="1">
      <x v="3"/>
      <x v="4"/>
    </i>
    <i r="2">
      <x v="5"/>
    </i>
    <i r="1">
      <x v="4"/>
      <x v="1"/>
    </i>
    <i r="2">
      <x v="5"/>
    </i>
    <i t="grand">
      <x/>
    </i>
  </rowItems>
  <colItems count="1">
    <i/>
  </colItems>
  <dataFields count="1">
    <dataField name="Sum of Weighted_Abundance" fld="19" baseField="12" baseItem="0"/>
  </dataFields>
  <formats count="33">
    <format dxfId="143">
      <pivotArea type="all" dataOnly="0" outline="0" fieldPosition="0"/>
    </format>
    <format dxfId="142">
      <pivotArea outline="0" collapsedLevelsAreSubtotals="1" fieldPosition="0"/>
    </format>
    <format dxfId="141">
      <pivotArea type="origin" dataOnly="0" labelOnly="1" outline="0" fieldPosition="0"/>
    </format>
    <format dxfId="140">
      <pivotArea field="12" type="button" dataOnly="0" labelOnly="1" outline="0" axis="axisRow" fieldPosition="0"/>
    </format>
    <format dxfId="139">
      <pivotArea field="13" type="button" dataOnly="0" labelOnly="1" outline="0" axis="axisRow" fieldPosition="1"/>
    </format>
    <format dxfId="138">
      <pivotArea field="14" type="button" dataOnly="0" labelOnly="1" outline="0" axis="axisRow" fieldPosition="2"/>
    </format>
    <format dxfId="137">
      <pivotArea dataOnly="0" labelOnly="1" outline="0" fieldPosition="0">
        <references count="1">
          <reference field="12" count="0"/>
        </references>
      </pivotArea>
    </format>
    <format dxfId="136">
      <pivotArea dataOnly="0" labelOnly="1" outline="0" fieldPosition="0">
        <references count="1">
          <reference field="12" count="0" defaultSubtotal="1"/>
        </references>
      </pivotArea>
    </format>
    <format dxfId="135">
      <pivotArea dataOnly="0" labelOnly="1" grandRow="1" outline="0" fieldPosition="0"/>
    </format>
    <format dxfId="134">
      <pivotArea dataOnly="0" labelOnly="1" outline="0" fieldPosition="0">
        <references count="2">
          <reference field="12" count="1" selected="0">
            <x v="0"/>
          </reference>
          <reference field="13" count="2">
            <x v="0"/>
            <x v="2"/>
          </reference>
        </references>
      </pivotArea>
    </format>
    <format dxfId="133">
      <pivotArea dataOnly="0" labelOnly="1" outline="0" fieldPosition="0">
        <references count="2">
          <reference field="12" count="1" selected="0">
            <x v="1"/>
          </reference>
          <reference field="13" count="3">
            <x v="1"/>
            <x v="3"/>
            <x v="4"/>
          </reference>
        </references>
      </pivotArea>
    </format>
    <format dxfId="132">
      <pivotArea dataOnly="0" labelOnly="1" outline="0" fieldPosition="0">
        <references count="3">
          <reference field="12" count="1" selected="0">
            <x v="0"/>
          </reference>
          <reference field="13" count="1" selected="0">
            <x v="0"/>
          </reference>
          <reference field="14" count="2">
            <x v="4"/>
            <x v="5"/>
          </reference>
        </references>
      </pivotArea>
    </format>
    <format dxfId="131">
      <pivotArea dataOnly="0" labelOnly="1" outline="0" fieldPosition="0">
        <references count="3">
          <reference field="12" count="1" selected="0">
            <x v="0"/>
          </reference>
          <reference field="13" count="1" selected="0">
            <x v="2"/>
          </reference>
          <reference field="14" count="4">
            <x v="0"/>
            <x v="2"/>
            <x v="4"/>
            <x v="5"/>
          </reference>
        </references>
      </pivotArea>
    </format>
    <format dxfId="130">
      <pivotArea dataOnly="0" labelOnly="1" outline="0" fieldPosition="0">
        <references count="3">
          <reference field="12" count="1" selected="0">
            <x v="1"/>
          </reference>
          <reference field="13" count="1" selected="0">
            <x v="1"/>
          </reference>
          <reference field="14" count="2">
            <x v="3"/>
            <x v="5"/>
          </reference>
        </references>
      </pivotArea>
    </format>
    <format dxfId="129">
      <pivotArea dataOnly="0" labelOnly="1" outline="0" fieldPosition="0">
        <references count="3">
          <reference field="12" count="1" selected="0">
            <x v="1"/>
          </reference>
          <reference field="13" count="1" selected="0">
            <x v="3"/>
          </reference>
          <reference field="14" count="2">
            <x v="4"/>
            <x v="5"/>
          </reference>
        </references>
      </pivotArea>
    </format>
    <format dxfId="128">
      <pivotArea dataOnly="0" labelOnly="1" outline="0" fieldPosition="0">
        <references count="3">
          <reference field="12" count="1" selected="0">
            <x v="1"/>
          </reference>
          <reference field="13" count="1" selected="0">
            <x v="4"/>
          </reference>
          <reference field="14" count="2">
            <x v="1"/>
            <x v="5"/>
          </reference>
        </references>
      </pivotArea>
    </format>
    <format dxfId="127">
      <pivotArea type="topRight" dataOnly="0" labelOnly="1" outline="0" fieldPosition="0"/>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12" type="button" dataOnly="0" labelOnly="1" outline="0" axis="axisRow" fieldPosition="0"/>
    </format>
    <format dxfId="48">
      <pivotArea field="13" type="button" dataOnly="0" labelOnly="1" outline="0" axis="axisRow" fieldPosition="1"/>
    </format>
    <format dxfId="47">
      <pivotArea field="14" type="button" dataOnly="0" labelOnly="1" outline="0" axis="axisRow" fieldPosition="2"/>
    </format>
    <format dxfId="46">
      <pivotArea dataOnly="0" labelOnly="1" outline="0" fieldPosition="0">
        <references count="1">
          <reference field="12" count="0"/>
        </references>
      </pivotArea>
    </format>
    <format dxfId="45">
      <pivotArea dataOnly="0" labelOnly="1" grandRow="1" outline="0" fieldPosition="0"/>
    </format>
    <format dxfId="44">
      <pivotArea dataOnly="0" labelOnly="1" outline="0" fieldPosition="0">
        <references count="2">
          <reference field="12" count="1" selected="0">
            <x v="0"/>
          </reference>
          <reference field="13" count="2">
            <x v="0"/>
            <x v="2"/>
          </reference>
        </references>
      </pivotArea>
    </format>
    <format dxfId="43">
      <pivotArea dataOnly="0" labelOnly="1" outline="0" fieldPosition="0">
        <references count="2">
          <reference field="12" count="1" selected="0">
            <x v="1"/>
          </reference>
          <reference field="13" count="3">
            <x v="1"/>
            <x v="3"/>
            <x v="4"/>
          </reference>
        </references>
      </pivotArea>
    </format>
    <format dxfId="42">
      <pivotArea dataOnly="0" labelOnly="1" outline="0" fieldPosition="0">
        <references count="3">
          <reference field="12" count="1" selected="0">
            <x v="0"/>
          </reference>
          <reference field="13" count="1" selected="0">
            <x v="0"/>
          </reference>
          <reference field="14" count="2">
            <x v="4"/>
            <x v="5"/>
          </reference>
        </references>
      </pivotArea>
    </format>
    <format dxfId="41">
      <pivotArea dataOnly="0" labelOnly="1" outline="0" fieldPosition="0">
        <references count="3">
          <reference field="12" count="1" selected="0">
            <x v="0"/>
          </reference>
          <reference field="13" count="1" selected="0">
            <x v="2"/>
          </reference>
          <reference field="14" count="4">
            <x v="0"/>
            <x v="2"/>
            <x v="4"/>
            <x v="5"/>
          </reference>
        </references>
      </pivotArea>
    </format>
    <format dxfId="40">
      <pivotArea dataOnly="0" labelOnly="1" outline="0" fieldPosition="0">
        <references count="3">
          <reference field="12" count="1" selected="0">
            <x v="1"/>
          </reference>
          <reference field="13" count="1" selected="0">
            <x v="1"/>
          </reference>
          <reference field="14" count="2">
            <x v="3"/>
            <x v="5"/>
          </reference>
        </references>
      </pivotArea>
    </format>
    <format dxfId="39">
      <pivotArea dataOnly="0" labelOnly="1" outline="0" fieldPosition="0">
        <references count="3">
          <reference field="12" count="1" selected="0">
            <x v="1"/>
          </reference>
          <reference field="13" count="1" selected="0">
            <x v="3"/>
          </reference>
          <reference field="14" count="2">
            <x v="4"/>
            <x v="5"/>
          </reference>
        </references>
      </pivotArea>
    </format>
    <format dxfId="38">
      <pivotArea dataOnly="0" labelOnly="1" outline="0" fieldPosition="0">
        <references count="3">
          <reference field="12" count="1" selected="0">
            <x v="1"/>
          </reference>
          <reference field="13" count="1" selected="0">
            <x v="4"/>
          </reference>
          <reference field="14" count="2">
            <x v="1"/>
            <x v="5"/>
          </reference>
        </references>
      </pivotArea>
    </format>
    <format dxfId="37">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A40EA-FB07-41F3-8BCC-FD0DDEE56FC9}">
  <dimension ref="A1:S43"/>
  <sheetViews>
    <sheetView showGridLines="0" topLeftCell="A2" zoomScale="85" zoomScaleNormal="85" workbookViewId="0">
      <selection activeCell="P19" sqref="P19"/>
    </sheetView>
  </sheetViews>
  <sheetFormatPr defaultRowHeight="14.4" x14ac:dyDescent="0.3"/>
  <cols>
    <col min="1" max="1" width="10.33203125" bestFit="1" customWidth="1"/>
    <col min="2" max="2" width="8.44140625" bestFit="1" customWidth="1"/>
    <col min="3" max="3" width="4.21875" bestFit="1" customWidth="1"/>
    <col min="4" max="4" width="5.44140625" bestFit="1" customWidth="1"/>
    <col min="5" max="5" width="22.33203125" bestFit="1" customWidth="1"/>
    <col min="6" max="6" width="12" bestFit="1" customWidth="1"/>
    <col min="7" max="7" width="6.77734375" bestFit="1" customWidth="1"/>
    <col min="8" max="8" width="22.33203125" bestFit="1" customWidth="1"/>
    <col min="9" max="9" width="8.21875" bestFit="1" customWidth="1"/>
    <col min="10" max="10" width="11" bestFit="1" customWidth="1"/>
    <col min="11" max="11" width="21.33203125" bestFit="1" customWidth="1"/>
    <col min="12" max="12" width="9.109375" bestFit="1" customWidth="1"/>
    <col min="13" max="13" width="9.6640625" bestFit="1" customWidth="1"/>
    <col min="14" max="14" width="7.5546875" bestFit="1" customWidth="1"/>
    <col min="15" max="15" width="8.77734375" bestFit="1" customWidth="1"/>
    <col min="16" max="16" width="8.5546875" bestFit="1" customWidth="1"/>
    <col min="17" max="17" width="8.109375" bestFit="1" customWidth="1"/>
    <col min="18" max="18" width="8.77734375" bestFit="1" customWidth="1"/>
    <col min="19" max="19" width="8.77734375" customWidth="1"/>
  </cols>
  <sheetData>
    <row r="1" spans="1:19" x14ac:dyDescent="0.3">
      <c r="A1" t="s">
        <v>42</v>
      </c>
    </row>
    <row r="2" spans="1:19" ht="43.2" x14ac:dyDescent="0.3">
      <c r="A2" s="7" t="s">
        <v>0</v>
      </c>
      <c r="B2" s="8" t="s">
        <v>1</v>
      </c>
      <c r="C2" s="8" t="s">
        <v>2</v>
      </c>
      <c r="D2" s="8" t="s">
        <v>3</v>
      </c>
      <c r="E2" s="8" t="s">
        <v>33</v>
      </c>
      <c r="F2" s="8" t="s">
        <v>4</v>
      </c>
      <c r="G2" s="9" t="s">
        <v>5</v>
      </c>
      <c r="H2" s="8" t="s">
        <v>6</v>
      </c>
      <c r="I2" s="8" t="s">
        <v>7</v>
      </c>
      <c r="J2" s="8" t="s">
        <v>8</v>
      </c>
      <c r="K2" s="8" t="s">
        <v>9</v>
      </c>
      <c r="L2" s="8" t="s">
        <v>10</v>
      </c>
      <c r="M2" s="8" t="s">
        <v>11</v>
      </c>
      <c r="N2" s="8" t="s">
        <v>12</v>
      </c>
      <c r="O2" s="8" t="s">
        <v>13</v>
      </c>
      <c r="P2" s="8" t="s">
        <v>14</v>
      </c>
      <c r="Q2" s="8" t="s">
        <v>15</v>
      </c>
      <c r="R2" s="10" t="s">
        <v>16</v>
      </c>
    </row>
    <row r="3" spans="1:19" x14ac:dyDescent="0.3">
      <c r="A3" s="11">
        <v>44804</v>
      </c>
      <c r="B3" s="2">
        <v>4</v>
      </c>
      <c r="C3" s="2" t="s">
        <v>17</v>
      </c>
      <c r="D3" s="2" t="s">
        <v>18</v>
      </c>
      <c r="E3" s="2" t="str">
        <f>B3&amp;D3&amp;J3&amp;N3</f>
        <v>4AWDColeopteraAdult</v>
      </c>
      <c r="F3" s="2" t="s">
        <v>19</v>
      </c>
      <c r="G3" s="6">
        <v>1</v>
      </c>
      <c r="H3" s="2" t="s">
        <v>20</v>
      </c>
      <c r="I3" s="2" t="s">
        <v>21</v>
      </c>
      <c r="J3" s="2" t="s">
        <v>22</v>
      </c>
      <c r="K3" s="2" t="s">
        <v>23</v>
      </c>
      <c r="L3" s="2" t="s">
        <v>32</v>
      </c>
      <c r="M3" s="2" t="s">
        <v>32</v>
      </c>
      <c r="N3" s="2" t="s">
        <v>24</v>
      </c>
      <c r="O3" s="2"/>
      <c r="P3" s="2"/>
      <c r="Q3" s="2">
        <v>1</v>
      </c>
      <c r="R3" s="12">
        <v>14</v>
      </c>
      <c r="S3" s="2"/>
    </row>
    <row r="4" spans="1:19" x14ac:dyDescent="0.3">
      <c r="A4" s="11">
        <v>44804</v>
      </c>
      <c r="B4" s="2">
        <v>4</v>
      </c>
      <c r="C4" s="2" t="s">
        <v>25</v>
      </c>
      <c r="D4" s="2" t="s">
        <v>18</v>
      </c>
      <c r="E4" s="2" t="str">
        <f t="shared" ref="E4:E10" si="0">B4&amp;D4&amp;J4&amp;N4</f>
        <v>4AWDColeopteraLarvae</v>
      </c>
      <c r="F4" s="2" t="s">
        <v>19</v>
      </c>
      <c r="G4" s="6">
        <v>1</v>
      </c>
      <c r="H4" s="2" t="s">
        <v>20</v>
      </c>
      <c r="I4" s="2" t="s">
        <v>21</v>
      </c>
      <c r="J4" s="2" t="s">
        <v>22</v>
      </c>
      <c r="K4" s="2" t="s">
        <v>26</v>
      </c>
      <c r="L4" s="2" t="s">
        <v>32</v>
      </c>
      <c r="M4" s="2" t="s">
        <v>32</v>
      </c>
      <c r="N4" s="2" t="s">
        <v>28</v>
      </c>
      <c r="O4" s="2"/>
      <c r="P4" s="2"/>
      <c r="Q4" s="2">
        <v>1</v>
      </c>
      <c r="R4" s="12">
        <v>15</v>
      </c>
      <c r="S4" s="2"/>
    </row>
    <row r="5" spans="1:19" x14ac:dyDescent="0.3">
      <c r="A5" s="11">
        <v>44804</v>
      </c>
      <c r="B5" s="2">
        <v>4</v>
      </c>
      <c r="C5" s="2" t="s">
        <v>25</v>
      </c>
      <c r="D5" s="2" t="s">
        <v>18</v>
      </c>
      <c r="E5" s="2" t="str">
        <f t="shared" ref="E5" si="1">B5&amp;D5&amp;J5&amp;N5</f>
        <v>4AWDColeopteraLarvae</v>
      </c>
      <c r="F5" s="2" t="s">
        <v>19</v>
      </c>
      <c r="G5" s="6">
        <v>1</v>
      </c>
      <c r="H5" s="2" t="s">
        <v>20</v>
      </c>
      <c r="I5" s="2" t="s">
        <v>21</v>
      </c>
      <c r="J5" s="2" t="s">
        <v>22</v>
      </c>
      <c r="K5" s="2" t="s">
        <v>34</v>
      </c>
      <c r="L5" s="2" t="s">
        <v>35</v>
      </c>
      <c r="M5" s="2" t="s">
        <v>36</v>
      </c>
      <c r="N5" s="2" t="s">
        <v>28</v>
      </c>
      <c r="O5" s="2"/>
      <c r="P5" s="2"/>
      <c r="Q5" s="2"/>
      <c r="R5" s="12">
        <v>20</v>
      </c>
      <c r="S5" s="2"/>
    </row>
    <row r="6" spans="1:19" x14ac:dyDescent="0.3">
      <c r="A6" s="11">
        <v>44804</v>
      </c>
      <c r="B6" s="2">
        <v>4</v>
      </c>
      <c r="C6" s="2" t="s">
        <v>27</v>
      </c>
      <c r="D6" s="2" t="s">
        <v>18</v>
      </c>
      <c r="E6" s="2" t="str">
        <f t="shared" si="0"/>
        <v>4AWDColeopteraLarvae</v>
      </c>
      <c r="F6" s="2" t="s">
        <v>19</v>
      </c>
      <c r="G6" s="6">
        <v>1</v>
      </c>
      <c r="H6" s="2" t="s">
        <v>20</v>
      </c>
      <c r="I6" s="2" t="s">
        <v>21</v>
      </c>
      <c r="J6" s="2" t="s">
        <v>22</v>
      </c>
      <c r="K6" s="2" t="s">
        <v>32</v>
      </c>
      <c r="L6" s="2" t="s">
        <v>32</v>
      </c>
      <c r="M6" s="2" t="s">
        <v>32</v>
      </c>
      <c r="N6" s="2" t="s">
        <v>28</v>
      </c>
      <c r="O6" s="2"/>
      <c r="P6" s="2"/>
      <c r="Q6" s="2">
        <v>1</v>
      </c>
      <c r="R6" s="12">
        <v>26</v>
      </c>
      <c r="S6" s="2"/>
    </row>
    <row r="7" spans="1:19" x14ac:dyDescent="0.3">
      <c r="A7" s="11">
        <v>44804</v>
      </c>
      <c r="B7" s="2">
        <v>4</v>
      </c>
      <c r="C7" s="2" t="s">
        <v>29</v>
      </c>
      <c r="D7" s="2" t="s">
        <v>18</v>
      </c>
      <c r="E7" s="2" t="str">
        <f t="shared" si="0"/>
        <v>4AWDColeopteraAdult</v>
      </c>
      <c r="F7" s="2" t="s">
        <v>19</v>
      </c>
      <c r="G7" s="6">
        <v>1</v>
      </c>
      <c r="H7" s="2" t="s">
        <v>20</v>
      </c>
      <c r="I7" s="2" t="s">
        <v>21</v>
      </c>
      <c r="J7" s="2" t="s">
        <v>22</v>
      </c>
      <c r="K7" s="2" t="s">
        <v>26</v>
      </c>
      <c r="L7" s="2" t="s">
        <v>30</v>
      </c>
      <c r="M7" s="2" t="s">
        <v>31</v>
      </c>
      <c r="N7" s="2" t="s">
        <v>24</v>
      </c>
      <c r="O7" s="2"/>
      <c r="P7" s="2"/>
      <c r="Q7" s="2">
        <v>1</v>
      </c>
      <c r="R7" s="12">
        <v>37</v>
      </c>
      <c r="S7" s="2"/>
    </row>
    <row r="8" spans="1:19" x14ac:dyDescent="0.3">
      <c r="A8" s="11">
        <v>44804</v>
      </c>
      <c r="B8" s="2">
        <v>4</v>
      </c>
      <c r="C8" s="2" t="s">
        <v>29</v>
      </c>
      <c r="D8" s="2" t="s">
        <v>18</v>
      </c>
      <c r="E8" s="2" t="str">
        <f t="shared" ref="E8" si="2">B8&amp;D8&amp;J8&amp;N8</f>
        <v>4AWDColeopteraAdult</v>
      </c>
      <c r="F8" s="2" t="s">
        <v>19</v>
      </c>
      <c r="G8" s="6">
        <v>1</v>
      </c>
      <c r="H8" s="2" t="s">
        <v>20</v>
      </c>
      <c r="I8" s="2" t="s">
        <v>21</v>
      </c>
      <c r="J8" s="2" t="s">
        <v>22</v>
      </c>
      <c r="K8" s="2" t="s">
        <v>26</v>
      </c>
      <c r="L8" s="2" t="s">
        <v>43</v>
      </c>
      <c r="M8" s="2" t="s">
        <v>31</v>
      </c>
      <c r="N8" s="2" t="s">
        <v>24</v>
      </c>
      <c r="O8" s="2"/>
      <c r="P8" s="2"/>
      <c r="Q8" s="2"/>
      <c r="R8" s="12">
        <v>65</v>
      </c>
      <c r="S8" s="2"/>
    </row>
    <row r="9" spans="1:19" x14ac:dyDescent="0.3">
      <c r="A9" s="11">
        <v>44804</v>
      </c>
      <c r="B9" s="2">
        <v>4</v>
      </c>
      <c r="C9" s="2" t="s">
        <v>29</v>
      </c>
      <c r="D9" s="2" t="s">
        <v>18</v>
      </c>
      <c r="E9" s="2" t="str">
        <f t="shared" ref="E9" si="3">B9&amp;D9&amp;J9&amp;N9</f>
        <v>4AWDColeopteraAdult</v>
      </c>
      <c r="F9" s="2" t="s">
        <v>19</v>
      </c>
      <c r="G9" s="6">
        <v>1</v>
      </c>
      <c r="H9" s="2" t="s">
        <v>20</v>
      </c>
      <c r="I9" s="2" t="s">
        <v>21</v>
      </c>
      <c r="J9" s="2" t="s">
        <v>22</v>
      </c>
      <c r="K9" s="2" t="s">
        <v>26</v>
      </c>
      <c r="L9" s="2" t="s">
        <v>43</v>
      </c>
      <c r="M9" s="2" t="s">
        <v>44</v>
      </c>
      <c r="N9" s="2" t="s">
        <v>24</v>
      </c>
      <c r="O9" s="2"/>
      <c r="P9" s="2"/>
      <c r="Q9" s="2"/>
      <c r="R9" s="12">
        <v>76</v>
      </c>
      <c r="S9" s="2"/>
    </row>
    <row r="10" spans="1:19" x14ac:dyDescent="0.3">
      <c r="A10" s="11">
        <v>44804</v>
      </c>
      <c r="B10" s="2">
        <v>4</v>
      </c>
      <c r="C10" s="2" t="s">
        <v>29</v>
      </c>
      <c r="D10" s="2" t="s">
        <v>18</v>
      </c>
      <c r="E10" s="2" t="str">
        <f t="shared" si="0"/>
        <v>4AWDColeopteraAdult</v>
      </c>
      <c r="F10" s="2" t="s">
        <v>19</v>
      </c>
      <c r="G10" s="6">
        <v>1</v>
      </c>
      <c r="H10" s="2" t="s">
        <v>20</v>
      </c>
      <c r="I10" s="2" t="s">
        <v>21</v>
      </c>
      <c r="J10" s="2" t="s">
        <v>22</v>
      </c>
      <c r="K10" s="2" t="s">
        <v>23</v>
      </c>
      <c r="L10" s="2" t="s">
        <v>32</v>
      </c>
      <c r="M10" s="2" t="s">
        <v>32</v>
      </c>
      <c r="N10" s="2" t="s">
        <v>24</v>
      </c>
      <c r="O10" s="2"/>
      <c r="P10" s="2"/>
      <c r="Q10" s="2">
        <v>2</v>
      </c>
      <c r="R10" s="12">
        <v>42</v>
      </c>
      <c r="S10" s="2"/>
    </row>
    <row r="11" spans="1:19" x14ac:dyDescent="0.3">
      <c r="A11" s="11">
        <v>44804</v>
      </c>
      <c r="B11" s="2">
        <v>4</v>
      </c>
      <c r="C11" s="2" t="s">
        <v>29</v>
      </c>
      <c r="D11" s="2" t="s">
        <v>18</v>
      </c>
      <c r="E11" s="2" t="str">
        <f t="shared" ref="E11" si="4">B11&amp;D11&amp;J11&amp;N11</f>
        <v>4AWDColeopteraAdult</v>
      </c>
      <c r="F11" s="2" t="s">
        <v>19</v>
      </c>
      <c r="G11" s="6">
        <v>1</v>
      </c>
      <c r="H11" s="2" t="s">
        <v>20</v>
      </c>
      <c r="I11" s="2" t="s">
        <v>21</v>
      </c>
      <c r="J11" s="2" t="s">
        <v>22</v>
      </c>
      <c r="K11" s="2" t="s">
        <v>32</v>
      </c>
      <c r="L11" s="2" t="s">
        <v>32</v>
      </c>
      <c r="M11" s="2" t="s">
        <v>32</v>
      </c>
      <c r="N11" s="2" t="s">
        <v>24</v>
      </c>
      <c r="O11" s="2"/>
      <c r="P11" s="2"/>
      <c r="Q11" s="2">
        <v>2</v>
      </c>
      <c r="R11" s="12">
        <v>42</v>
      </c>
    </row>
    <row r="12" spans="1:19" x14ac:dyDescent="0.3">
      <c r="A12" s="13">
        <v>44804</v>
      </c>
      <c r="B12" s="3">
        <v>4</v>
      </c>
      <c r="C12" s="3" t="s">
        <v>29</v>
      </c>
      <c r="D12" s="3" t="s">
        <v>18</v>
      </c>
      <c r="E12" s="3" t="str">
        <f t="shared" ref="E12" si="5">B12&amp;D12&amp;J12&amp;N12</f>
        <v>4AWDColeopteraAdult</v>
      </c>
      <c r="F12" s="3" t="s">
        <v>19</v>
      </c>
      <c r="G12" s="14">
        <v>1</v>
      </c>
      <c r="H12" s="3" t="s">
        <v>20</v>
      </c>
      <c r="I12" s="3" t="s">
        <v>21</v>
      </c>
      <c r="J12" s="3" t="s">
        <v>22</v>
      </c>
      <c r="K12" s="3" t="s">
        <v>39</v>
      </c>
      <c r="L12" s="3" t="s">
        <v>40</v>
      </c>
      <c r="M12" s="3" t="s">
        <v>41</v>
      </c>
      <c r="N12" s="3" t="s">
        <v>24</v>
      </c>
      <c r="O12" s="3"/>
      <c r="P12" s="3"/>
      <c r="Q12" s="3">
        <v>2</v>
      </c>
      <c r="R12" s="15">
        <v>42</v>
      </c>
    </row>
    <row r="13" spans="1:19" x14ac:dyDescent="0.3">
      <c r="R13" s="5">
        <f>SUM(R3:R12)</f>
        <v>379</v>
      </c>
    </row>
    <row r="14" spans="1:19" x14ac:dyDescent="0.3">
      <c r="E14" s="1" t="s">
        <v>45</v>
      </c>
      <c r="H14" s="1" t="s">
        <v>10</v>
      </c>
      <c r="K14" s="1" t="s">
        <v>11</v>
      </c>
    </row>
    <row r="15" spans="1:19" ht="8.4" customHeight="1" x14ac:dyDescent="0.3"/>
    <row r="16" spans="1:19" x14ac:dyDescent="0.3">
      <c r="E16" s="3" t="s">
        <v>37</v>
      </c>
      <c r="F16" s="4"/>
      <c r="H16" s="3" t="s">
        <v>37</v>
      </c>
      <c r="I16" s="4"/>
      <c r="K16" s="3" t="s">
        <v>37</v>
      </c>
      <c r="L16" s="4"/>
    </row>
    <row r="17" spans="1:18" x14ac:dyDescent="0.3">
      <c r="E17" s="16" t="s">
        <v>9</v>
      </c>
      <c r="F17" s="17" t="s">
        <v>5</v>
      </c>
      <c r="H17" s="16" t="s">
        <v>9</v>
      </c>
      <c r="I17" s="17" t="s">
        <v>5</v>
      </c>
      <c r="K17" s="16" t="s">
        <v>9</v>
      </c>
      <c r="L17" s="17" t="s">
        <v>5</v>
      </c>
    </row>
    <row r="18" spans="1:18" x14ac:dyDescent="0.3">
      <c r="E18" s="2" t="s">
        <v>26</v>
      </c>
      <c r="F18">
        <f>SUM(R7:R9)/SUM(R3,R7:R10,R12)</f>
        <v>0.64492753623188404</v>
      </c>
      <c r="H18" s="2" t="s">
        <v>30</v>
      </c>
      <c r="I18">
        <f>R7/SUM(R7:R9,R12)</f>
        <v>0.16818181818181818</v>
      </c>
      <c r="K18" s="2" t="s">
        <v>44</v>
      </c>
      <c r="L18">
        <f>R9/SUM(R9,R12)</f>
        <v>0.64406779661016944</v>
      </c>
    </row>
    <row r="19" spans="1:18" x14ac:dyDescent="0.3">
      <c r="E19" s="2" t="s">
        <v>23</v>
      </c>
      <c r="F19">
        <f>SUM(R10,R3)/SUM(R3,R7:R10,R12)</f>
        <v>0.20289855072463769</v>
      </c>
      <c r="H19" s="2" t="s">
        <v>43</v>
      </c>
      <c r="I19">
        <f>SUM(R8:R9)/SUM(R7:R9,R12)</f>
        <v>0.64090909090909087</v>
      </c>
      <c r="K19" s="3" t="s">
        <v>41</v>
      </c>
      <c r="L19" s="4">
        <f>R12/SUM(R12,R9)</f>
        <v>0.3559322033898305</v>
      </c>
    </row>
    <row r="20" spans="1:18" x14ac:dyDescent="0.3">
      <c r="E20" s="3" t="s">
        <v>39</v>
      </c>
      <c r="F20" s="4">
        <f>R12/SUM(R3,R7:R10,R12)</f>
        <v>0.15217391304347827</v>
      </c>
      <c r="H20" s="3" t="s">
        <v>40</v>
      </c>
      <c r="I20" s="4">
        <f>R12/SUM(R7:R9,R12)</f>
        <v>0.19090909090909092</v>
      </c>
    </row>
    <row r="21" spans="1:18" ht="5.4" customHeight="1" x14ac:dyDescent="0.3"/>
    <row r="22" spans="1:18" x14ac:dyDescent="0.3">
      <c r="E22" s="3" t="s">
        <v>38</v>
      </c>
      <c r="F22" s="4"/>
      <c r="H22" s="3" t="s">
        <v>38</v>
      </c>
      <c r="I22" s="4"/>
      <c r="K22" s="3" t="s">
        <v>38</v>
      </c>
      <c r="L22" s="4"/>
    </row>
    <row r="23" spans="1:18" x14ac:dyDescent="0.3">
      <c r="E23" s="16" t="s">
        <v>9</v>
      </c>
      <c r="F23" s="17" t="s">
        <v>5</v>
      </c>
      <c r="H23" s="16" t="s">
        <v>9</v>
      </c>
      <c r="I23" s="17" t="s">
        <v>5</v>
      </c>
      <c r="K23" s="16" t="s">
        <v>9</v>
      </c>
      <c r="L23" s="17" t="s">
        <v>5</v>
      </c>
    </row>
    <row r="24" spans="1:18" x14ac:dyDescent="0.3">
      <c r="E24" s="2" t="s">
        <v>26</v>
      </c>
      <c r="F24">
        <f>R4/SUM(R4:R5)</f>
        <v>0.42857142857142855</v>
      </c>
      <c r="H24" s="16" t="s">
        <v>35</v>
      </c>
      <c r="I24" s="17">
        <v>1</v>
      </c>
      <c r="K24" s="16" t="s">
        <v>36</v>
      </c>
      <c r="L24" s="4">
        <v>1</v>
      </c>
    </row>
    <row r="25" spans="1:18" x14ac:dyDescent="0.3">
      <c r="E25" s="3" t="s">
        <v>34</v>
      </c>
      <c r="F25" s="4">
        <f>R5/SUM(R4:R5)</f>
        <v>0.5714285714285714</v>
      </c>
    </row>
    <row r="27" spans="1:18" x14ac:dyDescent="0.3">
      <c r="A27" t="s">
        <v>46</v>
      </c>
    </row>
    <row r="28" spans="1:18" ht="43.2" x14ac:dyDescent="0.3">
      <c r="A28" s="7" t="s">
        <v>0</v>
      </c>
      <c r="B28" s="8" t="s">
        <v>1</v>
      </c>
      <c r="C28" s="8" t="s">
        <v>2</v>
      </c>
      <c r="D28" s="8" t="s">
        <v>3</v>
      </c>
      <c r="E28" s="8" t="s">
        <v>33</v>
      </c>
      <c r="F28" s="8" t="s">
        <v>4</v>
      </c>
      <c r="G28" s="9" t="s">
        <v>5</v>
      </c>
      <c r="H28" s="8" t="s">
        <v>6</v>
      </c>
      <c r="I28" s="8" t="s">
        <v>7</v>
      </c>
      <c r="J28" s="8" t="s">
        <v>8</v>
      </c>
      <c r="K28" s="8" t="s">
        <v>9</v>
      </c>
      <c r="L28" s="8" t="s">
        <v>10</v>
      </c>
      <c r="M28" s="8" t="s">
        <v>11</v>
      </c>
      <c r="N28" s="8" t="s">
        <v>12</v>
      </c>
      <c r="O28" s="8" t="s">
        <v>13</v>
      </c>
      <c r="P28" s="8" t="s">
        <v>14</v>
      </c>
      <c r="Q28" s="8" t="s">
        <v>15</v>
      </c>
      <c r="R28" s="10" t="s">
        <v>16</v>
      </c>
    </row>
    <row r="29" spans="1:18" x14ac:dyDescent="0.3">
      <c r="A29" s="11">
        <v>44804</v>
      </c>
      <c r="B29" s="2">
        <v>4</v>
      </c>
      <c r="C29" s="2" t="s">
        <v>17</v>
      </c>
      <c r="D29" s="2" t="s">
        <v>18</v>
      </c>
      <c r="E29" s="2" t="str">
        <f>B29&amp;D29&amp;J29&amp;N29</f>
        <v>4AWDColeopteraAdult</v>
      </c>
      <c r="F29" s="2" t="s">
        <v>19</v>
      </c>
      <c r="G29" s="6">
        <v>1</v>
      </c>
      <c r="H29" s="2" t="s">
        <v>20</v>
      </c>
      <c r="I29" s="2" t="s">
        <v>21</v>
      </c>
      <c r="J29" s="2" t="s">
        <v>22</v>
      </c>
      <c r="K29" s="2" t="s">
        <v>23</v>
      </c>
      <c r="L29" s="2" t="s">
        <v>32</v>
      </c>
      <c r="M29" s="2" t="s">
        <v>32</v>
      </c>
      <c r="N29" s="2" t="s">
        <v>24</v>
      </c>
      <c r="O29" s="2"/>
      <c r="P29" s="2"/>
      <c r="Q29" s="2">
        <v>1</v>
      </c>
      <c r="R29" s="12">
        <v>14</v>
      </c>
    </row>
    <row r="30" spans="1:18" x14ac:dyDescent="0.3">
      <c r="A30" s="11">
        <v>44804</v>
      </c>
      <c r="B30" s="2">
        <v>4</v>
      </c>
      <c r="C30" s="2" t="s">
        <v>25</v>
      </c>
      <c r="D30" s="2" t="s">
        <v>18</v>
      </c>
      <c r="E30" s="2" t="str">
        <f t="shared" ref="E30:E41" si="6">B30&amp;D30&amp;J30&amp;N30</f>
        <v>4AWDColeopteraLarvae</v>
      </c>
      <c r="F30" s="2" t="s">
        <v>19</v>
      </c>
      <c r="G30" s="6">
        <v>1</v>
      </c>
      <c r="H30" s="2" t="s">
        <v>20</v>
      </c>
      <c r="I30" s="2" t="s">
        <v>21</v>
      </c>
      <c r="J30" s="2" t="s">
        <v>22</v>
      </c>
      <c r="K30" s="2" t="s">
        <v>26</v>
      </c>
      <c r="L30" s="2" t="s">
        <v>32</v>
      </c>
      <c r="M30" s="2" t="s">
        <v>32</v>
      </c>
      <c r="N30" s="2" t="s">
        <v>28</v>
      </c>
      <c r="O30" s="2"/>
      <c r="P30" s="2"/>
      <c r="Q30" s="2">
        <v>1</v>
      </c>
      <c r="R30" s="12">
        <v>15</v>
      </c>
    </row>
    <row r="31" spans="1:18" x14ac:dyDescent="0.3">
      <c r="A31" s="11">
        <v>44804</v>
      </c>
      <c r="B31" s="2">
        <v>4</v>
      </c>
      <c r="C31" s="2" t="s">
        <v>25</v>
      </c>
      <c r="D31" s="2" t="s">
        <v>18</v>
      </c>
      <c r="E31" s="2" t="str">
        <f t="shared" si="6"/>
        <v>4AWDColeopteraLarvae</v>
      </c>
      <c r="F31" s="2" t="s">
        <v>19</v>
      </c>
      <c r="G31" s="6">
        <v>1</v>
      </c>
      <c r="H31" s="2" t="s">
        <v>20</v>
      </c>
      <c r="I31" s="2" t="s">
        <v>21</v>
      </c>
      <c r="J31" s="2" t="s">
        <v>22</v>
      </c>
      <c r="K31" s="2" t="s">
        <v>34</v>
      </c>
      <c r="L31" s="2" t="s">
        <v>35</v>
      </c>
      <c r="M31" s="2" t="s">
        <v>36</v>
      </c>
      <c r="N31" s="2" t="s">
        <v>28</v>
      </c>
      <c r="O31" s="2"/>
      <c r="P31" s="2"/>
      <c r="Q31" s="2"/>
      <c r="R31" s="12">
        <v>20</v>
      </c>
    </row>
    <row r="32" spans="1:18" x14ac:dyDescent="0.3">
      <c r="A32" s="11">
        <v>44804</v>
      </c>
      <c r="B32" s="2">
        <v>4</v>
      </c>
      <c r="C32" s="2" t="s">
        <v>27</v>
      </c>
      <c r="D32" s="2" t="s">
        <v>18</v>
      </c>
      <c r="E32" s="2" t="str">
        <f t="shared" si="6"/>
        <v>4AWDColeopteraLarvae</v>
      </c>
      <c r="F32" s="2" t="s">
        <v>19</v>
      </c>
      <c r="G32" s="6">
        <v>1</v>
      </c>
      <c r="H32" s="2" t="s">
        <v>20</v>
      </c>
      <c r="I32" s="2" t="s">
        <v>21</v>
      </c>
      <c r="J32" s="2" t="s">
        <v>22</v>
      </c>
      <c r="K32" s="2" t="s">
        <v>26</v>
      </c>
      <c r="L32" s="2" t="s">
        <v>32</v>
      </c>
      <c r="M32" s="2" t="s">
        <v>32</v>
      </c>
      <c r="N32" s="2" t="s">
        <v>28</v>
      </c>
      <c r="O32" s="2"/>
      <c r="P32" s="2"/>
      <c r="Q32" s="2">
        <v>1</v>
      </c>
      <c r="R32" s="12">
        <f>ROUND(R6*F24,0)</f>
        <v>11</v>
      </c>
    </row>
    <row r="33" spans="1:18" x14ac:dyDescent="0.3">
      <c r="A33" s="11">
        <v>44804</v>
      </c>
      <c r="B33" s="2">
        <v>4</v>
      </c>
      <c r="C33" s="2" t="s">
        <v>27</v>
      </c>
      <c r="D33" s="2" t="s">
        <v>18</v>
      </c>
      <c r="E33" s="2" t="str">
        <f t="shared" ref="E33" si="7">B33&amp;D33&amp;J33&amp;N33</f>
        <v>4AWDColeopteraLarvae</v>
      </c>
      <c r="F33" s="2" t="s">
        <v>19</v>
      </c>
      <c r="G33" s="6">
        <v>1</v>
      </c>
      <c r="H33" s="2" t="s">
        <v>20</v>
      </c>
      <c r="I33" s="2" t="s">
        <v>21</v>
      </c>
      <c r="J33" s="2" t="s">
        <v>22</v>
      </c>
      <c r="K33" s="2" t="s">
        <v>34</v>
      </c>
      <c r="L33" s="2" t="s">
        <v>32</v>
      </c>
      <c r="M33" s="2" t="s">
        <v>32</v>
      </c>
      <c r="N33" s="2" t="s">
        <v>28</v>
      </c>
      <c r="O33" s="2"/>
      <c r="P33" s="2"/>
      <c r="Q33" s="2"/>
      <c r="R33" s="12">
        <f>ROUND(R6*F25,0)</f>
        <v>15</v>
      </c>
    </row>
    <row r="34" spans="1:18" x14ac:dyDescent="0.3">
      <c r="A34" s="11">
        <v>44804</v>
      </c>
      <c r="B34" s="2">
        <v>4</v>
      </c>
      <c r="C34" s="2" t="s">
        <v>29</v>
      </c>
      <c r="D34" s="2" t="s">
        <v>18</v>
      </c>
      <c r="E34" s="2" t="str">
        <f t="shared" si="6"/>
        <v>4AWDColeopteraAdult</v>
      </c>
      <c r="F34" s="2" t="s">
        <v>19</v>
      </c>
      <c r="G34" s="6">
        <v>1</v>
      </c>
      <c r="H34" s="2" t="s">
        <v>20</v>
      </c>
      <c r="I34" s="2" t="s">
        <v>21</v>
      </c>
      <c r="J34" s="2" t="s">
        <v>22</v>
      </c>
      <c r="K34" s="2" t="s">
        <v>26</v>
      </c>
      <c r="L34" s="2" t="s">
        <v>30</v>
      </c>
      <c r="M34" s="2" t="s">
        <v>31</v>
      </c>
      <c r="N34" s="2" t="s">
        <v>24</v>
      </c>
      <c r="O34" s="2"/>
      <c r="P34" s="2"/>
      <c r="Q34" s="2">
        <v>1</v>
      </c>
      <c r="R34" s="12">
        <v>37</v>
      </c>
    </row>
    <row r="35" spans="1:18" x14ac:dyDescent="0.3">
      <c r="A35" s="11">
        <v>44804</v>
      </c>
      <c r="B35" s="2">
        <v>4</v>
      </c>
      <c r="C35" s="2" t="s">
        <v>29</v>
      </c>
      <c r="D35" s="2" t="s">
        <v>18</v>
      </c>
      <c r="E35" s="2" t="str">
        <f t="shared" si="6"/>
        <v>4AWDColeopteraAdult</v>
      </c>
      <c r="F35" s="2" t="s">
        <v>19</v>
      </c>
      <c r="G35" s="6">
        <v>1</v>
      </c>
      <c r="H35" s="2" t="s">
        <v>20</v>
      </c>
      <c r="I35" s="2" t="s">
        <v>21</v>
      </c>
      <c r="J35" s="2" t="s">
        <v>22</v>
      </c>
      <c r="K35" s="2" t="s">
        <v>26</v>
      </c>
      <c r="L35" s="2" t="s">
        <v>43</v>
      </c>
      <c r="M35" s="2" t="s">
        <v>31</v>
      </c>
      <c r="N35" s="2" t="s">
        <v>24</v>
      </c>
      <c r="O35" s="2"/>
      <c r="P35" s="2"/>
      <c r="Q35" s="2"/>
      <c r="R35" s="12">
        <v>65</v>
      </c>
    </row>
    <row r="36" spans="1:18" x14ac:dyDescent="0.3">
      <c r="A36" s="11">
        <v>44804</v>
      </c>
      <c r="B36" s="2">
        <v>4</v>
      </c>
      <c r="C36" s="2" t="s">
        <v>29</v>
      </c>
      <c r="D36" s="2" t="s">
        <v>18</v>
      </c>
      <c r="E36" s="2" t="str">
        <f t="shared" si="6"/>
        <v>4AWDColeopteraAdult</v>
      </c>
      <c r="F36" s="2" t="s">
        <v>19</v>
      </c>
      <c r="G36" s="6">
        <v>1</v>
      </c>
      <c r="H36" s="2" t="s">
        <v>20</v>
      </c>
      <c r="I36" s="2" t="s">
        <v>21</v>
      </c>
      <c r="J36" s="2" t="s">
        <v>22</v>
      </c>
      <c r="K36" s="2" t="s">
        <v>26</v>
      </c>
      <c r="L36" s="2" t="s">
        <v>43</v>
      </c>
      <c r="M36" s="2" t="s">
        <v>44</v>
      </c>
      <c r="N36" s="2" t="s">
        <v>24</v>
      </c>
      <c r="O36" s="2"/>
      <c r="P36" s="2"/>
      <c r="Q36" s="2"/>
      <c r="R36" s="12">
        <v>76</v>
      </c>
    </row>
    <row r="37" spans="1:18" x14ac:dyDescent="0.3">
      <c r="A37" s="11">
        <v>44804</v>
      </c>
      <c r="B37" s="2">
        <v>4</v>
      </c>
      <c r="C37" s="2" t="s">
        <v>29</v>
      </c>
      <c r="D37" s="2" t="s">
        <v>18</v>
      </c>
      <c r="E37" s="2" t="str">
        <f t="shared" si="6"/>
        <v>4AWDColeopteraAdult</v>
      </c>
      <c r="F37" s="2" t="s">
        <v>19</v>
      </c>
      <c r="G37" s="6">
        <v>1</v>
      </c>
      <c r="H37" s="2" t="s">
        <v>20</v>
      </c>
      <c r="I37" s="2" t="s">
        <v>21</v>
      </c>
      <c r="J37" s="2" t="s">
        <v>22</v>
      </c>
      <c r="K37" s="2" t="s">
        <v>23</v>
      </c>
      <c r="L37" s="2" t="s">
        <v>32</v>
      </c>
      <c r="M37" s="2" t="s">
        <v>32</v>
      </c>
      <c r="N37" s="2" t="s">
        <v>24</v>
      </c>
      <c r="O37" s="2"/>
      <c r="P37" s="2"/>
      <c r="Q37" s="2">
        <v>2</v>
      </c>
      <c r="R37" s="12">
        <v>42</v>
      </c>
    </row>
    <row r="38" spans="1:18" x14ac:dyDescent="0.3">
      <c r="A38" s="11">
        <v>44804</v>
      </c>
      <c r="B38" s="2">
        <v>4</v>
      </c>
      <c r="C38" s="2" t="s">
        <v>29</v>
      </c>
      <c r="D38" s="2" t="s">
        <v>18</v>
      </c>
      <c r="E38" s="2" t="str">
        <f t="shared" si="6"/>
        <v>4AWDColeopteraAdult</v>
      </c>
      <c r="F38" s="2" t="s">
        <v>19</v>
      </c>
      <c r="G38" s="6">
        <v>1</v>
      </c>
      <c r="H38" s="2" t="s">
        <v>20</v>
      </c>
      <c r="I38" s="2" t="s">
        <v>21</v>
      </c>
      <c r="J38" s="2" t="s">
        <v>22</v>
      </c>
      <c r="K38" s="2" t="s">
        <v>26</v>
      </c>
      <c r="L38" s="2" t="s">
        <v>32</v>
      </c>
      <c r="M38" s="2" t="s">
        <v>32</v>
      </c>
      <c r="N38" s="2" t="s">
        <v>24</v>
      </c>
      <c r="O38" s="2"/>
      <c r="P38" s="2"/>
      <c r="Q38" s="2">
        <v>2</v>
      </c>
      <c r="R38" s="12">
        <f>ROUND($R$11*F18,0)</f>
        <v>27</v>
      </c>
    </row>
    <row r="39" spans="1:18" x14ac:dyDescent="0.3">
      <c r="A39" s="11">
        <v>44804</v>
      </c>
      <c r="B39" s="2">
        <v>4</v>
      </c>
      <c r="C39" s="2" t="s">
        <v>29</v>
      </c>
      <c r="D39" s="2" t="s">
        <v>18</v>
      </c>
      <c r="E39" s="2" t="str">
        <f t="shared" ref="E39:E40" si="8">B39&amp;D39&amp;J39&amp;N39</f>
        <v>4AWDColeopteraAdult</v>
      </c>
      <c r="F39" s="2" t="s">
        <v>19</v>
      </c>
      <c r="G39" s="6">
        <v>1</v>
      </c>
      <c r="H39" s="2" t="s">
        <v>20</v>
      </c>
      <c r="I39" s="2" t="s">
        <v>21</v>
      </c>
      <c r="J39" s="2" t="s">
        <v>22</v>
      </c>
      <c r="K39" s="2" t="s">
        <v>23</v>
      </c>
      <c r="L39" s="2" t="s">
        <v>32</v>
      </c>
      <c r="M39" s="2" t="s">
        <v>32</v>
      </c>
      <c r="N39" s="2" t="s">
        <v>24</v>
      </c>
      <c r="O39" s="2"/>
      <c r="P39" s="2"/>
      <c r="Q39" s="2"/>
      <c r="R39" s="12">
        <f t="shared" ref="R39:R40" si="9">ROUND($R$11*F19,0)</f>
        <v>9</v>
      </c>
    </row>
    <row r="40" spans="1:18" x14ac:dyDescent="0.3">
      <c r="A40" s="11">
        <v>44804</v>
      </c>
      <c r="B40" s="2">
        <v>4</v>
      </c>
      <c r="C40" s="2" t="s">
        <v>29</v>
      </c>
      <c r="D40" s="2" t="s">
        <v>18</v>
      </c>
      <c r="E40" s="2" t="str">
        <f t="shared" si="8"/>
        <v>4AWDColeopteraAdult</v>
      </c>
      <c r="F40" s="2" t="s">
        <v>19</v>
      </c>
      <c r="G40" s="6">
        <v>1</v>
      </c>
      <c r="H40" s="2" t="s">
        <v>20</v>
      </c>
      <c r="I40" s="2" t="s">
        <v>21</v>
      </c>
      <c r="J40" s="2" t="s">
        <v>22</v>
      </c>
      <c r="K40" s="2" t="s">
        <v>39</v>
      </c>
      <c r="L40" s="2" t="s">
        <v>32</v>
      </c>
      <c r="M40" s="2" t="s">
        <v>32</v>
      </c>
      <c r="N40" s="2" t="s">
        <v>24</v>
      </c>
      <c r="O40" s="2"/>
      <c r="P40" s="2"/>
      <c r="Q40" s="2"/>
      <c r="R40" s="12">
        <f t="shared" si="9"/>
        <v>6</v>
      </c>
    </row>
    <row r="41" spans="1:18" x14ac:dyDescent="0.3">
      <c r="A41" s="13">
        <v>44804</v>
      </c>
      <c r="B41" s="3">
        <v>4</v>
      </c>
      <c r="C41" s="3" t="s">
        <v>29</v>
      </c>
      <c r="D41" s="3" t="s">
        <v>18</v>
      </c>
      <c r="E41" s="3" t="str">
        <f t="shared" si="6"/>
        <v>4AWDColeopteraAdult</v>
      </c>
      <c r="F41" s="3" t="s">
        <v>19</v>
      </c>
      <c r="G41" s="14">
        <v>1</v>
      </c>
      <c r="H41" s="3" t="s">
        <v>20</v>
      </c>
      <c r="I41" s="3" t="s">
        <v>21</v>
      </c>
      <c r="J41" s="3" t="s">
        <v>22</v>
      </c>
      <c r="K41" s="3" t="s">
        <v>39</v>
      </c>
      <c r="L41" s="3" t="s">
        <v>40</v>
      </c>
      <c r="M41" s="3" t="s">
        <v>41</v>
      </c>
      <c r="N41" s="3" t="s">
        <v>24</v>
      </c>
      <c r="O41" s="3"/>
      <c r="P41" s="3"/>
      <c r="Q41" s="3">
        <v>2</v>
      </c>
      <c r="R41" s="15">
        <v>42</v>
      </c>
    </row>
    <row r="42" spans="1:18" x14ac:dyDescent="0.3">
      <c r="R42" s="5">
        <f>SUM(R29:R41)</f>
        <v>379</v>
      </c>
    </row>
    <row r="43" spans="1:18" x14ac:dyDescent="0.3">
      <c r="A4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AD77-3490-4C01-9C5C-693B824F78F5}">
  <dimension ref="A1"/>
  <sheetViews>
    <sheetView showGridLines="0" workbookViewId="0"/>
  </sheetViews>
  <sheetFormatPr defaultRowHeight="14.4" x14ac:dyDescent="0.3"/>
  <cols>
    <col min="1" max="1" width="241.21875" customWidth="1"/>
  </cols>
  <sheetData>
    <row r="1" spans="1:1" ht="409.6" x14ac:dyDescent="0.35">
      <c r="A1" s="18" t="s">
        <v>48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B2B7F-87C0-4CF2-B267-C09FAC62869C}">
  <dimension ref="A1"/>
  <sheetViews>
    <sheetView workbookViewId="0"/>
  </sheetViews>
  <sheetFormatPr defaultRowHeight="14.4" x14ac:dyDescent="0.3"/>
  <sheetData>
    <row r="1" spans="1:1" x14ac:dyDescent="0.3">
      <c r="A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B69FB-DC4B-4028-AE83-8F90601A734E}">
  <dimension ref="A1:R15"/>
  <sheetViews>
    <sheetView workbookViewId="0">
      <selection sqref="A1:R6"/>
    </sheetView>
  </sheetViews>
  <sheetFormatPr defaultRowHeight="14.4" x14ac:dyDescent="0.3"/>
  <cols>
    <col min="1" max="1" width="10.33203125" bestFit="1" customWidth="1"/>
    <col min="2" max="2" width="8.21875" bestFit="1" customWidth="1"/>
    <col min="3" max="3" width="4.21875" bestFit="1" customWidth="1"/>
    <col min="4" max="4" width="5.33203125" bestFit="1" customWidth="1"/>
    <col min="5" max="5" width="20.88671875" bestFit="1" customWidth="1"/>
    <col min="6" max="6" width="8.21875" bestFit="1" customWidth="1"/>
    <col min="7" max="7" width="6.77734375" bestFit="1" customWidth="1"/>
    <col min="8" max="8" width="10.33203125" bestFit="1" customWidth="1"/>
    <col min="9" max="9" width="8" bestFit="1" customWidth="1"/>
    <col min="10" max="10" width="10.109375" bestFit="1" customWidth="1"/>
    <col min="11" max="11" width="12.21875" bestFit="1" customWidth="1"/>
    <col min="12" max="12" width="7.88671875" bestFit="1" customWidth="1"/>
    <col min="14" max="14" width="7.5546875" bestFit="1" customWidth="1"/>
    <col min="15" max="15" width="8.77734375" bestFit="1" customWidth="1"/>
    <col min="16" max="16" width="8.5546875" bestFit="1" customWidth="1"/>
    <col min="17" max="17" width="8.109375" bestFit="1" customWidth="1"/>
    <col min="18" max="18" width="8.77734375" bestFit="1" customWidth="1"/>
  </cols>
  <sheetData>
    <row r="1" spans="1:18" ht="43.2" x14ac:dyDescent="0.3">
      <c r="A1" s="7" t="s">
        <v>0</v>
      </c>
      <c r="B1" s="8" t="s">
        <v>1</v>
      </c>
      <c r="C1" s="8" t="s">
        <v>2</v>
      </c>
      <c r="D1" s="8" t="s">
        <v>3</v>
      </c>
      <c r="E1" s="8" t="s">
        <v>33</v>
      </c>
      <c r="F1" s="8" t="s">
        <v>4</v>
      </c>
      <c r="G1" s="9" t="s">
        <v>5</v>
      </c>
      <c r="H1" s="8" t="s">
        <v>6</v>
      </c>
      <c r="I1" s="8" t="s">
        <v>7</v>
      </c>
      <c r="J1" s="8" t="s">
        <v>8</v>
      </c>
      <c r="K1" s="8" t="s">
        <v>9</v>
      </c>
      <c r="L1" s="8" t="s">
        <v>10</v>
      </c>
      <c r="M1" s="8" t="s">
        <v>11</v>
      </c>
      <c r="N1" s="8" t="s">
        <v>12</v>
      </c>
      <c r="O1" s="8" t="s">
        <v>13</v>
      </c>
      <c r="P1" s="8" t="s">
        <v>14</v>
      </c>
      <c r="Q1" s="8" t="s">
        <v>15</v>
      </c>
      <c r="R1" s="10" t="s">
        <v>16</v>
      </c>
    </row>
    <row r="2" spans="1:18" x14ac:dyDescent="0.3">
      <c r="A2" s="19">
        <v>44804</v>
      </c>
      <c r="B2">
        <v>4</v>
      </c>
      <c r="C2" t="s">
        <v>25</v>
      </c>
      <c r="D2" t="s">
        <v>18</v>
      </c>
      <c r="E2" t="s">
        <v>37</v>
      </c>
      <c r="F2" t="s">
        <v>19</v>
      </c>
      <c r="G2">
        <v>1</v>
      </c>
      <c r="H2" t="s">
        <v>20</v>
      </c>
      <c r="I2" t="s">
        <v>21</v>
      </c>
      <c r="J2" t="s">
        <v>22</v>
      </c>
      <c r="K2" t="s">
        <v>26</v>
      </c>
      <c r="L2" t="s">
        <v>32</v>
      </c>
      <c r="M2" t="s">
        <v>32</v>
      </c>
      <c r="N2" t="s">
        <v>24</v>
      </c>
      <c r="Q2">
        <v>1</v>
      </c>
      <c r="R2">
        <v>15</v>
      </c>
    </row>
    <row r="3" spans="1:18" x14ac:dyDescent="0.3">
      <c r="A3" s="19">
        <v>44804</v>
      </c>
      <c r="B3">
        <v>4</v>
      </c>
      <c r="C3" t="s">
        <v>25</v>
      </c>
      <c r="D3" t="s">
        <v>18</v>
      </c>
      <c r="E3" t="s">
        <v>37</v>
      </c>
      <c r="F3" t="s">
        <v>19</v>
      </c>
      <c r="G3">
        <v>1</v>
      </c>
      <c r="H3" t="s">
        <v>20</v>
      </c>
      <c r="I3" t="s">
        <v>21</v>
      </c>
      <c r="J3" t="s">
        <v>22</v>
      </c>
      <c r="K3" t="s">
        <v>34</v>
      </c>
      <c r="L3" t="s">
        <v>35</v>
      </c>
      <c r="M3" t="s">
        <v>36</v>
      </c>
      <c r="N3" t="s">
        <v>24</v>
      </c>
      <c r="R3">
        <v>20</v>
      </c>
    </row>
    <row r="4" spans="1:18" x14ac:dyDescent="0.3">
      <c r="A4" s="19">
        <v>44804</v>
      </c>
      <c r="B4">
        <v>4</v>
      </c>
      <c r="C4" t="s">
        <v>27</v>
      </c>
      <c r="D4" t="s">
        <v>18</v>
      </c>
      <c r="E4" t="s">
        <v>37</v>
      </c>
      <c r="F4" t="s">
        <v>19</v>
      </c>
      <c r="G4">
        <v>1</v>
      </c>
      <c r="H4" t="s">
        <v>20</v>
      </c>
      <c r="I4" t="s">
        <v>21</v>
      </c>
      <c r="J4" t="s">
        <v>22</v>
      </c>
      <c r="K4" t="s">
        <v>32</v>
      </c>
      <c r="L4" t="s">
        <v>32</v>
      </c>
      <c r="M4" t="s">
        <v>32</v>
      </c>
      <c r="N4" t="s">
        <v>24</v>
      </c>
      <c r="Q4">
        <v>1</v>
      </c>
      <c r="R4">
        <v>26</v>
      </c>
    </row>
    <row r="5" spans="1:18" x14ac:dyDescent="0.3">
      <c r="A5" s="19">
        <v>44804</v>
      </c>
      <c r="B5">
        <v>4</v>
      </c>
      <c r="C5" t="s">
        <v>25</v>
      </c>
      <c r="D5" t="s">
        <v>18</v>
      </c>
      <c r="E5" t="s">
        <v>38</v>
      </c>
      <c r="F5" t="s">
        <v>19</v>
      </c>
      <c r="G5">
        <v>1</v>
      </c>
      <c r="H5" t="s">
        <v>20</v>
      </c>
      <c r="I5" t="s">
        <v>21</v>
      </c>
      <c r="J5" t="s">
        <v>22</v>
      </c>
      <c r="K5" t="s">
        <v>26</v>
      </c>
      <c r="L5" t="s">
        <v>32</v>
      </c>
      <c r="M5" t="s">
        <v>32</v>
      </c>
      <c r="N5" t="s">
        <v>28</v>
      </c>
      <c r="Q5">
        <v>1</v>
      </c>
      <c r="R5">
        <v>15</v>
      </c>
    </row>
    <row r="6" spans="1:18" x14ac:dyDescent="0.3">
      <c r="A6" s="19">
        <v>44804</v>
      </c>
      <c r="B6">
        <v>4</v>
      </c>
      <c r="C6" t="s">
        <v>27</v>
      </c>
      <c r="D6" t="s">
        <v>18</v>
      </c>
      <c r="E6" t="s">
        <v>38</v>
      </c>
      <c r="F6" t="s">
        <v>19</v>
      </c>
      <c r="G6">
        <v>1</v>
      </c>
      <c r="H6" t="s">
        <v>20</v>
      </c>
      <c r="I6" t="s">
        <v>21</v>
      </c>
      <c r="J6" t="s">
        <v>22</v>
      </c>
      <c r="K6" t="s">
        <v>32</v>
      </c>
      <c r="L6" t="s">
        <v>32</v>
      </c>
      <c r="M6" t="s">
        <v>32</v>
      </c>
      <c r="N6" t="s">
        <v>28</v>
      </c>
      <c r="Q6">
        <v>1</v>
      </c>
      <c r="R6">
        <v>26</v>
      </c>
    </row>
    <row r="8" spans="1:18" x14ac:dyDescent="0.3">
      <c r="A8" t="s">
        <v>79</v>
      </c>
    </row>
    <row r="9" spans="1:18" x14ac:dyDescent="0.3">
      <c r="A9" s="25" t="s">
        <v>80</v>
      </c>
    </row>
    <row r="10" spans="1:18" x14ac:dyDescent="0.3">
      <c r="A10" s="25" t="s">
        <v>81</v>
      </c>
    </row>
    <row r="11" spans="1:18" x14ac:dyDescent="0.3">
      <c r="A11" s="25" t="s">
        <v>82</v>
      </c>
    </row>
    <row r="12" spans="1:18" x14ac:dyDescent="0.3">
      <c r="A12" s="25" t="s">
        <v>83</v>
      </c>
    </row>
    <row r="13" spans="1:18" x14ac:dyDescent="0.3">
      <c r="A13" s="25" t="s">
        <v>84</v>
      </c>
    </row>
    <row r="14" spans="1:18" x14ac:dyDescent="0.3">
      <c r="A14" s="25" t="s">
        <v>85</v>
      </c>
    </row>
    <row r="15" spans="1:18" x14ac:dyDescent="0.3">
      <c r="A15" s="26"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2323-E38E-4D54-94DF-87F3DA6F16A0}">
  <sheetPr>
    <tabColor theme="9"/>
  </sheetPr>
  <dimension ref="A1:Z118"/>
  <sheetViews>
    <sheetView showGridLines="0" zoomScale="70" zoomScaleNormal="70" workbookViewId="0">
      <selection activeCell="W18" sqref="W18"/>
    </sheetView>
  </sheetViews>
  <sheetFormatPr defaultRowHeight="14.4" x14ac:dyDescent="0.3"/>
  <cols>
    <col min="1" max="1" width="19.5546875" customWidth="1"/>
    <col min="2" max="2" width="8.88671875" style="2" customWidth="1"/>
    <col min="3" max="3" width="9.21875" style="2" bestFit="1" customWidth="1"/>
    <col min="4" max="4" width="5.5546875" style="2" bestFit="1" customWidth="1"/>
    <col min="5" max="5" width="8.88671875" style="2" customWidth="1"/>
    <col min="6" max="6" width="27.44140625" style="2" bestFit="1" customWidth="1"/>
    <col min="7" max="7" width="22" bestFit="1" customWidth="1"/>
    <col min="9" max="9" width="7.21875" bestFit="1" customWidth="1"/>
    <col min="10" max="10" width="11.109375" bestFit="1" customWidth="1"/>
    <col min="12" max="12" width="10.5546875" bestFit="1" customWidth="1"/>
    <col min="13" max="13" width="13.5546875" bestFit="1" customWidth="1"/>
    <col min="14" max="14" width="9.109375" bestFit="1" customWidth="1"/>
    <col min="15" max="15" width="9.44140625" bestFit="1" customWidth="1"/>
    <col min="16" max="16" width="8.21875" bestFit="1" customWidth="1"/>
    <col min="17" max="17" width="8.77734375" bestFit="1" customWidth="1"/>
    <col min="18" max="18" width="8.6640625" bestFit="1" customWidth="1"/>
    <col min="19" max="19" width="8.88671875" style="2"/>
    <col min="20" max="20" width="10.77734375" bestFit="1" customWidth="1"/>
  </cols>
  <sheetData>
    <row r="1" spans="1:26" x14ac:dyDescent="0.3">
      <c r="A1" t="s">
        <v>98</v>
      </c>
      <c r="U1" s="75" t="s">
        <v>92</v>
      </c>
      <c r="V1" s="76"/>
      <c r="W1" s="77"/>
      <c r="X1" s="78" t="s">
        <v>93</v>
      </c>
      <c r="Y1" s="79"/>
      <c r="Z1" s="80"/>
    </row>
    <row r="2" spans="1:26" ht="28.8" x14ac:dyDescent="0.3">
      <c r="A2" s="7" t="s">
        <v>0</v>
      </c>
      <c r="B2" s="8" t="s">
        <v>1</v>
      </c>
      <c r="C2" s="8" t="s">
        <v>2</v>
      </c>
      <c r="D2" s="8" t="s">
        <v>3</v>
      </c>
      <c r="E2" s="8" t="s">
        <v>102</v>
      </c>
      <c r="F2" s="8" t="s">
        <v>103</v>
      </c>
      <c r="G2" s="8" t="s">
        <v>33</v>
      </c>
      <c r="H2" s="8" t="s">
        <v>4</v>
      </c>
      <c r="I2" s="9" t="s">
        <v>5</v>
      </c>
      <c r="J2" s="8" t="s">
        <v>6</v>
      </c>
      <c r="K2" s="8" t="s">
        <v>7</v>
      </c>
      <c r="L2" s="8" t="s">
        <v>8</v>
      </c>
      <c r="M2" s="8" t="s">
        <v>9</v>
      </c>
      <c r="N2" s="8" t="s">
        <v>10</v>
      </c>
      <c r="O2" s="8" t="s">
        <v>11</v>
      </c>
      <c r="P2" s="8" t="s">
        <v>12</v>
      </c>
      <c r="Q2" s="8" t="s">
        <v>13</v>
      </c>
      <c r="R2" s="8" t="s">
        <v>14</v>
      </c>
      <c r="S2" s="8" t="s">
        <v>15</v>
      </c>
      <c r="T2" s="8" t="s">
        <v>16</v>
      </c>
      <c r="U2" s="7" t="s">
        <v>75</v>
      </c>
      <c r="V2" s="8" t="s">
        <v>76</v>
      </c>
      <c r="W2" s="10" t="s">
        <v>77</v>
      </c>
      <c r="X2" s="1" t="s">
        <v>75</v>
      </c>
      <c r="Y2" s="1" t="s">
        <v>76</v>
      </c>
      <c r="Z2" s="1" t="s">
        <v>96</v>
      </c>
    </row>
    <row r="3" spans="1:26" x14ac:dyDescent="0.3">
      <c r="A3" s="45">
        <v>44804</v>
      </c>
      <c r="B3" s="46">
        <v>4</v>
      </c>
      <c r="C3" s="46" t="s">
        <v>25</v>
      </c>
      <c r="D3" s="46" t="s">
        <v>18</v>
      </c>
      <c r="E3" s="46">
        <v>3</v>
      </c>
      <c r="F3" s="46" t="str">
        <f>"Samp_"&amp;B3&amp;"Rep_"&amp;E3&amp;D3&amp;L3</f>
        <v>Samp_4Rep_3AWDColeoptera</v>
      </c>
      <c r="G3" s="46" t="str">
        <f t="shared" ref="G3:G8" si="0">B3&amp;D3&amp;L3&amp;P3</f>
        <v>4AWDColeopteraAdult</v>
      </c>
      <c r="H3" s="46" t="s">
        <v>19</v>
      </c>
      <c r="I3" s="47">
        <v>1</v>
      </c>
      <c r="J3" s="46" t="s">
        <v>20</v>
      </c>
      <c r="K3" s="46" t="s">
        <v>21</v>
      </c>
      <c r="L3" s="46" t="s">
        <v>22</v>
      </c>
      <c r="M3" s="46" t="s">
        <v>26</v>
      </c>
      <c r="N3" s="46" t="s">
        <v>35</v>
      </c>
      <c r="O3" s="46" t="s">
        <v>36</v>
      </c>
      <c r="P3" s="46" t="s">
        <v>24</v>
      </c>
      <c r="Q3" s="46"/>
      <c r="R3" s="46"/>
      <c r="S3" s="46">
        <v>1</v>
      </c>
      <c r="T3" s="48">
        <v>15</v>
      </c>
      <c r="U3" s="39">
        <f>T3/SUM($T$3:$T$7)</f>
        <v>0.13636363636363635</v>
      </c>
      <c r="V3">
        <f>SUM(T3:T4)/SUM(T3:T5,T7)</f>
        <v>0.42682926829268292</v>
      </c>
      <c r="W3" s="40">
        <f>T3/SUM($T$3:$T$5)</f>
        <v>0.31914893617021278</v>
      </c>
      <c r="X3" s="53">
        <f>T3/SUM($T$3:$T$7)</f>
        <v>0.13636363636363635</v>
      </c>
      <c r="Y3" s="54">
        <f>T3/T3</f>
        <v>1</v>
      </c>
      <c r="Z3" s="55">
        <v>1</v>
      </c>
    </row>
    <row r="4" spans="1:26" x14ac:dyDescent="0.3">
      <c r="A4" s="11">
        <v>44804</v>
      </c>
      <c r="B4" s="2">
        <v>4</v>
      </c>
      <c r="C4" s="2" t="s">
        <v>25</v>
      </c>
      <c r="D4" s="2" t="s">
        <v>18</v>
      </c>
      <c r="E4" s="2">
        <v>3</v>
      </c>
      <c r="F4" s="2" t="str">
        <f t="shared" ref="F4:F10" si="1">"Samp_"&amp;B4&amp;"Rep_"&amp;E4&amp;D4&amp;L4</f>
        <v>Samp_4Rep_3AWDColeoptera</v>
      </c>
      <c r="G4" s="2" t="str">
        <f t="shared" si="0"/>
        <v>4AWDColeopteraAdult</v>
      </c>
      <c r="H4" s="2" t="s">
        <v>19</v>
      </c>
      <c r="I4" s="6">
        <v>1</v>
      </c>
      <c r="J4" s="2" t="s">
        <v>20</v>
      </c>
      <c r="K4" s="2" t="s">
        <v>21</v>
      </c>
      <c r="L4" s="2" t="s">
        <v>22</v>
      </c>
      <c r="M4" s="2" t="s">
        <v>34</v>
      </c>
      <c r="N4" s="2" t="s">
        <v>35</v>
      </c>
      <c r="O4" s="2" t="s">
        <v>41</v>
      </c>
      <c r="P4" s="2" t="s">
        <v>24</v>
      </c>
      <c r="Q4" s="2"/>
      <c r="R4" s="2"/>
      <c r="T4" s="12">
        <v>20</v>
      </c>
      <c r="U4" s="39">
        <f>SUM(T4:T7)/SUM(T3:T7)</f>
        <v>0.86363636363636365</v>
      </c>
      <c r="W4" s="40">
        <f t="shared" ref="W4:W5" si="2">T4/SUM($T$3:$T$5)</f>
        <v>0.42553191489361702</v>
      </c>
      <c r="X4" s="39">
        <f>SUM(T4:T7)/SUM(T3:T7)</f>
        <v>0.86363636363636365</v>
      </c>
      <c r="Y4">
        <f>T4/SUM($T$4,$T$5,$T$7)</f>
        <v>0.29850746268656714</v>
      </c>
      <c r="Z4" s="40">
        <v>1</v>
      </c>
    </row>
    <row r="5" spans="1:26" x14ac:dyDescent="0.3">
      <c r="A5" s="11">
        <v>44804</v>
      </c>
      <c r="B5" s="2">
        <v>4</v>
      </c>
      <c r="C5" s="2" t="s">
        <v>25</v>
      </c>
      <c r="D5" s="2" t="s">
        <v>18</v>
      </c>
      <c r="E5" s="2">
        <v>3</v>
      </c>
      <c r="F5" s="2" t="str">
        <f t="shared" si="1"/>
        <v>Samp_4Rep_3AWDColeoptera</v>
      </c>
      <c r="G5" s="2" t="str">
        <f t="shared" ref="G5" si="3">B5&amp;D5&amp;L5&amp;P5</f>
        <v>4AWDColeopteraAdult</v>
      </c>
      <c r="H5" s="2" t="s">
        <v>19</v>
      </c>
      <c r="I5" s="6">
        <v>1</v>
      </c>
      <c r="J5" s="2" t="s">
        <v>20</v>
      </c>
      <c r="K5" s="2" t="s">
        <v>21</v>
      </c>
      <c r="L5" s="2" t="s">
        <v>22</v>
      </c>
      <c r="M5" s="2" t="s">
        <v>34</v>
      </c>
      <c r="N5" s="2" t="s">
        <v>40</v>
      </c>
      <c r="O5" s="2" t="s">
        <v>44</v>
      </c>
      <c r="P5" s="2" t="s">
        <v>24</v>
      </c>
      <c r="Q5" s="2"/>
      <c r="R5" s="2"/>
      <c r="T5" s="12">
        <v>12</v>
      </c>
      <c r="U5" s="39"/>
      <c r="V5">
        <f>SUM(T5,T7)/SUM($T$3:$T$5,$T$7)</f>
        <v>0.57317073170731703</v>
      </c>
      <c r="W5" s="40">
        <f t="shared" si="2"/>
        <v>0.25531914893617019</v>
      </c>
      <c r="X5" s="39"/>
      <c r="Y5">
        <f>SUM(T5,T7)/SUM($T$4,$T$5,$T$7)</f>
        <v>0.70149253731343286</v>
      </c>
      <c r="Z5" s="40">
        <v>1</v>
      </c>
    </row>
    <row r="6" spans="1:26" x14ac:dyDescent="0.3">
      <c r="A6" s="11">
        <v>44804</v>
      </c>
      <c r="B6" s="2">
        <v>4</v>
      </c>
      <c r="C6" s="2" t="s">
        <v>25</v>
      </c>
      <c r="D6" s="2" t="s">
        <v>18</v>
      </c>
      <c r="E6" s="2">
        <v>3</v>
      </c>
      <c r="F6" s="2" t="str">
        <f t="shared" si="1"/>
        <v>Samp_4Rep_3AWDColeoptera</v>
      </c>
      <c r="G6" s="2" t="str">
        <f t="shared" ref="G6" si="4">B6&amp;D6&amp;L6&amp;P6</f>
        <v>4AWDColeopteraAdult</v>
      </c>
      <c r="H6" s="2" t="s">
        <v>19</v>
      </c>
      <c r="I6" s="6">
        <v>1</v>
      </c>
      <c r="J6" s="2" t="s">
        <v>20</v>
      </c>
      <c r="K6" s="2" t="s">
        <v>21</v>
      </c>
      <c r="L6" s="2" t="s">
        <v>22</v>
      </c>
      <c r="M6" s="2" t="s">
        <v>34</v>
      </c>
      <c r="N6" s="2" t="s">
        <v>32</v>
      </c>
      <c r="O6" s="2" t="s">
        <v>32</v>
      </c>
      <c r="P6" s="2" t="s">
        <v>24</v>
      </c>
      <c r="Q6" s="2"/>
      <c r="R6" s="2"/>
      <c r="T6" s="12">
        <v>28</v>
      </c>
      <c r="U6" s="39"/>
      <c r="W6" s="40"/>
      <c r="X6" s="41"/>
      <c r="Z6" s="40"/>
    </row>
    <row r="7" spans="1:26" x14ac:dyDescent="0.3">
      <c r="A7" s="11">
        <v>44804</v>
      </c>
      <c r="B7" s="2">
        <v>4</v>
      </c>
      <c r="C7" s="2" t="s">
        <v>25</v>
      </c>
      <c r="D7" s="2" t="s">
        <v>18</v>
      </c>
      <c r="E7" s="2">
        <v>3</v>
      </c>
      <c r="F7" s="2" t="str">
        <f t="shared" si="1"/>
        <v>Samp_4Rep_3AWDColeoptera</v>
      </c>
      <c r="G7" s="2" t="str">
        <f t="shared" ref="G7" si="5">B7&amp;D7&amp;L7&amp;P7</f>
        <v>4AWDColeopteraAdult</v>
      </c>
      <c r="H7" s="2" t="s">
        <v>19</v>
      </c>
      <c r="I7" s="6">
        <v>1</v>
      </c>
      <c r="J7" s="2" t="s">
        <v>20</v>
      </c>
      <c r="K7" s="2" t="s">
        <v>21</v>
      </c>
      <c r="L7" s="2" t="s">
        <v>22</v>
      </c>
      <c r="M7" s="2" t="s">
        <v>34</v>
      </c>
      <c r="N7" s="2" t="s">
        <v>40</v>
      </c>
      <c r="O7" s="2" t="s">
        <v>32</v>
      </c>
      <c r="P7" s="2" t="s">
        <v>24</v>
      </c>
      <c r="Q7" s="2"/>
      <c r="R7" s="2"/>
      <c r="T7" s="12">
        <v>35</v>
      </c>
      <c r="U7" s="39"/>
      <c r="W7" s="40"/>
      <c r="X7" s="41"/>
      <c r="Z7" s="40"/>
    </row>
    <row r="8" spans="1:26" x14ac:dyDescent="0.3">
      <c r="A8" s="27">
        <v>44804</v>
      </c>
      <c r="B8" s="29">
        <v>4</v>
      </c>
      <c r="C8" s="29" t="s">
        <v>27</v>
      </c>
      <c r="D8" s="29" t="s">
        <v>18</v>
      </c>
      <c r="E8" s="29">
        <v>4</v>
      </c>
      <c r="F8" s="29" t="str">
        <f t="shared" si="1"/>
        <v>Samp_4Rep_4AWDColeoptera</v>
      </c>
      <c r="G8" s="29" t="str">
        <f t="shared" si="0"/>
        <v>4AWDColeopteraAdult</v>
      </c>
      <c r="H8" s="29" t="s">
        <v>19</v>
      </c>
      <c r="I8" s="34">
        <v>1</v>
      </c>
      <c r="J8" s="29" t="s">
        <v>20</v>
      </c>
      <c r="K8" s="29" t="s">
        <v>21</v>
      </c>
      <c r="L8" s="29" t="s">
        <v>22</v>
      </c>
      <c r="M8" s="29" t="s">
        <v>32</v>
      </c>
      <c r="N8" s="29" t="s">
        <v>32</v>
      </c>
      <c r="O8" s="29" t="s">
        <v>32</v>
      </c>
      <c r="P8" s="29" t="s">
        <v>24</v>
      </c>
      <c r="Q8" s="29"/>
      <c r="R8" s="29"/>
      <c r="S8" s="29">
        <v>1</v>
      </c>
      <c r="T8" s="28">
        <v>26</v>
      </c>
      <c r="U8" s="39"/>
      <c r="W8" s="40"/>
      <c r="X8" s="41"/>
      <c r="Z8" s="40"/>
    </row>
    <row r="9" spans="1:26" x14ac:dyDescent="0.3">
      <c r="A9" s="11">
        <v>44804</v>
      </c>
      <c r="B9" s="2">
        <v>4</v>
      </c>
      <c r="C9" s="2" t="s">
        <v>25</v>
      </c>
      <c r="D9" s="2" t="s">
        <v>18</v>
      </c>
      <c r="E9" s="2">
        <v>3</v>
      </c>
      <c r="F9" s="2" t="str">
        <f t="shared" si="1"/>
        <v>Samp_4Rep_3AWDColeoptera</v>
      </c>
      <c r="G9" t="s">
        <v>38</v>
      </c>
      <c r="H9" t="s">
        <v>19</v>
      </c>
      <c r="I9">
        <v>1</v>
      </c>
      <c r="J9" t="s">
        <v>20</v>
      </c>
      <c r="K9" t="s">
        <v>21</v>
      </c>
      <c r="L9" t="s">
        <v>22</v>
      </c>
      <c r="M9" t="s">
        <v>26</v>
      </c>
      <c r="N9" t="s">
        <v>74</v>
      </c>
      <c r="O9" t="s">
        <v>32</v>
      </c>
      <c r="P9" t="s">
        <v>28</v>
      </c>
      <c r="S9" s="2">
        <v>1</v>
      </c>
      <c r="T9" s="12">
        <v>15</v>
      </c>
      <c r="U9" s="41">
        <f>T9/T9</f>
        <v>1</v>
      </c>
      <c r="V9">
        <f>T9/T9</f>
        <v>1</v>
      </c>
      <c r="W9" s="40"/>
      <c r="X9" s="41"/>
      <c r="Y9">
        <v>1</v>
      </c>
      <c r="Z9" s="40">
        <v>1</v>
      </c>
    </row>
    <row r="10" spans="1:26" x14ac:dyDescent="0.3">
      <c r="A10" s="56">
        <v>44804</v>
      </c>
      <c r="B10" s="58">
        <v>4</v>
      </c>
      <c r="C10" s="58" t="s">
        <v>27</v>
      </c>
      <c r="D10" s="58" t="s">
        <v>18</v>
      </c>
      <c r="E10" s="58">
        <v>4</v>
      </c>
      <c r="F10" s="58" t="str">
        <f t="shared" si="1"/>
        <v>Samp_4Rep_4AWDColeoptera</v>
      </c>
      <c r="G10" s="57" t="s">
        <v>38</v>
      </c>
      <c r="H10" s="57" t="s">
        <v>19</v>
      </c>
      <c r="I10" s="57">
        <v>1</v>
      </c>
      <c r="J10" s="57" t="s">
        <v>20</v>
      </c>
      <c r="K10" s="57" t="s">
        <v>21</v>
      </c>
      <c r="L10" s="57" t="s">
        <v>22</v>
      </c>
      <c r="M10" s="57" t="s">
        <v>32</v>
      </c>
      <c r="N10" s="57" t="s">
        <v>32</v>
      </c>
      <c r="O10" s="57" t="s">
        <v>32</v>
      </c>
      <c r="P10" s="57" t="s">
        <v>28</v>
      </c>
      <c r="Q10" s="57"/>
      <c r="R10" s="57"/>
      <c r="S10" s="58">
        <v>1</v>
      </c>
      <c r="T10" s="59">
        <v>26</v>
      </c>
      <c r="U10" s="42"/>
      <c r="V10" s="4"/>
      <c r="W10" s="43"/>
      <c r="X10" s="42"/>
      <c r="Y10" s="4"/>
      <c r="Z10" s="43"/>
    </row>
    <row r="11" spans="1:26" x14ac:dyDescent="0.3">
      <c r="T11" s="5">
        <f>SUM(T3:T10)</f>
        <v>177</v>
      </c>
      <c r="U11" t="s">
        <v>97</v>
      </c>
    </row>
    <row r="12" spans="1:26" x14ac:dyDescent="0.3">
      <c r="T12" s="2"/>
      <c r="U12" t="s">
        <v>114</v>
      </c>
    </row>
    <row r="13" spans="1:26" x14ac:dyDescent="0.3">
      <c r="A13" t="s">
        <v>73</v>
      </c>
      <c r="T13" s="2"/>
    </row>
    <row r="14" spans="1:26" x14ac:dyDescent="0.3">
      <c r="A14" t="s">
        <v>72</v>
      </c>
      <c r="T14" s="2"/>
    </row>
    <row r="15" spans="1:26" ht="28.8" x14ac:dyDescent="0.3">
      <c r="A15" s="7" t="s">
        <v>0</v>
      </c>
      <c r="B15" s="8" t="s">
        <v>1</v>
      </c>
      <c r="C15" s="8" t="s">
        <v>2</v>
      </c>
      <c r="D15" s="8" t="s">
        <v>3</v>
      </c>
      <c r="E15" s="8" t="s">
        <v>102</v>
      </c>
      <c r="F15" s="8" t="s">
        <v>103</v>
      </c>
      <c r="G15" s="8" t="s">
        <v>33</v>
      </c>
      <c r="H15" s="8" t="s">
        <v>4</v>
      </c>
      <c r="I15" s="9" t="s">
        <v>5</v>
      </c>
      <c r="J15" s="8" t="s">
        <v>6</v>
      </c>
      <c r="K15" s="8" t="s">
        <v>7</v>
      </c>
      <c r="L15" s="8" t="s">
        <v>8</v>
      </c>
      <c r="M15" s="8" t="s">
        <v>9</v>
      </c>
      <c r="N15" s="8" t="s">
        <v>10</v>
      </c>
      <c r="O15" s="8" t="s">
        <v>11</v>
      </c>
      <c r="P15" s="8" t="s">
        <v>12</v>
      </c>
      <c r="Q15" s="8" t="s">
        <v>13</v>
      </c>
      <c r="R15" s="8" t="s">
        <v>14</v>
      </c>
      <c r="S15" s="8" t="s">
        <v>15</v>
      </c>
      <c r="T15" s="10" t="s">
        <v>16</v>
      </c>
    </row>
    <row r="16" spans="1:26" x14ac:dyDescent="0.3">
      <c r="A16" s="45">
        <v>44804</v>
      </c>
      <c r="B16" s="46">
        <v>4</v>
      </c>
      <c r="C16" s="46" t="s">
        <v>25</v>
      </c>
      <c r="D16" s="46" t="s">
        <v>18</v>
      </c>
      <c r="E16" s="46">
        <f>VLOOKUP(C16,$C$3:$E$10,3,0)</f>
        <v>3</v>
      </c>
      <c r="F16" s="46" t="str">
        <f t="shared" ref="F16:F24" si="6">"Samp_"&amp;B16&amp;"Rep_"&amp;E16&amp;D16&amp;L16</f>
        <v>Samp_4Rep_3AWDColeoptera</v>
      </c>
      <c r="G16" s="46" t="str">
        <f t="shared" ref="G16:G22" si="7">B16&amp;D16&amp;L16&amp;P16</f>
        <v>4AWDColeopteraAdult</v>
      </c>
      <c r="H16" s="46" t="s">
        <v>19</v>
      </c>
      <c r="I16" s="47">
        <v>1</v>
      </c>
      <c r="J16" s="46" t="s">
        <v>20</v>
      </c>
      <c r="K16" s="46" t="s">
        <v>21</v>
      </c>
      <c r="L16" s="46" t="s">
        <v>22</v>
      </c>
      <c r="M16" s="46" t="s">
        <v>26</v>
      </c>
      <c r="N16" s="46" t="s">
        <v>35</v>
      </c>
      <c r="O16" s="46" t="s">
        <v>36</v>
      </c>
      <c r="P16" s="46" t="s">
        <v>24</v>
      </c>
      <c r="Q16" s="46"/>
      <c r="R16" s="46"/>
      <c r="S16" s="46">
        <v>1</v>
      </c>
      <c r="T16" s="48">
        <v>15</v>
      </c>
    </row>
    <row r="17" spans="1:20" x14ac:dyDescent="0.3">
      <c r="A17" s="11">
        <v>44804</v>
      </c>
      <c r="B17" s="2">
        <v>4</v>
      </c>
      <c r="C17" s="2" t="s">
        <v>25</v>
      </c>
      <c r="D17" s="2" t="s">
        <v>18</v>
      </c>
      <c r="E17" s="2">
        <f t="shared" ref="E17:E24" si="8">VLOOKUP(C17,$C$3:$E$10,3,0)</f>
        <v>3</v>
      </c>
      <c r="F17" s="2" t="str">
        <f t="shared" si="6"/>
        <v>Samp_4Rep_3AWDColeoptera</v>
      </c>
      <c r="G17" s="2" t="str">
        <f t="shared" si="7"/>
        <v>4AWDColeopteraAdult</v>
      </c>
      <c r="H17" s="2" t="s">
        <v>19</v>
      </c>
      <c r="I17" s="6">
        <v>1</v>
      </c>
      <c r="J17" s="2" t="s">
        <v>20</v>
      </c>
      <c r="K17" s="2" t="s">
        <v>21</v>
      </c>
      <c r="L17" s="2" t="s">
        <v>22</v>
      </c>
      <c r="M17" s="2" t="s">
        <v>34</v>
      </c>
      <c r="N17" s="2" t="s">
        <v>35</v>
      </c>
      <c r="O17" s="2" t="s">
        <v>41</v>
      </c>
      <c r="P17" s="2" t="s">
        <v>24</v>
      </c>
      <c r="Q17" s="2"/>
      <c r="R17" s="2"/>
      <c r="T17" s="12">
        <v>20</v>
      </c>
    </row>
    <row r="18" spans="1:20" x14ac:dyDescent="0.3">
      <c r="A18" s="11">
        <v>44804</v>
      </c>
      <c r="B18" s="2">
        <v>4</v>
      </c>
      <c r="C18" s="2" t="s">
        <v>25</v>
      </c>
      <c r="D18" s="2" t="s">
        <v>18</v>
      </c>
      <c r="E18" s="2">
        <f t="shared" si="8"/>
        <v>3</v>
      </c>
      <c r="F18" s="2" t="str">
        <f t="shared" si="6"/>
        <v>Samp_4Rep_3AWDColeoptera</v>
      </c>
      <c r="G18" s="2" t="str">
        <f t="shared" si="7"/>
        <v>4AWDColeopteraAdult</v>
      </c>
      <c r="H18" s="2" t="s">
        <v>19</v>
      </c>
      <c r="I18" s="6">
        <v>1</v>
      </c>
      <c r="J18" s="2" t="s">
        <v>20</v>
      </c>
      <c r="K18" s="2" t="s">
        <v>21</v>
      </c>
      <c r="L18" s="2" t="s">
        <v>22</v>
      </c>
      <c r="M18" s="2" t="s">
        <v>34</v>
      </c>
      <c r="N18" s="2" t="s">
        <v>40</v>
      </c>
      <c r="O18" s="2" t="s">
        <v>44</v>
      </c>
      <c r="P18" s="2" t="s">
        <v>24</v>
      </c>
      <c r="Q18" s="2"/>
      <c r="R18" s="2"/>
      <c r="T18" s="12">
        <v>12</v>
      </c>
    </row>
    <row r="19" spans="1:20" x14ac:dyDescent="0.3">
      <c r="A19" s="11">
        <v>44804</v>
      </c>
      <c r="B19" s="2">
        <v>4</v>
      </c>
      <c r="C19" s="2" t="s">
        <v>25</v>
      </c>
      <c r="D19" s="2" t="s">
        <v>18</v>
      </c>
      <c r="E19" s="2">
        <f t="shared" si="8"/>
        <v>3</v>
      </c>
      <c r="F19" s="2" t="str">
        <f t="shared" si="6"/>
        <v>Samp_4Rep_3AWDColeoptera</v>
      </c>
      <c r="G19" s="2" t="str">
        <f t="shared" si="7"/>
        <v>4AWDColeopteraAdult</v>
      </c>
      <c r="H19" s="2" t="s">
        <v>19</v>
      </c>
      <c r="I19" s="6">
        <v>1</v>
      </c>
      <c r="J19" s="2" t="s">
        <v>20</v>
      </c>
      <c r="K19" s="2" t="s">
        <v>21</v>
      </c>
      <c r="L19" s="2" t="s">
        <v>22</v>
      </c>
      <c r="M19" s="2" t="s">
        <v>34</v>
      </c>
      <c r="N19" s="2" t="s">
        <v>32</v>
      </c>
      <c r="O19" s="2" t="s">
        <v>32</v>
      </c>
      <c r="P19" s="2" t="s">
        <v>24</v>
      </c>
      <c r="Q19" s="2"/>
      <c r="R19" s="2"/>
      <c r="T19" s="12">
        <v>28</v>
      </c>
    </row>
    <row r="20" spans="1:20" x14ac:dyDescent="0.3">
      <c r="A20" s="11">
        <v>44804</v>
      </c>
      <c r="B20" s="2">
        <v>4</v>
      </c>
      <c r="C20" s="2" t="s">
        <v>25</v>
      </c>
      <c r="D20" s="2" t="s">
        <v>18</v>
      </c>
      <c r="E20" s="2">
        <f t="shared" si="8"/>
        <v>3</v>
      </c>
      <c r="F20" s="2" t="str">
        <f t="shared" si="6"/>
        <v>Samp_4Rep_3AWDColeoptera</v>
      </c>
      <c r="G20" s="2" t="str">
        <f t="shared" si="7"/>
        <v>4AWDColeopteraAdult</v>
      </c>
      <c r="H20" s="2" t="s">
        <v>19</v>
      </c>
      <c r="I20" s="6">
        <v>1</v>
      </c>
      <c r="J20" s="2" t="s">
        <v>20</v>
      </c>
      <c r="K20" s="2" t="s">
        <v>21</v>
      </c>
      <c r="L20" s="2" t="s">
        <v>22</v>
      </c>
      <c r="M20" s="2" t="s">
        <v>34</v>
      </c>
      <c r="N20" s="2" t="s">
        <v>40</v>
      </c>
      <c r="O20" s="2" t="s">
        <v>32</v>
      </c>
      <c r="P20" s="2" t="s">
        <v>24</v>
      </c>
      <c r="Q20" s="2"/>
      <c r="R20" s="2"/>
      <c r="T20" s="12">
        <v>35</v>
      </c>
    </row>
    <row r="21" spans="1:20" x14ac:dyDescent="0.3">
      <c r="A21" s="27">
        <v>44804</v>
      </c>
      <c r="B21" s="29">
        <v>4</v>
      </c>
      <c r="C21" s="29" t="s">
        <v>27</v>
      </c>
      <c r="D21" s="29" t="s">
        <v>18</v>
      </c>
      <c r="E21" s="29">
        <f t="shared" si="8"/>
        <v>4</v>
      </c>
      <c r="F21" s="29" t="str">
        <f t="shared" si="6"/>
        <v>Samp_4Rep_4AWDColeoptera</v>
      </c>
      <c r="G21" s="29" t="str">
        <f t="shared" si="7"/>
        <v>4AWDColeopteraAdult</v>
      </c>
      <c r="H21" s="29" t="s">
        <v>19</v>
      </c>
      <c r="I21" s="34">
        <v>1</v>
      </c>
      <c r="J21" s="29" t="s">
        <v>20</v>
      </c>
      <c r="K21" s="29" t="s">
        <v>21</v>
      </c>
      <c r="L21" s="29" t="s">
        <v>22</v>
      </c>
      <c r="M21" s="29" t="s">
        <v>26</v>
      </c>
      <c r="N21" s="29" t="s">
        <v>32</v>
      </c>
      <c r="O21" s="29" t="s">
        <v>32</v>
      </c>
      <c r="P21" s="29" t="s">
        <v>24</v>
      </c>
      <c r="Q21" s="29"/>
      <c r="R21" s="29"/>
      <c r="S21" s="29">
        <v>1</v>
      </c>
      <c r="T21" s="28">
        <f>ROUND(T8*U3,0)</f>
        <v>4</v>
      </c>
    </row>
    <row r="22" spans="1:20" x14ac:dyDescent="0.3">
      <c r="A22" s="27">
        <v>44804</v>
      </c>
      <c r="B22" s="29">
        <v>4</v>
      </c>
      <c r="C22" s="29" t="s">
        <v>27</v>
      </c>
      <c r="D22" s="29" t="s">
        <v>18</v>
      </c>
      <c r="E22" s="29">
        <f t="shared" si="8"/>
        <v>4</v>
      </c>
      <c r="F22" s="29" t="str">
        <f t="shared" si="6"/>
        <v>Samp_4Rep_4AWDColeoptera</v>
      </c>
      <c r="G22" s="29" t="str">
        <f t="shared" si="7"/>
        <v>4AWDColeopteraAdult</v>
      </c>
      <c r="H22" s="29" t="s">
        <v>19</v>
      </c>
      <c r="I22" s="34">
        <v>1</v>
      </c>
      <c r="J22" s="29" t="s">
        <v>20</v>
      </c>
      <c r="K22" s="29" t="s">
        <v>21</v>
      </c>
      <c r="L22" s="29" t="s">
        <v>22</v>
      </c>
      <c r="M22" s="29" t="s">
        <v>34</v>
      </c>
      <c r="N22" s="29" t="s">
        <v>32</v>
      </c>
      <c r="O22" s="29" t="s">
        <v>32</v>
      </c>
      <c r="P22" s="29" t="s">
        <v>24</v>
      </c>
      <c r="Q22" s="29"/>
      <c r="R22" s="29"/>
      <c r="S22" s="29"/>
      <c r="T22" s="28">
        <f>ROUND(T8*U4,0)</f>
        <v>22</v>
      </c>
    </row>
    <row r="23" spans="1:20" x14ac:dyDescent="0.3">
      <c r="A23" s="11">
        <v>44804</v>
      </c>
      <c r="B23" s="2">
        <v>4</v>
      </c>
      <c r="C23" s="2" t="s">
        <v>25</v>
      </c>
      <c r="D23" s="2" t="s">
        <v>18</v>
      </c>
      <c r="E23" s="2">
        <f t="shared" si="8"/>
        <v>3</v>
      </c>
      <c r="F23" s="2" t="str">
        <f t="shared" si="6"/>
        <v>Samp_4Rep_3AWDColeoptera</v>
      </c>
      <c r="G23" t="s">
        <v>38</v>
      </c>
      <c r="H23" t="s">
        <v>19</v>
      </c>
      <c r="I23">
        <v>1</v>
      </c>
      <c r="J23" t="s">
        <v>20</v>
      </c>
      <c r="K23" t="s">
        <v>21</v>
      </c>
      <c r="L23" t="s">
        <v>22</v>
      </c>
      <c r="M23" t="s">
        <v>26</v>
      </c>
      <c r="N23" t="s">
        <v>74</v>
      </c>
      <c r="O23" t="s">
        <v>32</v>
      </c>
      <c r="P23" t="s">
        <v>28</v>
      </c>
      <c r="S23" s="2">
        <v>1</v>
      </c>
      <c r="T23" s="12">
        <v>15</v>
      </c>
    </row>
    <row r="24" spans="1:20" x14ac:dyDescent="0.3">
      <c r="A24" s="56">
        <v>44804</v>
      </c>
      <c r="B24" s="58">
        <v>4</v>
      </c>
      <c r="C24" s="58" t="s">
        <v>27</v>
      </c>
      <c r="D24" s="58" t="s">
        <v>18</v>
      </c>
      <c r="E24" s="58">
        <f t="shared" si="8"/>
        <v>4</v>
      </c>
      <c r="F24" s="58" t="str">
        <f t="shared" si="6"/>
        <v>Samp_4Rep_4AWDColeoptera</v>
      </c>
      <c r="G24" s="57" t="s">
        <v>38</v>
      </c>
      <c r="H24" s="57" t="s">
        <v>19</v>
      </c>
      <c r="I24" s="57">
        <v>1</v>
      </c>
      <c r="J24" s="57" t="s">
        <v>20</v>
      </c>
      <c r="K24" s="57" t="s">
        <v>21</v>
      </c>
      <c r="L24" s="57" t="s">
        <v>22</v>
      </c>
      <c r="M24" s="57" t="s">
        <v>26</v>
      </c>
      <c r="N24" s="57" t="s">
        <v>32</v>
      </c>
      <c r="O24" s="57" t="s">
        <v>32</v>
      </c>
      <c r="P24" s="57" t="s">
        <v>28</v>
      </c>
      <c r="Q24" s="57"/>
      <c r="R24" s="57"/>
      <c r="S24" s="58">
        <v>1</v>
      </c>
      <c r="T24" s="59">
        <v>26</v>
      </c>
    </row>
    <row r="25" spans="1:20" x14ac:dyDescent="0.3">
      <c r="T25" s="5">
        <f>SUM(T16:T24)</f>
        <v>177</v>
      </c>
    </row>
    <row r="26" spans="1:20" x14ac:dyDescent="0.3">
      <c r="T26" s="2"/>
    </row>
    <row r="28" spans="1:20" x14ac:dyDescent="0.3">
      <c r="A28" t="s">
        <v>90</v>
      </c>
      <c r="T28" s="2"/>
    </row>
    <row r="29" spans="1:20" x14ac:dyDescent="0.3">
      <c r="A29" t="s">
        <v>87</v>
      </c>
      <c r="T29" s="2"/>
    </row>
    <row r="30" spans="1:20" ht="28.8" x14ac:dyDescent="0.3">
      <c r="A30" s="7" t="s">
        <v>0</v>
      </c>
      <c r="B30" s="8" t="s">
        <v>1</v>
      </c>
      <c r="C30" s="8" t="s">
        <v>2</v>
      </c>
      <c r="D30" s="8" t="s">
        <v>3</v>
      </c>
      <c r="E30" s="8" t="s">
        <v>102</v>
      </c>
      <c r="F30" s="8" t="s">
        <v>103</v>
      </c>
      <c r="G30" s="8" t="s">
        <v>33</v>
      </c>
      <c r="H30" s="8" t="s">
        <v>4</v>
      </c>
      <c r="I30" s="9" t="s">
        <v>5</v>
      </c>
      <c r="J30" s="8" t="s">
        <v>6</v>
      </c>
      <c r="K30" s="8" t="s">
        <v>7</v>
      </c>
      <c r="L30" s="8" t="s">
        <v>8</v>
      </c>
      <c r="M30" s="8" t="s">
        <v>9</v>
      </c>
      <c r="N30" s="8" t="s">
        <v>10</v>
      </c>
      <c r="O30" s="8" t="s">
        <v>11</v>
      </c>
      <c r="P30" s="8" t="s">
        <v>12</v>
      </c>
      <c r="Q30" s="8" t="s">
        <v>13</v>
      </c>
      <c r="R30" s="8" t="s">
        <v>14</v>
      </c>
      <c r="S30" s="8" t="s">
        <v>15</v>
      </c>
      <c r="T30" s="10" t="s">
        <v>16</v>
      </c>
    </row>
    <row r="31" spans="1:20" x14ac:dyDescent="0.3">
      <c r="A31" s="45">
        <v>44804</v>
      </c>
      <c r="B31" s="46">
        <v>4</v>
      </c>
      <c r="C31" s="46" t="s">
        <v>25</v>
      </c>
      <c r="D31" s="46" t="s">
        <v>18</v>
      </c>
      <c r="E31" s="46">
        <f t="shared" ref="E31:E42" si="9">VLOOKUP(C31,$C$3:$E$10,3,0)</f>
        <v>3</v>
      </c>
      <c r="F31" s="46" t="str">
        <f t="shared" ref="F31:F42" si="10">"Samp_"&amp;B31&amp;"Rep_"&amp;E31&amp;D31&amp;L31</f>
        <v>Samp_4Rep_3AWDColeoptera</v>
      </c>
      <c r="G31" s="46" t="str">
        <f t="shared" ref="G31:G37" si="11">B31&amp;D31&amp;L31&amp;P31</f>
        <v>4AWDColeopteraAdult</v>
      </c>
      <c r="H31" s="46" t="s">
        <v>19</v>
      </c>
      <c r="I31" s="47">
        <v>1</v>
      </c>
      <c r="J31" s="46" t="s">
        <v>20</v>
      </c>
      <c r="K31" s="46" t="s">
        <v>21</v>
      </c>
      <c r="L31" s="46" t="s">
        <v>22</v>
      </c>
      <c r="M31" s="46" t="s">
        <v>26</v>
      </c>
      <c r="N31" s="46" t="s">
        <v>35</v>
      </c>
      <c r="O31" s="46" t="s">
        <v>36</v>
      </c>
      <c r="P31" s="46" t="s">
        <v>24</v>
      </c>
      <c r="Q31" s="46"/>
      <c r="R31" s="46"/>
      <c r="S31" s="46">
        <v>1</v>
      </c>
      <c r="T31" s="48">
        <v>15</v>
      </c>
    </row>
    <row r="32" spans="1:20" x14ac:dyDescent="0.3">
      <c r="A32" s="11">
        <v>44804</v>
      </c>
      <c r="B32" s="2">
        <v>4</v>
      </c>
      <c r="C32" s="2" t="s">
        <v>25</v>
      </c>
      <c r="D32" s="2" t="s">
        <v>18</v>
      </c>
      <c r="E32" s="2">
        <f t="shared" si="9"/>
        <v>3</v>
      </c>
      <c r="F32" s="2" t="str">
        <f t="shared" si="10"/>
        <v>Samp_4Rep_3AWDColeoptera</v>
      </c>
      <c r="G32" s="2" t="str">
        <f t="shared" si="11"/>
        <v>4AWDColeopteraAdult</v>
      </c>
      <c r="H32" s="2" t="s">
        <v>19</v>
      </c>
      <c r="I32" s="6">
        <v>1</v>
      </c>
      <c r="J32" s="2" t="s">
        <v>20</v>
      </c>
      <c r="K32" s="2" t="s">
        <v>21</v>
      </c>
      <c r="L32" s="2" t="s">
        <v>22</v>
      </c>
      <c r="M32" s="2" t="s">
        <v>34</v>
      </c>
      <c r="N32" s="2" t="s">
        <v>35</v>
      </c>
      <c r="O32" s="2" t="s">
        <v>41</v>
      </c>
      <c r="P32" s="2" t="s">
        <v>24</v>
      </c>
      <c r="Q32" s="2"/>
      <c r="R32" s="2"/>
      <c r="T32" s="12">
        <v>20</v>
      </c>
    </row>
    <row r="33" spans="1:26" x14ac:dyDescent="0.3">
      <c r="A33" s="11">
        <v>44804</v>
      </c>
      <c r="B33" s="2">
        <v>4</v>
      </c>
      <c r="C33" s="2" t="s">
        <v>25</v>
      </c>
      <c r="D33" s="2" t="s">
        <v>18</v>
      </c>
      <c r="E33" s="2">
        <f t="shared" si="9"/>
        <v>3</v>
      </c>
      <c r="F33" s="2" t="str">
        <f t="shared" si="10"/>
        <v>Samp_4Rep_3AWDColeoptera</v>
      </c>
      <c r="G33" s="2" t="str">
        <f t="shared" si="11"/>
        <v>4AWDColeopteraAdult</v>
      </c>
      <c r="H33" s="2" t="s">
        <v>19</v>
      </c>
      <c r="I33" s="6">
        <v>1</v>
      </c>
      <c r="J33" s="2" t="s">
        <v>20</v>
      </c>
      <c r="K33" s="2" t="s">
        <v>21</v>
      </c>
      <c r="L33" s="2" t="s">
        <v>22</v>
      </c>
      <c r="M33" s="2" t="s">
        <v>34</v>
      </c>
      <c r="N33" s="2" t="s">
        <v>40</v>
      </c>
      <c r="O33" s="2" t="s">
        <v>44</v>
      </c>
      <c r="P33" s="2" t="s">
        <v>24</v>
      </c>
      <c r="Q33" s="2"/>
      <c r="R33" s="2"/>
      <c r="T33" s="12">
        <v>12</v>
      </c>
    </row>
    <row r="34" spans="1:26" x14ac:dyDescent="0.3">
      <c r="A34" s="11">
        <v>44804</v>
      </c>
      <c r="B34" s="2">
        <v>4</v>
      </c>
      <c r="C34" s="2" t="s">
        <v>25</v>
      </c>
      <c r="D34" s="2" t="s">
        <v>18</v>
      </c>
      <c r="E34" s="2">
        <f t="shared" si="9"/>
        <v>3</v>
      </c>
      <c r="F34" s="2" t="str">
        <f t="shared" si="10"/>
        <v>Samp_4Rep_3AWDColeoptera</v>
      </c>
      <c r="G34" s="2" t="str">
        <f t="shared" si="11"/>
        <v>4AWDColeopteraAdult</v>
      </c>
      <c r="H34" s="2" t="s">
        <v>19</v>
      </c>
      <c r="I34" s="6">
        <v>1</v>
      </c>
      <c r="J34" s="2" t="s">
        <v>20</v>
      </c>
      <c r="K34" s="2" t="s">
        <v>21</v>
      </c>
      <c r="L34" s="2" t="s">
        <v>22</v>
      </c>
      <c r="M34" s="2" t="s">
        <v>34</v>
      </c>
      <c r="N34" s="2" t="s">
        <v>35</v>
      </c>
      <c r="O34" s="2" t="s">
        <v>32</v>
      </c>
      <c r="P34" s="2" t="s">
        <v>24</v>
      </c>
      <c r="Q34" s="2"/>
      <c r="R34" s="2"/>
      <c r="T34" s="50">
        <f>ROUND(T19*V3,0)</f>
        <v>12</v>
      </c>
      <c r="U34" s="81" t="s">
        <v>94</v>
      </c>
      <c r="V34" s="81"/>
      <c r="W34" s="81"/>
      <c r="X34" s="81"/>
      <c r="Y34" s="81"/>
      <c r="Z34" s="82"/>
    </row>
    <row r="35" spans="1:26" x14ac:dyDescent="0.3">
      <c r="A35" s="11">
        <v>44804</v>
      </c>
      <c r="B35" s="2">
        <v>4</v>
      </c>
      <c r="C35" s="2" t="s">
        <v>25</v>
      </c>
      <c r="D35" s="2" t="s">
        <v>18</v>
      </c>
      <c r="E35" s="2">
        <f t="shared" si="9"/>
        <v>3</v>
      </c>
      <c r="F35" s="2" t="str">
        <f t="shared" si="10"/>
        <v>Samp_4Rep_3AWDColeoptera</v>
      </c>
      <c r="G35" s="2" t="str">
        <f t="shared" ref="G35" si="12">B35&amp;D35&amp;L35&amp;P35</f>
        <v>4AWDColeopteraAdult</v>
      </c>
      <c r="H35" s="2" t="s">
        <v>19</v>
      </c>
      <c r="I35" s="6">
        <v>1</v>
      </c>
      <c r="J35" s="2" t="s">
        <v>20</v>
      </c>
      <c r="K35" s="2" t="s">
        <v>21</v>
      </c>
      <c r="L35" s="2" t="s">
        <v>22</v>
      </c>
      <c r="M35" s="2" t="s">
        <v>34</v>
      </c>
      <c r="N35" s="2" t="s">
        <v>40</v>
      </c>
      <c r="O35" s="2" t="s">
        <v>32</v>
      </c>
      <c r="P35" s="2" t="s">
        <v>24</v>
      </c>
      <c r="Q35" s="2"/>
      <c r="R35" s="2"/>
      <c r="T35" s="51">
        <f>ROUND(T6*V5,0)</f>
        <v>16</v>
      </c>
      <c r="U35" s="83"/>
      <c r="V35" s="83"/>
      <c r="W35" s="83"/>
      <c r="X35" s="83"/>
      <c r="Y35" s="83"/>
      <c r="Z35" s="84"/>
    </row>
    <row r="36" spans="1:26" x14ac:dyDescent="0.3">
      <c r="A36" s="11">
        <v>44804</v>
      </c>
      <c r="B36" s="2">
        <v>4</v>
      </c>
      <c r="C36" s="2" t="s">
        <v>25</v>
      </c>
      <c r="D36" s="2" t="s">
        <v>18</v>
      </c>
      <c r="E36" s="2">
        <f t="shared" si="9"/>
        <v>3</v>
      </c>
      <c r="F36" s="2" t="str">
        <f t="shared" si="10"/>
        <v>Samp_4Rep_3AWDColeoptera</v>
      </c>
      <c r="G36" s="2" t="str">
        <f t="shared" si="11"/>
        <v>4AWDColeopteraAdult</v>
      </c>
      <c r="H36" s="2" t="s">
        <v>19</v>
      </c>
      <c r="I36" s="6">
        <v>1</v>
      </c>
      <c r="J36" s="2" t="s">
        <v>20</v>
      </c>
      <c r="K36" s="2" t="s">
        <v>21</v>
      </c>
      <c r="L36" s="2" t="s">
        <v>22</v>
      </c>
      <c r="M36" s="2" t="s">
        <v>34</v>
      </c>
      <c r="N36" s="2" t="s">
        <v>40</v>
      </c>
      <c r="O36" s="2" t="s">
        <v>32</v>
      </c>
      <c r="P36" s="2" t="s">
        <v>24</v>
      </c>
      <c r="Q36" s="2"/>
      <c r="R36" s="2"/>
      <c r="T36" s="12">
        <v>35</v>
      </c>
    </row>
    <row r="37" spans="1:26" x14ac:dyDescent="0.3">
      <c r="A37" s="27">
        <v>44804</v>
      </c>
      <c r="B37" s="29">
        <v>4</v>
      </c>
      <c r="C37" s="29" t="s">
        <v>27</v>
      </c>
      <c r="D37" s="29" t="s">
        <v>18</v>
      </c>
      <c r="E37" s="29">
        <f t="shared" si="9"/>
        <v>4</v>
      </c>
      <c r="F37" s="29" t="str">
        <f t="shared" si="10"/>
        <v>Samp_4Rep_4AWDColeoptera</v>
      </c>
      <c r="G37" s="29" t="str">
        <f t="shared" si="11"/>
        <v>4AWDColeopteraAdult</v>
      </c>
      <c r="H37" s="29" t="s">
        <v>19</v>
      </c>
      <c r="I37" s="34">
        <v>1</v>
      </c>
      <c r="J37" s="29" t="s">
        <v>20</v>
      </c>
      <c r="K37" s="29" t="s">
        <v>21</v>
      </c>
      <c r="L37" s="29" t="s">
        <v>22</v>
      </c>
      <c r="M37" s="29" t="s">
        <v>26</v>
      </c>
      <c r="N37" s="29" t="s">
        <v>35</v>
      </c>
      <c r="O37" s="29" t="s">
        <v>32</v>
      </c>
      <c r="P37" s="29" t="s">
        <v>24</v>
      </c>
      <c r="Q37" s="29"/>
      <c r="R37" s="29"/>
      <c r="S37" s="29">
        <v>1</v>
      </c>
      <c r="T37" s="28">
        <f>ROUND(T21*V3,0)</f>
        <v>2</v>
      </c>
    </row>
    <row r="38" spans="1:26" x14ac:dyDescent="0.3">
      <c r="A38" s="27">
        <v>44804</v>
      </c>
      <c r="B38" s="29">
        <v>4</v>
      </c>
      <c r="C38" s="29" t="s">
        <v>27</v>
      </c>
      <c r="D38" s="29" t="s">
        <v>18</v>
      </c>
      <c r="E38" s="29">
        <f t="shared" si="9"/>
        <v>4</v>
      </c>
      <c r="F38" s="29" t="str">
        <f t="shared" si="10"/>
        <v>Samp_4Rep_4AWDColeoptera</v>
      </c>
      <c r="G38" s="29" t="str">
        <f t="shared" ref="G38:G40" si="13">B38&amp;D38&amp;L38&amp;P38</f>
        <v>4AWDColeopteraAdult</v>
      </c>
      <c r="H38" s="29" t="s">
        <v>19</v>
      </c>
      <c r="I38" s="34">
        <v>1</v>
      </c>
      <c r="J38" s="29" t="s">
        <v>20</v>
      </c>
      <c r="K38" s="29" t="s">
        <v>21</v>
      </c>
      <c r="L38" s="29" t="s">
        <v>22</v>
      </c>
      <c r="M38" s="29" t="s">
        <v>26</v>
      </c>
      <c r="N38" s="29" t="s">
        <v>40</v>
      </c>
      <c r="O38" s="29" t="s">
        <v>32</v>
      </c>
      <c r="P38" s="29" t="s">
        <v>24</v>
      </c>
      <c r="Q38" s="29"/>
      <c r="R38" s="29"/>
      <c r="S38" s="29"/>
      <c r="T38" s="49">
        <f>ROUND(T21*V5,0)</f>
        <v>2</v>
      </c>
      <c r="U38" s="17" t="s">
        <v>95</v>
      </c>
      <c r="V38" s="17"/>
      <c r="W38" s="17"/>
      <c r="X38" s="17"/>
      <c r="Y38" s="17"/>
      <c r="Z38" s="44"/>
    </row>
    <row r="39" spans="1:26" x14ac:dyDescent="0.3">
      <c r="A39" s="27">
        <v>44804</v>
      </c>
      <c r="B39" s="29">
        <v>4</v>
      </c>
      <c r="C39" s="29" t="s">
        <v>27</v>
      </c>
      <c r="D39" s="29" t="s">
        <v>18</v>
      </c>
      <c r="E39" s="29">
        <f t="shared" si="9"/>
        <v>4</v>
      </c>
      <c r="F39" s="29" t="str">
        <f t="shared" si="10"/>
        <v>Samp_4Rep_4AWDColeoptera</v>
      </c>
      <c r="G39" s="29" t="str">
        <f t="shared" si="13"/>
        <v>4AWDColeopteraAdult</v>
      </c>
      <c r="H39" s="29" t="s">
        <v>19</v>
      </c>
      <c r="I39" s="34">
        <v>1</v>
      </c>
      <c r="J39" s="29" t="s">
        <v>20</v>
      </c>
      <c r="K39" s="29" t="s">
        <v>21</v>
      </c>
      <c r="L39" s="29" t="s">
        <v>22</v>
      </c>
      <c r="M39" s="29" t="s">
        <v>34</v>
      </c>
      <c r="N39" s="29" t="s">
        <v>35</v>
      </c>
      <c r="O39" s="29" t="s">
        <v>32</v>
      </c>
      <c r="P39" s="29" t="s">
        <v>24</v>
      </c>
      <c r="Q39" s="29"/>
      <c r="R39" s="29"/>
      <c r="S39" s="29"/>
      <c r="T39" s="28">
        <f>ROUND(T22*V3,0)</f>
        <v>9</v>
      </c>
    </row>
    <row r="40" spans="1:26" x14ac:dyDescent="0.3">
      <c r="A40" s="27">
        <v>44804</v>
      </c>
      <c r="B40" s="29">
        <v>4</v>
      </c>
      <c r="C40" s="29" t="s">
        <v>27</v>
      </c>
      <c r="D40" s="29" t="s">
        <v>18</v>
      </c>
      <c r="E40" s="29">
        <f t="shared" si="9"/>
        <v>4</v>
      </c>
      <c r="F40" s="29" t="str">
        <f t="shared" si="10"/>
        <v>Samp_4Rep_4AWDColeoptera</v>
      </c>
      <c r="G40" s="29" t="str">
        <f t="shared" si="13"/>
        <v>4AWDColeopteraAdult</v>
      </c>
      <c r="H40" s="29" t="s">
        <v>19</v>
      </c>
      <c r="I40" s="34">
        <v>1</v>
      </c>
      <c r="J40" s="29" t="s">
        <v>20</v>
      </c>
      <c r="K40" s="29" t="s">
        <v>21</v>
      </c>
      <c r="L40" s="29" t="s">
        <v>22</v>
      </c>
      <c r="M40" s="29" t="s">
        <v>34</v>
      </c>
      <c r="N40" s="29" t="s">
        <v>40</v>
      </c>
      <c r="O40" s="29" t="s">
        <v>32</v>
      </c>
      <c r="P40" s="29" t="s">
        <v>24</v>
      </c>
      <c r="Q40" s="29"/>
      <c r="R40" s="29"/>
      <c r="S40" s="29"/>
      <c r="T40" s="28">
        <f>ROUND(T22*V5,0)</f>
        <v>13</v>
      </c>
    </row>
    <row r="41" spans="1:26" x14ac:dyDescent="0.3">
      <c r="A41" s="11">
        <v>44804</v>
      </c>
      <c r="B41" s="2">
        <v>4</v>
      </c>
      <c r="C41" s="2" t="s">
        <v>25</v>
      </c>
      <c r="D41" s="2" t="s">
        <v>18</v>
      </c>
      <c r="E41" s="2">
        <f t="shared" si="9"/>
        <v>3</v>
      </c>
      <c r="F41" s="2" t="str">
        <f t="shared" si="10"/>
        <v>Samp_4Rep_3AWDColeoptera</v>
      </c>
      <c r="G41" t="s">
        <v>38</v>
      </c>
      <c r="H41" t="s">
        <v>19</v>
      </c>
      <c r="I41">
        <v>1</v>
      </c>
      <c r="J41" t="s">
        <v>20</v>
      </c>
      <c r="K41" t="s">
        <v>21</v>
      </c>
      <c r="L41" t="s">
        <v>22</v>
      </c>
      <c r="M41" t="s">
        <v>26</v>
      </c>
      <c r="N41" t="s">
        <v>74</v>
      </c>
      <c r="O41" t="s">
        <v>32</v>
      </c>
      <c r="P41" t="s">
        <v>28</v>
      </c>
      <c r="S41" s="2">
        <v>1</v>
      </c>
      <c r="T41" s="12">
        <v>15</v>
      </c>
    </row>
    <row r="42" spans="1:26" x14ac:dyDescent="0.3">
      <c r="A42" s="13">
        <v>44804</v>
      </c>
      <c r="B42" s="3">
        <v>4</v>
      </c>
      <c r="C42" s="3" t="s">
        <v>27</v>
      </c>
      <c r="D42" s="3" t="s">
        <v>18</v>
      </c>
      <c r="E42" s="3">
        <f t="shared" si="9"/>
        <v>4</v>
      </c>
      <c r="F42" s="3" t="str">
        <f t="shared" si="10"/>
        <v>Samp_4Rep_4AWDColeoptera</v>
      </c>
      <c r="G42" s="4" t="s">
        <v>38</v>
      </c>
      <c r="H42" s="4" t="s">
        <v>19</v>
      </c>
      <c r="I42" s="4">
        <v>1</v>
      </c>
      <c r="J42" s="4" t="s">
        <v>20</v>
      </c>
      <c r="K42" s="4" t="s">
        <v>21</v>
      </c>
      <c r="L42" s="4" t="s">
        <v>22</v>
      </c>
      <c r="M42" s="4" t="s">
        <v>26</v>
      </c>
      <c r="N42" s="4" t="s">
        <v>74</v>
      </c>
      <c r="O42" s="4" t="s">
        <v>32</v>
      </c>
      <c r="P42" s="4" t="s">
        <v>28</v>
      </c>
      <c r="Q42" s="4"/>
      <c r="R42" s="4"/>
      <c r="S42" s="3">
        <v>1</v>
      </c>
      <c r="T42" s="15">
        <v>26</v>
      </c>
    </row>
    <row r="43" spans="1:26" x14ac:dyDescent="0.3">
      <c r="T43" s="5">
        <f>SUM(T31:T42)</f>
        <v>177</v>
      </c>
    </row>
    <row r="44" spans="1:26" x14ac:dyDescent="0.3">
      <c r="A44" t="s">
        <v>91</v>
      </c>
      <c r="T44" s="2"/>
    </row>
    <row r="45" spans="1:26" x14ac:dyDescent="0.3">
      <c r="A45" t="s">
        <v>87</v>
      </c>
      <c r="T45" s="2"/>
    </row>
    <row r="46" spans="1:26" ht="28.8" x14ac:dyDescent="0.3">
      <c r="A46" s="7" t="s">
        <v>0</v>
      </c>
      <c r="B46" s="8" t="s">
        <v>1</v>
      </c>
      <c r="C46" s="8" t="s">
        <v>2</v>
      </c>
      <c r="D46" s="8" t="s">
        <v>3</v>
      </c>
      <c r="E46" s="8" t="s">
        <v>102</v>
      </c>
      <c r="F46" s="8" t="s">
        <v>103</v>
      </c>
      <c r="G46" s="8" t="s">
        <v>33</v>
      </c>
      <c r="H46" s="8" t="s">
        <v>4</v>
      </c>
      <c r="I46" s="9" t="s">
        <v>5</v>
      </c>
      <c r="J46" s="8" t="s">
        <v>6</v>
      </c>
      <c r="K46" s="8" t="s">
        <v>7</v>
      </c>
      <c r="L46" s="8" t="s">
        <v>8</v>
      </c>
      <c r="M46" s="8" t="s">
        <v>9</v>
      </c>
      <c r="N46" s="8" t="s">
        <v>10</v>
      </c>
      <c r="O46" s="8" t="s">
        <v>11</v>
      </c>
      <c r="P46" s="8" t="s">
        <v>12</v>
      </c>
      <c r="Q46" s="8" t="s">
        <v>13</v>
      </c>
      <c r="R46" s="8" t="s">
        <v>14</v>
      </c>
      <c r="S46" s="8" t="s">
        <v>15</v>
      </c>
      <c r="T46" s="10" t="s">
        <v>16</v>
      </c>
    </row>
    <row r="47" spans="1:26" x14ac:dyDescent="0.3">
      <c r="A47" s="45">
        <v>44804</v>
      </c>
      <c r="B47" s="46">
        <v>4</v>
      </c>
      <c r="C47" s="46" t="s">
        <v>25</v>
      </c>
      <c r="D47" s="46" t="s">
        <v>18</v>
      </c>
      <c r="E47" s="46">
        <f t="shared" ref="E47:E57" si="14">VLOOKUP(C47,$C$3:$E$10,3,0)</f>
        <v>3</v>
      </c>
      <c r="F47" s="46" t="str">
        <f t="shared" ref="F47:F57" si="15">"Samp_"&amp;B47&amp;"Rep_"&amp;E47&amp;D47&amp;L47</f>
        <v>Samp_4Rep_3AWDColeoptera</v>
      </c>
      <c r="G47" s="46" t="str">
        <f t="shared" ref="G47:G55" si="16">B47&amp;D47&amp;L47&amp;P47</f>
        <v>4AWDColeopteraAdult</v>
      </c>
      <c r="H47" s="46" t="s">
        <v>19</v>
      </c>
      <c r="I47" s="47">
        <v>1</v>
      </c>
      <c r="J47" s="46" t="s">
        <v>20</v>
      </c>
      <c r="K47" s="46" t="s">
        <v>21</v>
      </c>
      <c r="L47" s="46" t="s">
        <v>22</v>
      </c>
      <c r="M47" s="46" t="s">
        <v>26</v>
      </c>
      <c r="N47" s="46" t="s">
        <v>35</v>
      </c>
      <c r="O47" s="46" t="s">
        <v>36</v>
      </c>
      <c r="P47" s="46" t="s">
        <v>24</v>
      </c>
      <c r="Q47" s="46"/>
      <c r="R47" s="46"/>
      <c r="S47" s="46">
        <v>1</v>
      </c>
      <c r="T47" s="48">
        <v>15</v>
      </c>
    </row>
    <row r="48" spans="1:26" x14ac:dyDescent="0.3">
      <c r="A48" s="11">
        <v>44804</v>
      </c>
      <c r="B48" s="2">
        <v>4</v>
      </c>
      <c r="C48" s="2" t="s">
        <v>25</v>
      </c>
      <c r="D48" s="2" t="s">
        <v>18</v>
      </c>
      <c r="E48" s="2">
        <f t="shared" si="14"/>
        <v>3</v>
      </c>
      <c r="F48" s="2" t="str">
        <f t="shared" si="15"/>
        <v>Samp_4Rep_3AWDColeoptera</v>
      </c>
      <c r="G48" s="2" t="str">
        <f t="shared" si="16"/>
        <v>4AWDColeopteraAdult</v>
      </c>
      <c r="H48" s="2" t="s">
        <v>19</v>
      </c>
      <c r="I48" s="6">
        <v>1</v>
      </c>
      <c r="J48" s="2" t="s">
        <v>20</v>
      </c>
      <c r="K48" s="2" t="s">
        <v>21</v>
      </c>
      <c r="L48" s="2" t="s">
        <v>22</v>
      </c>
      <c r="M48" s="2" t="s">
        <v>34</v>
      </c>
      <c r="N48" s="2" t="s">
        <v>35</v>
      </c>
      <c r="O48" s="2" t="s">
        <v>41</v>
      </c>
      <c r="P48" s="2" t="s">
        <v>24</v>
      </c>
      <c r="Q48" s="2"/>
      <c r="R48" s="2"/>
      <c r="T48" s="12">
        <v>20</v>
      </c>
    </row>
    <row r="49" spans="1:20" x14ac:dyDescent="0.3">
      <c r="A49" s="11">
        <v>44804</v>
      </c>
      <c r="B49" s="2">
        <v>4</v>
      </c>
      <c r="C49" s="2" t="s">
        <v>25</v>
      </c>
      <c r="D49" s="2" t="s">
        <v>18</v>
      </c>
      <c r="E49" s="2">
        <f t="shared" si="14"/>
        <v>3</v>
      </c>
      <c r="F49" s="2" t="str">
        <f t="shared" si="15"/>
        <v>Samp_4Rep_3AWDColeoptera</v>
      </c>
      <c r="G49" s="2" t="str">
        <f t="shared" si="16"/>
        <v>4AWDColeopteraAdult</v>
      </c>
      <c r="H49" s="2" t="s">
        <v>19</v>
      </c>
      <c r="I49" s="6">
        <v>1</v>
      </c>
      <c r="J49" s="2" t="s">
        <v>20</v>
      </c>
      <c r="K49" s="2" t="s">
        <v>21</v>
      </c>
      <c r="L49" s="2" t="s">
        <v>22</v>
      </c>
      <c r="M49" s="2" t="s">
        <v>34</v>
      </c>
      <c r="N49" s="2" t="s">
        <v>40</v>
      </c>
      <c r="O49" s="2" t="s">
        <v>44</v>
      </c>
      <c r="P49" s="2" t="s">
        <v>24</v>
      </c>
      <c r="Q49" s="2"/>
      <c r="R49" s="2"/>
      <c r="T49" s="12">
        <v>12</v>
      </c>
    </row>
    <row r="50" spans="1:20" x14ac:dyDescent="0.3">
      <c r="A50" s="11">
        <v>44804</v>
      </c>
      <c r="B50" s="2">
        <v>4</v>
      </c>
      <c r="C50" s="2" t="s">
        <v>25</v>
      </c>
      <c r="D50" s="2" t="s">
        <v>18</v>
      </c>
      <c r="E50" s="2">
        <f t="shared" si="14"/>
        <v>3</v>
      </c>
      <c r="F50" s="2" t="str">
        <f t="shared" si="15"/>
        <v>Samp_4Rep_3AWDColeoptera</v>
      </c>
      <c r="G50" s="2" t="str">
        <f t="shared" si="16"/>
        <v>4AWDColeopteraAdult</v>
      </c>
      <c r="H50" s="2" t="s">
        <v>19</v>
      </c>
      <c r="I50" s="6">
        <v>1</v>
      </c>
      <c r="J50" s="2" t="s">
        <v>20</v>
      </c>
      <c r="K50" s="2" t="s">
        <v>21</v>
      </c>
      <c r="L50" s="2" t="s">
        <v>22</v>
      </c>
      <c r="M50" s="2" t="s">
        <v>34</v>
      </c>
      <c r="N50" s="2" t="s">
        <v>35</v>
      </c>
      <c r="O50" s="2" t="s">
        <v>32</v>
      </c>
      <c r="P50" s="2" t="s">
        <v>24</v>
      </c>
      <c r="Q50" s="2"/>
      <c r="R50" s="2"/>
      <c r="T50" s="50">
        <f>ROUND(T19*Y4,0)</f>
        <v>8</v>
      </c>
    </row>
    <row r="51" spans="1:20" x14ac:dyDescent="0.3">
      <c r="A51" s="11">
        <v>44804</v>
      </c>
      <c r="B51" s="2">
        <v>4</v>
      </c>
      <c r="C51" s="2" t="s">
        <v>25</v>
      </c>
      <c r="D51" s="2" t="s">
        <v>18</v>
      </c>
      <c r="E51" s="2">
        <f t="shared" si="14"/>
        <v>3</v>
      </c>
      <c r="F51" s="2" t="str">
        <f t="shared" si="15"/>
        <v>Samp_4Rep_3AWDColeoptera</v>
      </c>
      <c r="G51" s="2" t="str">
        <f t="shared" si="16"/>
        <v>4AWDColeopteraAdult</v>
      </c>
      <c r="H51" s="2" t="s">
        <v>19</v>
      </c>
      <c r="I51" s="6">
        <v>1</v>
      </c>
      <c r="J51" s="2" t="s">
        <v>20</v>
      </c>
      <c r="K51" s="2" t="s">
        <v>21</v>
      </c>
      <c r="L51" s="2" t="s">
        <v>22</v>
      </c>
      <c r="M51" s="2" t="s">
        <v>34</v>
      </c>
      <c r="N51" s="2" t="s">
        <v>40</v>
      </c>
      <c r="O51" s="2" t="s">
        <v>32</v>
      </c>
      <c r="P51" s="2" t="s">
        <v>24</v>
      </c>
      <c r="Q51" s="2"/>
      <c r="R51" s="2"/>
      <c r="T51" s="51">
        <f>ROUND(T19*Y5,0)</f>
        <v>20</v>
      </c>
    </row>
    <row r="52" spans="1:20" x14ac:dyDescent="0.3">
      <c r="A52" s="11">
        <v>44804</v>
      </c>
      <c r="B52" s="2">
        <v>4</v>
      </c>
      <c r="C52" s="2" t="s">
        <v>25</v>
      </c>
      <c r="D52" s="2" t="s">
        <v>18</v>
      </c>
      <c r="E52" s="2">
        <f t="shared" si="14"/>
        <v>3</v>
      </c>
      <c r="F52" s="2" t="str">
        <f t="shared" si="15"/>
        <v>Samp_4Rep_3AWDColeoptera</v>
      </c>
      <c r="G52" s="2" t="str">
        <f t="shared" si="16"/>
        <v>4AWDColeopteraAdult</v>
      </c>
      <c r="H52" s="2" t="s">
        <v>19</v>
      </c>
      <c r="I52" s="6">
        <v>1</v>
      </c>
      <c r="J52" s="2" t="s">
        <v>20</v>
      </c>
      <c r="K52" s="2" t="s">
        <v>21</v>
      </c>
      <c r="L52" s="2" t="s">
        <v>22</v>
      </c>
      <c r="M52" s="2" t="s">
        <v>34</v>
      </c>
      <c r="N52" s="2" t="s">
        <v>40</v>
      </c>
      <c r="O52" s="2" t="s">
        <v>32</v>
      </c>
      <c r="P52" s="2" t="s">
        <v>24</v>
      </c>
      <c r="Q52" s="2"/>
      <c r="R52" s="2"/>
      <c r="T52" s="12">
        <v>35</v>
      </c>
    </row>
    <row r="53" spans="1:20" x14ac:dyDescent="0.3">
      <c r="A53" s="27">
        <v>44804</v>
      </c>
      <c r="B53" s="29">
        <v>4</v>
      </c>
      <c r="C53" s="29" t="s">
        <v>27</v>
      </c>
      <c r="D53" s="29" t="s">
        <v>18</v>
      </c>
      <c r="E53" s="29">
        <f t="shared" si="14"/>
        <v>4</v>
      </c>
      <c r="F53" s="29" t="str">
        <f t="shared" si="15"/>
        <v>Samp_4Rep_4AWDColeoptera</v>
      </c>
      <c r="G53" s="29" t="str">
        <f t="shared" si="16"/>
        <v>4AWDColeopteraAdult</v>
      </c>
      <c r="H53" s="29" t="s">
        <v>19</v>
      </c>
      <c r="I53" s="34">
        <v>1</v>
      </c>
      <c r="J53" s="29" t="s">
        <v>20</v>
      </c>
      <c r="K53" s="29" t="s">
        <v>21</v>
      </c>
      <c r="L53" s="29" t="s">
        <v>22</v>
      </c>
      <c r="M53" s="29" t="s">
        <v>26</v>
      </c>
      <c r="N53" s="29" t="s">
        <v>35</v>
      </c>
      <c r="O53" s="29" t="s">
        <v>32</v>
      </c>
      <c r="P53" s="29" t="s">
        <v>24</v>
      </c>
      <c r="Q53" s="29"/>
      <c r="R53" s="29"/>
      <c r="S53" s="29">
        <v>1</v>
      </c>
      <c r="T53" s="28">
        <f>T21</f>
        <v>4</v>
      </c>
    </row>
    <row r="54" spans="1:20" x14ac:dyDescent="0.3">
      <c r="A54" s="27">
        <v>44804</v>
      </c>
      <c r="B54" s="29">
        <v>4</v>
      </c>
      <c r="C54" s="29" t="s">
        <v>27</v>
      </c>
      <c r="D54" s="29" t="s">
        <v>18</v>
      </c>
      <c r="E54" s="29">
        <f t="shared" si="14"/>
        <v>4</v>
      </c>
      <c r="F54" s="29" t="str">
        <f t="shared" si="15"/>
        <v>Samp_4Rep_4AWDColeoptera</v>
      </c>
      <c r="G54" s="29" t="str">
        <f t="shared" si="16"/>
        <v>4AWDColeopteraAdult</v>
      </c>
      <c r="H54" s="29" t="s">
        <v>19</v>
      </c>
      <c r="I54" s="34">
        <v>1</v>
      </c>
      <c r="J54" s="29" t="s">
        <v>20</v>
      </c>
      <c r="K54" s="29" t="s">
        <v>21</v>
      </c>
      <c r="L54" s="29" t="s">
        <v>22</v>
      </c>
      <c r="M54" s="29" t="s">
        <v>34</v>
      </c>
      <c r="N54" s="29" t="s">
        <v>35</v>
      </c>
      <c r="O54" s="29" t="s">
        <v>32</v>
      </c>
      <c r="P54" s="29" t="s">
        <v>24</v>
      </c>
      <c r="Q54" s="29"/>
      <c r="R54" s="29"/>
      <c r="S54" s="29"/>
      <c r="T54" s="28">
        <f>ROUND(T22*Y4,0)</f>
        <v>7</v>
      </c>
    </row>
    <row r="55" spans="1:20" x14ac:dyDescent="0.3">
      <c r="A55" s="27">
        <v>44804</v>
      </c>
      <c r="B55" s="29">
        <v>4</v>
      </c>
      <c r="C55" s="29" t="s">
        <v>27</v>
      </c>
      <c r="D55" s="29" t="s">
        <v>18</v>
      </c>
      <c r="E55" s="29">
        <f t="shared" si="14"/>
        <v>4</v>
      </c>
      <c r="F55" s="29" t="str">
        <f t="shared" si="15"/>
        <v>Samp_4Rep_4AWDColeoptera</v>
      </c>
      <c r="G55" s="29" t="str">
        <f t="shared" si="16"/>
        <v>4AWDColeopteraAdult</v>
      </c>
      <c r="H55" s="29" t="s">
        <v>19</v>
      </c>
      <c r="I55" s="34">
        <v>1</v>
      </c>
      <c r="J55" s="29" t="s">
        <v>20</v>
      </c>
      <c r="K55" s="29" t="s">
        <v>21</v>
      </c>
      <c r="L55" s="29" t="s">
        <v>22</v>
      </c>
      <c r="M55" s="29" t="s">
        <v>34</v>
      </c>
      <c r="N55" s="29" t="s">
        <v>40</v>
      </c>
      <c r="O55" s="29" t="s">
        <v>32</v>
      </c>
      <c r="P55" s="29" t="s">
        <v>24</v>
      </c>
      <c r="Q55" s="29"/>
      <c r="R55" s="29"/>
      <c r="S55" s="29"/>
      <c r="T55" s="28">
        <f>ROUND(T22*Y5,0)</f>
        <v>15</v>
      </c>
    </row>
    <row r="56" spans="1:20" x14ac:dyDescent="0.3">
      <c r="A56" s="11">
        <v>44804</v>
      </c>
      <c r="B56" s="2">
        <v>4</v>
      </c>
      <c r="C56" s="2" t="s">
        <v>25</v>
      </c>
      <c r="D56" s="2" t="s">
        <v>18</v>
      </c>
      <c r="E56" s="2">
        <f t="shared" si="14"/>
        <v>3</v>
      </c>
      <c r="F56" s="2" t="str">
        <f t="shared" si="15"/>
        <v>Samp_4Rep_3AWDColeoptera</v>
      </c>
      <c r="G56" t="s">
        <v>38</v>
      </c>
      <c r="H56" t="s">
        <v>19</v>
      </c>
      <c r="I56">
        <v>1</v>
      </c>
      <c r="J56" t="s">
        <v>20</v>
      </c>
      <c r="K56" t="s">
        <v>21</v>
      </c>
      <c r="L56" t="s">
        <v>22</v>
      </c>
      <c r="M56" t="s">
        <v>26</v>
      </c>
      <c r="N56" t="s">
        <v>74</v>
      </c>
      <c r="O56" t="s">
        <v>32</v>
      </c>
      <c r="P56" t="s">
        <v>28</v>
      </c>
      <c r="S56" s="2">
        <v>1</v>
      </c>
      <c r="T56" s="12">
        <v>15</v>
      </c>
    </row>
    <row r="57" spans="1:20" x14ac:dyDescent="0.3">
      <c r="A57" s="13">
        <v>44804</v>
      </c>
      <c r="B57" s="3">
        <v>4</v>
      </c>
      <c r="C57" s="3" t="s">
        <v>27</v>
      </c>
      <c r="D57" s="3" t="s">
        <v>18</v>
      </c>
      <c r="E57" s="3">
        <f t="shared" si="14"/>
        <v>4</v>
      </c>
      <c r="F57" s="3" t="str">
        <f t="shared" si="15"/>
        <v>Samp_4Rep_4AWDColeoptera</v>
      </c>
      <c r="G57" s="4" t="s">
        <v>38</v>
      </c>
      <c r="H57" s="4" t="s">
        <v>19</v>
      </c>
      <c r="I57" s="4">
        <v>1</v>
      </c>
      <c r="J57" s="4" t="s">
        <v>20</v>
      </c>
      <c r="K57" s="4" t="s">
        <v>21</v>
      </c>
      <c r="L57" s="4" t="s">
        <v>22</v>
      </c>
      <c r="M57" s="4" t="s">
        <v>26</v>
      </c>
      <c r="N57" s="4" t="s">
        <v>74</v>
      </c>
      <c r="O57" s="4" t="s">
        <v>32</v>
      </c>
      <c r="P57" s="4" t="s">
        <v>28</v>
      </c>
      <c r="Q57" s="4"/>
      <c r="R57" s="4"/>
      <c r="S57" s="3">
        <v>1</v>
      </c>
      <c r="T57" s="15">
        <v>26</v>
      </c>
    </row>
    <row r="58" spans="1:20" x14ac:dyDescent="0.3">
      <c r="T58" s="5">
        <f>SUM(T47:T57)</f>
        <v>177</v>
      </c>
    </row>
    <row r="61" spans="1:20" x14ac:dyDescent="0.3">
      <c r="A61" t="s">
        <v>99</v>
      </c>
      <c r="T61" s="2"/>
    </row>
    <row r="62" spans="1:20" x14ac:dyDescent="0.3">
      <c r="A62" t="s">
        <v>89</v>
      </c>
      <c r="T62" s="2"/>
    </row>
    <row r="63" spans="1:20" ht="28.8" x14ac:dyDescent="0.3">
      <c r="A63" s="7" t="s">
        <v>0</v>
      </c>
      <c r="B63" s="8" t="s">
        <v>1</v>
      </c>
      <c r="C63" s="8" t="s">
        <v>2</v>
      </c>
      <c r="D63" s="8" t="s">
        <v>3</v>
      </c>
      <c r="E63" s="8" t="s">
        <v>102</v>
      </c>
      <c r="F63" s="8" t="s">
        <v>103</v>
      </c>
      <c r="G63" s="8" t="s">
        <v>33</v>
      </c>
      <c r="H63" s="8" t="s">
        <v>4</v>
      </c>
      <c r="I63" s="9" t="s">
        <v>5</v>
      </c>
      <c r="J63" s="8" t="s">
        <v>6</v>
      </c>
      <c r="K63" s="8" t="s">
        <v>7</v>
      </c>
      <c r="L63" s="8" t="s">
        <v>8</v>
      </c>
      <c r="M63" s="8" t="s">
        <v>9</v>
      </c>
      <c r="N63" s="8" t="s">
        <v>10</v>
      </c>
      <c r="O63" s="8" t="s">
        <v>11</v>
      </c>
      <c r="P63" s="8" t="s">
        <v>12</v>
      </c>
      <c r="Q63" s="8" t="s">
        <v>13</v>
      </c>
      <c r="R63" s="8" t="s">
        <v>14</v>
      </c>
      <c r="S63" s="8" t="s">
        <v>15</v>
      </c>
      <c r="T63" s="10" t="s">
        <v>16</v>
      </c>
    </row>
    <row r="64" spans="1:20" x14ac:dyDescent="0.3">
      <c r="A64" s="45">
        <v>44804</v>
      </c>
      <c r="B64" s="46">
        <v>4</v>
      </c>
      <c r="C64" s="46" t="s">
        <v>25</v>
      </c>
      <c r="D64" s="46" t="s">
        <v>18</v>
      </c>
      <c r="E64" s="46">
        <f t="shared" ref="E64:E93" si="17">VLOOKUP(C64,$C$3:$E$10,3,0)</f>
        <v>3</v>
      </c>
      <c r="F64" s="46" t="str">
        <f t="shared" ref="F64:F93" si="18">"Samp_"&amp;B64&amp;"Rep_"&amp;E64&amp;D64&amp;L64</f>
        <v>Samp_4Rep_3AWDColeoptera</v>
      </c>
      <c r="G64" s="46" t="str">
        <f t="shared" ref="G64:G79" si="19">B64&amp;D64&amp;L64&amp;P64</f>
        <v>4AWDColeopteraAdult</v>
      </c>
      <c r="H64" s="46" t="s">
        <v>19</v>
      </c>
      <c r="I64" s="47">
        <v>1</v>
      </c>
      <c r="J64" s="46" t="s">
        <v>20</v>
      </c>
      <c r="K64" s="46" t="s">
        <v>21</v>
      </c>
      <c r="L64" s="46" t="s">
        <v>22</v>
      </c>
      <c r="M64" s="46" t="s">
        <v>26</v>
      </c>
      <c r="N64" s="46" t="s">
        <v>35</v>
      </c>
      <c r="O64" s="46" t="s">
        <v>36</v>
      </c>
      <c r="P64" s="46" t="s">
        <v>24</v>
      </c>
      <c r="Q64" s="46"/>
      <c r="R64" s="46"/>
      <c r="S64" s="46">
        <v>1</v>
      </c>
      <c r="T64" s="48">
        <v>15</v>
      </c>
    </row>
    <row r="65" spans="1:26" x14ac:dyDescent="0.3">
      <c r="A65" s="11">
        <v>44804</v>
      </c>
      <c r="B65" s="2">
        <v>4</v>
      </c>
      <c r="C65" s="2" t="s">
        <v>25</v>
      </c>
      <c r="D65" s="2" t="s">
        <v>18</v>
      </c>
      <c r="E65" s="2">
        <f t="shared" si="17"/>
        <v>3</v>
      </c>
      <c r="F65" s="2" t="str">
        <f t="shared" si="18"/>
        <v>Samp_4Rep_3AWDColeoptera</v>
      </c>
      <c r="G65" s="2" t="str">
        <f t="shared" si="19"/>
        <v>4AWDColeopteraAdult</v>
      </c>
      <c r="H65" s="2" t="s">
        <v>19</v>
      </c>
      <c r="I65" s="6">
        <v>1</v>
      </c>
      <c r="J65" s="2" t="s">
        <v>20</v>
      </c>
      <c r="K65" s="2" t="s">
        <v>21</v>
      </c>
      <c r="L65" s="2" t="s">
        <v>22</v>
      </c>
      <c r="M65" s="2" t="s">
        <v>34</v>
      </c>
      <c r="N65" s="2" t="s">
        <v>35</v>
      </c>
      <c r="O65" s="2" t="s">
        <v>41</v>
      </c>
      <c r="P65" s="2" t="s">
        <v>24</v>
      </c>
      <c r="Q65" s="2"/>
      <c r="R65" s="2"/>
      <c r="T65" s="12">
        <v>20</v>
      </c>
    </row>
    <row r="66" spans="1:26" x14ac:dyDescent="0.3">
      <c r="A66" s="11">
        <v>44804</v>
      </c>
      <c r="B66" s="2">
        <v>4</v>
      </c>
      <c r="C66" s="2" t="s">
        <v>25</v>
      </c>
      <c r="D66" s="2" t="s">
        <v>18</v>
      </c>
      <c r="E66" s="2">
        <f t="shared" si="17"/>
        <v>3</v>
      </c>
      <c r="F66" s="2" t="str">
        <f t="shared" si="18"/>
        <v>Samp_4Rep_3AWDColeoptera</v>
      </c>
      <c r="G66" s="2" t="str">
        <f t="shared" si="19"/>
        <v>4AWDColeopteraAdult</v>
      </c>
      <c r="H66" s="2" t="s">
        <v>19</v>
      </c>
      <c r="I66" s="6">
        <v>1</v>
      </c>
      <c r="J66" s="2" t="s">
        <v>20</v>
      </c>
      <c r="K66" s="2" t="s">
        <v>21</v>
      </c>
      <c r="L66" s="2" t="s">
        <v>22</v>
      </c>
      <c r="M66" s="2" t="s">
        <v>34</v>
      </c>
      <c r="N66" s="2" t="s">
        <v>40</v>
      </c>
      <c r="O66" s="2" t="s">
        <v>44</v>
      </c>
      <c r="P66" s="2" t="s">
        <v>24</v>
      </c>
      <c r="Q66" s="2"/>
      <c r="R66" s="2"/>
      <c r="T66" s="12">
        <v>12</v>
      </c>
    </row>
    <row r="67" spans="1:26" x14ac:dyDescent="0.3">
      <c r="A67" s="11">
        <v>44804</v>
      </c>
      <c r="B67" s="2">
        <v>4</v>
      </c>
      <c r="C67" s="2" t="s">
        <v>25</v>
      </c>
      <c r="D67" s="2" t="s">
        <v>18</v>
      </c>
      <c r="E67" s="2">
        <f t="shared" si="17"/>
        <v>3</v>
      </c>
      <c r="F67" s="2" t="str">
        <f t="shared" si="18"/>
        <v>Samp_4Rep_3AWDColeoptera</v>
      </c>
      <c r="G67" s="2" t="str">
        <f t="shared" si="19"/>
        <v>4AWDColeopteraAdult</v>
      </c>
      <c r="H67" s="2" t="s">
        <v>19</v>
      </c>
      <c r="I67" s="6">
        <v>1</v>
      </c>
      <c r="J67" s="2" t="s">
        <v>20</v>
      </c>
      <c r="K67" s="2" t="s">
        <v>21</v>
      </c>
      <c r="L67" s="2" t="s">
        <v>22</v>
      </c>
      <c r="M67" s="2" t="s">
        <v>34</v>
      </c>
      <c r="N67" s="2" t="s">
        <v>35</v>
      </c>
      <c r="O67" s="2" t="s">
        <v>36</v>
      </c>
      <c r="P67" s="2" t="s">
        <v>24</v>
      </c>
      <c r="Q67" s="2"/>
      <c r="R67" s="2"/>
      <c r="T67" s="12">
        <f>ROUND($T$34*W3,0)</f>
        <v>4</v>
      </c>
    </row>
    <row r="68" spans="1:26" x14ac:dyDescent="0.3">
      <c r="A68" s="11">
        <v>44804</v>
      </c>
      <c r="B68" s="2">
        <v>4</v>
      </c>
      <c r="C68" s="2" t="s">
        <v>25</v>
      </c>
      <c r="D68" s="2" t="s">
        <v>18</v>
      </c>
      <c r="E68" s="2">
        <f t="shared" si="17"/>
        <v>3</v>
      </c>
      <c r="F68" s="2" t="str">
        <f t="shared" si="18"/>
        <v>Samp_4Rep_3AWDColeoptera</v>
      </c>
      <c r="G68" s="2" t="str">
        <f t="shared" ref="G68:G69" si="20">B68&amp;D68&amp;L68&amp;P68</f>
        <v>4AWDColeopteraAdult</v>
      </c>
      <c r="H68" s="2" t="s">
        <v>19</v>
      </c>
      <c r="I68" s="6">
        <v>1</v>
      </c>
      <c r="J68" s="2" t="s">
        <v>20</v>
      </c>
      <c r="K68" s="2" t="s">
        <v>21</v>
      </c>
      <c r="L68" s="2" t="s">
        <v>22</v>
      </c>
      <c r="M68" s="2" t="s">
        <v>34</v>
      </c>
      <c r="N68" s="2" t="s">
        <v>35</v>
      </c>
      <c r="O68" s="2" t="s">
        <v>41</v>
      </c>
      <c r="P68" s="2" t="s">
        <v>24</v>
      </c>
      <c r="Q68" s="2"/>
      <c r="R68" s="2"/>
      <c r="T68" s="12">
        <f t="shared" ref="T68:T69" si="21">ROUND($T$34*W4,0)</f>
        <v>5</v>
      </c>
    </row>
    <row r="69" spans="1:26" x14ac:dyDescent="0.3">
      <c r="A69" s="11">
        <v>44804</v>
      </c>
      <c r="B69" s="2">
        <v>4</v>
      </c>
      <c r="C69" s="2" t="s">
        <v>25</v>
      </c>
      <c r="D69" s="2" t="s">
        <v>18</v>
      </c>
      <c r="E69" s="2">
        <f t="shared" si="17"/>
        <v>3</v>
      </c>
      <c r="F69" s="2" t="str">
        <f t="shared" si="18"/>
        <v>Samp_4Rep_3AWDColeoptera</v>
      </c>
      <c r="G69" s="2" t="str">
        <f t="shared" si="20"/>
        <v>4AWDColeopteraAdult</v>
      </c>
      <c r="H69" s="2" t="s">
        <v>19</v>
      </c>
      <c r="I69" s="6">
        <v>1</v>
      </c>
      <c r="J69" s="2" t="s">
        <v>20</v>
      </c>
      <c r="K69" s="2" t="s">
        <v>21</v>
      </c>
      <c r="L69" s="2" t="s">
        <v>22</v>
      </c>
      <c r="M69" s="2" t="s">
        <v>34</v>
      </c>
      <c r="N69" s="2" t="s">
        <v>35</v>
      </c>
      <c r="O69" s="2" t="s">
        <v>44</v>
      </c>
      <c r="P69" s="2" t="s">
        <v>24</v>
      </c>
      <c r="Q69" s="2"/>
      <c r="R69" s="2"/>
      <c r="T69" s="12">
        <f t="shared" si="21"/>
        <v>3</v>
      </c>
    </row>
    <row r="70" spans="1:26" x14ac:dyDescent="0.3">
      <c r="A70" s="11">
        <v>44804</v>
      </c>
      <c r="B70" s="2">
        <v>4</v>
      </c>
      <c r="C70" s="2" t="s">
        <v>25</v>
      </c>
      <c r="D70" s="2" t="s">
        <v>18</v>
      </c>
      <c r="E70" s="2">
        <f t="shared" si="17"/>
        <v>3</v>
      </c>
      <c r="F70" s="2" t="str">
        <f t="shared" si="18"/>
        <v>Samp_4Rep_3AWDColeoptera</v>
      </c>
      <c r="G70" s="2" t="str">
        <f t="shared" si="19"/>
        <v>4AWDColeopteraAdult</v>
      </c>
      <c r="H70" s="2" t="s">
        <v>19</v>
      </c>
      <c r="I70" s="6">
        <v>1</v>
      </c>
      <c r="J70" s="2" t="s">
        <v>20</v>
      </c>
      <c r="K70" s="2" t="s">
        <v>21</v>
      </c>
      <c r="L70" s="2" t="s">
        <v>22</v>
      </c>
      <c r="M70" s="2" t="s">
        <v>34</v>
      </c>
      <c r="N70" s="2" t="s">
        <v>40</v>
      </c>
      <c r="O70" s="2" t="s">
        <v>36</v>
      </c>
      <c r="P70" s="2" t="s">
        <v>24</v>
      </c>
      <c r="Q70" s="2"/>
      <c r="R70" s="2"/>
      <c r="T70" s="12">
        <f>ROUND($T$35*W3,0)</f>
        <v>5</v>
      </c>
    </row>
    <row r="71" spans="1:26" x14ac:dyDescent="0.3">
      <c r="A71" s="11">
        <v>44804</v>
      </c>
      <c r="B71" s="2">
        <v>4</v>
      </c>
      <c r="C71" s="2" t="s">
        <v>25</v>
      </c>
      <c r="D71" s="2" t="s">
        <v>18</v>
      </c>
      <c r="E71" s="2">
        <f t="shared" si="17"/>
        <v>3</v>
      </c>
      <c r="F71" s="2" t="str">
        <f t="shared" si="18"/>
        <v>Samp_4Rep_3AWDColeoptera</v>
      </c>
      <c r="G71" s="2" t="str">
        <f t="shared" ref="G71:G72" si="22">B71&amp;D71&amp;L71&amp;P71</f>
        <v>4AWDColeopteraAdult</v>
      </c>
      <c r="H71" s="2" t="s">
        <v>19</v>
      </c>
      <c r="I71" s="6">
        <v>1</v>
      </c>
      <c r="J71" s="2" t="s">
        <v>20</v>
      </c>
      <c r="K71" s="2" t="s">
        <v>21</v>
      </c>
      <c r="L71" s="2" t="s">
        <v>22</v>
      </c>
      <c r="M71" s="2" t="s">
        <v>34</v>
      </c>
      <c r="N71" s="2" t="s">
        <v>40</v>
      </c>
      <c r="O71" s="2" t="s">
        <v>41</v>
      </c>
      <c r="P71" s="2" t="s">
        <v>24</v>
      </c>
      <c r="Q71" s="2"/>
      <c r="R71" s="2"/>
      <c r="T71" s="12">
        <f t="shared" ref="T71:T72" si="23">ROUND($T$35*W4,0)</f>
        <v>7</v>
      </c>
    </row>
    <row r="72" spans="1:26" x14ac:dyDescent="0.3">
      <c r="A72" s="11">
        <v>44804</v>
      </c>
      <c r="B72" s="2">
        <v>4</v>
      </c>
      <c r="C72" s="2" t="s">
        <v>25</v>
      </c>
      <c r="D72" s="2" t="s">
        <v>18</v>
      </c>
      <c r="E72" s="2">
        <f t="shared" si="17"/>
        <v>3</v>
      </c>
      <c r="F72" s="2" t="str">
        <f t="shared" si="18"/>
        <v>Samp_4Rep_3AWDColeoptera</v>
      </c>
      <c r="G72" s="2" t="str">
        <f t="shared" si="22"/>
        <v>4AWDColeopteraAdult</v>
      </c>
      <c r="H72" s="2" t="s">
        <v>19</v>
      </c>
      <c r="I72" s="6">
        <v>1</v>
      </c>
      <c r="J72" s="2" t="s">
        <v>20</v>
      </c>
      <c r="K72" s="2" t="s">
        <v>21</v>
      </c>
      <c r="L72" s="2" t="s">
        <v>22</v>
      </c>
      <c r="M72" s="2" t="s">
        <v>34</v>
      </c>
      <c r="N72" s="2" t="s">
        <v>40</v>
      </c>
      <c r="O72" s="2" t="s">
        <v>44</v>
      </c>
      <c r="P72" s="2" t="s">
        <v>24</v>
      </c>
      <c r="Q72" s="2"/>
      <c r="R72" s="2"/>
      <c r="T72" s="12">
        <f t="shared" si="23"/>
        <v>4</v>
      </c>
    </row>
    <row r="73" spans="1:26" x14ac:dyDescent="0.3">
      <c r="A73" s="11">
        <v>44804</v>
      </c>
      <c r="B73" s="2">
        <v>4</v>
      </c>
      <c r="C73" s="2" t="s">
        <v>25</v>
      </c>
      <c r="D73" s="2" t="s">
        <v>18</v>
      </c>
      <c r="E73" s="2">
        <f t="shared" si="17"/>
        <v>3</v>
      </c>
      <c r="F73" s="2" t="str">
        <f t="shared" si="18"/>
        <v>Samp_4Rep_3AWDColeoptera</v>
      </c>
      <c r="G73" s="2" t="str">
        <f t="shared" si="19"/>
        <v>4AWDColeopteraAdult</v>
      </c>
      <c r="H73" s="2" t="s">
        <v>19</v>
      </c>
      <c r="I73" s="6">
        <v>1</v>
      </c>
      <c r="J73" s="2" t="s">
        <v>20</v>
      </c>
      <c r="K73" s="2" t="s">
        <v>21</v>
      </c>
      <c r="L73" s="2" t="s">
        <v>22</v>
      </c>
      <c r="M73" s="2" t="s">
        <v>34</v>
      </c>
      <c r="N73" s="2" t="s">
        <v>40</v>
      </c>
      <c r="O73" s="2" t="s">
        <v>36</v>
      </c>
      <c r="P73" s="2" t="s">
        <v>24</v>
      </c>
      <c r="Q73" s="2"/>
      <c r="R73" s="2"/>
      <c r="T73" s="12">
        <f>ROUND($T$36*W3,0)</f>
        <v>11</v>
      </c>
    </row>
    <row r="74" spans="1:26" x14ac:dyDescent="0.3">
      <c r="A74" s="11">
        <v>44804</v>
      </c>
      <c r="B74" s="2">
        <v>4</v>
      </c>
      <c r="C74" s="2" t="s">
        <v>25</v>
      </c>
      <c r="D74" s="2" t="s">
        <v>18</v>
      </c>
      <c r="E74" s="2">
        <f t="shared" si="17"/>
        <v>3</v>
      </c>
      <c r="F74" s="2" t="str">
        <f t="shared" si="18"/>
        <v>Samp_4Rep_3AWDColeoptera</v>
      </c>
      <c r="G74" s="2" t="str">
        <f t="shared" ref="G74:G75" si="24">B74&amp;D74&amp;L74&amp;P74</f>
        <v>4AWDColeopteraAdult</v>
      </c>
      <c r="H74" s="2" t="s">
        <v>19</v>
      </c>
      <c r="I74" s="6">
        <v>1</v>
      </c>
      <c r="J74" s="2" t="s">
        <v>20</v>
      </c>
      <c r="K74" s="2" t="s">
        <v>21</v>
      </c>
      <c r="L74" s="2" t="s">
        <v>22</v>
      </c>
      <c r="M74" s="2" t="s">
        <v>34</v>
      </c>
      <c r="N74" s="2" t="s">
        <v>40</v>
      </c>
      <c r="O74" s="2" t="s">
        <v>41</v>
      </c>
      <c r="P74" s="2" t="s">
        <v>24</v>
      </c>
      <c r="Q74" s="2"/>
      <c r="R74" s="2"/>
      <c r="T74" s="12">
        <f t="shared" ref="T74:T75" si="25">ROUND($T$36*W4,0)</f>
        <v>15</v>
      </c>
    </row>
    <row r="75" spans="1:26" x14ac:dyDescent="0.3">
      <c r="A75" s="11">
        <v>44804</v>
      </c>
      <c r="B75" s="2">
        <v>4</v>
      </c>
      <c r="C75" s="2" t="s">
        <v>25</v>
      </c>
      <c r="D75" s="2" t="s">
        <v>18</v>
      </c>
      <c r="E75" s="2">
        <f t="shared" si="17"/>
        <v>3</v>
      </c>
      <c r="F75" s="2" t="str">
        <f t="shared" si="18"/>
        <v>Samp_4Rep_3AWDColeoptera</v>
      </c>
      <c r="G75" s="2" t="str">
        <f t="shared" si="24"/>
        <v>4AWDColeopteraAdult</v>
      </c>
      <c r="H75" s="2" t="s">
        <v>19</v>
      </c>
      <c r="I75" s="6">
        <v>1</v>
      </c>
      <c r="J75" s="2" t="s">
        <v>20</v>
      </c>
      <c r="K75" s="2" t="s">
        <v>21</v>
      </c>
      <c r="L75" s="2" t="s">
        <v>22</v>
      </c>
      <c r="M75" s="2" t="s">
        <v>34</v>
      </c>
      <c r="N75" s="2" t="s">
        <v>40</v>
      </c>
      <c r="O75" s="2" t="s">
        <v>44</v>
      </c>
      <c r="P75" s="2" t="s">
        <v>24</v>
      </c>
      <c r="Q75" s="2"/>
      <c r="R75" s="2"/>
      <c r="T75" s="12">
        <f t="shared" si="25"/>
        <v>9</v>
      </c>
    </row>
    <row r="76" spans="1:26" ht="14.4" customHeight="1" x14ac:dyDescent="0.3">
      <c r="A76" s="30">
        <v>44804</v>
      </c>
      <c r="B76" s="31">
        <v>4</v>
      </c>
      <c r="C76" s="31" t="s">
        <v>27</v>
      </c>
      <c r="D76" s="31" t="s">
        <v>18</v>
      </c>
      <c r="E76" s="31">
        <f t="shared" si="17"/>
        <v>4</v>
      </c>
      <c r="F76" s="31" t="str">
        <f t="shared" si="18"/>
        <v>Samp_4Rep_4AWDColeoptera</v>
      </c>
      <c r="G76" s="31" t="str">
        <f t="shared" si="19"/>
        <v>4AWDColeopteraAdult</v>
      </c>
      <c r="H76" s="31" t="s">
        <v>19</v>
      </c>
      <c r="I76" s="32">
        <v>1</v>
      </c>
      <c r="J76" s="31" t="s">
        <v>20</v>
      </c>
      <c r="K76" s="31" t="s">
        <v>21</v>
      </c>
      <c r="L76" s="31" t="s">
        <v>22</v>
      </c>
      <c r="M76" s="31" t="s">
        <v>26</v>
      </c>
      <c r="N76" s="31" t="s">
        <v>35</v>
      </c>
      <c r="O76" s="31" t="s">
        <v>36</v>
      </c>
      <c r="P76" s="31" t="s">
        <v>24</v>
      </c>
      <c r="Q76" s="31"/>
      <c r="R76" s="31"/>
      <c r="S76" s="31">
        <v>1</v>
      </c>
      <c r="T76" s="33">
        <f>ROUND($T$37*W3,0)</f>
        <v>1</v>
      </c>
      <c r="U76" s="85" t="s">
        <v>88</v>
      </c>
      <c r="V76" s="85"/>
      <c r="W76" s="86"/>
      <c r="X76" s="52"/>
      <c r="Y76" s="52"/>
      <c r="Z76" s="52"/>
    </row>
    <row r="77" spans="1:26" x14ac:dyDescent="0.3">
      <c r="A77" s="27">
        <v>44804</v>
      </c>
      <c r="B77" s="29">
        <v>4</v>
      </c>
      <c r="C77" s="29" t="s">
        <v>27</v>
      </c>
      <c r="D77" s="29" t="s">
        <v>18</v>
      </c>
      <c r="E77" s="29">
        <f t="shared" si="17"/>
        <v>4</v>
      </c>
      <c r="F77" s="29" t="str">
        <f t="shared" si="18"/>
        <v>Samp_4Rep_4AWDColeoptera</v>
      </c>
      <c r="G77" s="29" t="str">
        <f t="shared" ref="G77:G78" si="26">B77&amp;D77&amp;L77&amp;P77</f>
        <v>4AWDColeopteraAdult</v>
      </c>
      <c r="H77" s="29" t="s">
        <v>19</v>
      </c>
      <c r="I77" s="34">
        <v>1</v>
      </c>
      <c r="J77" s="29" t="s">
        <v>20</v>
      </c>
      <c r="K77" s="29" t="s">
        <v>21</v>
      </c>
      <c r="L77" s="29" t="s">
        <v>22</v>
      </c>
      <c r="M77" s="29" t="s">
        <v>26</v>
      </c>
      <c r="N77" s="29" t="s">
        <v>35</v>
      </c>
      <c r="O77" s="29" t="s">
        <v>41</v>
      </c>
      <c r="P77" s="29" t="s">
        <v>24</v>
      </c>
      <c r="Q77" s="29"/>
      <c r="R77" s="29"/>
      <c r="S77" s="29"/>
      <c r="T77" s="28">
        <f t="shared" ref="T77" si="27">ROUND($T$37*W4,0)</f>
        <v>1</v>
      </c>
      <c r="U77" s="87"/>
      <c r="V77" s="87"/>
      <c r="W77" s="88"/>
      <c r="X77" s="52"/>
      <c r="Y77" s="52"/>
      <c r="Z77" s="52"/>
    </row>
    <row r="78" spans="1:26" x14ac:dyDescent="0.3">
      <c r="A78" s="35">
        <v>44804</v>
      </c>
      <c r="B78" s="36">
        <v>4</v>
      </c>
      <c r="C78" s="36" t="s">
        <v>27</v>
      </c>
      <c r="D78" s="36" t="s">
        <v>18</v>
      </c>
      <c r="E78" s="36">
        <f t="shared" si="17"/>
        <v>4</v>
      </c>
      <c r="F78" s="36" t="str">
        <f t="shared" si="18"/>
        <v>Samp_4Rep_4AWDColeoptera</v>
      </c>
      <c r="G78" s="36" t="str">
        <f t="shared" si="26"/>
        <v>4AWDColeopteraAdult</v>
      </c>
      <c r="H78" s="36" t="s">
        <v>19</v>
      </c>
      <c r="I78" s="37">
        <v>1</v>
      </c>
      <c r="J78" s="36" t="s">
        <v>20</v>
      </c>
      <c r="K78" s="36" t="s">
        <v>21</v>
      </c>
      <c r="L78" s="36" t="s">
        <v>22</v>
      </c>
      <c r="M78" s="36" t="s">
        <v>26</v>
      </c>
      <c r="N78" s="36" t="s">
        <v>35</v>
      </c>
      <c r="O78" s="36" t="s">
        <v>44</v>
      </c>
      <c r="P78" s="36" t="s">
        <v>24</v>
      </c>
      <c r="Q78" s="36"/>
      <c r="R78" s="36"/>
      <c r="S78" s="36"/>
      <c r="T78" s="38">
        <f>ROUND($T$37*W5,0)</f>
        <v>1</v>
      </c>
      <c r="U78" s="87"/>
      <c r="V78" s="87"/>
      <c r="W78" s="88"/>
      <c r="X78" s="52"/>
      <c r="Y78" s="52"/>
      <c r="Z78" s="52"/>
    </row>
    <row r="79" spans="1:26" x14ac:dyDescent="0.3">
      <c r="A79" s="30">
        <v>44804</v>
      </c>
      <c r="B79" s="31">
        <v>4</v>
      </c>
      <c r="C79" s="31" t="s">
        <v>27</v>
      </c>
      <c r="D79" s="31" t="s">
        <v>18</v>
      </c>
      <c r="E79" s="31">
        <f t="shared" si="17"/>
        <v>4</v>
      </c>
      <c r="F79" s="31" t="str">
        <f t="shared" si="18"/>
        <v>Samp_4Rep_4AWDColeoptera</v>
      </c>
      <c r="G79" s="31" t="str">
        <f t="shared" si="19"/>
        <v>4AWDColeopteraAdult</v>
      </c>
      <c r="H79" s="31" t="s">
        <v>19</v>
      </c>
      <c r="I79" s="32">
        <v>1</v>
      </c>
      <c r="J79" s="31" t="s">
        <v>20</v>
      </c>
      <c r="K79" s="31" t="s">
        <v>21</v>
      </c>
      <c r="L79" s="31" t="s">
        <v>22</v>
      </c>
      <c r="M79" s="31" t="s">
        <v>26</v>
      </c>
      <c r="N79" s="31" t="s">
        <v>40</v>
      </c>
      <c r="O79" s="31" t="s">
        <v>36</v>
      </c>
      <c r="P79" s="31" t="s">
        <v>24</v>
      </c>
      <c r="Q79" s="31"/>
      <c r="R79" s="31"/>
      <c r="S79" s="31"/>
      <c r="T79" s="33">
        <f>ROUND($T$38*W3,0)</f>
        <v>1</v>
      </c>
      <c r="U79" s="87"/>
      <c r="V79" s="87"/>
      <c r="W79" s="88"/>
      <c r="X79" s="91" t="s">
        <v>95</v>
      </c>
      <c r="Y79" s="85"/>
      <c r="Z79" s="86"/>
    </row>
    <row r="80" spans="1:26" x14ac:dyDescent="0.3">
      <c r="A80" s="27">
        <v>44804</v>
      </c>
      <c r="B80" s="29">
        <v>4</v>
      </c>
      <c r="C80" s="29" t="s">
        <v>27</v>
      </c>
      <c r="D80" s="29" t="s">
        <v>18</v>
      </c>
      <c r="E80" s="29">
        <f t="shared" si="17"/>
        <v>4</v>
      </c>
      <c r="F80" s="29" t="str">
        <f t="shared" si="18"/>
        <v>Samp_4Rep_4AWDColeoptera</v>
      </c>
      <c r="G80" s="29" t="str">
        <f t="shared" ref="G80:G87" si="28">B80&amp;D80&amp;L80&amp;P80</f>
        <v>4AWDColeopteraAdult</v>
      </c>
      <c r="H80" s="29" t="s">
        <v>19</v>
      </c>
      <c r="I80" s="34">
        <v>1</v>
      </c>
      <c r="J80" s="29" t="s">
        <v>20</v>
      </c>
      <c r="K80" s="29" t="s">
        <v>21</v>
      </c>
      <c r="L80" s="29" t="s">
        <v>22</v>
      </c>
      <c r="M80" s="29" t="s">
        <v>26</v>
      </c>
      <c r="N80" s="29" t="s">
        <v>40</v>
      </c>
      <c r="O80" s="29" t="s">
        <v>41</v>
      </c>
      <c r="P80" s="29" t="s">
        <v>24</v>
      </c>
      <c r="Q80" s="29"/>
      <c r="R80" s="29"/>
      <c r="S80" s="29"/>
      <c r="T80" s="28">
        <f t="shared" ref="T80:T81" si="29">ROUND($T$38*W4,0)</f>
        <v>1</v>
      </c>
      <c r="U80" s="87"/>
      <c r="V80" s="87"/>
      <c r="W80" s="88"/>
      <c r="X80" s="92"/>
      <c r="Y80" s="87"/>
      <c r="Z80" s="88"/>
    </row>
    <row r="81" spans="1:26" x14ac:dyDescent="0.3">
      <c r="A81" s="35">
        <v>44804</v>
      </c>
      <c r="B81" s="36">
        <v>4</v>
      </c>
      <c r="C81" s="36" t="s">
        <v>27</v>
      </c>
      <c r="D81" s="36" t="s">
        <v>18</v>
      </c>
      <c r="E81" s="36">
        <f t="shared" si="17"/>
        <v>4</v>
      </c>
      <c r="F81" s="36" t="str">
        <f t="shared" si="18"/>
        <v>Samp_4Rep_4AWDColeoptera</v>
      </c>
      <c r="G81" s="36" t="str">
        <f t="shared" si="28"/>
        <v>4AWDColeopteraAdult</v>
      </c>
      <c r="H81" s="36" t="s">
        <v>19</v>
      </c>
      <c r="I81" s="37">
        <v>1</v>
      </c>
      <c r="J81" s="36" t="s">
        <v>20</v>
      </c>
      <c r="K81" s="36" t="s">
        <v>21</v>
      </c>
      <c r="L81" s="36" t="s">
        <v>22</v>
      </c>
      <c r="M81" s="36" t="s">
        <v>26</v>
      </c>
      <c r="N81" s="36" t="s">
        <v>40</v>
      </c>
      <c r="O81" s="36" t="s">
        <v>44</v>
      </c>
      <c r="P81" s="36" t="s">
        <v>24</v>
      </c>
      <c r="Q81" s="36"/>
      <c r="R81" s="36"/>
      <c r="S81" s="36"/>
      <c r="T81" s="38">
        <f t="shared" si="29"/>
        <v>1</v>
      </c>
      <c r="U81" s="89"/>
      <c r="V81" s="89"/>
      <c r="W81" s="90"/>
      <c r="X81" s="93"/>
      <c r="Y81" s="89"/>
      <c r="Z81" s="90"/>
    </row>
    <row r="82" spans="1:26" x14ac:dyDescent="0.3">
      <c r="A82" s="27">
        <v>44804</v>
      </c>
      <c r="B82" s="29">
        <v>4</v>
      </c>
      <c r="C82" s="29" t="s">
        <v>27</v>
      </c>
      <c r="D82" s="29" t="s">
        <v>18</v>
      </c>
      <c r="E82" s="29">
        <f t="shared" si="17"/>
        <v>4</v>
      </c>
      <c r="F82" s="29" t="str">
        <f t="shared" si="18"/>
        <v>Samp_4Rep_4AWDColeoptera</v>
      </c>
      <c r="G82" s="29" t="str">
        <f t="shared" si="28"/>
        <v>4AWDColeopteraAdult</v>
      </c>
      <c r="H82" s="29" t="s">
        <v>19</v>
      </c>
      <c r="I82" s="34">
        <v>1</v>
      </c>
      <c r="J82" s="29" t="s">
        <v>20</v>
      </c>
      <c r="K82" s="29" t="s">
        <v>21</v>
      </c>
      <c r="L82" s="29" t="s">
        <v>22</v>
      </c>
      <c r="M82" s="29" t="s">
        <v>34</v>
      </c>
      <c r="N82" s="29" t="s">
        <v>35</v>
      </c>
      <c r="O82" s="29" t="s">
        <v>36</v>
      </c>
      <c r="P82" s="29" t="s">
        <v>24</v>
      </c>
      <c r="Q82" s="29"/>
      <c r="R82" s="29"/>
      <c r="S82" s="29"/>
      <c r="T82" s="28">
        <f>ROUND($T$39*W3,0)</f>
        <v>3</v>
      </c>
    </row>
    <row r="83" spans="1:26" x14ac:dyDescent="0.3">
      <c r="A83" s="27">
        <v>44804</v>
      </c>
      <c r="B83" s="29">
        <v>4</v>
      </c>
      <c r="C83" s="29" t="s">
        <v>27</v>
      </c>
      <c r="D83" s="29" t="s">
        <v>18</v>
      </c>
      <c r="E83" s="29">
        <f t="shared" si="17"/>
        <v>4</v>
      </c>
      <c r="F83" s="29" t="str">
        <f t="shared" si="18"/>
        <v>Samp_4Rep_4AWDColeoptera</v>
      </c>
      <c r="G83" s="29" t="str">
        <f t="shared" si="28"/>
        <v>4AWDColeopteraAdult</v>
      </c>
      <c r="H83" s="29" t="s">
        <v>19</v>
      </c>
      <c r="I83" s="34">
        <v>1</v>
      </c>
      <c r="J83" s="29" t="s">
        <v>20</v>
      </c>
      <c r="K83" s="29" t="s">
        <v>21</v>
      </c>
      <c r="L83" s="29" t="s">
        <v>22</v>
      </c>
      <c r="M83" s="29" t="s">
        <v>34</v>
      </c>
      <c r="N83" s="29" t="s">
        <v>35</v>
      </c>
      <c r="O83" s="29" t="s">
        <v>41</v>
      </c>
      <c r="P83" s="29" t="s">
        <v>24</v>
      </c>
      <c r="Q83" s="29"/>
      <c r="R83" s="29"/>
      <c r="S83" s="29"/>
      <c r="T83" s="28">
        <f>ROUND($T$39*W4,0)</f>
        <v>4</v>
      </c>
    </row>
    <row r="84" spans="1:26" x14ac:dyDescent="0.3">
      <c r="A84" s="27">
        <v>44804</v>
      </c>
      <c r="B84" s="29">
        <v>4</v>
      </c>
      <c r="C84" s="29" t="s">
        <v>27</v>
      </c>
      <c r="D84" s="29" t="s">
        <v>18</v>
      </c>
      <c r="E84" s="29">
        <f t="shared" si="17"/>
        <v>4</v>
      </c>
      <c r="F84" s="29" t="str">
        <f t="shared" si="18"/>
        <v>Samp_4Rep_4AWDColeoptera</v>
      </c>
      <c r="G84" s="29" t="str">
        <f t="shared" si="28"/>
        <v>4AWDColeopteraAdult</v>
      </c>
      <c r="H84" s="29" t="s">
        <v>19</v>
      </c>
      <c r="I84" s="34">
        <v>1</v>
      </c>
      <c r="J84" s="29" t="s">
        <v>20</v>
      </c>
      <c r="K84" s="29" t="s">
        <v>21</v>
      </c>
      <c r="L84" s="29" t="s">
        <v>22</v>
      </c>
      <c r="M84" s="29" t="s">
        <v>34</v>
      </c>
      <c r="N84" s="29" t="s">
        <v>35</v>
      </c>
      <c r="O84" s="29" t="s">
        <v>44</v>
      </c>
      <c r="P84" s="29" t="s">
        <v>24</v>
      </c>
      <c r="Q84" s="29"/>
      <c r="R84" s="29"/>
      <c r="S84" s="29"/>
      <c r="T84" s="28">
        <f>ROUND($T$39*W5,0)</f>
        <v>2</v>
      </c>
    </row>
    <row r="85" spans="1:26" x14ac:dyDescent="0.3">
      <c r="A85" s="27">
        <v>44804</v>
      </c>
      <c r="B85" s="29">
        <v>4</v>
      </c>
      <c r="C85" s="29" t="s">
        <v>27</v>
      </c>
      <c r="D85" s="29" t="s">
        <v>18</v>
      </c>
      <c r="E85" s="29">
        <f t="shared" si="17"/>
        <v>4</v>
      </c>
      <c r="F85" s="29" t="str">
        <f t="shared" si="18"/>
        <v>Samp_4Rep_4AWDColeoptera</v>
      </c>
      <c r="G85" s="29" t="str">
        <f t="shared" si="28"/>
        <v>4AWDColeopteraAdult</v>
      </c>
      <c r="H85" s="29" t="s">
        <v>19</v>
      </c>
      <c r="I85" s="34">
        <v>1</v>
      </c>
      <c r="J85" s="29" t="s">
        <v>20</v>
      </c>
      <c r="K85" s="29" t="s">
        <v>21</v>
      </c>
      <c r="L85" s="29" t="s">
        <v>22</v>
      </c>
      <c r="M85" s="29" t="s">
        <v>34</v>
      </c>
      <c r="N85" s="29" t="s">
        <v>40</v>
      </c>
      <c r="O85" s="29" t="s">
        <v>36</v>
      </c>
      <c r="P85" s="29" t="s">
        <v>24</v>
      </c>
      <c r="Q85" s="29"/>
      <c r="R85" s="29"/>
      <c r="S85" s="29"/>
      <c r="T85" s="28">
        <f>ROUND($T$40*W3,0)</f>
        <v>4</v>
      </c>
    </row>
    <row r="86" spans="1:26" x14ac:dyDescent="0.3">
      <c r="A86" s="27">
        <v>44804</v>
      </c>
      <c r="B86" s="29">
        <v>4</v>
      </c>
      <c r="C86" s="29" t="s">
        <v>27</v>
      </c>
      <c r="D86" s="29" t="s">
        <v>18</v>
      </c>
      <c r="E86" s="29">
        <f t="shared" si="17"/>
        <v>4</v>
      </c>
      <c r="F86" s="29" t="str">
        <f t="shared" si="18"/>
        <v>Samp_4Rep_4AWDColeoptera</v>
      </c>
      <c r="G86" s="29" t="str">
        <f t="shared" si="28"/>
        <v>4AWDColeopteraAdult</v>
      </c>
      <c r="H86" s="29" t="s">
        <v>19</v>
      </c>
      <c r="I86" s="34">
        <v>1</v>
      </c>
      <c r="J86" s="29" t="s">
        <v>20</v>
      </c>
      <c r="K86" s="29" t="s">
        <v>21</v>
      </c>
      <c r="L86" s="29" t="s">
        <v>22</v>
      </c>
      <c r="M86" s="29" t="s">
        <v>34</v>
      </c>
      <c r="N86" s="29" t="s">
        <v>40</v>
      </c>
      <c r="O86" s="29" t="s">
        <v>41</v>
      </c>
      <c r="P86" s="29" t="s">
        <v>24</v>
      </c>
      <c r="Q86" s="29"/>
      <c r="R86" s="29"/>
      <c r="S86" s="29"/>
      <c r="T86" s="28">
        <f>ROUND($T$40*W4,0)</f>
        <v>6</v>
      </c>
    </row>
    <row r="87" spans="1:26" x14ac:dyDescent="0.3">
      <c r="A87" s="27">
        <v>44804</v>
      </c>
      <c r="B87" s="29">
        <v>4</v>
      </c>
      <c r="C87" s="29" t="s">
        <v>27</v>
      </c>
      <c r="D87" s="29" t="s">
        <v>18</v>
      </c>
      <c r="E87" s="29">
        <f t="shared" si="17"/>
        <v>4</v>
      </c>
      <c r="F87" s="29" t="str">
        <f t="shared" si="18"/>
        <v>Samp_4Rep_4AWDColeoptera</v>
      </c>
      <c r="G87" s="29" t="str">
        <f t="shared" si="28"/>
        <v>4AWDColeopteraAdult</v>
      </c>
      <c r="H87" s="29" t="s">
        <v>19</v>
      </c>
      <c r="I87" s="34">
        <v>1</v>
      </c>
      <c r="J87" s="29" t="s">
        <v>20</v>
      </c>
      <c r="K87" s="29" t="s">
        <v>21</v>
      </c>
      <c r="L87" s="29" t="s">
        <v>22</v>
      </c>
      <c r="M87" s="29" t="s">
        <v>34</v>
      </c>
      <c r="N87" s="29" t="s">
        <v>40</v>
      </c>
      <c r="O87" s="29" t="s">
        <v>44</v>
      </c>
      <c r="P87" s="29" t="s">
        <v>24</v>
      </c>
      <c r="Q87" s="29"/>
      <c r="R87" s="29"/>
      <c r="S87" s="29"/>
      <c r="T87" s="28">
        <f>ROUND($T$40*W5,0)</f>
        <v>3</v>
      </c>
    </row>
    <row r="88" spans="1:26" x14ac:dyDescent="0.3">
      <c r="A88" s="11">
        <v>44804</v>
      </c>
      <c r="B88" s="2">
        <v>4</v>
      </c>
      <c r="C88" s="2" t="s">
        <v>25</v>
      </c>
      <c r="D88" s="2" t="s">
        <v>18</v>
      </c>
      <c r="E88" s="2">
        <f t="shared" si="17"/>
        <v>3</v>
      </c>
      <c r="F88" s="2" t="str">
        <f t="shared" si="18"/>
        <v>Samp_4Rep_3AWDColeoptera</v>
      </c>
      <c r="G88" t="s">
        <v>38</v>
      </c>
      <c r="H88" t="s">
        <v>19</v>
      </c>
      <c r="I88">
        <v>1</v>
      </c>
      <c r="J88" t="s">
        <v>20</v>
      </c>
      <c r="K88" t="s">
        <v>21</v>
      </c>
      <c r="L88" t="s">
        <v>22</v>
      </c>
      <c r="M88" t="s">
        <v>26</v>
      </c>
      <c r="N88" t="s">
        <v>74</v>
      </c>
      <c r="O88" s="2" t="s">
        <v>36</v>
      </c>
      <c r="P88" t="s">
        <v>28</v>
      </c>
      <c r="S88" s="2">
        <v>1</v>
      </c>
      <c r="T88" s="12">
        <f>ROUND($T$41*W3,0)</f>
        <v>5</v>
      </c>
    </row>
    <row r="89" spans="1:26" x14ac:dyDescent="0.3">
      <c r="A89" s="11">
        <v>44804</v>
      </c>
      <c r="B89" s="2">
        <v>4</v>
      </c>
      <c r="C89" s="2" t="s">
        <v>25</v>
      </c>
      <c r="D89" s="2" t="s">
        <v>18</v>
      </c>
      <c r="E89" s="2">
        <f t="shared" si="17"/>
        <v>3</v>
      </c>
      <c r="F89" s="2" t="str">
        <f t="shared" si="18"/>
        <v>Samp_4Rep_3AWDColeoptera</v>
      </c>
      <c r="G89" t="s">
        <v>38</v>
      </c>
      <c r="H89" t="s">
        <v>19</v>
      </c>
      <c r="I89">
        <v>1</v>
      </c>
      <c r="J89" t="s">
        <v>20</v>
      </c>
      <c r="K89" t="s">
        <v>21</v>
      </c>
      <c r="L89" t="s">
        <v>22</v>
      </c>
      <c r="M89" t="s">
        <v>26</v>
      </c>
      <c r="N89" t="s">
        <v>74</v>
      </c>
      <c r="O89" s="2" t="s">
        <v>41</v>
      </c>
      <c r="P89" t="s">
        <v>28</v>
      </c>
      <c r="T89" s="12">
        <f t="shared" ref="T89:T90" si="30">ROUND($T$41*W4,0)</f>
        <v>6</v>
      </c>
    </row>
    <row r="90" spans="1:26" x14ac:dyDescent="0.3">
      <c r="A90" s="11">
        <v>44804</v>
      </c>
      <c r="B90" s="2">
        <v>4</v>
      </c>
      <c r="C90" s="2" t="s">
        <v>25</v>
      </c>
      <c r="D90" s="2" t="s">
        <v>18</v>
      </c>
      <c r="E90" s="2">
        <f t="shared" si="17"/>
        <v>3</v>
      </c>
      <c r="F90" s="2" t="str">
        <f t="shared" si="18"/>
        <v>Samp_4Rep_3AWDColeoptera</v>
      </c>
      <c r="G90" t="s">
        <v>38</v>
      </c>
      <c r="H90" t="s">
        <v>19</v>
      </c>
      <c r="I90">
        <v>1</v>
      </c>
      <c r="J90" t="s">
        <v>20</v>
      </c>
      <c r="K90" t="s">
        <v>21</v>
      </c>
      <c r="L90" t="s">
        <v>22</v>
      </c>
      <c r="M90" t="s">
        <v>26</v>
      </c>
      <c r="N90" t="s">
        <v>74</v>
      </c>
      <c r="O90" s="2" t="s">
        <v>44</v>
      </c>
      <c r="P90" t="s">
        <v>28</v>
      </c>
      <c r="T90" s="12">
        <f t="shared" si="30"/>
        <v>4</v>
      </c>
    </row>
    <row r="91" spans="1:26" x14ac:dyDescent="0.3">
      <c r="A91" s="11">
        <v>44804</v>
      </c>
      <c r="B91" s="2">
        <v>4</v>
      </c>
      <c r="C91" s="2" t="s">
        <v>27</v>
      </c>
      <c r="D91" s="2" t="s">
        <v>18</v>
      </c>
      <c r="E91" s="2">
        <f t="shared" si="17"/>
        <v>4</v>
      </c>
      <c r="F91" s="2" t="str">
        <f t="shared" si="18"/>
        <v>Samp_4Rep_4AWDColeoptera</v>
      </c>
      <c r="G91" t="s">
        <v>38</v>
      </c>
      <c r="H91" t="s">
        <v>19</v>
      </c>
      <c r="I91">
        <v>1</v>
      </c>
      <c r="J91" t="s">
        <v>20</v>
      </c>
      <c r="K91" t="s">
        <v>21</v>
      </c>
      <c r="L91" t="s">
        <v>22</v>
      </c>
      <c r="M91" t="s">
        <v>26</v>
      </c>
      <c r="N91" t="s">
        <v>74</v>
      </c>
      <c r="O91" s="2" t="s">
        <v>36</v>
      </c>
      <c r="P91" t="s">
        <v>28</v>
      </c>
      <c r="S91" s="2">
        <v>1</v>
      </c>
      <c r="T91" s="12">
        <f>ROUND($T$42*W3,0)</f>
        <v>8</v>
      </c>
    </row>
    <row r="92" spans="1:26" x14ac:dyDescent="0.3">
      <c r="A92" s="11">
        <v>44804</v>
      </c>
      <c r="B92" s="2">
        <v>4</v>
      </c>
      <c r="C92" s="2" t="s">
        <v>27</v>
      </c>
      <c r="D92" s="2" t="s">
        <v>18</v>
      </c>
      <c r="E92" s="2">
        <f t="shared" si="17"/>
        <v>4</v>
      </c>
      <c r="F92" s="2" t="str">
        <f t="shared" si="18"/>
        <v>Samp_4Rep_4AWDColeoptera</v>
      </c>
      <c r="G92" t="s">
        <v>38</v>
      </c>
      <c r="H92" t="s">
        <v>19</v>
      </c>
      <c r="I92">
        <v>1</v>
      </c>
      <c r="J92" t="s">
        <v>20</v>
      </c>
      <c r="K92" t="s">
        <v>21</v>
      </c>
      <c r="L92" t="s">
        <v>22</v>
      </c>
      <c r="M92" t="s">
        <v>26</v>
      </c>
      <c r="N92" t="s">
        <v>74</v>
      </c>
      <c r="O92" s="2" t="s">
        <v>41</v>
      </c>
      <c r="P92" t="s">
        <v>28</v>
      </c>
      <c r="T92" s="12">
        <f t="shared" ref="T92:T93" si="31">ROUND($T$42*W4,0)</f>
        <v>11</v>
      </c>
    </row>
    <row r="93" spans="1:26" x14ac:dyDescent="0.3">
      <c r="A93" s="13">
        <v>44804</v>
      </c>
      <c r="B93" s="3">
        <v>4</v>
      </c>
      <c r="C93" s="3" t="s">
        <v>27</v>
      </c>
      <c r="D93" s="3" t="s">
        <v>18</v>
      </c>
      <c r="E93" s="3">
        <f t="shared" si="17"/>
        <v>4</v>
      </c>
      <c r="F93" s="3" t="str">
        <f t="shared" si="18"/>
        <v>Samp_4Rep_4AWDColeoptera</v>
      </c>
      <c r="G93" s="4" t="s">
        <v>38</v>
      </c>
      <c r="H93" s="4" t="s">
        <v>19</v>
      </c>
      <c r="I93" s="4">
        <v>1</v>
      </c>
      <c r="J93" s="4" t="s">
        <v>20</v>
      </c>
      <c r="K93" s="4" t="s">
        <v>21</v>
      </c>
      <c r="L93" s="4" t="s">
        <v>22</v>
      </c>
      <c r="M93" s="4" t="s">
        <v>26</v>
      </c>
      <c r="N93" s="4" t="s">
        <v>74</v>
      </c>
      <c r="O93" s="3" t="s">
        <v>44</v>
      </c>
      <c r="P93" s="4"/>
      <c r="Q93" s="4"/>
      <c r="R93" s="4"/>
      <c r="S93" s="3"/>
      <c r="T93" s="15">
        <f t="shared" si="31"/>
        <v>7</v>
      </c>
    </row>
    <row r="94" spans="1:26" x14ac:dyDescent="0.3">
      <c r="T94" s="5">
        <f>SUM(T64:T93)</f>
        <v>179</v>
      </c>
    </row>
    <row r="97" spans="1:20" x14ac:dyDescent="0.3">
      <c r="A97" t="s">
        <v>100</v>
      </c>
      <c r="T97" s="2"/>
    </row>
    <row r="98" spans="1:20" x14ac:dyDescent="0.3">
      <c r="A98" t="s">
        <v>89</v>
      </c>
      <c r="T98" s="2"/>
    </row>
    <row r="99" spans="1:20" ht="28.8" x14ac:dyDescent="0.3">
      <c r="A99" s="7" t="s">
        <v>0</v>
      </c>
      <c r="B99" s="8" t="s">
        <v>1</v>
      </c>
      <c r="C99" s="8" t="s">
        <v>2</v>
      </c>
      <c r="D99" s="8" t="s">
        <v>3</v>
      </c>
      <c r="E99" s="8" t="s">
        <v>102</v>
      </c>
      <c r="F99" s="8" t="s">
        <v>103</v>
      </c>
      <c r="G99" s="8" t="s">
        <v>33</v>
      </c>
      <c r="H99" s="8" t="s">
        <v>4</v>
      </c>
      <c r="I99" s="9" t="s">
        <v>5</v>
      </c>
      <c r="J99" s="8" t="s">
        <v>6</v>
      </c>
      <c r="K99" s="8" t="s">
        <v>7</v>
      </c>
      <c r="L99" s="8" t="s">
        <v>8</v>
      </c>
      <c r="M99" s="8" t="s">
        <v>9</v>
      </c>
      <c r="N99" s="8" t="s">
        <v>10</v>
      </c>
      <c r="O99" s="8" t="s">
        <v>11</v>
      </c>
      <c r="P99" s="8" t="s">
        <v>12</v>
      </c>
      <c r="Q99" s="8" t="s">
        <v>13</v>
      </c>
      <c r="R99" s="8" t="s">
        <v>14</v>
      </c>
      <c r="S99" s="8" t="s">
        <v>15</v>
      </c>
      <c r="T99" s="10" t="s">
        <v>16</v>
      </c>
    </row>
    <row r="100" spans="1:20" x14ac:dyDescent="0.3">
      <c r="A100" s="45">
        <v>44804</v>
      </c>
      <c r="B100" s="46">
        <v>4</v>
      </c>
      <c r="C100" s="46" t="s">
        <v>25</v>
      </c>
      <c r="D100" s="46" t="s">
        <v>18</v>
      </c>
      <c r="E100" s="46">
        <f t="shared" ref="E100:E110" si="32">VLOOKUP(C100,$C$3:$E$10,3,0)</f>
        <v>3</v>
      </c>
      <c r="F100" s="46" t="str">
        <f t="shared" ref="F100:F110" si="33">"Samp_"&amp;B100&amp;"Rep_"&amp;E100&amp;D100&amp;L100</f>
        <v>Samp_4Rep_3AWDColeoptera</v>
      </c>
      <c r="G100" s="46" t="str">
        <f t="shared" ref="G100:G102" si="34">B100&amp;D100&amp;L100&amp;P100</f>
        <v>4AWDColeopteraAdult</v>
      </c>
      <c r="H100" s="46" t="s">
        <v>19</v>
      </c>
      <c r="I100" s="47">
        <v>1</v>
      </c>
      <c r="J100" s="46" t="s">
        <v>20</v>
      </c>
      <c r="K100" s="46" t="s">
        <v>21</v>
      </c>
      <c r="L100" s="46" t="s">
        <v>22</v>
      </c>
      <c r="M100" s="46" t="s">
        <v>26</v>
      </c>
      <c r="N100" s="46" t="s">
        <v>35</v>
      </c>
      <c r="O100" s="46" t="s">
        <v>36</v>
      </c>
      <c r="P100" s="46" t="s">
        <v>24</v>
      </c>
      <c r="Q100" s="46"/>
      <c r="R100" s="46"/>
      <c r="S100" s="46">
        <v>1</v>
      </c>
      <c r="T100" s="48">
        <v>15</v>
      </c>
    </row>
    <row r="101" spans="1:20" x14ac:dyDescent="0.3">
      <c r="A101" s="11">
        <v>44804</v>
      </c>
      <c r="B101" s="2">
        <v>4</v>
      </c>
      <c r="C101" s="2" t="s">
        <v>25</v>
      </c>
      <c r="D101" s="2" t="s">
        <v>18</v>
      </c>
      <c r="E101" s="2">
        <f t="shared" si="32"/>
        <v>3</v>
      </c>
      <c r="F101" s="2" t="str">
        <f t="shared" si="33"/>
        <v>Samp_4Rep_3AWDColeoptera</v>
      </c>
      <c r="G101" s="2" t="str">
        <f t="shared" si="34"/>
        <v>4AWDColeopteraAdult</v>
      </c>
      <c r="H101" s="2" t="s">
        <v>19</v>
      </c>
      <c r="I101" s="6">
        <v>1</v>
      </c>
      <c r="J101" s="2" t="s">
        <v>20</v>
      </c>
      <c r="K101" s="2" t="s">
        <v>21</v>
      </c>
      <c r="L101" s="2" t="s">
        <v>22</v>
      </c>
      <c r="M101" s="2" t="s">
        <v>34</v>
      </c>
      <c r="N101" s="2" t="s">
        <v>35</v>
      </c>
      <c r="O101" s="2" t="s">
        <v>41</v>
      </c>
      <c r="P101" s="2" t="s">
        <v>24</v>
      </c>
      <c r="Q101" s="2"/>
      <c r="R101" s="2"/>
      <c r="T101" s="12">
        <v>20</v>
      </c>
    </row>
    <row r="102" spans="1:20" x14ac:dyDescent="0.3">
      <c r="A102" s="11">
        <v>44804</v>
      </c>
      <c r="B102" s="2">
        <v>4</v>
      </c>
      <c r="C102" s="2" t="s">
        <v>25</v>
      </c>
      <c r="D102" s="2" t="s">
        <v>18</v>
      </c>
      <c r="E102" s="2">
        <f t="shared" si="32"/>
        <v>3</v>
      </c>
      <c r="F102" s="2" t="str">
        <f t="shared" si="33"/>
        <v>Samp_4Rep_3AWDColeoptera</v>
      </c>
      <c r="G102" s="2" t="str">
        <f t="shared" si="34"/>
        <v>4AWDColeopteraAdult</v>
      </c>
      <c r="H102" s="2" t="s">
        <v>19</v>
      </c>
      <c r="I102" s="6">
        <v>1</v>
      </c>
      <c r="J102" s="2" t="s">
        <v>20</v>
      </c>
      <c r="K102" s="2" t="s">
        <v>21</v>
      </c>
      <c r="L102" s="2" t="s">
        <v>22</v>
      </c>
      <c r="M102" s="2" t="s">
        <v>34</v>
      </c>
      <c r="N102" s="2" t="s">
        <v>40</v>
      </c>
      <c r="O102" s="2" t="s">
        <v>44</v>
      </c>
      <c r="P102" s="2" t="s">
        <v>24</v>
      </c>
      <c r="Q102" s="2"/>
      <c r="R102" s="2"/>
      <c r="T102" s="12">
        <v>12</v>
      </c>
    </row>
    <row r="103" spans="1:20" x14ac:dyDescent="0.3">
      <c r="A103" s="11">
        <v>44804</v>
      </c>
      <c r="B103" s="2">
        <v>4</v>
      </c>
      <c r="C103" s="2" t="s">
        <v>25</v>
      </c>
      <c r="D103" s="2" t="s">
        <v>18</v>
      </c>
      <c r="E103" s="2">
        <f t="shared" si="32"/>
        <v>3</v>
      </c>
      <c r="F103" s="2" t="str">
        <f t="shared" si="33"/>
        <v>Samp_4Rep_3AWDColeoptera</v>
      </c>
      <c r="G103" s="2" t="s">
        <v>37</v>
      </c>
      <c r="H103" s="2" t="s">
        <v>19</v>
      </c>
      <c r="I103" s="6">
        <v>1</v>
      </c>
      <c r="J103" s="2" t="s">
        <v>20</v>
      </c>
      <c r="K103" s="2" t="s">
        <v>21</v>
      </c>
      <c r="L103" s="2" t="s">
        <v>22</v>
      </c>
      <c r="M103" s="2" t="s">
        <v>34</v>
      </c>
      <c r="N103" s="2" t="s">
        <v>35</v>
      </c>
      <c r="O103" s="2" t="s">
        <v>41</v>
      </c>
      <c r="P103" s="2" t="s">
        <v>24</v>
      </c>
      <c r="Q103" s="2"/>
      <c r="R103" s="2"/>
      <c r="T103" s="12">
        <v>8</v>
      </c>
    </row>
    <row r="104" spans="1:20" x14ac:dyDescent="0.3">
      <c r="A104" s="11">
        <v>44804</v>
      </c>
      <c r="B104" s="2">
        <v>4</v>
      </c>
      <c r="C104" s="2" t="s">
        <v>25</v>
      </c>
      <c r="D104" s="2" t="s">
        <v>18</v>
      </c>
      <c r="E104" s="2">
        <f t="shared" si="32"/>
        <v>3</v>
      </c>
      <c r="F104" s="2" t="str">
        <f t="shared" si="33"/>
        <v>Samp_4Rep_3AWDColeoptera</v>
      </c>
      <c r="G104" s="2" t="s">
        <v>37</v>
      </c>
      <c r="H104" s="2" t="s">
        <v>19</v>
      </c>
      <c r="I104" s="6">
        <v>1</v>
      </c>
      <c r="J104" s="2" t="s">
        <v>20</v>
      </c>
      <c r="K104" s="2" t="s">
        <v>21</v>
      </c>
      <c r="L104" s="2" t="s">
        <v>22</v>
      </c>
      <c r="M104" s="2" t="s">
        <v>34</v>
      </c>
      <c r="N104" s="2" t="s">
        <v>40</v>
      </c>
      <c r="O104" s="2" t="s">
        <v>44</v>
      </c>
      <c r="P104" s="2" t="s">
        <v>24</v>
      </c>
      <c r="Q104" s="2"/>
      <c r="R104" s="2"/>
      <c r="T104" s="12">
        <v>20</v>
      </c>
    </row>
    <row r="105" spans="1:20" x14ac:dyDescent="0.3">
      <c r="A105" s="11">
        <v>44804</v>
      </c>
      <c r="B105" s="2">
        <v>4</v>
      </c>
      <c r="C105" s="2" t="s">
        <v>25</v>
      </c>
      <c r="D105" s="2" t="s">
        <v>18</v>
      </c>
      <c r="E105" s="2">
        <f t="shared" si="32"/>
        <v>3</v>
      </c>
      <c r="F105" s="2" t="str">
        <f t="shared" si="33"/>
        <v>Samp_4Rep_3AWDColeoptera</v>
      </c>
      <c r="G105" s="2" t="s">
        <v>37</v>
      </c>
      <c r="H105" s="2" t="s">
        <v>19</v>
      </c>
      <c r="I105" s="6">
        <v>1</v>
      </c>
      <c r="J105" s="2" t="s">
        <v>20</v>
      </c>
      <c r="K105" s="2" t="s">
        <v>21</v>
      </c>
      <c r="L105" s="2" t="s">
        <v>22</v>
      </c>
      <c r="M105" s="2" t="s">
        <v>34</v>
      </c>
      <c r="N105" s="2" t="s">
        <v>40</v>
      </c>
      <c r="O105" s="2" t="s">
        <v>44</v>
      </c>
      <c r="P105" s="2" t="s">
        <v>24</v>
      </c>
      <c r="Q105" s="2"/>
      <c r="R105" s="2"/>
      <c r="T105" s="12">
        <v>35</v>
      </c>
    </row>
    <row r="106" spans="1:20" x14ac:dyDescent="0.3">
      <c r="A106" s="11">
        <v>44804</v>
      </c>
      <c r="B106" s="2">
        <v>4</v>
      </c>
      <c r="C106" s="2" t="s">
        <v>27</v>
      </c>
      <c r="D106" s="2" t="s">
        <v>18</v>
      </c>
      <c r="E106" s="2">
        <f t="shared" si="32"/>
        <v>4</v>
      </c>
      <c r="F106" s="2" t="str">
        <f t="shared" si="33"/>
        <v>Samp_4Rep_4AWDColeoptera</v>
      </c>
      <c r="G106" s="2" t="s">
        <v>37</v>
      </c>
      <c r="H106" s="2" t="s">
        <v>19</v>
      </c>
      <c r="I106" s="6">
        <v>1</v>
      </c>
      <c r="J106" s="2" t="s">
        <v>20</v>
      </c>
      <c r="K106" s="2" t="s">
        <v>21</v>
      </c>
      <c r="L106" s="2" t="s">
        <v>22</v>
      </c>
      <c r="M106" s="2" t="s">
        <v>26</v>
      </c>
      <c r="N106" s="2" t="s">
        <v>35</v>
      </c>
      <c r="O106" s="2" t="s">
        <v>36</v>
      </c>
      <c r="P106" s="2" t="s">
        <v>24</v>
      </c>
      <c r="Q106" s="2"/>
      <c r="R106" s="2"/>
      <c r="S106" s="2">
        <v>1</v>
      </c>
      <c r="T106" s="12">
        <v>4</v>
      </c>
    </row>
    <row r="107" spans="1:20" x14ac:dyDescent="0.3">
      <c r="A107" s="11">
        <v>44804</v>
      </c>
      <c r="B107" s="2">
        <v>4</v>
      </c>
      <c r="C107" s="2" t="s">
        <v>27</v>
      </c>
      <c r="D107" s="2" t="s">
        <v>18</v>
      </c>
      <c r="E107" s="2">
        <f t="shared" si="32"/>
        <v>4</v>
      </c>
      <c r="F107" s="2" t="str">
        <f t="shared" si="33"/>
        <v>Samp_4Rep_4AWDColeoptera</v>
      </c>
      <c r="G107" s="2" t="s">
        <v>37</v>
      </c>
      <c r="H107" s="2" t="s">
        <v>19</v>
      </c>
      <c r="I107" s="6">
        <v>1</v>
      </c>
      <c r="J107" s="2" t="s">
        <v>20</v>
      </c>
      <c r="K107" s="2" t="s">
        <v>21</v>
      </c>
      <c r="L107" s="2" t="s">
        <v>22</v>
      </c>
      <c r="M107" s="2" t="s">
        <v>34</v>
      </c>
      <c r="N107" s="2" t="s">
        <v>35</v>
      </c>
      <c r="O107" s="2" t="s">
        <v>41</v>
      </c>
      <c r="P107" s="2" t="s">
        <v>24</v>
      </c>
      <c r="Q107" s="2"/>
      <c r="R107" s="2"/>
      <c r="T107" s="12">
        <v>7</v>
      </c>
    </row>
    <row r="108" spans="1:20" x14ac:dyDescent="0.3">
      <c r="A108" s="11">
        <v>44804</v>
      </c>
      <c r="B108" s="2">
        <v>4</v>
      </c>
      <c r="C108" s="2" t="s">
        <v>27</v>
      </c>
      <c r="D108" s="2" t="s">
        <v>18</v>
      </c>
      <c r="E108" s="2">
        <f t="shared" si="32"/>
        <v>4</v>
      </c>
      <c r="F108" s="2" t="str">
        <f t="shared" si="33"/>
        <v>Samp_4Rep_4AWDColeoptera</v>
      </c>
      <c r="G108" s="2" t="s">
        <v>37</v>
      </c>
      <c r="H108" s="2" t="s">
        <v>19</v>
      </c>
      <c r="I108" s="6">
        <v>1</v>
      </c>
      <c r="J108" s="2" t="s">
        <v>20</v>
      </c>
      <c r="K108" s="2" t="s">
        <v>21</v>
      </c>
      <c r="L108" s="2" t="s">
        <v>22</v>
      </c>
      <c r="M108" s="2" t="s">
        <v>34</v>
      </c>
      <c r="N108" s="2" t="s">
        <v>40</v>
      </c>
      <c r="O108" s="2" t="s">
        <v>44</v>
      </c>
      <c r="P108" s="2" t="s">
        <v>24</v>
      </c>
      <c r="Q108" s="2"/>
      <c r="R108" s="2"/>
      <c r="T108" s="12">
        <v>15</v>
      </c>
    </row>
    <row r="109" spans="1:20" x14ac:dyDescent="0.3">
      <c r="A109" s="11">
        <v>44804</v>
      </c>
      <c r="B109" s="2">
        <v>4</v>
      </c>
      <c r="C109" s="2" t="s">
        <v>25</v>
      </c>
      <c r="D109" s="2" t="s">
        <v>18</v>
      </c>
      <c r="E109" s="2">
        <f t="shared" si="32"/>
        <v>3</v>
      </c>
      <c r="F109" s="2" t="str">
        <f t="shared" si="33"/>
        <v>Samp_4Rep_3AWDColeoptera</v>
      </c>
      <c r="G109" s="2" t="s">
        <v>38</v>
      </c>
      <c r="H109" s="2" t="s">
        <v>19</v>
      </c>
      <c r="I109" s="6">
        <v>1</v>
      </c>
      <c r="J109" s="2" t="s">
        <v>20</v>
      </c>
      <c r="K109" s="2" t="s">
        <v>21</v>
      </c>
      <c r="L109" s="2" t="s">
        <v>22</v>
      </c>
      <c r="M109" s="2" t="s">
        <v>26</v>
      </c>
      <c r="N109" s="2" t="s">
        <v>74</v>
      </c>
      <c r="O109" s="2" t="s">
        <v>32</v>
      </c>
      <c r="P109" s="2" t="s">
        <v>28</v>
      </c>
      <c r="Q109" s="2"/>
      <c r="R109" s="2"/>
      <c r="S109" s="2">
        <v>1</v>
      </c>
      <c r="T109" s="12">
        <v>15</v>
      </c>
    </row>
    <row r="110" spans="1:20" x14ac:dyDescent="0.3">
      <c r="A110" s="13">
        <v>44804</v>
      </c>
      <c r="B110" s="3">
        <v>4</v>
      </c>
      <c r="C110" s="3" t="s">
        <v>27</v>
      </c>
      <c r="D110" s="3" t="s">
        <v>18</v>
      </c>
      <c r="E110" s="3">
        <f t="shared" si="32"/>
        <v>4</v>
      </c>
      <c r="F110" s="3" t="str">
        <f t="shared" si="33"/>
        <v>Samp_4Rep_4AWDColeoptera</v>
      </c>
      <c r="G110" s="3" t="s">
        <v>38</v>
      </c>
      <c r="H110" s="3" t="s">
        <v>19</v>
      </c>
      <c r="I110" s="14">
        <v>1</v>
      </c>
      <c r="J110" s="3" t="s">
        <v>20</v>
      </c>
      <c r="K110" s="3" t="s">
        <v>21</v>
      </c>
      <c r="L110" s="3" t="s">
        <v>22</v>
      </c>
      <c r="M110" s="3" t="s">
        <v>26</v>
      </c>
      <c r="N110" s="3" t="s">
        <v>74</v>
      </c>
      <c r="O110" s="3" t="s">
        <v>32</v>
      </c>
      <c r="P110" s="3" t="s">
        <v>28</v>
      </c>
      <c r="Q110" s="3"/>
      <c r="R110" s="3"/>
      <c r="S110" s="3">
        <v>1</v>
      </c>
      <c r="T110" s="15">
        <v>26</v>
      </c>
    </row>
    <row r="111" spans="1:20" x14ac:dyDescent="0.3">
      <c r="A111" s="11"/>
      <c r="G111" s="2"/>
      <c r="H111" s="2"/>
      <c r="I111" s="6"/>
      <c r="J111" s="2"/>
      <c r="K111" s="2"/>
      <c r="L111" s="2"/>
      <c r="M111" s="2"/>
      <c r="N111" s="2"/>
      <c r="O111" s="2"/>
      <c r="P111" s="2"/>
      <c r="Q111" s="2"/>
      <c r="R111" s="2"/>
      <c r="T111" s="5">
        <f>SUM(T100:T110)</f>
        <v>177</v>
      </c>
    </row>
    <row r="112" spans="1:20" x14ac:dyDescent="0.3">
      <c r="A112" t="s">
        <v>101</v>
      </c>
      <c r="E112"/>
      <c r="F112"/>
    </row>
    <row r="113" spans="1:6" x14ac:dyDescent="0.3">
      <c r="A113" s="8" t="s">
        <v>9</v>
      </c>
      <c r="B113" s="8" t="s">
        <v>10</v>
      </c>
      <c r="C113" s="8" t="s">
        <v>11</v>
      </c>
      <c r="E113"/>
      <c r="F113"/>
    </row>
    <row r="114" spans="1:6" x14ac:dyDescent="0.3">
      <c r="A114" s="46" t="s">
        <v>26</v>
      </c>
      <c r="B114" s="46" t="s">
        <v>35</v>
      </c>
      <c r="C114" s="46" t="s">
        <v>36</v>
      </c>
      <c r="E114"/>
      <c r="F114"/>
    </row>
    <row r="115" spans="1:6" x14ac:dyDescent="0.3">
      <c r="A115" s="2" t="s">
        <v>34</v>
      </c>
      <c r="B115" s="2" t="s">
        <v>35</v>
      </c>
      <c r="C115" s="2" t="s">
        <v>41</v>
      </c>
      <c r="E115"/>
      <c r="F115"/>
    </row>
    <row r="116" spans="1:6" x14ac:dyDescent="0.3">
      <c r="A116" s="2" t="s">
        <v>34</v>
      </c>
      <c r="B116" s="2" t="s">
        <v>40</v>
      </c>
      <c r="C116" s="2" t="s">
        <v>44</v>
      </c>
      <c r="E116"/>
      <c r="F116"/>
    </row>
    <row r="117" spans="1:6" x14ac:dyDescent="0.3">
      <c r="A117" s="2" t="s">
        <v>34</v>
      </c>
      <c r="B117" s="2" t="s">
        <v>40</v>
      </c>
      <c r="C117" s="2" t="s">
        <v>32</v>
      </c>
      <c r="E117"/>
      <c r="F117"/>
    </row>
    <row r="118" spans="1:6" x14ac:dyDescent="0.3">
      <c r="A118" t="s">
        <v>26</v>
      </c>
      <c r="B118" s="2" t="s">
        <v>74</v>
      </c>
      <c r="C118" s="2" t="s">
        <v>32</v>
      </c>
      <c r="E118"/>
      <c r="F118"/>
    </row>
  </sheetData>
  <mergeCells count="5">
    <mergeCell ref="U1:W1"/>
    <mergeCell ref="X1:Z1"/>
    <mergeCell ref="U34:Z35"/>
    <mergeCell ref="U76:W81"/>
    <mergeCell ref="X79:Z81"/>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6D80-0352-4142-9813-AB2ED1E3280A}">
  <dimension ref="A1:T9"/>
  <sheetViews>
    <sheetView zoomScale="85" zoomScaleNormal="85" workbookViewId="0">
      <selection activeCell="N18" sqref="N18"/>
    </sheetView>
  </sheetViews>
  <sheetFormatPr defaultRowHeight="14.4" x14ac:dyDescent="0.3"/>
  <cols>
    <col min="1" max="1" width="10.33203125" bestFit="1" customWidth="1"/>
    <col min="2" max="2" width="8.21875" bestFit="1" customWidth="1"/>
    <col min="3" max="3" width="4.21875" bestFit="1" customWidth="1"/>
    <col min="4" max="4" width="5.33203125" bestFit="1" customWidth="1"/>
    <col min="5" max="5" width="4.109375" bestFit="1" customWidth="1"/>
    <col min="6" max="6" width="26.21875" bestFit="1" customWidth="1"/>
    <col min="7" max="7" width="20.88671875" bestFit="1" customWidth="1"/>
    <col min="8" max="8" width="8.21875" bestFit="1" customWidth="1"/>
    <col min="9" max="9" width="6.77734375" bestFit="1" customWidth="1"/>
    <col min="10" max="10" width="10.33203125" bestFit="1" customWidth="1"/>
    <col min="11" max="11" width="8" bestFit="1" customWidth="1"/>
    <col min="12" max="12" width="10.109375" bestFit="1" customWidth="1"/>
    <col min="13" max="13" width="12.21875" bestFit="1" customWidth="1"/>
    <col min="14" max="14" width="8.44140625" bestFit="1" customWidth="1"/>
    <col min="16" max="16" width="7.5546875" bestFit="1" customWidth="1"/>
    <col min="17" max="17" width="8.77734375" bestFit="1" customWidth="1"/>
    <col min="18" max="18" width="8.5546875" bestFit="1" customWidth="1"/>
    <col min="19" max="19" width="8.109375" bestFit="1" customWidth="1"/>
    <col min="20" max="20" width="8.77734375" bestFit="1" customWidth="1"/>
  </cols>
  <sheetData>
    <row r="1" spans="1:20" ht="43.2" x14ac:dyDescent="0.3">
      <c r="A1" s="7" t="s">
        <v>0</v>
      </c>
      <c r="B1" s="8" t="s">
        <v>1</v>
      </c>
      <c r="C1" s="8" t="s">
        <v>2</v>
      </c>
      <c r="D1" s="8" t="s">
        <v>3</v>
      </c>
      <c r="E1" s="8" t="s">
        <v>102</v>
      </c>
      <c r="F1" s="8" t="s">
        <v>103</v>
      </c>
      <c r="G1" s="8" t="s">
        <v>33</v>
      </c>
      <c r="H1" s="8" t="s">
        <v>4</v>
      </c>
      <c r="I1" s="9" t="s">
        <v>5</v>
      </c>
      <c r="J1" s="8" t="s">
        <v>6</v>
      </c>
      <c r="K1" s="8" t="s">
        <v>7</v>
      </c>
      <c r="L1" s="8" t="s">
        <v>8</v>
      </c>
      <c r="M1" s="8" t="s">
        <v>9</v>
      </c>
      <c r="N1" s="8" t="s">
        <v>10</v>
      </c>
      <c r="O1" s="8" t="s">
        <v>11</v>
      </c>
      <c r="P1" s="8" t="s">
        <v>12</v>
      </c>
      <c r="Q1" s="8" t="s">
        <v>13</v>
      </c>
      <c r="R1" s="8" t="s">
        <v>14</v>
      </c>
      <c r="S1" s="8" t="s">
        <v>15</v>
      </c>
      <c r="T1" s="10" t="s">
        <v>16</v>
      </c>
    </row>
    <row r="2" spans="1:20" x14ac:dyDescent="0.3">
      <c r="A2" s="11">
        <v>44804</v>
      </c>
      <c r="B2" s="2">
        <v>4</v>
      </c>
      <c r="C2" s="2" t="s">
        <v>25</v>
      </c>
      <c r="D2" s="2" t="s">
        <v>18</v>
      </c>
      <c r="E2" s="2">
        <v>3</v>
      </c>
      <c r="F2" s="2" t="str">
        <f>"Samp_"&amp;B2&amp;"Rep_"&amp;E2&amp;D2&amp;L2</f>
        <v>Samp_4Rep_3AWDColeoptera</v>
      </c>
      <c r="G2" s="2" t="str">
        <f t="shared" ref="G2:G7" si="0">B2&amp;D2&amp;L2&amp;P2</f>
        <v>4AWDColeopteraAdult</v>
      </c>
      <c r="H2" s="2" t="s">
        <v>19</v>
      </c>
      <c r="I2" s="6">
        <v>1</v>
      </c>
      <c r="J2" s="2" t="s">
        <v>20</v>
      </c>
      <c r="K2" s="2" t="s">
        <v>21</v>
      </c>
      <c r="L2" s="2" t="s">
        <v>22</v>
      </c>
      <c r="M2" s="2" t="s">
        <v>26</v>
      </c>
      <c r="N2" s="2" t="s">
        <v>35</v>
      </c>
      <c r="O2" s="2" t="s">
        <v>36</v>
      </c>
      <c r="P2" s="2" t="s">
        <v>24</v>
      </c>
      <c r="Q2" s="2"/>
      <c r="R2" s="2"/>
      <c r="S2" s="2">
        <v>1</v>
      </c>
      <c r="T2" s="12">
        <v>15</v>
      </c>
    </row>
    <row r="3" spans="1:20" x14ac:dyDescent="0.3">
      <c r="A3" s="11">
        <v>44804</v>
      </c>
      <c r="B3" s="2">
        <v>4</v>
      </c>
      <c r="C3" s="2" t="s">
        <v>25</v>
      </c>
      <c r="D3" s="2" t="s">
        <v>18</v>
      </c>
      <c r="E3" s="2">
        <v>3</v>
      </c>
      <c r="F3" s="2" t="str">
        <f t="shared" ref="F3:F9" si="1">"Samp_"&amp;B3&amp;"Rep_"&amp;E3&amp;D3&amp;L3</f>
        <v>Samp_4Rep_3AWDColeoptera</v>
      </c>
      <c r="G3" s="2" t="str">
        <f t="shared" si="0"/>
        <v>4AWDColeopteraAdult</v>
      </c>
      <c r="H3" s="2" t="s">
        <v>19</v>
      </c>
      <c r="I3" s="6">
        <v>1</v>
      </c>
      <c r="J3" s="2" t="s">
        <v>20</v>
      </c>
      <c r="K3" s="2" t="s">
        <v>21</v>
      </c>
      <c r="L3" s="2" t="s">
        <v>22</v>
      </c>
      <c r="M3" s="2" t="s">
        <v>34</v>
      </c>
      <c r="N3" s="2" t="s">
        <v>35</v>
      </c>
      <c r="O3" s="2" t="s">
        <v>41</v>
      </c>
      <c r="P3" s="2" t="s">
        <v>24</v>
      </c>
      <c r="Q3" s="2"/>
      <c r="R3" s="2"/>
      <c r="S3" s="2"/>
      <c r="T3" s="12">
        <v>20</v>
      </c>
    </row>
    <row r="4" spans="1:20" x14ac:dyDescent="0.3">
      <c r="A4" s="11">
        <v>44804</v>
      </c>
      <c r="B4" s="2">
        <v>4</v>
      </c>
      <c r="C4" s="2" t="s">
        <v>25</v>
      </c>
      <c r="D4" s="2" t="s">
        <v>18</v>
      </c>
      <c r="E4" s="2">
        <v>3</v>
      </c>
      <c r="F4" s="2" t="str">
        <f t="shared" si="1"/>
        <v>Samp_4Rep_3AWDColeoptera</v>
      </c>
      <c r="G4" s="2" t="str">
        <f t="shared" si="0"/>
        <v>4AWDColeopteraAdult</v>
      </c>
      <c r="H4" s="2" t="s">
        <v>19</v>
      </c>
      <c r="I4" s="6">
        <v>1</v>
      </c>
      <c r="J4" s="2" t="s">
        <v>20</v>
      </c>
      <c r="K4" s="2" t="s">
        <v>21</v>
      </c>
      <c r="L4" s="2" t="s">
        <v>22</v>
      </c>
      <c r="M4" s="2" t="s">
        <v>34</v>
      </c>
      <c r="N4" s="2" t="s">
        <v>40</v>
      </c>
      <c r="O4" s="2" t="s">
        <v>44</v>
      </c>
      <c r="P4" s="2" t="s">
        <v>24</v>
      </c>
      <c r="Q4" s="2"/>
      <c r="R4" s="2"/>
      <c r="S4" s="2"/>
      <c r="T4" s="12">
        <v>12</v>
      </c>
    </row>
    <row r="5" spans="1:20" x14ac:dyDescent="0.3">
      <c r="A5" s="11">
        <v>44804</v>
      </c>
      <c r="B5" s="2">
        <v>4</v>
      </c>
      <c r="C5" s="2" t="s">
        <v>25</v>
      </c>
      <c r="D5" s="2" t="s">
        <v>18</v>
      </c>
      <c r="E5" s="2">
        <v>3</v>
      </c>
      <c r="F5" s="2" t="str">
        <f t="shared" si="1"/>
        <v>Samp_4Rep_3AWDColeoptera</v>
      </c>
      <c r="G5" s="2" t="str">
        <f t="shared" si="0"/>
        <v>4AWDColeopteraAdult</v>
      </c>
      <c r="H5" s="2" t="s">
        <v>19</v>
      </c>
      <c r="I5" s="6">
        <v>1</v>
      </c>
      <c r="J5" s="2" t="s">
        <v>20</v>
      </c>
      <c r="K5" s="2" t="s">
        <v>21</v>
      </c>
      <c r="L5" s="2" t="s">
        <v>22</v>
      </c>
      <c r="M5" s="2" t="s">
        <v>34</v>
      </c>
      <c r="N5" s="2" t="s">
        <v>32</v>
      </c>
      <c r="O5" s="2" t="s">
        <v>32</v>
      </c>
      <c r="P5" s="2" t="s">
        <v>24</v>
      </c>
      <c r="Q5" s="2"/>
      <c r="R5" s="2"/>
      <c r="S5" s="2"/>
      <c r="T5" s="12">
        <v>28</v>
      </c>
    </row>
    <row r="6" spans="1:20" x14ac:dyDescent="0.3">
      <c r="A6" s="11">
        <v>44804</v>
      </c>
      <c r="B6" s="2">
        <v>4</v>
      </c>
      <c r="C6" s="2" t="s">
        <v>25</v>
      </c>
      <c r="D6" s="2" t="s">
        <v>18</v>
      </c>
      <c r="E6" s="2">
        <v>3</v>
      </c>
      <c r="F6" s="2" t="str">
        <f t="shared" si="1"/>
        <v>Samp_4Rep_3AWDColeoptera</v>
      </c>
      <c r="G6" s="2" t="str">
        <f t="shared" si="0"/>
        <v>4AWDColeopteraAdult</v>
      </c>
      <c r="H6" s="2" t="s">
        <v>19</v>
      </c>
      <c r="I6" s="6">
        <v>1</v>
      </c>
      <c r="J6" s="2" t="s">
        <v>20</v>
      </c>
      <c r="K6" s="2" t="s">
        <v>21</v>
      </c>
      <c r="L6" s="2" t="s">
        <v>22</v>
      </c>
      <c r="M6" s="2" t="s">
        <v>34</v>
      </c>
      <c r="N6" s="2" t="s">
        <v>40</v>
      </c>
      <c r="O6" s="2" t="s">
        <v>32</v>
      </c>
      <c r="P6" s="2" t="s">
        <v>24</v>
      </c>
      <c r="Q6" s="2"/>
      <c r="R6" s="2"/>
      <c r="S6" s="2"/>
      <c r="T6" s="12">
        <v>35</v>
      </c>
    </row>
    <row r="7" spans="1:20" x14ac:dyDescent="0.3">
      <c r="A7" s="11">
        <v>44804</v>
      </c>
      <c r="B7" s="2">
        <v>4</v>
      </c>
      <c r="C7" s="2" t="s">
        <v>27</v>
      </c>
      <c r="D7" s="2" t="s">
        <v>18</v>
      </c>
      <c r="E7" s="2">
        <v>4</v>
      </c>
      <c r="F7" s="2" t="str">
        <f t="shared" si="1"/>
        <v>Samp_4Rep_4AWDColeoptera</v>
      </c>
      <c r="G7" s="2" t="str">
        <f t="shared" si="0"/>
        <v>4AWDColeopteraAdult</v>
      </c>
      <c r="H7" s="2" t="s">
        <v>19</v>
      </c>
      <c r="I7" s="6">
        <v>1</v>
      </c>
      <c r="J7" s="2" t="s">
        <v>20</v>
      </c>
      <c r="K7" s="2" t="s">
        <v>21</v>
      </c>
      <c r="L7" s="2" t="s">
        <v>22</v>
      </c>
      <c r="M7" s="2" t="s">
        <v>32</v>
      </c>
      <c r="N7" s="2" t="s">
        <v>32</v>
      </c>
      <c r="O7" s="2" t="s">
        <v>32</v>
      </c>
      <c r="P7" s="2" t="s">
        <v>24</v>
      </c>
      <c r="Q7" s="2"/>
      <c r="R7" s="2"/>
      <c r="S7" s="2">
        <v>1</v>
      </c>
      <c r="T7" s="12">
        <v>26</v>
      </c>
    </row>
    <row r="8" spans="1:20" x14ac:dyDescent="0.3">
      <c r="A8" s="11">
        <v>44804</v>
      </c>
      <c r="B8">
        <v>4</v>
      </c>
      <c r="C8" t="s">
        <v>25</v>
      </c>
      <c r="D8" t="s">
        <v>18</v>
      </c>
      <c r="E8" s="2">
        <v>3</v>
      </c>
      <c r="F8" s="2" t="str">
        <f t="shared" si="1"/>
        <v>Samp_4Rep_3AWDColeoptera</v>
      </c>
      <c r="G8" t="s">
        <v>38</v>
      </c>
      <c r="H8" t="s">
        <v>19</v>
      </c>
      <c r="I8">
        <v>1</v>
      </c>
      <c r="J8" t="s">
        <v>20</v>
      </c>
      <c r="K8" t="s">
        <v>21</v>
      </c>
      <c r="L8" t="s">
        <v>22</v>
      </c>
      <c r="M8" t="s">
        <v>26</v>
      </c>
      <c r="N8" t="s">
        <v>74</v>
      </c>
      <c r="O8" t="s">
        <v>32</v>
      </c>
      <c r="P8" t="s">
        <v>28</v>
      </c>
      <c r="S8" s="2">
        <v>1</v>
      </c>
      <c r="T8" s="2">
        <v>15</v>
      </c>
    </row>
    <row r="9" spans="1:20" x14ac:dyDescent="0.3">
      <c r="A9" s="11">
        <v>44804</v>
      </c>
      <c r="B9">
        <v>4</v>
      </c>
      <c r="C9" t="s">
        <v>27</v>
      </c>
      <c r="D9" t="s">
        <v>18</v>
      </c>
      <c r="E9" s="2">
        <v>4</v>
      </c>
      <c r="F9" s="2" t="str">
        <f t="shared" si="1"/>
        <v>Samp_4Rep_4AWDColeoptera</v>
      </c>
      <c r="G9" t="s">
        <v>38</v>
      </c>
      <c r="H9" t="s">
        <v>19</v>
      </c>
      <c r="I9">
        <v>1</v>
      </c>
      <c r="J9" t="s">
        <v>20</v>
      </c>
      <c r="K9" t="s">
        <v>21</v>
      </c>
      <c r="L9" t="s">
        <v>22</v>
      </c>
      <c r="M9" t="s">
        <v>32</v>
      </c>
      <c r="N9" t="s">
        <v>32</v>
      </c>
      <c r="O9" t="s">
        <v>32</v>
      </c>
      <c r="P9" t="s">
        <v>28</v>
      </c>
      <c r="S9" s="2">
        <v>1</v>
      </c>
      <c r="T9" s="2">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19DF-2A61-4A5B-ADA9-2D6C0A9A71EF}">
  <dimension ref="A1:L49"/>
  <sheetViews>
    <sheetView showGridLines="0" workbookViewId="0">
      <selection activeCell="A20" sqref="A20:C27"/>
    </sheetView>
  </sheetViews>
  <sheetFormatPr defaultRowHeight="14.4" x14ac:dyDescent="0.3"/>
  <cols>
    <col min="1" max="4" width="8.88671875" style="2"/>
  </cols>
  <sheetData>
    <row r="1" spans="1:12" x14ac:dyDescent="0.3">
      <c r="A1" s="2" t="s">
        <v>57</v>
      </c>
      <c r="H1" s="24" t="s">
        <v>69</v>
      </c>
    </row>
    <row r="2" spans="1:12" x14ac:dyDescent="0.3">
      <c r="A2" s="3" t="s">
        <v>49</v>
      </c>
      <c r="B2" s="3" t="s">
        <v>50</v>
      </c>
      <c r="C2" s="3" t="s">
        <v>51</v>
      </c>
      <c r="H2" t="s">
        <v>70</v>
      </c>
    </row>
    <row r="3" spans="1:12" x14ac:dyDescent="0.3">
      <c r="A3" s="2" t="s">
        <v>52</v>
      </c>
      <c r="B3" s="2" t="s">
        <v>54</v>
      </c>
      <c r="C3" s="2">
        <v>25</v>
      </c>
    </row>
    <row r="4" spans="1:12" x14ac:dyDescent="0.3">
      <c r="A4" s="2" t="s">
        <v>52</v>
      </c>
      <c r="B4" s="2" t="s">
        <v>55</v>
      </c>
      <c r="C4" s="2">
        <v>36</v>
      </c>
      <c r="H4" t="s">
        <v>49</v>
      </c>
      <c r="I4" t="s">
        <v>50</v>
      </c>
      <c r="J4" s="3" t="s">
        <v>51</v>
      </c>
      <c r="K4" s="3"/>
      <c r="L4" s="3" t="s">
        <v>51</v>
      </c>
    </row>
    <row r="5" spans="1:12" x14ac:dyDescent="0.3">
      <c r="A5" s="2" t="s">
        <v>52</v>
      </c>
      <c r="B5" s="2" t="s">
        <v>32</v>
      </c>
      <c r="C5" s="2">
        <v>13</v>
      </c>
      <c r="H5" t="s">
        <v>52</v>
      </c>
      <c r="I5" t="s">
        <v>54</v>
      </c>
      <c r="J5" s="2">
        <v>25</v>
      </c>
      <c r="K5" s="2"/>
      <c r="L5" s="2">
        <v>13</v>
      </c>
    </row>
    <row r="6" spans="1:12" x14ac:dyDescent="0.3">
      <c r="A6" s="2" t="s">
        <v>53</v>
      </c>
      <c r="B6" s="2" t="s">
        <v>56</v>
      </c>
      <c r="C6" s="2">
        <v>46</v>
      </c>
      <c r="H6" t="s">
        <v>52</v>
      </c>
      <c r="I6" t="s">
        <v>55</v>
      </c>
      <c r="J6">
        <v>36</v>
      </c>
    </row>
    <row r="7" spans="1:12" x14ac:dyDescent="0.3">
      <c r="A7" s="3" t="s">
        <v>53</v>
      </c>
      <c r="B7" s="3" t="s">
        <v>32</v>
      </c>
      <c r="C7" s="3">
        <v>35</v>
      </c>
      <c r="H7" t="s">
        <v>52</v>
      </c>
      <c r="I7" t="s">
        <v>32</v>
      </c>
      <c r="J7">
        <v>13</v>
      </c>
    </row>
    <row r="8" spans="1:12" x14ac:dyDescent="0.3">
      <c r="C8" s="2">
        <f>SUM(C3:C7)</f>
        <v>155</v>
      </c>
      <c r="H8" t="s">
        <v>53</v>
      </c>
      <c r="I8" t="s">
        <v>56</v>
      </c>
      <c r="J8">
        <v>46</v>
      </c>
    </row>
    <row r="9" spans="1:12" x14ac:dyDescent="0.3">
      <c r="H9" t="s">
        <v>53</v>
      </c>
      <c r="I9" t="s">
        <v>32</v>
      </c>
      <c r="J9">
        <v>35</v>
      </c>
    </row>
    <row r="10" spans="1:12" x14ac:dyDescent="0.3">
      <c r="A10" s="2" t="s">
        <v>59</v>
      </c>
    </row>
    <row r="11" spans="1:12" x14ac:dyDescent="0.3">
      <c r="A11" s="3" t="s">
        <v>49</v>
      </c>
      <c r="B11" s="3" t="s">
        <v>50</v>
      </c>
      <c r="C11" s="3" t="s">
        <v>51</v>
      </c>
      <c r="D11" s="21" t="s">
        <v>58</v>
      </c>
      <c r="H11" t="s">
        <v>61</v>
      </c>
    </row>
    <row r="12" spans="1:12" x14ac:dyDescent="0.3">
      <c r="A12" s="2" t="s">
        <v>52</v>
      </c>
      <c r="B12" s="2" t="s">
        <v>54</v>
      </c>
      <c r="C12" s="2">
        <v>25</v>
      </c>
      <c r="D12" s="22">
        <f>C12/SUM($C$12:$C$13)</f>
        <v>0.4098360655737705</v>
      </c>
    </row>
    <row r="13" spans="1:12" x14ac:dyDescent="0.3">
      <c r="A13" s="2" t="s">
        <v>52</v>
      </c>
      <c r="B13" s="2" t="s">
        <v>55</v>
      </c>
      <c r="C13" s="2">
        <v>36</v>
      </c>
      <c r="D13" s="22">
        <f>C13/SUM($C$12:$C$13)</f>
        <v>0.5901639344262295</v>
      </c>
      <c r="H13" t="s">
        <v>71</v>
      </c>
    </row>
    <row r="14" spans="1:12" x14ac:dyDescent="0.3">
      <c r="A14" s="2" t="s">
        <v>52</v>
      </c>
      <c r="B14" s="2" t="s">
        <v>54</v>
      </c>
      <c r="C14" s="2">
        <f>ROUND($C$5*D12,0)</f>
        <v>5</v>
      </c>
      <c r="D14" s="20"/>
    </row>
    <row r="15" spans="1:12" x14ac:dyDescent="0.3">
      <c r="A15" s="2" t="s">
        <v>52</v>
      </c>
      <c r="B15" s="2" t="s">
        <v>55</v>
      </c>
      <c r="C15" s="2">
        <f>ROUND($C$5*D13,0)</f>
        <v>8</v>
      </c>
      <c r="H15" t="s">
        <v>49</v>
      </c>
      <c r="I15" t="s">
        <v>50</v>
      </c>
      <c r="J15" t="s">
        <v>51</v>
      </c>
    </row>
    <row r="16" spans="1:12" x14ac:dyDescent="0.3">
      <c r="A16" s="2" t="s">
        <v>53</v>
      </c>
      <c r="B16" s="2" t="s">
        <v>56</v>
      </c>
      <c r="C16" s="2">
        <v>46</v>
      </c>
      <c r="H16" t="s">
        <v>52</v>
      </c>
      <c r="I16" t="s">
        <v>32</v>
      </c>
      <c r="J16">
        <v>13</v>
      </c>
    </row>
    <row r="17" spans="1:11" x14ac:dyDescent="0.3">
      <c r="A17" s="3" t="s">
        <v>53</v>
      </c>
      <c r="B17" s="3" t="s">
        <v>32</v>
      </c>
      <c r="C17" s="3">
        <v>35</v>
      </c>
    </row>
    <row r="18" spans="1:11" x14ac:dyDescent="0.3">
      <c r="C18" s="2">
        <f>SUM(C12:C17)</f>
        <v>155</v>
      </c>
      <c r="H18" t="s">
        <v>62</v>
      </c>
    </row>
    <row r="20" spans="1:11" x14ac:dyDescent="0.3">
      <c r="A20" s="2" t="s">
        <v>60</v>
      </c>
      <c r="H20" t="s">
        <v>49</v>
      </c>
      <c r="I20" t="s">
        <v>50</v>
      </c>
      <c r="J20" t="s">
        <v>51</v>
      </c>
      <c r="K20" t="s">
        <v>58</v>
      </c>
    </row>
    <row r="21" spans="1:11" x14ac:dyDescent="0.3">
      <c r="A21" s="3" t="s">
        <v>49</v>
      </c>
      <c r="B21" s="3" t="s">
        <v>50</v>
      </c>
      <c r="C21" s="3" t="s">
        <v>51</v>
      </c>
      <c r="D21" s="21" t="s">
        <v>58</v>
      </c>
      <c r="H21" t="s">
        <v>52</v>
      </c>
      <c r="I21" t="s">
        <v>54</v>
      </c>
      <c r="J21">
        <v>25</v>
      </c>
      <c r="K21" s="23">
        <v>0.40983999999999998</v>
      </c>
    </row>
    <row r="22" spans="1:11" x14ac:dyDescent="0.3">
      <c r="A22" s="2" t="s">
        <v>52</v>
      </c>
      <c r="B22" s="2" t="s">
        <v>54</v>
      </c>
      <c r="C22" s="2">
        <v>25</v>
      </c>
      <c r="D22" s="22">
        <f>C22/SUM($C$12:$C$13)</f>
        <v>0.4098360655737705</v>
      </c>
      <c r="H22" t="s">
        <v>52</v>
      </c>
      <c r="I22" t="s">
        <v>55</v>
      </c>
      <c r="J22">
        <v>36</v>
      </c>
      <c r="K22" s="23">
        <v>0.59016000000000002</v>
      </c>
    </row>
    <row r="23" spans="1:11" x14ac:dyDescent="0.3">
      <c r="A23" s="2" t="s">
        <v>52</v>
      </c>
      <c r="B23" s="2" t="s">
        <v>55</v>
      </c>
      <c r="C23" s="2">
        <v>36</v>
      </c>
      <c r="D23" s="22">
        <f>C23/SUM($C$12:$C$13)</f>
        <v>0.5901639344262295</v>
      </c>
    </row>
    <row r="24" spans="1:11" x14ac:dyDescent="0.3">
      <c r="A24" s="2" t="s">
        <v>52</v>
      </c>
      <c r="B24" s="2" t="s">
        <v>54</v>
      </c>
      <c r="C24" s="2">
        <f>ROUND($C$5*D22,0)</f>
        <v>5</v>
      </c>
      <c r="H24" t="s">
        <v>63</v>
      </c>
    </row>
    <row r="25" spans="1:11" x14ac:dyDescent="0.3">
      <c r="A25" s="2" t="s">
        <v>52</v>
      </c>
      <c r="B25" s="2" t="s">
        <v>55</v>
      </c>
      <c r="C25" s="2">
        <f>ROUND($C$5*D23,0)</f>
        <v>8</v>
      </c>
    </row>
    <row r="26" spans="1:11" x14ac:dyDescent="0.3">
      <c r="A26" s="2" t="s">
        <v>53</v>
      </c>
      <c r="B26" s="2" t="s">
        <v>56</v>
      </c>
      <c r="C26" s="2">
        <v>46</v>
      </c>
      <c r="H26" t="s">
        <v>59</v>
      </c>
    </row>
    <row r="27" spans="1:11" x14ac:dyDescent="0.3">
      <c r="A27" s="3" t="s">
        <v>53</v>
      </c>
      <c r="B27" s="3" t="s">
        <v>56</v>
      </c>
      <c r="C27" s="3">
        <v>35</v>
      </c>
      <c r="H27" t="s">
        <v>49</v>
      </c>
      <c r="I27" t="s">
        <v>50</v>
      </c>
      <c r="J27" t="s">
        <v>51</v>
      </c>
    </row>
    <row r="28" spans="1:11" x14ac:dyDescent="0.3">
      <c r="C28" s="2">
        <f>SUM(C22:C27)</f>
        <v>155</v>
      </c>
      <c r="H28" t="s">
        <v>52</v>
      </c>
      <c r="I28" t="s">
        <v>54</v>
      </c>
      <c r="J28">
        <v>25</v>
      </c>
    </row>
    <row r="29" spans="1:11" x14ac:dyDescent="0.3">
      <c r="H29" t="s">
        <v>52</v>
      </c>
      <c r="I29" t="s">
        <v>55</v>
      </c>
      <c r="J29">
        <v>36</v>
      </c>
    </row>
    <row r="30" spans="1:11" x14ac:dyDescent="0.3">
      <c r="H30" t="s">
        <v>52</v>
      </c>
      <c r="I30" t="s">
        <v>54</v>
      </c>
      <c r="J30">
        <v>5</v>
      </c>
    </row>
    <row r="31" spans="1:11" x14ac:dyDescent="0.3">
      <c r="A31" s="3" t="s">
        <v>49</v>
      </c>
      <c r="B31" s="3" t="s">
        <v>50</v>
      </c>
      <c r="C31" s="3" t="s">
        <v>51</v>
      </c>
      <c r="H31" t="s">
        <v>52</v>
      </c>
      <c r="I31" t="s">
        <v>55</v>
      </c>
      <c r="J31">
        <v>8</v>
      </c>
    </row>
    <row r="32" spans="1:11" x14ac:dyDescent="0.3">
      <c r="A32" s="3" t="s">
        <v>53</v>
      </c>
      <c r="B32" s="3" t="s">
        <v>55</v>
      </c>
      <c r="C32" s="3">
        <v>35</v>
      </c>
      <c r="H32" t="s">
        <v>53</v>
      </c>
      <c r="I32" t="s">
        <v>56</v>
      </c>
      <c r="J32">
        <v>46</v>
      </c>
    </row>
    <row r="33" spans="1:10" x14ac:dyDescent="0.3">
      <c r="H33" t="s">
        <v>53</v>
      </c>
      <c r="I33" t="s">
        <v>32</v>
      </c>
      <c r="J33">
        <v>35</v>
      </c>
    </row>
    <row r="35" spans="1:10" x14ac:dyDescent="0.3">
      <c r="H35" t="s">
        <v>64</v>
      </c>
    </row>
    <row r="36" spans="1:10" x14ac:dyDescent="0.3">
      <c r="A36" s="3"/>
      <c r="B36" s="3"/>
      <c r="C36" s="3"/>
      <c r="H36" t="s">
        <v>65</v>
      </c>
    </row>
    <row r="37" spans="1:10" x14ac:dyDescent="0.3">
      <c r="H37" t="s">
        <v>66</v>
      </c>
    </row>
    <row r="38" spans="1:10" x14ac:dyDescent="0.3">
      <c r="H38" t="s">
        <v>67</v>
      </c>
    </row>
    <row r="40" spans="1:10" x14ac:dyDescent="0.3">
      <c r="H40" t="s">
        <v>68</v>
      </c>
    </row>
    <row r="42" spans="1:10" x14ac:dyDescent="0.3">
      <c r="H42" t="s">
        <v>60</v>
      </c>
    </row>
    <row r="43" spans="1:10" x14ac:dyDescent="0.3">
      <c r="H43" t="s">
        <v>49</v>
      </c>
      <c r="I43" t="s">
        <v>50</v>
      </c>
      <c r="J43" t="s">
        <v>51</v>
      </c>
    </row>
    <row r="44" spans="1:10" x14ac:dyDescent="0.3">
      <c r="H44" t="s">
        <v>52</v>
      </c>
      <c r="I44" t="s">
        <v>54</v>
      </c>
      <c r="J44">
        <v>25</v>
      </c>
    </row>
    <row r="45" spans="1:10" x14ac:dyDescent="0.3">
      <c r="H45" t="s">
        <v>52</v>
      </c>
      <c r="I45" t="s">
        <v>55</v>
      </c>
      <c r="J45">
        <v>36</v>
      </c>
    </row>
    <row r="46" spans="1:10" x14ac:dyDescent="0.3">
      <c r="H46" t="s">
        <v>52</v>
      </c>
      <c r="I46" t="s">
        <v>54</v>
      </c>
      <c r="J46">
        <v>5</v>
      </c>
    </row>
    <row r="47" spans="1:10" x14ac:dyDescent="0.3">
      <c r="H47" t="s">
        <v>52</v>
      </c>
      <c r="I47" t="s">
        <v>55</v>
      </c>
      <c r="J47">
        <v>8</v>
      </c>
    </row>
    <row r="48" spans="1:10" x14ac:dyDescent="0.3">
      <c r="H48" t="s">
        <v>53</v>
      </c>
      <c r="I48" t="s">
        <v>56</v>
      </c>
      <c r="J48">
        <v>46</v>
      </c>
    </row>
    <row r="49" spans="8:10" x14ac:dyDescent="0.3">
      <c r="H49" t="s">
        <v>53</v>
      </c>
      <c r="I49" t="s">
        <v>56</v>
      </c>
      <c r="J49">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7295-67F3-4255-BC2C-D9D3183D907A}">
  <sheetPr>
    <tabColor theme="9"/>
  </sheetPr>
  <dimension ref="A1:Y50"/>
  <sheetViews>
    <sheetView showGridLines="0" topLeftCell="A15" zoomScale="70" zoomScaleNormal="70" workbookViewId="0">
      <selection activeCell="J54" sqref="J54"/>
    </sheetView>
  </sheetViews>
  <sheetFormatPr defaultRowHeight="14.4" x14ac:dyDescent="0.3"/>
  <cols>
    <col min="1" max="1" width="12.6640625" customWidth="1"/>
    <col min="2" max="2" width="8.21875" bestFit="1" customWidth="1"/>
    <col min="3" max="3" width="4.44140625" bestFit="1" customWidth="1"/>
    <col min="4" max="4" width="5.33203125" bestFit="1" customWidth="1"/>
    <col min="5" max="5" width="8" bestFit="1" customWidth="1"/>
    <col min="6" max="6" width="27.44140625" bestFit="1" customWidth="1"/>
    <col min="7" max="7" width="22" bestFit="1" customWidth="1"/>
    <col min="8" max="8" width="8.21875" bestFit="1" customWidth="1"/>
    <col min="9" max="9" width="6.77734375" bestFit="1" customWidth="1"/>
    <col min="10" max="10" width="11.109375" bestFit="1" customWidth="1"/>
    <col min="11" max="11" width="8" bestFit="1" customWidth="1"/>
    <col min="12" max="12" width="10.5546875" bestFit="1" customWidth="1"/>
    <col min="13" max="13" width="13.44140625" bestFit="1" customWidth="1"/>
    <col min="14" max="14" width="22.44140625" bestFit="1" customWidth="1"/>
    <col min="15" max="15" width="7" bestFit="1" customWidth="1"/>
    <col min="16" max="16" width="7.5546875" bestFit="1" customWidth="1"/>
    <col min="17" max="17" width="8.77734375" bestFit="1" customWidth="1"/>
    <col min="18" max="18" width="8.5546875" bestFit="1" customWidth="1"/>
    <col min="19" max="19" width="8.109375" bestFit="1" customWidth="1"/>
    <col min="20" max="20" width="10.77734375" bestFit="1" customWidth="1"/>
    <col min="21" max="21" width="17.5546875" customWidth="1"/>
    <col min="22" max="22" width="13.44140625" bestFit="1" customWidth="1"/>
    <col min="23" max="23" width="12.6640625" customWidth="1"/>
    <col min="24" max="24" width="12" bestFit="1" customWidth="1"/>
    <col min="25" max="25" width="11.6640625" bestFit="1" customWidth="1"/>
  </cols>
  <sheetData>
    <row r="1" spans="1:25" x14ac:dyDescent="0.3">
      <c r="A1" t="s">
        <v>98</v>
      </c>
      <c r="B1" s="2"/>
      <c r="C1" s="2"/>
      <c r="D1" s="2"/>
      <c r="E1" s="2"/>
      <c r="F1" s="2"/>
      <c r="G1" s="2"/>
      <c r="H1" s="2"/>
      <c r="I1" s="2"/>
      <c r="W1" s="78" t="s">
        <v>93</v>
      </c>
      <c r="X1" s="79"/>
      <c r="Y1" s="80"/>
    </row>
    <row r="2" spans="1:25" ht="28.8" x14ac:dyDescent="0.3">
      <c r="A2" s="63" t="s">
        <v>0</v>
      </c>
      <c r="B2" s="64" t="s">
        <v>1</v>
      </c>
      <c r="C2" s="64" t="s">
        <v>2</v>
      </c>
      <c r="D2" s="64" t="s">
        <v>3</v>
      </c>
      <c r="E2" s="8" t="s">
        <v>102</v>
      </c>
      <c r="F2" s="64" t="s">
        <v>103</v>
      </c>
      <c r="G2" s="64" t="s">
        <v>33</v>
      </c>
      <c r="H2" s="64" t="s">
        <v>4</v>
      </c>
      <c r="I2" s="65" t="s">
        <v>5</v>
      </c>
      <c r="J2" s="64" t="s">
        <v>6</v>
      </c>
      <c r="K2" s="64" t="s">
        <v>7</v>
      </c>
      <c r="L2" s="64" t="s">
        <v>8</v>
      </c>
      <c r="M2" s="64" t="s">
        <v>9</v>
      </c>
      <c r="N2" s="64" t="s">
        <v>10</v>
      </c>
      <c r="O2" s="64" t="s">
        <v>11</v>
      </c>
      <c r="P2" s="64" t="s">
        <v>12</v>
      </c>
      <c r="Q2" s="64" t="s">
        <v>13</v>
      </c>
      <c r="R2" s="64" t="s">
        <v>14</v>
      </c>
      <c r="S2" s="64" t="s">
        <v>15</v>
      </c>
      <c r="T2" s="66" t="s">
        <v>16</v>
      </c>
      <c r="U2" s="60" t="s">
        <v>111</v>
      </c>
      <c r="V2" s="69" t="s">
        <v>24</v>
      </c>
      <c r="W2" s="70" t="s">
        <v>75</v>
      </c>
      <c r="X2" s="70" t="s">
        <v>76</v>
      </c>
      <c r="Y2" s="70" t="s">
        <v>96</v>
      </c>
    </row>
    <row r="3" spans="1:25" x14ac:dyDescent="0.3">
      <c r="A3" s="45">
        <v>44722</v>
      </c>
      <c r="B3" s="46">
        <v>1</v>
      </c>
      <c r="C3" s="46" t="s">
        <v>17</v>
      </c>
      <c r="D3" s="46" t="s">
        <v>18</v>
      </c>
      <c r="E3" s="46">
        <v>2</v>
      </c>
      <c r="F3" s="46" t="str">
        <f t="shared" ref="F3:F22" si="0">"Samp_"&amp;B3&amp;"Rep_"&amp;E3&amp;D3&amp;L3</f>
        <v>Samp_1Rep_2AWDColeoptera</v>
      </c>
      <c r="G3" s="46" t="str">
        <f t="shared" ref="G3:G22" si="1">B3&amp;D3&amp;L3&amp;P3</f>
        <v>1AWDColeopteraAdult</v>
      </c>
      <c r="H3" s="46" t="s">
        <v>19</v>
      </c>
      <c r="I3" s="47">
        <v>1</v>
      </c>
      <c r="J3" s="46" t="s">
        <v>20</v>
      </c>
      <c r="K3" s="46" t="s">
        <v>21</v>
      </c>
      <c r="L3" s="46" t="s">
        <v>22</v>
      </c>
      <c r="M3" s="46" t="s">
        <v>23</v>
      </c>
      <c r="N3" s="46"/>
      <c r="O3" s="46"/>
      <c r="P3" s="46" t="s">
        <v>24</v>
      </c>
      <c r="Q3" s="46"/>
      <c r="R3" s="46"/>
      <c r="S3" s="46">
        <v>2</v>
      </c>
      <c r="T3" s="48">
        <v>2</v>
      </c>
      <c r="U3" s="2" t="str">
        <f>G3&amp;M3</f>
        <v>1AWDColeopteraAdultCurculionidae</v>
      </c>
      <c r="V3" s="2" t="s">
        <v>23</v>
      </c>
      <c r="W3" s="2">
        <f>SUMIF($M$3:$M$14,V3,$T$3:$T$14)/SUM($T$3:$T$14)</f>
        <v>0.25</v>
      </c>
    </row>
    <row r="4" spans="1:25" x14ac:dyDescent="0.3">
      <c r="A4" s="11">
        <v>44722</v>
      </c>
      <c r="B4" s="2">
        <v>1</v>
      </c>
      <c r="C4" s="2" t="s">
        <v>108</v>
      </c>
      <c r="D4" s="2" t="s">
        <v>105</v>
      </c>
      <c r="E4" s="2">
        <v>3</v>
      </c>
      <c r="F4" s="2" t="str">
        <f t="shared" si="0"/>
        <v>Samp_1Rep_3MSDColeoptera</v>
      </c>
      <c r="G4" s="2" t="str">
        <f t="shared" si="1"/>
        <v>1MSDColeopteraAdult</v>
      </c>
      <c r="H4" s="2" t="s">
        <v>19</v>
      </c>
      <c r="I4" s="6">
        <v>1</v>
      </c>
      <c r="J4" s="2" t="s">
        <v>20</v>
      </c>
      <c r="K4" s="2" t="s">
        <v>21</v>
      </c>
      <c r="L4" s="2" t="s">
        <v>22</v>
      </c>
      <c r="M4" s="2" t="s">
        <v>23</v>
      </c>
      <c r="N4" s="2"/>
      <c r="O4" s="2"/>
      <c r="P4" s="2" t="s">
        <v>24</v>
      </c>
      <c r="Q4" s="2"/>
      <c r="R4" s="2"/>
      <c r="S4" s="2">
        <v>1</v>
      </c>
      <c r="T4" s="12">
        <v>1</v>
      </c>
      <c r="U4" s="2" t="str">
        <f t="shared" ref="U4:U26" si="2">G4&amp;M4</f>
        <v>1MSDColeopteraAdultCurculionidae</v>
      </c>
      <c r="V4" s="2" t="s">
        <v>106</v>
      </c>
      <c r="W4" s="2">
        <f t="shared" ref="W4:W5" si="3">SUMIF($M$3:$M$14,V4,$T$3:$T$14)/SUM($T$3:$T$14)</f>
        <v>0.375</v>
      </c>
    </row>
    <row r="5" spans="1:25" x14ac:dyDescent="0.3">
      <c r="A5" s="27">
        <v>44757</v>
      </c>
      <c r="B5" s="29">
        <v>2</v>
      </c>
      <c r="C5" s="29" t="s">
        <v>104</v>
      </c>
      <c r="D5" s="29" t="s">
        <v>105</v>
      </c>
      <c r="E5" s="29">
        <v>1</v>
      </c>
      <c r="F5" s="29" t="str">
        <f t="shared" si="0"/>
        <v>Samp_2Rep_1MSDColeoptera</v>
      </c>
      <c r="G5" s="29" t="str">
        <f t="shared" si="1"/>
        <v>2MSDColeopteraAdult</v>
      </c>
      <c r="H5" s="29" t="s">
        <v>19</v>
      </c>
      <c r="I5" s="34">
        <v>1</v>
      </c>
      <c r="J5" s="29" t="s">
        <v>20</v>
      </c>
      <c r="K5" s="29" t="s">
        <v>21</v>
      </c>
      <c r="L5" s="29" t="s">
        <v>22</v>
      </c>
      <c r="M5" s="29" t="s">
        <v>23</v>
      </c>
      <c r="N5" s="29"/>
      <c r="O5" s="29"/>
      <c r="P5" s="29" t="s">
        <v>24</v>
      </c>
      <c r="Q5" s="29"/>
      <c r="R5" s="29"/>
      <c r="S5" s="29">
        <v>13</v>
      </c>
      <c r="T5" s="28">
        <v>13</v>
      </c>
      <c r="U5" s="2" t="str">
        <f t="shared" si="2"/>
        <v>2MSDColeopteraAdultCurculionidae</v>
      </c>
      <c r="V5" s="2" t="s">
        <v>34</v>
      </c>
      <c r="W5" s="2">
        <f t="shared" si="3"/>
        <v>0.375</v>
      </c>
    </row>
    <row r="6" spans="1:25" x14ac:dyDescent="0.3">
      <c r="A6" s="11">
        <v>44757</v>
      </c>
      <c r="B6" s="2">
        <v>2</v>
      </c>
      <c r="C6" s="2" t="s">
        <v>17</v>
      </c>
      <c r="D6" s="2" t="s">
        <v>18</v>
      </c>
      <c r="E6" s="2">
        <v>2</v>
      </c>
      <c r="F6" s="2" t="str">
        <f t="shared" si="0"/>
        <v>Samp_2Rep_2AWDColeoptera</v>
      </c>
      <c r="G6" s="2" t="str">
        <f t="shared" si="1"/>
        <v>2AWDColeopteraAdult</v>
      </c>
      <c r="H6" s="2" t="s">
        <v>19</v>
      </c>
      <c r="I6" s="6">
        <v>1</v>
      </c>
      <c r="J6" s="2" t="s">
        <v>20</v>
      </c>
      <c r="K6" s="2" t="s">
        <v>21</v>
      </c>
      <c r="L6" s="2" t="s">
        <v>22</v>
      </c>
      <c r="M6" s="2" t="s">
        <v>106</v>
      </c>
      <c r="N6" s="2" t="s">
        <v>107</v>
      </c>
      <c r="O6" s="2" t="s">
        <v>31</v>
      </c>
      <c r="P6" s="2" t="s">
        <v>24</v>
      </c>
      <c r="Q6" s="2"/>
      <c r="R6" s="2"/>
      <c r="S6" s="2">
        <v>5</v>
      </c>
      <c r="T6" s="12">
        <v>30</v>
      </c>
      <c r="U6" s="2" t="str">
        <f t="shared" si="2"/>
        <v>2AWDColeopteraAdultDytiscidae</v>
      </c>
    </row>
    <row r="7" spans="1:25" x14ac:dyDescent="0.3">
      <c r="A7" s="27">
        <v>44757</v>
      </c>
      <c r="B7" s="29">
        <v>2</v>
      </c>
      <c r="C7" s="29" t="s">
        <v>108</v>
      </c>
      <c r="D7" s="29" t="s">
        <v>105</v>
      </c>
      <c r="E7" s="29">
        <v>3</v>
      </c>
      <c r="F7" s="29" t="str">
        <f t="shared" si="0"/>
        <v>Samp_2Rep_3MSDColeoptera</v>
      </c>
      <c r="G7" s="29" t="str">
        <f t="shared" si="1"/>
        <v>2MSDColeopteraAdult</v>
      </c>
      <c r="H7" s="29" t="s">
        <v>19</v>
      </c>
      <c r="I7" s="34">
        <v>1</v>
      </c>
      <c r="J7" s="29" t="s">
        <v>20</v>
      </c>
      <c r="K7" s="29" t="s">
        <v>21</v>
      </c>
      <c r="L7" s="29" t="s">
        <v>22</v>
      </c>
      <c r="M7" s="29" t="s">
        <v>23</v>
      </c>
      <c r="N7" s="29"/>
      <c r="O7" s="29"/>
      <c r="P7" s="29" t="s">
        <v>24</v>
      </c>
      <c r="Q7" s="29"/>
      <c r="R7" s="29"/>
      <c r="S7" s="29">
        <v>12</v>
      </c>
      <c r="T7" s="28">
        <v>12</v>
      </c>
      <c r="U7" s="2" t="str">
        <f t="shared" si="2"/>
        <v>2MSDColeopteraAdultCurculionidae</v>
      </c>
    </row>
    <row r="8" spans="1:25" x14ac:dyDescent="0.3">
      <c r="A8" s="27">
        <v>44757</v>
      </c>
      <c r="B8" s="29">
        <v>2</v>
      </c>
      <c r="C8" s="29" t="s">
        <v>108</v>
      </c>
      <c r="D8" s="29" t="s">
        <v>105</v>
      </c>
      <c r="E8" s="29">
        <v>3</v>
      </c>
      <c r="F8" s="29" t="str">
        <f t="shared" si="0"/>
        <v>Samp_2Rep_3MSDColeoptera</v>
      </c>
      <c r="G8" s="29" t="str">
        <f t="shared" si="1"/>
        <v>2MSDColeopteraAdult</v>
      </c>
      <c r="H8" s="29" t="s">
        <v>19</v>
      </c>
      <c r="I8" s="34">
        <v>1</v>
      </c>
      <c r="J8" s="29" t="s">
        <v>20</v>
      </c>
      <c r="K8" s="29" t="s">
        <v>21</v>
      </c>
      <c r="L8" s="29" t="s">
        <v>22</v>
      </c>
      <c r="M8" s="29" t="s">
        <v>106</v>
      </c>
      <c r="N8" s="29" t="s">
        <v>107</v>
      </c>
      <c r="O8" s="29" t="s">
        <v>31</v>
      </c>
      <c r="P8" s="29" t="s">
        <v>24</v>
      </c>
      <c r="Q8" s="29"/>
      <c r="R8" s="29"/>
      <c r="S8" s="29">
        <v>3</v>
      </c>
      <c r="T8" s="28">
        <v>30</v>
      </c>
      <c r="U8" s="2" t="str">
        <f t="shared" si="2"/>
        <v>2MSDColeopteraAdultDytiscidae</v>
      </c>
    </row>
    <row r="9" spans="1:25" x14ac:dyDescent="0.3">
      <c r="A9" s="11">
        <v>44775</v>
      </c>
      <c r="B9" s="2">
        <v>3</v>
      </c>
      <c r="C9" s="2" t="s">
        <v>104</v>
      </c>
      <c r="D9" s="2" t="s">
        <v>105</v>
      </c>
      <c r="E9" s="2">
        <v>1</v>
      </c>
      <c r="F9" s="2" t="str">
        <f t="shared" si="0"/>
        <v>Samp_3Rep_1MSDColeoptera</v>
      </c>
      <c r="G9" s="2" t="str">
        <f t="shared" si="1"/>
        <v>3MSDColeopteraAdult</v>
      </c>
      <c r="H9" s="2" t="s">
        <v>19</v>
      </c>
      <c r="I9" s="6">
        <v>1</v>
      </c>
      <c r="J9" s="2" t="s">
        <v>20</v>
      </c>
      <c r="K9" s="2" t="s">
        <v>21</v>
      </c>
      <c r="L9" s="2" t="s">
        <v>22</v>
      </c>
      <c r="M9" s="2" t="s">
        <v>23</v>
      </c>
      <c r="N9" s="2"/>
      <c r="O9" s="2"/>
      <c r="P9" s="2" t="s">
        <v>24</v>
      </c>
      <c r="Q9" s="2"/>
      <c r="R9" s="2"/>
      <c r="S9" s="2">
        <v>5</v>
      </c>
      <c r="T9" s="12">
        <v>5</v>
      </c>
      <c r="U9" s="2" t="str">
        <f t="shared" si="2"/>
        <v>3MSDColeopteraAdultCurculionidae</v>
      </c>
    </row>
    <row r="10" spans="1:25" x14ac:dyDescent="0.3">
      <c r="A10" s="11">
        <v>44775</v>
      </c>
      <c r="B10" s="2">
        <v>3</v>
      </c>
      <c r="C10" s="2" t="s">
        <v>17</v>
      </c>
      <c r="D10" s="2" t="s">
        <v>18</v>
      </c>
      <c r="E10" s="2">
        <v>2</v>
      </c>
      <c r="F10" s="2" t="str">
        <f t="shared" si="0"/>
        <v>Samp_3Rep_2AWDColeoptera</v>
      </c>
      <c r="G10" s="2" t="str">
        <f t="shared" si="1"/>
        <v>3AWDColeopteraAdult</v>
      </c>
      <c r="H10" s="2" t="s">
        <v>19</v>
      </c>
      <c r="I10" s="6">
        <v>1</v>
      </c>
      <c r="J10" s="2" t="s">
        <v>20</v>
      </c>
      <c r="K10" s="2" t="s">
        <v>21</v>
      </c>
      <c r="L10" s="2" t="s">
        <v>22</v>
      </c>
      <c r="M10" s="2" t="s">
        <v>23</v>
      </c>
      <c r="N10" s="2"/>
      <c r="O10" s="2"/>
      <c r="P10" s="2" t="s">
        <v>24</v>
      </c>
      <c r="Q10" s="2"/>
      <c r="R10" s="2"/>
      <c r="S10" s="2">
        <v>4</v>
      </c>
      <c r="T10" s="12">
        <v>4</v>
      </c>
      <c r="U10" s="2" t="str">
        <f t="shared" si="2"/>
        <v>3AWDColeopteraAdultCurculionidae</v>
      </c>
    </row>
    <row r="11" spans="1:25" x14ac:dyDescent="0.3">
      <c r="A11" s="11">
        <v>44775</v>
      </c>
      <c r="B11" s="2">
        <v>3</v>
      </c>
      <c r="C11" s="2" t="s">
        <v>108</v>
      </c>
      <c r="D11" s="2" t="s">
        <v>105</v>
      </c>
      <c r="E11" s="2">
        <v>3</v>
      </c>
      <c r="F11" s="2" t="str">
        <f t="shared" si="0"/>
        <v>Samp_3Rep_3MSDColeoptera</v>
      </c>
      <c r="G11" s="2" t="str">
        <f t="shared" si="1"/>
        <v>3MSDColeopteraAdult</v>
      </c>
      <c r="H11" s="2" t="s">
        <v>19</v>
      </c>
      <c r="I11" s="6">
        <v>1</v>
      </c>
      <c r="J11" s="2" t="s">
        <v>20</v>
      </c>
      <c r="K11" s="2" t="s">
        <v>21</v>
      </c>
      <c r="L11" s="2" t="s">
        <v>22</v>
      </c>
      <c r="M11" s="2" t="s">
        <v>23</v>
      </c>
      <c r="N11" s="2"/>
      <c r="O11" s="2"/>
      <c r="P11" s="2" t="s">
        <v>24</v>
      </c>
      <c r="Q11" s="2"/>
      <c r="R11" s="2"/>
      <c r="S11" s="2">
        <v>2</v>
      </c>
      <c r="T11" s="12">
        <v>2</v>
      </c>
      <c r="U11" s="2" t="str">
        <f t="shared" si="2"/>
        <v>3MSDColeopteraAdultCurculionidae</v>
      </c>
    </row>
    <row r="12" spans="1:25" x14ac:dyDescent="0.3">
      <c r="A12" s="11">
        <v>44804</v>
      </c>
      <c r="B12" s="2">
        <v>4</v>
      </c>
      <c r="C12" s="2" t="s">
        <v>17</v>
      </c>
      <c r="D12" s="2" t="s">
        <v>18</v>
      </c>
      <c r="E12" s="2">
        <v>2</v>
      </c>
      <c r="F12" s="2" t="str">
        <f t="shared" si="0"/>
        <v>Samp_4Rep_2AWDColeoptera</v>
      </c>
      <c r="G12" s="2" t="str">
        <f t="shared" si="1"/>
        <v>4AWDColeopteraAdult</v>
      </c>
      <c r="H12" s="2" t="s">
        <v>19</v>
      </c>
      <c r="I12" s="6">
        <v>1</v>
      </c>
      <c r="J12" s="2" t="s">
        <v>20</v>
      </c>
      <c r="K12" s="2" t="s">
        <v>21</v>
      </c>
      <c r="L12" s="2" t="s">
        <v>22</v>
      </c>
      <c r="M12" s="2" t="s">
        <v>23</v>
      </c>
      <c r="N12" s="2"/>
      <c r="O12" s="2"/>
      <c r="P12" s="2" t="s">
        <v>24</v>
      </c>
      <c r="Q12" s="2"/>
      <c r="R12" s="2"/>
      <c r="S12" s="2">
        <v>1</v>
      </c>
      <c r="T12" s="12">
        <v>1</v>
      </c>
      <c r="U12" s="2" t="str">
        <f t="shared" si="2"/>
        <v>4AWDColeopteraAdultCurculionidae</v>
      </c>
    </row>
    <row r="13" spans="1:25" x14ac:dyDescent="0.3">
      <c r="A13" s="11">
        <v>44804</v>
      </c>
      <c r="B13" s="2">
        <v>4</v>
      </c>
      <c r="C13" s="2" t="s">
        <v>17</v>
      </c>
      <c r="D13" s="2" t="s">
        <v>18</v>
      </c>
      <c r="E13" s="2">
        <v>2</v>
      </c>
      <c r="F13" s="2" t="str">
        <f t="shared" si="0"/>
        <v>Samp_4Rep_2AWDColeoptera</v>
      </c>
      <c r="G13" s="2" t="str">
        <f t="shared" si="1"/>
        <v>4AWDColeopteraAdult</v>
      </c>
      <c r="H13" s="2" t="s">
        <v>19</v>
      </c>
      <c r="I13" s="6">
        <v>1</v>
      </c>
      <c r="J13" s="2" t="s">
        <v>20</v>
      </c>
      <c r="K13" s="2" t="s">
        <v>21</v>
      </c>
      <c r="L13" s="2" t="s">
        <v>22</v>
      </c>
      <c r="M13" s="2" t="s">
        <v>34</v>
      </c>
      <c r="N13" s="2"/>
      <c r="O13" s="2"/>
      <c r="P13" s="2" t="s">
        <v>24</v>
      </c>
      <c r="Q13" s="2"/>
      <c r="R13" s="2"/>
      <c r="S13" s="2">
        <v>34</v>
      </c>
      <c r="T13" s="12">
        <v>30</v>
      </c>
      <c r="U13" s="2" t="str">
        <f t="shared" si="2"/>
        <v>4AWDColeopteraAdultFamily_x</v>
      </c>
    </row>
    <row r="14" spans="1:25" x14ac:dyDescent="0.3">
      <c r="A14" s="27">
        <v>44757</v>
      </c>
      <c r="B14" s="29">
        <v>2</v>
      </c>
      <c r="C14" s="29" t="s">
        <v>108</v>
      </c>
      <c r="D14" s="29" t="s">
        <v>105</v>
      </c>
      <c r="E14" s="29">
        <v>3</v>
      </c>
      <c r="F14" s="29" t="str">
        <f t="shared" si="0"/>
        <v>Samp_2Rep_3MSDColeoptera</v>
      </c>
      <c r="G14" s="29" t="str">
        <f t="shared" si="1"/>
        <v>2MSDColeopteraAdult</v>
      </c>
      <c r="H14" s="29" t="s">
        <v>19</v>
      </c>
      <c r="I14" s="34">
        <v>1</v>
      </c>
      <c r="J14" s="29" t="s">
        <v>20</v>
      </c>
      <c r="K14" s="29" t="s">
        <v>21</v>
      </c>
      <c r="L14" s="29" t="s">
        <v>22</v>
      </c>
      <c r="M14" s="29" t="s">
        <v>34</v>
      </c>
      <c r="N14" s="29"/>
      <c r="O14" s="29"/>
      <c r="P14" s="29" t="s">
        <v>24</v>
      </c>
      <c r="Q14" s="29"/>
      <c r="R14" s="29"/>
      <c r="S14" s="29">
        <v>34</v>
      </c>
      <c r="T14" s="28">
        <v>30</v>
      </c>
      <c r="U14" s="2" t="str">
        <f t="shared" si="2"/>
        <v>2MSDColeopteraAdultFamily_x</v>
      </c>
      <c r="W14" s="78" t="s">
        <v>93</v>
      </c>
      <c r="X14" s="79"/>
      <c r="Y14" s="80"/>
    </row>
    <row r="15" spans="1:25" x14ac:dyDescent="0.3">
      <c r="A15" s="27">
        <v>44757</v>
      </c>
      <c r="B15" s="29">
        <v>2</v>
      </c>
      <c r="C15" s="29" t="s">
        <v>108</v>
      </c>
      <c r="D15" s="29" t="s">
        <v>105</v>
      </c>
      <c r="E15" s="29">
        <v>3</v>
      </c>
      <c r="F15" s="29" t="str">
        <f t="shared" si="0"/>
        <v>Samp_2Rep_3MSDColeoptera</v>
      </c>
      <c r="G15" s="29" t="str">
        <f t="shared" si="1"/>
        <v>2MSDColeopteraAdult</v>
      </c>
      <c r="H15" s="29" t="s">
        <v>19</v>
      </c>
      <c r="I15" s="34">
        <v>1</v>
      </c>
      <c r="J15" s="29" t="s">
        <v>20</v>
      </c>
      <c r="K15" s="29" t="s">
        <v>21</v>
      </c>
      <c r="L15" s="29" t="s">
        <v>22</v>
      </c>
      <c r="M15" s="29"/>
      <c r="N15" s="29"/>
      <c r="O15" s="29"/>
      <c r="P15" s="29" t="s">
        <v>24</v>
      </c>
      <c r="Q15" s="29"/>
      <c r="R15" s="29"/>
      <c r="S15" s="29">
        <v>2</v>
      </c>
      <c r="T15" s="28">
        <v>2</v>
      </c>
      <c r="U15" s="2" t="str">
        <f t="shared" si="2"/>
        <v>2MSDColeopteraAdult</v>
      </c>
      <c r="V15" s="69" t="s">
        <v>28</v>
      </c>
      <c r="W15" s="70" t="s">
        <v>75</v>
      </c>
      <c r="X15" s="70" t="s">
        <v>76</v>
      </c>
      <c r="Y15" s="70" t="s">
        <v>96</v>
      </c>
    </row>
    <row r="16" spans="1:25" x14ac:dyDescent="0.3">
      <c r="A16" s="11">
        <v>44722</v>
      </c>
      <c r="B16" s="2">
        <v>1</v>
      </c>
      <c r="C16" s="2" t="s">
        <v>104</v>
      </c>
      <c r="D16" s="2" t="s">
        <v>105</v>
      </c>
      <c r="E16" s="2">
        <v>1</v>
      </c>
      <c r="F16" s="2" t="str">
        <f t="shared" si="0"/>
        <v>Samp_1Rep_1MSDColeoptera</v>
      </c>
      <c r="G16" s="2" t="str">
        <f t="shared" si="1"/>
        <v>1MSDColeopteraLarvae</v>
      </c>
      <c r="H16" s="2" t="s">
        <v>19</v>
      </c>
      <c r="I16" s="6">
        <v>1</v>
      </c>
      <c r="J16" s="2" t="s">
        <v>20</v>
      </c>
      <c r="K16" s="2" t="s">
        <v>21</v>
      </c>
      <c r="L16" s="2" t="s">
        <v>22</v>
      </c>
      <c r="M16" s="2" t="s">
        <v>106</v>
      </c>
      <c r="N16" s="2" t="s">
        <v>107</v>
      </c>
      <c r="O16" s="2" t="s">
        <v>31</v>
      </c>
      <c r="P16" s="2" t="s">
        <v>28</v>
      </c>
      <c r="Q16" s="2"/>
      <c r="R16" s="2"/>
      <c r="S16" s="2">
        <v>43</v>
      </c>
      <c r="T16" s="12">
        <v>43</v>
      </c>
      <c r="U16" s="2" t="str">
        <f t="shared" si="2"/>
        <v>1MSDColeopteraLarvaeDytiscidae</v>
      </c>
      <c r="V16" s="2" t="s">
        <v>106</v>
      </c>
      <c r="W16">
        <f>SUMIF($M$16:$M$21,V16,$T$16:$T$21)/SUM($T$16:$T$21)</f>
        <v>0.57345971563981046</v>
      </c>
    </row>
    <row r="17" spans="1:24" x14ac:dyDescent="0.3">
      <c r="A17" s="11">
        <v>44722</v>
      </c>
      <c r="B17" s="2">
        <v>1</v>
      </c>
      <c r="C17" s="2" t="s">
        <v>17</v>
      </c>
      <c r="D17" s="2" t="s">
        <v>18</v>
      </c>
      <c r="E17" s="2">
        <v>2</v>
      </c>
      <c r="F17" s="2" t="str">
        <f t="shared" si="0"/>
        <v>Samp_1Rep_2AWDColeoptera</v>
      </c>
      <c r="G17" s="2" t="str">
        <f t="shared" si="1"/>
        <v>1AWDColeopteraLarvae</v>
      </c>
      <c r="H17" s="2" t="s">
        <v>19</v>
      </c>
      <c r="I17" s="6">
        <v>1</v>
      </c>
      <c r="J17" s="2" t="s">
        <v>20</v>
      </c>
      <c r="K17" s="2" t="s">
        <v>21</v>
      </c>
      <c r="L17" s="2" t="s">
        <v>22</v>
      </c>
      <c r="M17" s="2" t="s">
        <v>106</v>
      </c>
      <c r="N17" s="2" t="s">
        <v>107</v>
      </c>
      <c r="O17" s="2" t="s">
        <v>31</v>
      </c>
      <c r="P17" s="2" t="s">
        <v>28</v>
      </c>
      <c r="Q17" s="2"/>
      <c r="R17" s="2"/>
      <c r="S17" s="2">
        <v>39</v>
      </c>
      <c r="T17" s="12">
        <v>39</v>
      </c>
      <c r="U17" s="2" t="str">
        <f t="shared" si="2"/>
        <v>1AWDColeopteraLarvaeDytiscidae</v>
      </c>
      <c r="V17" s="2" t="s">
        <v>39</v>
      </c>
      <c r="W17">
        <f>SUMIF($M$16:$M$21,V17,$T$16:$T$21)/SUM($T$16:$T$21)</f>
        <v>0.42654028436018959</v>
      </c>
    </row>
    <row r="18" spans="1:24" x14ac:dyDescent="0.3">
      <c r="A18" s="11">
        <v>44722</v>
      </c>
      <c r="B18" s="2">
        <v>1</v>
      </c>
      <c r="C18" s="2" t="s">
        <v>108</v>
      </c>
      <c r="D18" s="2" t="s">
        <v>105</v>
      </c>
      <c r="E18" s="2">
        <v>3</v>
      </c>
      <c r="F18" s="2" t="str">
        <f t="shared" si="0"/>
        <v>Samp_1Rep_3MSDColeoptera</v>
      </c>
      <c r="G18" s="2" t="str">
        <f t="shared" si="1"/>
        <v>1MSDColeopteraLarvae</v>
      </c>
      <c r="H18" s="2" t="s">
        <v>19</v>
      </c>
      <c r="I18" s="6">
        <v>1</v>
      </c>
      <c r="J18" s="2" t="s">
        <v>20</v>
      </c>
      <c r="K18" s="2" t="s">
        <v>21</v>
      </c>
      <c r="L18" s="2" t="s">
        <v>22</v>
      </c>
      <c r="M18" s="2" t="s">
        <v>106</v>
      </c>
      <c r="N18" s="2" t="s">
        <v>107</v>
      </c>
      <c r="O18" s="2" t="s">
        <v>31</v>
      </c>
      <c r="P18" s="2" t="s">
        <v>28</v>
      </c>
      <c r="Q18" s="2"/>
      <c r="R18" s="2"/>
      <c r="S18" s="2">
        <v>37</v>
      </c>
      <c r="T18" s="12">
        <v>37</v>
      </c>
      <c r="U18" s="2" t="str">
        <f t="shared" si="2"/>
        <v>1MSDColeopteraLarvaeDytiscidae</v>
      </c>
    </row>
    <row r="19" spans="1:24" x14ac:dyDescent="0.3">
      <c r="A19" s="11">
        <v>44757</v>
      </c>
      <c r="B19" s="2">
        <v>2</v>
      </c>
      <c r="C19" s="2" t="s">
        <v>17</v>
      </c>
      <c r="D19" s="2" t="s">
        <v>18</v>
      </c>
      <c r="E19" s="2">
        <v>2</v>
      </c>
      <c r="F19" s="2" t="str">
        <f t="shared" si="0"/>
        <v>Samp_2Rep_2AWDColeoptera</v>
      </c>
      <c r="G19" s="2" t="str">
        <f t="shared" si="1"/>
        <v>2AWDColeopteraLarvae</v>
      </c>
      <c r="H19" s="2" t="s">
        <v>19</v>
      </c>
      <c r="I19" s="6">
        <v>1</v>
      </c>
      <c r="J19" s="2" t="s">
        <v>20</v>
      </c>
      <c r="K19" s="2" t="s">
        <v>21</v>
      </c>
      <c r="L19" s="2" t="s">
        <v>22</v>
      </c>
      <c r="M19" s="2" t="s">
        <v>106</v>
      </c>
      <c r="N19" s="2" t="s">
        <v>107</v>
      </c>
      <c r="O19" s="2" t="s">
        <v>31</v>
      </c>
      <c r="P19" s="2" t="s">
        <v>28</v>
      </c>
      <c r="Q19" s="2"/>
      <c r="R19" s="2"/>
      <c r="S19" s="2">
        <v>1</v>
      </c>
      <c r="T19" s="12">
        <v>1</v>
      </c>
      <c r="U19" s="2" t="str">
        <f t="shared" si="2"/>
        <v>2AWDColeopteraLarvaeDytiscidae</v>
      </c>
    </row>
    <row r="20" spans="1:24" x14ac:dyDescent="0.3">
      <c r="A20" s="11">
        <v>44757</v>
      </c>
      <c r="B20" s="2">
        <v>2</v>
      </c>
      <c r="C20" s="2" t="s">
        <v>17</v>
      </c>
      <c r="D20" s="2" t="s">
        <v>18</v>
      </c>
      <c r="E20" s="2">
        <v>2</v>
      </c>
      <c r="F20" s="2" t="str">
        <f t="shared" si="0"/>
        <v>Samp_2Rep_2AWDColeoptera</v>
      </c>
      <c r="G20" s="2" t="str">
        <f t="shared" si="1"/>
        <v>2AWDColeopteraLarvae</v>
      </c>
      <c r="H20" s="2" t="s">
        <v>19</v>
      </c>
      <c r="I20" s="6">
        <v>1</v>
      </c>
      <c r="J20" s="2" t="s">
        <v>20</v>
      </c>
      <c r="K20" s="2" t="s">
        <v>21</v>
      </c>
      <c r="L20" s="2" t="s">
        <v>22</v>
      </c>
      <c r="M20" s="2" t="s">
        <v>106</v>
      </c>
      <c r="N20" s="2"/>
      <c r="O20" s="2"/>
      <c r="P20" s="2" t="s">
        <v>28</v>
      </c>
      <c r="Q20" s="2"/>
      <c r="R20" s="2"/>
      <c r="S20" s="2">
        <v>1</v>
      </c>
      <c r="T20" s="12">
        <v>1</v>
      </c>
      <c r="U20" s="2" t="str">
        <f t="shared" si="2"/>
        <v>2AWDColeopteraLarvaeDytiscidae</v>
      </c>
    </row>
    <row r="21" spans="1:24" x14ac:dyDescent="0.3">
      <c r="A21" s="11">
        <v>44757</v>
      </c>
      <c r="B21" s="2">
        <v>2</v>
      </c>
      <c r="C21" s="2" t="s">
        <v>17</v>
      </c>
      <c r="D21" s="2" t="s">
        <v>18</v>
      </c>
      <c r="E21" s="2">
        <v>2</v>
      </c>
      <c r="F21" s="2" t="str">
        <f t="shared" si="0"/>
        <v>Samp_2Rep_2AWDColeoptera</v>
      </c>
      <c r="G21" s="2" t="str">
        <f t="shared" si="1"/>
        <v>2AWDColeopteraLarvae</v>
      </c>
      <c r="H21" s="2" t="s">
        <v>19</v>
      </c>
      <c r="I21" s="6">
        <v>1</v>
      </c>
      <c r="J21" s="2" t="s">
        <v>20</v>
      </c>
      <c r="K21" s="2" t="s">
        <v>21</v>
      </c>
      <c r="L21" s="2" t="s">
        <v>22</v>
      </c>
      <c r="M21" s="2" t="s">
        <v>39</v>
      </c>
      <c r="N21" s="2"/>
      <c r="O21" s="2"/>
      <c r="P21" s="2" t="s">
        <v>28</v>
      </c>
      <c r="Q21" s="2"/>
      <c r="R21" s="2"/>
      <c r="S21" s="2"/>
      <c r="T21" s="12">
        <v>90</v>
      </c>
      <c r="U21" s="2" t="str">
        <f t="shared" si="2"/>
        <v>2AWDColeopteraLarvaeFamily_y</v>
      </c>
    </row>
    <row r="22" spans="1:24" x14ac:dyDescent="0.3">
      <c r="A22" s="13">
        <v>44757</v>
      </c>
      <c r="B22" s="3">
        <v>2</v>
      </c>
      <c r="C22" s="3" t="s">
        <v>108</v>
      </c>
      <c r="D22" s="3" t="s">
        <v>105</v>
      </c>
      <c r="E22" s="3">
        <v>3</v>
      </c>
      <c r="F22" s="3" t="str">
        <f t="shared" si="0"/>
        <v>Samp_2Rep_3MSDColeoptera</v>
      </c>
      <c r="G22" s="3" t="str">
        <f t="shared" si="1"/>
        <v>2MSDColeopteraLarvae</v>
      </c>
      <c r="H22" s="3" t="s">
        <v>19</v>
      </c>
      <c r="I22" s="14">
        <v>1</v>
      </c>
      <c r="J22" s="3" t="s">
        <v>20</v>
      </c>
      <c r="K22" s="3" t="s">
        <v>21</v>
      </c>
      <c r="L22" s="3" t="s">
        <v>22</v>
      </c>
      <c r="M22" s="3"/>
      <c r="N22" s="3"/>
      <c r="O22" s="3"/>
      <c r="P22" s="3" t="s">
        <v>28</v>
      </c>
      <c r="Q22" s="3"/>
      <c r="R22" s="3"/>
      <c r="S22" s="3">
        <v>55</v>
      </c>
      <c r="T22" s="15">
        <v>55</v>
      </c>
      <c r="U22" s="2" t="str">
        <f t="shared" si="2"/>
        <v>2MSDColeopteraLarvae</v>
      </c>
    </row>
    <row r="23" spans="1:24" x14ac:dyDescent="0.3">
      <c r="T23" s="67">
        <f>SUM(T3:T22)</f>
        <v>428</v>
      </c>
      <c r="U23" s="2" t="str">
        <f t="shared" si="2"/>
        <v/>
      </c>
    </row>
    <row r="24" spans="1:24" x14ac:dyDescent="0.3">
      <c r="U24" s="2" t="str">
        <f t="shared" si="2"/>
        <v/>
      </c>
    </row>
    <row r="25" spans="1:24" x14ac:dyDescent="0.3">
      <c r="A25" t="s">
        <v>73</v>
      </c>
      <c r="U25" s="2" t="str">
        <f t="shared" si="2"/>
        <v/>
      </c>
    </row>
    <row r="26" spans="1:24" x14ac:dyDescent="0.3">
      <c r="A26" t="s">
        <v>72</v>
      </c>
      <c r="U26" s="2" t="str">
        <f t="shared" si="2"/>
        <v/>
      </c>
    </row>
    <row r="27" spans="1:24" ht="28.8" x14ac:dyDescent="0.3">
      <c r="A27" s="7" t="s">
        <v>0</v>
      </c>
      <c r="B27" s="8" t="s">
        <v>1</v>
      </c>
      <c r="C27" s="8" t="s">
        <v>2</v>
      </c>
      <c r="D27" s="8" t="s">
        <v>3</v>
      </c>
      <c r="E27" s="8"/>
      <c r="F27" s="64" t="s">
        <v>103</v>
      </c>
      <c r="G27" s="8" t="s">
        <v>33</v>
      </c>
      <c r="H27" s="8" t="s">
        <v>4</v>
      </c>
      <c r="I27" s="9" t="s">
        <v>5</v>
      </c>
      <c r="J27" s="8" t="s">
        <v>6</v>
      </c>
      <c r="K27" s="8" t="s">
        <v>7</v>
      </c>
      <c r="L27" s="8" t="s">
        <v>8</v>
      </c>
      <c r="M27" s="8" t="s">
        <v>9</v>
      </c>
      <c r="N27" s="8" t="s">
        <v>10</v>
      </c>
      <c r="O27" s="8" t="s">
        <v>11</v>
      </c>
      <c r="P27" s="8" t="s">
        <v>12</v>
      </c>
      <c r="Q27" s="8" t="s">
        <v>13</v>
      </c>
      <c r="R27" s="8" t="s">
        <v>14</v>
      </c>
      <c r="S27" s="8" t="s">
        <v>15</v>
      </c>
      <c r="T27" s="10" t="s">
        <v>16</v>
      </c>
      <c r="U27" s="2"/>
      <c r="W27" s="94" t="s">
        <v>113</v>
      </c>
      <c r="X27" s="95"/>
    </row>
    <row r="28" spans="1:24" x14ac:dyDescent="0.3">
      <c r="A28" s="45">
        <v>44722</v>
      </c>
      <c r="B28" s="46">
        <v>1</v>
      </c>
      <c r="C28" s="46" t="s">
        <v>17</v>
      </c>
      <c r="D28" s="46" t="s">
        <v>18</v>
      </c>
      <c r="E28" s="46">
        <v>2</v>
      </c>
      <c r="F28" s="46" t="str">
        <f t="shared" ref="F28:F49" si="4">"Samp_"&amp;B28&amp;"Rep_"&amp;E28&amp;D28&amp;L28</f>
        <v>Samp_1Rep_2AWDColeoptera</v>
      </c>
      <c r="G28" s="46" t="str">
        <f t="shared" ref="G28:G49" si="5">B28&amp;D28&amp;L28&amp;P28</f>
        <v>1AWDColeopteraAdult</v>
      </c>
      <c r="H28" s="46" t="s">
        <v>19</v>
      </c>
      <c r="I28" s="47">
        <v>1</v>
      </c>
      <c r="J28" s="46" t="s">
        <v>20</v>
      </c>
      <c r="K28" s="46" t="s">
        <v>21</v>
      </c>
      <c r="L28" s="46" t="s">
        <v>22</v>
      </c>
      <c r="M28" s="46" t="s">
        <v>23</v>
      </c>
      <c r="N28" s="46"/>
      <c r="O28" s="46"/>
      <c r="P28" s="46" t="s">
        <v>24</v>
      </c>
      <c r="Q28" s="46"/>
      <c r="R28" s="46"/>
      <c r="S28" s="46">
        <v>2</v>
      </c>
      <c r="T28" s="48">
        <v>2</v>
      </c>
      <c r="U28" s="2"/>
      <c r="W28" s="96" t="s">
        <v>110</v>
      </c>
      <c r="X28" s="97"/>
    </row>
    <row r="29" spans="1:24" x14ac:dyDescent="0.3">
      <c r="A29" s="11">
        <v>44722</v>
      </c>
      <c r="B29" s="2">
        <v>1</v>
      </c>
      <c r="C29" s="2" t="s">
        <v>108</v>
      </c>
      <c r="D29" s="2" t="s">
        <v>105</v>
      </c>
      <c r="E29" s="2">
        <v>3</v>
      </c>
      <c r="F29" s="2" t="str">
        <f t="shared" si="4"/>
        <v>Samp_1Rep_3MSDColeoptera</v>
      </c>
      <c r="G29" s="2" t="str">
        <f t="shared" si="5"/>
        <v>1MSDColeopteraAdult</v>
      </c>
      <c r="H29" s="2" t="s">
        <v>19</v>
      </c>
      <c r="I29" s="6">
        <v>1</v>
      </c>
      <c r="J29" s="2" t="s">
        <v>20</v>
      </c>
      <c r="K29" s="2" t="s">
        <v>21</v>
      </c>
      <c r="L29" s="2" t="s">
        <v>22</v>
      </c>
      <c r="M29" s="2" t="s">
        <v>23</v>
      </c>
      <c r="N29" s="2"/>
      <c r="O29" s="2"/>
      <c r="P29" s="2" t="s">
        <v>24</v>
      </c>
      <c r="Q29" s="2"/>
      <c r="R29" s="2"/>
      <c r="S29" s="2">
        <v>1</v>
      </c>
      <c r="T29" s="12">
        <v>1</v>
      </c>
      <c r="U29" s="2"/>
      <c r="W29" s="39" t="s">
        <v>23</v>
      </c>
      <c r="X29" s="12">
        <f>SUMIF($U$3:$U$14,$W$28&amp;W29,$T$3:$T$14)/SUMIF($G$3:$G$14,$W$28,$T$3:$T$14)</f>
        <v>0.29411764705882354</v>
      </c>
    </row>
    <row r="30" spans="1:24" x14ac:dyDescent="0.3">
      <c r="A30" s="27">
        <v>44757</v>
      </c>
      <c r="B30" s="29">
        <v>2</v>
      </c>
      <c r="C30" s="29" t="s">
        <v>104</v>
      </c>
      <c r="D30" s="29" t="s">
        <v>105</v>
      </c>
      <c r="E30" s="29">
        <v>1</v>
      </c>
      <c r="F30" s="29" t="str">
        <f t="shared" si="4"/>
        <v>Samp_2Rep_1MSDColeoptera</v>
      </c>
      <c r="G30" s="29" t="str">
        <f t="shared" si="5"/>
        <v>2MSDColeopteraAdult</v>
      </c>
      <c r="H30" s="29" t="s">
        <v>19</v>
      </c>
      <c r="I30" s="34">
        <v>1</v>
      </c>
      <c r="J30" s="29" t="s">
        <v>20</v>
      </c>
      <c r="K30" s="29" t="s">
        <v>21</v>
      </c>
      <c r="L30" s="29" t="s">
        <v>22</v>
      </c>
      <c r="M30" s="29" t="s">
        <v>23</v>
      </c>
      <c r="N30" s="29"/>
      <c r="O30" s="29"/>
      <c r="P30" s="29" t="s">
        <v>24</v>
      </c>
      <c r="Q30" s="29"/>
      <c r="R30" s="29"/>
      <c r="S30" s="29">
        <v>13</v>
      </c>
      <c r="T30" s="28">
        <v>13</v>
      </c>
      <c r="U30" s="2"/>
      <c r="W30" s="39" t="s">
        <v>106</v>
      </c>
      <c r="X30" s="12">
        <f>SUMIF($U$3:$U$14,$W$28&amp;W30,$T$3:$T$14)/SUMIF($G$3:$G$14,$W$28,$T$3:$T$14)</f>
        <v>0.35294117647058826</v>
      </c>
    </row>
    <row r="31" spans="1:24" x14ac:dyDescent="0.3">
      <c r="A31" s="11">
        <v>44757</v>
      </c>
      <c r="B31" s="2">
        <v>2</v>
      </c>
      <c r="C31" s="2" t="s">
        <v>17</v>
      </c>
      <c r="D31" s="2" t="s">
        <v>18</v>
      </c>
      <c r="E31" s="2">
        <v>2</v>
      </c>
      <c r="F31" s="2" t="str">
        <f t="shared" si="4"/>
        <v>Samp_2Rep_2AWDColeoptera</v>
      </c>
      <c r="G31" s="2" t="str">
        <f t="shared" si="5"/>
        <v>2AWDColeopteraAdult</v>
      </c>
      <c r="H31" s="2" t="s">
        <v>19</v>
      </c>
      <c r="I31" s="6">
        <v>1</v>
      </c>
      <c r="J31" s="2" t="s">
        <v>20</v>
      </c>
      <c r="K31" s="2" t="s">
        <v>21</v>
      </c>
      <c r="L31" s="2" t="s">
        <v>22</v>
      </c>
      <c r="M31" s="2" t="s">
        <v>106</v>
      </c>
      <c r="N31" s="2" t="s">
        <v>107</v>
      </c>
      <c r="O31" s="2" t="s">
        <v>31</v>
      </c>
      <c r="P31" s="2" t="s">
        <v>24</v>
      </c>
      <c r="Q31" s="2"/>
      <c r="R31" s="2"/>
      <c r="S31" s="2">
        <v>5</v>
      </c>
      <c r="T31" s="12">
        <v>30</v>
      </c>
      <c r="U31" s="2"/>
      <c r="W31" s="74" t="s">
        <v>34</v>
      </c>
      <c r="X31" s="15">
        <f>SUMIF($U$3:$U$14,$W$28&amp;W31,$T$3:$T$14)/SUMIF($G$3:$G$14,$W$28,$T$3:$T$14)</f>
        <v>0.35294117647058826</v>
      </c>
    </row>
    <row r="32" spans="1:24" x14ac:dyDescent="0.3">
      <c r="A32" s="27">
        <v>44757</v>
      </c>
      <c r="B32" s="29">
        <v>2</v>
      </c>
      <c r="C32" s="29" t="s">
        <v>108</v>
      </c>
      <c r="D32" s="29" t="s">
        <v>105</v>
      </c>
      <c r="E32" s="29">
        <v>3</v>
      </c>
      <c r="F32" s="29" t="str">
        <f t="shared" si="4"/>
        <v>Samp_2Rep_3MSDColeoptera</v>
      </c>
      <c r="G32" s="29" t="str">
        <f t="shared" si="5"/>
        <v>2MSDColeopteraAdult</v>
      </c>
      <c r="H32" s="29" t="s">
        <v>19</v>
      </c>
      <c r="I32" s="34">
        <v>1</v>
      </c>
      <c r="J32" s="29" t="s">
        <v>20</v>
      </c>
      <c r="K32" s="29" t="s">
        <v>21</v>
      </c>
      <c r="L32" s="29" t="s">
        <v>22</v>
      </c>
      <c r="M32" s="29" t="s">
        <v>23</v>
      </c>
      <c r="N32" s="29"/>
      <c r="O32" s="29"/>
      <c r="P32" s="29" t="s">
        <v>24</v>
      </c>
      <c r="Q32" s="29"/>
      <c r="R32" s="29"/>
      <c r="S32" s="29">
        <v>12</v>
      </c>
      <c r="T32" s="28">
        <v>12</v>
      </c>
      <c r="U32" s="2"/>
    </row>
    <row r="33" spans="1:25" x14ac:dyDescent="0.3">
      <c r="A33" s="27">
        <v>44757</v>
      </c>
      <c r="B33" s="29">
        <v>2</v>
      </c>
      <c r="C33" s="29" t="s">
        <v>108</v>
      </c>
      <c r="D33" s="29" t="s">
        <v>105</v>
      </c>
      <c r="E33" s="29">
        <v>3</v>
      </c>
      <c r="F33" s="29" t="str">
        <f t="shared" si="4"/>
        <v>Samp_2Rep_3MSDColeoptera</v>
      </c>
      <c r="G33" s="29" t="str">
        <f t="shared" si="5"/>
        <v>2MSDColeopteraAdult</v>
      </c>
      <c r="H33" s="29" t="s">
        <v>19</v>
      </c>
      <c r="I33" s="34">
        <v>1</v>
      </c>
      <c r="J33" s="29" t="s">
        <v>20</v>
      </c>
      <c r="K33" s="29" t="s">
        <v>21</v>
      </c>
      <c r="L33" s="29" t="s">
        <v>22</v>
      </c>
      <c r="M33" s="29" t="s">
        <v>106</v>
      </c>
      <c r="N33" s="29" t="s">
        <v>107</v>
      </c>
      <c r="O33" s="29" t="s">
        <v>31</v>
      </c>
      <c r="P33" s="29" t="s">
        <v>24</v>
      </c>
      <c r="Q33" s="29"/>
      <c r="R33" s="29"/>
      <c r="S33" s="29">
        <v>3</v>
      </c>
      <c r="T33" s="28">
        <v>30</v>
      </c>
      <c r="U33" s="2"/>
    </row>
    <row r="34" spans="1:25" x14ac:dyDescent="0.3">
      <c r="A34" s="11">
        <v>44775</v>
      </c>
      <c r="B34" s="2">
        <v>3</v>
      </c>
      <c r="C34" s="2" t="s">
        <v>104</v>
      </c>
      <c r="D34" s="2" t="s">
        <v>105</v>
      </c>
      <c r="E34" s="2">
        <v>1</v>
      </c>
      <c r="F34" s="2" t="str">
        <f t="shared" si="4"/>
        <v>Samp_3Rep_1MSDColeoptera</v>
      </c>
      <c r="G34" s="2" t="str">
        <f t="shared" si="5"/>
        <v>3MSDColeopteraAdult</v>
      </c>
      <c r="H34" s="2" t="s">
        <v>19</v>
      </c>
      <c r="I34" s="6">
        <v>1</v>
      </c>
      <c r="J34" s="2" t="s">
        <v>20</v>
      </c>
      <c r="K34" s="2" t="s">
        <v>21</v>
      </c>
      <c r="L34" s="2" t="s">
        <v>22</v>
      </c>
      <c r="M34" s="2" t="s">
        <v>23</v>
      </c>
      <c r="N34" s="2"/>
      <c r="O34" s="2"/>
      <c r="P34" s="2" t="s">
        <v>24</v>
      </c>
      <c r="Q34" s="2"/>
      <c r="R34" s="2"/>
      <c r="S34" s="2">
        <v>5</v>
      </c>
      <c r="T34" s="12">
        <v>5</v>
      </c>
      <c r="U34" s="2"/>
    </row>
    <row r="35" spans="1:25" x14ac:dyDescent="0.3">
      <c r="A35" s="11">
        <v>44775</v>
      </c>
      <c r="B35" s="2">
        <v>3</v>
      </c>
      <c r="C35" s="2" t="s">
        <v>17</v>
      </c>
      <c r="D35" s="2" t="s">
        <v>18</v>
      </c>
      <c r="E35" s="2">
        <v>2</v>
      </c>
      <c r="F35" s="2" t="str">
        <f t="shared" si="4"/>
        <v>Samp_3Rep_2AWDColeoptera</v>
      </c>
      <c r="G35" s="2" t="str">
        <f t="shared" si="5"/>
        <v>3AWDColeopteraAdult</v>
      </c>
      <c r="H35" s="2" t="s">
        <v>19</v>
      </c>
      <c r="I35" s="6">
        <v>1</v>
      </c>
      <c r="J35" s="2" t="s">
        <v>20</v>
      </c>
      <c r="K35" s="2" t="s">
        <v>21</v>
      </c>
      <c r="L35" s="2" t="s">
        <v>22</v>
      </c>
      <c r="M35" s="2" t="s">
        <v>23</v>
      </c>
      <c r="N35" s="2"/>
      <c r="O35" s="2"/>
      <c r="P35" s="2" t="s">
        <v>24</v>
      </c>
      <c r="Q35" s="2"/>
      <c r="R35" s="2"/>
      <c r="S35" s="2">
        <v>4</v>
      </c>
      <c r="T35" s="12">
        <v>4</v>
      </c>
      <c r="U35" s="2"/>
    </row>
    <row r="36" spans="1:25" x14ac:dyDescent="0.3">
      <c r="A36" s="11">
        <v>44775</v>
      </c>
      <c r="B36" s="2">
        <v>3</v>
      </c>
      <c r="C36" s="2" t="s">
        <v>108</v>
      </c>
      <c r="D36" s="2" t="s">
        <v>105</v>
      </c>
      <c r="E36" s="2">
        <v>3</v>
      </c>
      <c r="F36" s="2" t="str">
        <f t="shared" si="4"/>
        <v>Samp_3Rep_3MSDColeoptera</v>
      </c>
      <c r="G36" s="2" t="str">
        <f t="shared" si="5"/>
        <v>3MSDColeopteraAdult</v>
      </c>
      <c r="H36" s="2" t="s">
        <v>19</v>
      </c>
      <c r="I36" s="6">
        <v>1</v>
      </c>
      <c r="J36" s="2" t="s">
        <v>20</v>
      </c>
      <c r="K36" s="2" t="s">
        <v>21</v>
      </c>
      <c r="L36" s="2" t="s">
        <v>22</v>
      </c>
      <c r="M36" s="2" t="s">
        <v>23</v>
      </c>
      <c r="N36" s="2"/>
      <c r="O36" s="2"/>
      <c r="P36" s="2" t="s">
        <v>24</v>
      </c>
      <c r="Q36" s="2"/>
      <c r="R36" s="2"/>
      <c r="S36" s="2">
        <v>2</v>
      </c>
      <c r="T36" s="12">
        <v>2</v>
      </c>
      <c r="U36" s="2"/>
    </row>
    <row r="37" spans="1:25" x14ac:dyDescent="0.3">
      <c r="A37" s="11">
        <v>44804</v>
      </c>
      <c r="B37" s="2">
        <v>4</v>
      </c>
      <c r="C37" s="2" t="s">
        <v>17</v>
      </c>
      <c r="D37" s="2" t="s">
        <v>18</v>
      </c>
      <c r="E37" s="2">
        <v>2</v>
      </c>
      <c r="F37" s="2" t="str">
        <f t="shared" si="4"/>
        <v>Samp_4Rep_2AWDColeoptera</v>
      </c>
      <c r="G37" s="2" t="str">
        <f t="shared" si="5"/>
        <v>4AWDColeopteraAdult</v>
      </c>
      <c r="H37" s="2" t="s">
        <v>19</v>
      </c>
      <c r="I37" s="6">
        <v>1</v>
      </c>
      <c r="J37" s="2" t="s">
        <v>20</v>
      </c>
      <c r="K37" s="2" t="s">
        <v>21</v>
      </c>
      <c r="L37" s="2" t="s">
        <v>22</v>
      </c>
      <c r="M37" s="2" t="s">
        <v>23</v>
      </c>
      <c r="N37" s="2"/>
      <c r="O37" s="2"/>
      <c r="P37" s="2" t="s">
        <v>24</v>
      </c>
      <c r="Q37" s="2"/>
      <c r="R37" s="2"/>
      <c r="S37" s="2">
        <v>1</v>
      </c>
      <c r="T37" s="12">
        <v>1</v>
      </c>
      <c r="U37" s="2"/>
    </row>
    <row r="38" spans="1:25" x14ac:dyDescent="0.3">
      <c r="A38" s="11">
        <v>44804</v>
      </c>
      <c r="B38" s="2">
        <v>4</v>
      </c>
      <c r="C38" s="2" t="s">
        <v>17</v>
      </c>
      <c r="D38" s="2" t="s">
        <v>18</v>
      </c>
      <c r="E38" s="2">
        <v>2</v>
      </c>
      <c r="F38" s="2" t="str">
        <f t="shared" si="4"/>
        <v>Samp_4Rep_2AWDColeoptera</v>
      </c>
      <c r="G38" s="2" t="str">
        <f t="shared" si="5"/>
        <v>4AWDColeopteraAdult</v>
      </c>
      <c r="H38" s="2" t="s">
        <v>19</v>
      </c>
      <c r="I38" s="6">
        <v>1</v>
      </c>
      <c r="J38" s="2" t="s">
        <v>20</v>
      </c>
      <c r="K38" s="2" t="s">
        <v>21</v>
      </c>
      <c r="L38" s="2" t="s">
        <v>22</v>
      </c>
      <c r="M38" s="2" t="s">
        <v>34</v>
      </c>
      <c r="N38" s="2"/>
      <c r="O38" s="2"/>
      <c r="P38" s="2" t="s">
        <v>24</v>
      </c>
      <c r="Q38" s="2"/>
      <c r="R38" s="2"/>
      <c r="S38" s="2">
        <v>34</v>
      </c>
      <c r="T38" s="12">
        <v>30</v>
      </c>
      <c r="U38" s="2"/>
    </row>
    <row r="39" spans="1:25" ht="14.4" customHeight="1" x14ac:dyDescent="0.3">
      <c r="A39" s="27">
        <v>44757</v>
      </c>
      <c r="B39" s="29">
        <v>2</v>
      </c>
      <c r="C39" s="29" t="s">
        <v>108</v>
      </c>
      <c r="D39" s="29" t="s">
        <v>105</v>
      </c>
      <c r="E39" s="29">
        <v>3</v>
      </c>
      <c r="F39" s="29" t="str">
        <f t="shared" si="4"/>
        <v>Samp_2Rep_3MSDColeoptera</v>
      </c>
      <c r="G39" s="29" t="str">
        <f t="shared" si="5"/>
        <v>2MSDColeopteraAdult</v>
      </c>
      <c r="H39" s="29" t="s">
        <v>19</v>
      </c>
      <c r="I39" s="34">
        <v>1</v>
      </c>
      <c r="J39" s="29" t="s">
        <v>20</v>
      </c>
      <c r="K39" s="29" t="s">
        <v>21</v>
      </c>
      <c r="L39" s="29" t="s">
        <v>22</v>
      </c>
      <c r="M39" s="29" t="s">
        <v>34</v>
      </c>
      <c r="N39" s="29"/>
      <c r="O39" s="29"/>
      <c r="P39" s="29" t="s">
        <v>24</v>
      </c>
      <c r="Q39" s="29"/>
      <c r="R39" s="29"/>
      <c r="S39" s="29">
        <v>34</v>
      </c>
      <c r="T39" s="28">
        <v>30</v>
      </c>
      <c r="U39" s="2"/>
      <c r="W39" s="52"/>
      <c r="X39" s="52"/>
      <c r="Y39" s="52"/>
    </row>
    <row r="40" spans="1:25" ht="14.4" customHeight="1" x14ac:dyDescent="0.3">
      <c r="A40" s="27">
        <v>44757</v>
      </c>
      <c r="B40" s="29">
        <v>2</v>
      </c>
      <c r="C40" s="29" t="s">
        <v>108</v>
      </c>
      <c r="D40" s="29" t="s">
        <v>105</v>
      </c>
      <c r="E40" s="29">
        <v>3</v>
      </c>
      <c r="F40" s="29" t="str">
        <f t="shared" si="4"/>
        <v>Samp_2Rep_3MSDColeoptera</v>
      </c>
      <c r="G40" s="29" t="str">
        <f t="shared" si="5"/>
        <v>2MSDColeopteraAdult</v>
      </c>
      <c r="H40" s="29" t="s">
        <v>19</v>
      </c>
      <c r="I40" s="34">
        <v>1</v>
      </c>
      <c r="J40" s="29" t="s">
        <v>20</v>
      </c>
      <c r="K40" s="29" t="s">
        <v>21</v>
      </c>
      <c r="L40" s="29" t="s">
        <v>22</v>
      </c>
      <c r="M40" s="29" t="s">
        <v>23</v>
      </c>
      <c r="N40" s="29"/>
      <c r="O40" s="29"/>
      <c r="P40" s="29" t="s">
        <v>24</v>
      </c>
      <c r="Q40" s="29"/>
      <c r="R40" s="29"/>
      <c r="S40" s="29"/>
      <c r="T40" s="71">
        <f>ROUND($T$15*X29,0)</f>
        <v>1</v>
      </c>
      <c r="U40" s="91" t="s">
        <v>88</v>
      </c>
      <c r="V40" s="85"/>
      <c r="W40" s="86"/>
      <c r="X40" s="91" t="s">
        <v>112</v>
      </c>
      <c r="Y40" s="86"/>
    </row>
    <row r="41" spans="1:25" x14ac:dyDescent="0.3">
      <c r="A41" s="27">
        <v>44757</v>
      </c>
      <c r="B41" s="29">
        <v>2</v>
      </c>
      <c r="C41" s="29" t="s">
        <v>108</v>
      </c>
      <c r="D41" s="29" t="s">
        <v>105</v>
      </c>
      <c r="E41" s="29">
        <v>3</v>
      </c>
      <c r="F41" s="29" t="str">
        <f t="shared" si="4"/>
        <v>Samp_2Rep_3MSDColeoptera</v>
      </c>
      <c r="G41" s="29" t="str">
        <f t="shared" si="5"/>
        <v>2MSDColeopteraAdult</v>
      </c>
      <c r="H41" s="29" t="s">
        <v>19</v>
      </c>
      <c r="I41" s="34">
        <v>1</v>
      </c>
      <c r="J41" s="29" t="s">
        <v>20</v>
      </c>
      <c r="K41" s="29" t="s">
        <v>21</v>
      </c>
      <c r="L41" s="29" t="s">
        <v>22</v>
      </c>
      <c r="M41" s="29" t="s">
        <v>106</v>
      </c>
      <c r="N41" s="29"/>
      <c r="O41" s="29"/>
      <c r="P41" s="29" t="s">
        <v>24</v>
      </c>
      <c r="Q41" s="29"/>
      <c r="R41" s="29"/>
      <c r="S41" s="29"/>
      <c r="T41" s="72">
        <f>ROUND($T$15*X30,0)</f>
        <v>1</v>
      </c>
      <c r="U41" s="92"/>
      <c r="V41" s="87"/>
      <c r="W41" s="88"/>
      <c r="X41" s="92"/>
      <c r="Y41" s="88"/>
    </row>
    <row r="42" spans="1:25" x14ac:dyDescent="0.3">
      <c r="A42" s="27">
        <v>44757</v>
      </c>
      <c r="B42" s="29">
        <v>2</v>
      </c>
      <c r="C42" s="29" t="s">
        <v>108</v>
      </c>
      <c r="D42" s="29" t="s">
        <v>105</v>
      </c>
      <c r="E42" s="29">
        <v>3</v>
      </c>
      <c r="F42" s="29" t="str">
        <f t="shared" si="4"/>
        <v>Samp_2Rep_3MSDColeoptera</v>
      </c>
      <c r="G42" s="29" t="str">
        <f t="shared" si="5"/>
        <v>2MSDColeopteraAdult</v>
      </c>
      <c r="H42" s="29" t="s">
        <v>19</v>
      </c>
      <c r="I42" s="34">
        <v>1</v>
      </c>
      <c r="J42" s="29" t="s">
        <v>20</v>
      </c>
      <c r="K42" s="29" t="s">
        <v>21</v>
      </c>
      <c r="L42" s="29" t="s">
        <v>22</v>
      </c>
      <c r="M42" s="29" t="s">
        <v>34</v>
      </c>
      <c r="N42" s="29"/>
      <c r="O42" s="29"/>
      <c r="P42" s="29" t="s">
        <v>24</v>
      </c>
      <c r="Q42" s="29"/>
      <c r="R42" s="29"/>
      <c r="S42" s="29"/>
      <c r="T42" s="73">
        <f>ROUND($T$15*X31,0)</f>
        <v>1</v>
      </c>
      <c r="U42" s="93"/>
      <c r="V42" s="89"/>
      <c r="W42" s="90"/>
      <c r="X42" s="93"/>
      <c r="Y42" s="90"/>
    </row>
    <row r="43" spans="1:25" x14ac:dyDescent="0.3">
      <c r="A43" s="11">
        <v>44757</v>
      </c>
      <c r="B43" s="2">
        <v>1</v>
      </c>
      <c r="C43" s="2" t="s">
        <v>104</v>
      </c>
      <c r="D43" s="2" t="s">
        <v>105</v>
      </c>
      <c r="E43" s="2">
        <v>1</v>
      </c>
      <c r="F43" s="2" t="str">
        <f t="shared" si="4"/>
        <v>Samp_1Rep_1MSDColeoptera</v>
      </c>
      <c r="G43" s="2" t="str">
        <f t="shared" si="5"/>
        <v>1MSDColeopteraLarvae</v>
      </c>
      <c r="H43" s="2" t="s">
        <v>19</v>
      </c>
      <c r="I43" s="6">
        <v>1</v>
      </c>
      <c r="J43" s="2" t="s">
        <v>20</v>
      </c>
      <c r="K43" s="2" t="s">
        <v>21</v>
      </c>
      <c r="L43" s="2" t="s">
        <v>22</v>
      </c>
      <c r="M43" s="2" t="s">
        <v>106</v>
      </c>
      <c r="N43" s="2" t="s">
        <v>107</v>
      </c>
      <c r="O43" s="2" t="s">
        <v>31</v>
      </c>
      <c r="P43" s="2" t="s">
        <v>28</v>
      </c>
      <c r="Q43" s="2"/>
      <c r="R43" s="2"/>
      <c r="S43" s="2">
        <v>43</v>
      </c>
      <c r="T43" s="12">
        <v>43</v>
      </c>
      <c r="U43" s="2"/>
      <c r="V43" s="52"/>
      <c r="W43" s="52"/>
      <c r="X43" s="52"/>
      <c r="Y43" s="52"/>
    </row>
    <row r="44" spans="1:25" x14ac:dyDescent="0.3">
      <c r="A44" s="11">
        <v>44722</v>
      </c>
      <c r="B44" s="2">
        <v>1</v>
      </c>
      <c r="C44" s="2" t="s">
        <v>17</v>
      </c>
      <c r="D44" s="2" t="s">
        <v>18</v>
      </c>
      <c r="E44" s="2">
        <v>2</v>
      </c>
      <c r="F44" s="2" t="str">
        <f t="shared" si="4"/>
        <v>Samp_1Rep_2AWDColeoptera</v>
      </c>
      <c r="G44" s="2" t="str">
        <f t="shared" si="5"/>
        <v>1AWDColeopteraLarvae</v>
      </c>
      <c r="H44" s="2" t="s">
        <v>19</v>
      </c>
      <c r="I44" s="6">
        <v>1</v>
      </c>
      <c r="J44" s="2" t="s">
        <v>20</v>
      </c>
      <c r="K44" s="2" t="s">
        <v>21</v>
      </c>
      <c r="L44" s="2" t="s">
        <v>22</v>
      </c>
      <c r="M44" s="2" t="s">
        <v>106</v>
      </c>
      <c r="N44" s="2" t="s">
        <v>107</v>
      </c>
      <c r="O44" s="2" t="s">
        <v>31</v>
      </c>
      <c r="P44" s="2" t="s">
        <v>28</v>
      </c>
      <c r="Q44" s="2"/>
      <c r="R44" s="2"/>
      <c r="S44" s="2">
        <v>39</v>
      </c>
      <c r="T44" s="12">
        <v>39</v>
      </c>
      <c r="U44" s="2"/>
    </row>
    <row r="45" spans="1:25" x14ac:dyDescent="0.3">
      <c r="A45" s="11">
        <v>44722</v>
      </c>
      <c r="B45" s="2">
        <v>1</v>
      </c>
      <c r="C45" s="2" t="s">
        <v>108</v>
      </c>
      <c r="D45" s="2" t="s">
        <v>105</v>
      </c>
      <c r="E45" s="2">
        <v>3</v>
      </c>
      <c r="F45" s="2" t="str">
        <f t="shared" si="4"/>
        <v>Samp_1Rep_3MSDColeoptera</v>
      </c>
      <c r="G45" s="2" t="str">
        <f t="shared" si="5"/>
        <v>1MSDColeopteraLarvae</v>
      </c>
      <c r="H45" s="2" t="s">
        <v>19</v>
      </c>
      <c r="I45" s="6">
        <v>1</v>
      </c>
      <c r="J45" s="2" t="s">
        <v>20</v>
      </c>
      <c r="K45" s="2" t="s">
        <v>21</v>
      </c>
      <c r="L45" s="2" t="s">
        <v>22</v>
      </c>
      <c r="M45" s="2" t="s">
        <v>106</v>
      </c>
      <c r="N45" s="2" t="s">
        <v>107</v>
      </c>
      <c r="O45" s="2" t="s">
        <v>31</v>
      </c>
      <c r="P45" s="2" t="s">
        <v>28</v>
      </c>
      <c r="Q45" s="2"/>
      <c r="R45" s="2"/>
      <c r="S45" s="2">
        <v>37</v>
      </c>
      <c r="T45" s="12">
        <v>37</v>
      </c>
      <c r="U45" s="2"/>
    </row>
    <row r="46" spans="1:25" x14ac:dyDescent="0.3">
      <c r="A46" s="11">
        <v>44722</v>
      </c>
      <c r="B46" s="2">
        <v>2</v>
      </c>
      <c r="C46" s="2" t="s">
        <v>17</v>
      </c>
      <c r="D46" s="2" t="s">
        <v>18</v>
      </c>
      <c r="E46" s="2">
        <v>2</v>
      </c>
      <c r="F46" s="2" t="str">
        <f t="shared" si="4"/>
        <v>Samp_2Rep_2AWDColeoptera</v>
      </c>
      <c r="G46" s="2" t="str">
        <f t="shared" si="5"/>
        <v>2AWDColeopteraLarvae</v>
      </c>
      <c r="H46" s="2" t="s">
        <v>19</v>
      </c>
      <c r="I46" s="6">
        <v>1</v>
      </c>
      <c r="J46" s="2" t="s">
        <v>20</v>
      </c>
      <c r="K46" s="2" t="s">
        <v>21</v>
      </c>
      <c r="L46" s="2" t="s">
        <v>22</v>
      </c>
      <c r="M46" s="2" t="s">
        <v>106</v>
      </c>
      <c r="N46" s="2" t="s">
        <v>107</v>
      </c>
      <c r="O46" s="2" t="s">
        <v>31</v>
      </c>
      <c r="P46" s="2" t="s">
        <v>28</v>
      </c>
      <c r="Q46" s="2"/>
      <c r="R46" s="2"/>
      <c r="S46" s="2">
        <v>1</v>
      </c>
      <c r="T46" s="12">
        <v>1</v>
      </c>
      <c r="U46" s="2"/>
    </row>
    <row r="47" spans="1:25" x14ac:dyDescent="0.3">
      <c r="A47" s="11">
        <v>44757</v>
      </c>
      <c r="B47" s="2">
        <v>2</v>
      </c>
      <c r="C47" s="2" t="s">
        <v>17</v>
      </c>
      <c r="D47" s="2" t="s">
        <v>18</v>
      </c>
      <c r="E47" s="2">
        <v>2</v>
      </c>
      <c r="F47" s="2" t="str">
        <f t="shared" si="4"/>
        <v>Samp_2Rep_2AWDColeoptera</v>
      </c>
      <c r="G47" s="2" t="str">
        <f t="shared" si="5"/>
        <v>2AWDColeopteraLarvae</v>
      </c>
      <c r="H47" s="2" t="s">
        <v>19</v>
      </c>
      <c r="I47" s="6">
        <v>1</v>
      </c>
      <c r="J47" s="2" t="s">
        <v>20</v>
      </c>
      <c r="K47" s="2" t="s">
        <v>21</v>
      </c>
      <c r="L47" s="2" t="s">
        <v>22</v>
      </c>
      <c r="M47" s="2" t="s">
        <v>106</v>
      </c>
      <c r="N47" s="2"/>
      <c r="O47" s="2"/>
      <c r="P47" s="2" t="s">
        <v>28</v>
      </c>
      <c r="Q47" s="2"/>
      <c r="R47" s="2"/>
      <c r="S47" s="2">
        <v>1</v>
      </c>
      <c r="T47" s="12">
        <v>1</v>
      </c>
      <c r="U47" s="2"/>
    </row>
    <row r="48" spans="1:25" x14ac:dyDescent="0.3">
      <c r="A48" s="11">
        <v>44757</v>
      </c>
      <c r="B48" s="2">
        <v>2</v>
      </c>
      <c r="C48" s="2" t="s">
        <v>17</v>
      </c>
      <c r="D48" s="2" t="s">
        <v>18</v>
      </c>
      <c r="E48" s="2">
        <v>2</v>
      </c>
      <c r="F48" s="2" t="str">
        <f t="shared" si="4"/>
        <v>Samp_2Rep_2AWDColeoptera</v>
      </c>
      <c r="G48" s="2" t="str">
        <f t="shared" si="5"/>
        <v>2AWDColeopteraLarvae</v>
      </c>
      <c r="H48" s="2" t="s">
        <v>19</v>
      </c>
      <c r="I48" s="6">
        <v>1</v>
      </c>
      <c r="J48" s="2" t="s">
        <v>20</v>
      </c>
      <c r="K48" s="2" t="s">
        <v>21</v>
      </c>
      <c r="L48" s="2" t="s">
        <v>22</v>
      </c>
      <c r="M48" s="2" t="s">
        <v>39</v>
      </c>
      <c r="N48" s="2"/>
      <c r="O48" s="2"/>
      <c r="P48" s="2" t="s">
        <v>28</v>
      </c>
      <c r="Q48" s="2"/>
      <c r="R48" s="2"/>
      <c r="S48" s="2"/>
      <c r="T48" s="12">
        <v>90</v>
      </c>
      <c r="U48" s="2"/>
    </row>
    <row r="49" spans="1:21" x14ac:dyDescent="0.3">
      <c r="A49" s="13">
        <v>44757</v>
      </c>
      <c r="B49" s="3">
        <v>2</v>
      </c>
      <c r="C49" s="3" t="s">
        <v>108</v>
      </c>
      <c r="D49" s="3" t="s">
        <v>105</v>
      </c>
      <c r="E49" s="3">
        <v>3</v>
      </c>
      <c r="F49" s="3" t="str">
        <f t="shared" si="4"/>
        <v>Samp_2Rep_3MSDColeoptera</v>
      </c>
      <c r="G49" s="3" t="str">
        <f t="shared" si="5"/>
        <v>2MSDColeopteraLarvae</v>
      </c>
      <c r="H49" s="3" t="s">
        <v>19</v>
      </c>
      <c r="I49" s="14">
        <v>1</v>
      </c>
      <c r="J49" s="3" t="s">
        <v>20</v>
      </c>
      <c r="K49" s="3" t="s">
        <v>21</v>
      </c>
      <c r="L49" s="3" t="s">
        <v>22</v>
      </c>
      <c r="M49" s="3"/>
      <c r="N49" s="3"/>
      <c r="O49" s="3"/>
      <c r="P49" s="3" t="s">
        <v>28</v>
      </c>
      <c r="Q49" s="3"/>
      <c r="R49" s="3"/>
      <c r="S49" s="3">
        <v>55</v>
      </c>
      <c r="T49" s="15">
        <v>55</v>
      </c>
      <c r="U49" t="s">
        <v>109</v>
      </c>
    </row>
    <row r="50" spans="1:21" x14ac:dyDescent="0.3">
      <c r="T50" s="68">
        <f>SUM(T28:T49)</f>
        <v>429</v>
      </c>
    </row>
  </sheetData>
  <sortState xmlns:xlrd2="http://schemas.microsoft.com/office/spreadsheetml/2017/richdata2" ref="A3:T22">
    <sortCondition ref="P3:P22"/>
  </sortState>
  <mergeCells count="6">
    <mergeCell ref="W27:X27"/>
    <mergeCell ref="W28:X28"/>
    <mergeCell ref="W1:Y1"/>
    <mergeCell ref="W14:Y14"/>
    <mergeCell ref="U40:W42"/>
    <mergeCell ref="X40:Y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084F-32ED-4048-A375-53AD622005E3}">
  <sheetPr filterMode="1">
    <tabColor rgb="FFFFC000"/>
  </sheetPr>
  <dimension ref="A1:X263"/>
  <sheetViews>
    <sheetView showGridLines="0" tabSelected="1" zoomScale="70" zoomScaleNormal="70" workbookViewId="0">
      <pane ySplit="2" topLeftCell="A206" activePane="bottomLeft" state="frozen"/>
      <selection pane="bottomLeft" activeCell="G213" sqref="G213"/>
    </sheetView>
  </sheetViews>
  <sheetFormatPr defaultRowHeight="14.4" x14ac:dyDescent="0.3"/>
  <cols>
    <col min="1" max="1" width="11.21875" bestFit="1" customWidth="1"/>
    <col min="2" max="2" width="8.21875" bestFit="1" customWidth="1"/>
    <col min="3" max="3" width="4.44140625" bestFit="1" customWidth="1"/>
    <col min="4" max="4" width="5.44140625" customWidth="1"/>
    <col min="5" max="5" width="4.21875" bestFit="1" customWidth="1"/>
    <col min="6" max="6" width="25.5546875" bestFit="1" customWidth="1"/>
    <col min="7" max="7" width="14.109375" bestFit="1" customWidth="1"/>
    <col min="8" max="8" width="8.21875" bestFit="1" customWidth="1"/>
    <col min="9" max="9" width="6.77734375" bestFit="1" customWidth="1"/>
    <col min="10" max="10" width="11.109375" bestFit="1" customWidth="1"/>
    <col min="11" max="11" width="8" bestFit="1" customWidth="1"/>
    <col min="12" max="12" width="8.6640625" bestFit="1" customWidth="1"/>
    <col min="13" max="13" width="15" bestFit="1" customWidth="1"/>
    <col min="14" max="14" width="11.109375" bestFit="1" customWidth="1"/>
    <col min="15" max="15" width="12.6640625" bestFit="1" customWidth="1"/>
    <col min="16" max="16" width="7.5546875" bestFit="1" customWidth="1"/>
    <col min="17" max="17" width="8.77734375" bestFit="1" customWidth="1"/>
    <col min="18" max="18" width="8.5546875" bestFit="1" customWidth="1"/>
    <col min="19" max="19" width="8.109375" bestFit="1" customWidth="1"/>
    <col min="20" max="20" width="17.109375" bestFit="1" customWidth="1"/>
    <col min="21" max="21" width="17.6640625" bestFit="1" customWidth="1"/>
    <col min="22" max="22" width="27.21875" bestFit="1" customWidth="1"/>
    <col min="23" max="23" width="12.6640625" bestFit="1" customWidth="1"/>
    <col min="24" max="24" width="5.33203125" bestFit="1" customWidth="1"/>
    <col min="25" max="25" width="8.21875" bestFit="1" customWidth="1"/>
    <col min="26" max="26" width="10.77734375" bestFit="1" customWidth="1"/>
    <col min="27" max="27" width="11.33203125" bestFit="1" customWidth="1"/>
    <col min="28" max="28" width="7" bestFit="1" customWidth="1"/>
    <col min="29" max="29" width="11.109375" bestFit="1" customWidth="1"/>
  </cols>
  <sheetData>
    <row r="1" spans="1:20" x14ac:dyDescent="0.3">
      <c r="T1" s="67">
        <f>SUBTOTAL(9,T3:T134)</f>
        <v>186</v>
      </c>
    </row>
    <row r="2" spans="1:20" ht="28.8" x14ac:dyDescent="0.3">
      <c r="A2" s="1" t="s">
        <v>0</v>
      </c>
      <c r="B2" s="1" t="s">
        <v>1</v>
      </c>
      <c r="C2" s="1" t="s">
        <v>2</v>
      </c>
      <c r="D2" s="1" t="s">
        <v>3</v>
      </c>
      <c r="E2" s="8" t="s">
        <v>102</v>
      </c>
      <c r="F2" s="8" t="s">
        <v>103</v>
      </c>
      <c r="G2" s="8" t="s">
        <v>33</v>
      </c>
      <c r="H2" s="1" t="s">
        <v>4</v>
      </c>
      <c r="I2" s="61" t="s">
        <v>5</v>
      </c>
      <c r="J2" s="1" t="s">
        <v>6</v>
      </c>
      <c r="K2" s="1" t="s">
        <v>7</v>
      </c>
      <c r="L2" s="1" t="s">
        <v>8</v>
      </c>
      <c r="M2" s="1" t="s">
        <v>9</v>
      </c>
      <c r="N2" s="1" t="s">
        <v>10</v>
      </c>
      <c r="O2" s="1" t="s">
        <v>11</v>
      </c>
      <c r="P2" s="1" t="s">
        <v>12</v>
      </c>
      <c r="Q2" s="1" t="s">
        <v>13</v>
      </c>
      <c r="R2" s="1" t="s">
        <v>14</v>
      </c>
      <c r="S2" s="1" t="s">
        <v>15</v>
      </c>
      <c r="T2" s="1" t="s">
        <v>16</v>
      </c>
    </row>
    <row r="3" spans="1:20" hidden="1" x14ac:dyDescent="0.3">
      <c r="A3" s="62">
        <v>44722</v>
      </c>
      <c r="B3" s="2">
        <v>1</v>
      </c>
      <c r="C3" s="2" t="s">
        <v>115</v>
      </c>
      <c r="D3" s="2" t="s">
        <v>18</v>
      </c>
      <c r="E3" s="46">
        <v>1</v>
      </c>
      <c r="F3" s="46" t="str">
        <f>"Samp_"&amp;B3&amp;"Rep_"&amp;E3&amp;D3&amp;L3</f>
        <v>Samp_1Rep_1AWDOdonata</v>
      </c>
      <c r="G3" s="46" t="str">
        <f>B3&amp;D3&amp;L3&amp;P3</f>
        <v>1AWDOdonata</v>
      </c>
      <c r="H3" s="2" t="s">
        <v>19</v>
      </c>
      <c r="I3" s="6">
        <v>1</v>
      </c>
      <c r="J3" s="2" t="s">
        <v>20</v>
      </c>
      <c r="K3" s="2" t="s">
        <v>21</v>
      </c>
      <c r="L3" s="2" t="s">
        <v>116</v>
      </c>
      <c r="M3" s="2" t="s">
        <v>117</v>
      </c>
      <c r="N3" s="2"/>
      <c r="O3" s="2"/>
      <c r="P3" s="2"/>
      <c r="Q3" s="2"/>
      <c r="R3" s="2"/>
      <c r="S3" s="2">
        <v>4</v>
      </c>
      <c r="T3" s="2">
        <v>4</v>
      </c>
    </row>
    <row r="4" spans="1:20" hidden="1" x14ac:dyDescent="0.3">
      <c r="A4" s="62">
        <v>44722</v>
      </c>
      <c r="B4" s="2">
        <v>1</v>
      </c>
      <c r="C4" s="2" t="s">
        <v>115</v>
      </c>
      <c r="D4" s="2" t="s">
        <v>18</v>
      </c>
      <c r="E4" s="2">
        <v>1</v>
      </c>
      <c r="F4" s="2" t="str">
        <f t="shared" ref="F4:F67" si="0">"Samp_"&amp;B4&amp;"Rep_"&amp;E4&amp;D4&amp;L4</f>
        <v>Samp_1Rep_1AWDOdonata</v>
      </c>
      <c r="G4" s="2" t="str">
        <f t="shared" ref="G4:G67" si="1">B4&amp;D4&amp;L4&amp;P4</f>
        <v>1AWDOdonata</v>
      </c>
      <c r="H4" s="2" t="s">
        <v>19</v>
      </c>
      <c r="I4" s="6">
        <v>1</v>
      </c>
      <c r="J4" s="2" t="s">
        <v>20</v>
      </c>
      <c r="K4" s="2" t="s">
        <v>21</v>
      </c>
      <c r="L4" s="2" t="s">
        <v>116</v>
      </c>
      <c r="M4" s="2" t="s">
        <v>118</v>
      </c>
      <c r="N4" s="2"/>
      <c r="O4" s="2"/>
      <c r="P4" s="2"/>
      <c r="Q4" s="2"/>
      <c r="R4" s="2"/>
      <c r="S4" s="2">
        <v>4</v>
      </c>
      <c r="T4" s="2">
        <v>4</v>
      </c>
    </row>
    <row r="5" spans="1:20" hidden="1" x14ac:dyDescent="0.3">
      <c r="A5" s="62">
        <v>44722</v>
      </c>
      <c r="B5" s="2">
        <v>1</v>
      </c>
      <c r="C5" s="2" t="s">
        <v>104</v>
      </c>
      <c r="D5" s="2" t="s">
        <v>105</v>
      </c>
      <c r="E5" s="2">
        <v>1</v>
      </c>
      <c r="F5" s="2" t="str">
        <f t="shared" si="0"/>
        <v>Samp_1Rep_1MSDOdonata</v>
      </c>
      <c r="G5" s="2" t="str">
        <f t="shared" si="1"/>
        <v>1MSDOdonata</v>
      </c>
      <c r="H5" s="2" t="s">
        <v>19</v>
      </c>
      <c r="I5" s="6">
        <v>1</v>
      </c>
      <c r="J5" s="2" t="s">
        <v>20</v>
      </c>
      <c r="K5" s="2" t="s">
        <v>21</v>
      </c>
      <c r="L5" s="2" t="s">
        <v>116</v>
      </c>
      <c r="M5" s="2" t="s">
        <v>117</v>
      </c>
      <c r="N5" s="2"/>
      <c r="O5" s="2"/>
      <c r="P5" s="2"/>
      <c r="Q5" s="2"/>
      <c r="R5" s="2"/>
      <c r="S5" s="2">
        <v>7</v>
      </c>
      <c r="T5" s="2">
        <v>7</v>
      </c>
    </row>
    <row r="6" spans="1:20" hidden="1" x14ac:dyDescent="0.3">
      <c r="A6" s="62">
        <v>44722</v>
      </c>
      <c r="B6" s="2">
        <v>1</v>
      </c>
      <c r="C6" s="2" t="s">
        <v>104</v>
      </c>
      <c r="D6" s="2" t="s">
        <v>105</v>
      </c>
      <c r="E6" s="2">
        <v>1</v>
      </c>
      <c r="F6" s="2" t="str">
        <f t="shared" si="0"/>
        <v>Samp_1Rep_1MSDOdonata</v>
      </c>
      <c r="G6" s="2" t="str">
        <f t="shared" si="1"/>
        <v>1MSDOdonata</v>
      </c>
      <c r="H6" s="2" t="s">
        <v>19</v>
      </c>
      <c r="I6" s="6">
        <v>1</v>
      </c>
      <c r="J6" s="2" t="s">
        <v>20</v>
      </c>
      <c r="K6" s="2" t="s">
        <v>21</v>
      </c>
      <c r="L6" s="2" t="s">
        <v>116</v>
      </c>
      <c r="M6" s="2" t="s">
        <v>118</v>
      </c>
      <c r="N6" s="2"/>
      <c r="O6" s="2"/>
      <c r="P6" s="2"/>
      <c r="Q6" s="2"/>
      <c r="R6" s="2"/>
      <c r="S6" s="2">
        <v>2</v>
      </c>
      <c r="T6" s="2">
        <v>2</v>
      </c>
    </row>
    <row r="7" spans="1:20" hidden="1" x14ac:dyDescent="0.3">
      <c r="A7" s="62">
        <v>44722</v>
      </c>
      <c r="B7" s="2">
        <v>1</v>
      </c>
      <c r="C7" s="2" t="s">
        <v>119</v>
      </c>
      <c r="D7" s="2" t="s">
        <v>120</v>
      </c>
      <c r="E7" s="2">
        <v>1</v>
      </c>
      <c r="F7" s="2" t="str">
        <f t="shared" si="0"/>
        <v>Samp_1Rep_1CONOdonata</v>
      </c>
      <c r="G7" s="2" t="str">
        <f t="shared" si="1"/>
        <v>1CONOdonata</v>
      </c>
      <c r="H7" s="2" t="s">
        <v>19</v>
      </c>
      <c r="I7" s="6">
        <v>1</v>
      </c>
      <c r="J7" s="2" t="s">
        <v>20</v>
      </c>
      <c r="K7" s="2" t="s">
        <v>21</v>
      </c>
      <c r="L7" s="2" t="s">
        <v>116</v>
      </c>
      <c r="M7" s="2" t="s">
        <v>117</v>
      </c>
      <c r="N7" s="2"/>
      <c r="O7" s="2"/>
      <c r="P7" s="2"/>
      <c r="Q7" s="2"/>
      <c r="R7" s="2"/>
      <c r="S7" s="2">
        <v>8</v>
      </c>
      <c r="T7" s="2">
        <v>8</v>
      </c>
    </row>
    <row r="8" spans="1:20" hidden="1" x14ac:dyDescent="0.3">
      <c r="A8" s="62">
        <v>44722</v>
      </c>
      <c r="B8" s="2">
        <v>1</v>
      </c>
      <c r="C8" s="2" t="s">
        <v>119</v>
      </c>
      <c r="D8" s="2" t="s">
        <v>120</v>
      </c>
      <c r="E8" s="2">
        <v>1</v>
      </c>
      <c r="F8" s="2" t="str">
        <f t="shared" si="0"/>
        <v>Samp_1Rep_1CONOdonata</v>
      </c>
      <c r="G8" s="2" t="str">
        <f t="shared" si="1"/>
        <v>1CONOdonata</v>
      </c>
      <c r="H8" s="2" t="s">
        <v>19</v>
      </c>
      <c r="I8" s="6">
        <v>1</v>
      </c>
      <c r="J8" s="2" t="s">
        <v>20</v>
      </c>
      <c r="K8" s="2" t="s">
        <v>21</v>
      </c>
      <c r="L8" s="2" t="s">
        <v>116</v>
      </c>
      <c r="M8" s="2" t="s">
        <v>118</v>
      </c>
      <c r="N8" s="2"/>
      <c r="O8" s="2"/>
      <c r="P8" s="2"/>
      <c r="Q8" s="2"/>
      <c r="R8" s="2"/>
      <c r="S8" s="2">
        <v>6</v>
      </c>
      <c r="T8" s="2">
        <v>6</v>
      </c>
    </row>
    <row r="9" spans="1:20" hidden="1" x14ac:dyDescent="0.3">
      <c r="A9" s="62">
        <v>44722</v>
      </c>
      <c r="B9" s="2">
        <v>1</v>
      </c>
      <c r="C9" s="2" t="s">
        <v>121</v>
      </c>
      <c r="D9" s="2" t="s">
        <v>105</v>
      </c>
      <c r="E9" s="2">
        <v>2</v>
      </c>
      <c r="F9" s="2" t="str">
        <f t="shared" si="0"/>
        <v>Samp_1Rep_2MSDOdonata</v>
      </c>
      <c r="G9" s="2" t="str">
        <f t="shared" si="1"/>
        <v>1MSDOdonata</v>
      </c>
      <c r="H9" s="2" t="s">
        <v>19</v>
      </c>
      <c r="I9" s="6">
        <v>1</v>
      </c>
      <c r="J9" s="2" t="s">
        <v>20</v>
      </c>
      <c r="K9" s="2" t="s">
        <v>21</v>
      </c>
      <c r="L9" s="2" t="s">
        <v>116</v>
      </c>
      <c r="M9" s="2" t="s">
        <v>118</v>
      </c>
      <c r="N9" s="2"/>
      <c r="O9" s="2"/>
      <c r="P9" s="2"/>
      <c r="Q9" s="2"/>
      <c r="R9" s="2"/>
      <c r="S9" s="2">
        <v>4</v>
      </c>
      <c r="T9" s="2">
        <v>4</v>
      </c>
    </row>
    <row r="10" spans="1:20" hidden="1" x14ac:dyDescent="0.3">
      <c r="A10" s="62">
        <v>44722</v>
      </c>
      <c r="B10" s="2">
        <v>1</v>
      </c>
      <c r="C10" s="2" t="s">
        <v>121</v>
      </c>
      <c r="D10" s="2" t="s">
        <v>105</v>
      </c>
      <c r="E10" s="2">
        <v>2</v>
      </c>
      <c r="F10" s="2" t="str">
        <f t="shared" si="0"/>
        <v>Samp_1Rep_2MSDOdonata</v>
      </c>
      <c r="G10" s="2" t="str">
        <f t="shared" si="1"/>
        <v>1MSDOdonata</v>
      </c>
      <c r="H10" s="2" t="s">
        <v>19</v>
      </c>
      <c r="I10" s="6">
        <v>1</v>
      </c>
      <c r="J10" s="2" t="s">
        <v>20</v>
      </c>
      <c r="K10" s="2" t="s">
        <v>21</v>
      </c>
      <c r="L10" s="2" t="s">
        <v>116</v>
      </c>
      <c r="M10" s="2" t="s">
        <v>117</v>
      </c>
      <c r="N10" s="2"/>
      <c r="O10" s="2"/>
      <c r="P10" s="2"/>
      <c r="Q10" s="2"/>
      <c r="R10" s="2"/>
      <c r="S10" s="2">
        <v>7</v>
      </c>
      <c r="T10" s="2">
        <v>7</v>
      </c>
    </row>
    <row r="11" spans="1:20" hidden="1" x14ac:dyDescent="0.3">
      <c r="A11" s="62">
        <v>44722</v>
      </c>
      <c r="B11" s="2">
        <v>1</v>
      </c>
      <c r="C11" s="2" t="s">
        <v>17</v>
      </c>
      <c r="D11" s="2" t="s">
        <v>18</v>
      </c>
      <c r="E11" s="2">
        <v>2</v>
      </c>
      <c r="F11" s="2" t="str">
        <f t="shared" si="0"/>
        <v>Samp_1Rep_2AWDOdonata</v>
      </c>
      <c r="G11" s="2" t="str">
        <f t="shared" si="1"/>
        <v>1AWDOdonata</v>
      </c>
      <c r="H11" s="2" t="s">
        <v>19</v>
      </c>
      <c r="I11" s="6">
        <v>1</v>
      </c>
      <c r="J11" s="2" t="s">
        <v>20</v>
      </c>
      <c r="K11" s="2" t="s">
        <v>21</v>
      </c>
      <c r="L11" s="2" t="s">
        <v>116</v>
      </c>
      <c r="M11" s="2" t="s">
        <v>117</v>
      </c>
      <c r="N11" s="2"/>
      <c r="O11" s="2"/>
      <c r="P11" s="2"/>
      <c r="Q11" s="2"/>
      <c r="R11" s="2"/>
      <c r="S11" s="2">
        <v>1</v>
      </c>
      <c r="T11" s="2">
        <v>1</v>
      </c>
    </row>
    <row r="12" spans="1:20" hidden="1" x14ac:dyDescent="0.3">
      <c r="A12" s="62">
        <v>44722</v>
      </c>
      <c r="B12" s="2">
        <v>1</v>
      </c>
      <c r="C12" s="2" t="s">
        <v>17</v>
      </c>
      <c r="D12" s="2" t="s">
        <v>18</v>
      </c>
      <c r="E12" s="2">
        <v>2</v>
      </c>
      <c r="F12" s="2" t="str">
        <f t="shared" si="0"/>
        <v>Samp_1Rep_2AWDOdonata</v>
      </c>
      <c r="G12" s="2" t="str">
        <f t="shared" si="1"/>
        <v>1AWDOdonata</v>
      </c>
      <c r="H12" s="2" t="s">
        <v>19</v>
      </c>
      <c r="I12" s="6">
        <v>1</v>
      </c>
      <c r="J12" s="2" t="s">
        <v>20</v>
      </c>
      <c r="K12" s="2" t="s">
        <v>21</v>
      </c>
      <c r="L12" s="2" t="s">
        <v>116</v>
      </c>
      <c r="M12" s="2" t="s">
        <v>118</v>
      </c>
      <c r="N12" s="2"/>
      <c r="O12" s="2"/>
      <c r="P12" s="2"/>
      <c r="Q12" s="2"/>
      <c r="R12" s="2"/>
      <c r="S12" s="2">
        <v>1</v>
      </c>
      <c r="T12" s="2">
        <v>1</v>
      </c>
    </row>
    <row r="13" spans="1:20" hidden="1" x14ac:dyDescent="0.3">
      <c r="A13" s="62">
        <v>44722</v>
      </c>
      <c r="B13" s="2">
        <v>1</v>
      </c>
      <c r="C13" s="2" t="s">
        <v>122</v>
      </c>
      <c r="D13" s="2" t="s">
        <v>120</v>
      </c>
      <c r="E13" s="2">
        <v>2</v>
      </c>
      <c r="F13" s="2" t="str">
        <f t="shared" si="0"/>
        <v>Samp_1Rep_2CONOdonata</v>
      </c>
      <c r="G13" s="2" t="str">
        <f t="shared" si="1"/>
        <v>1CONOdonata</v>
      </c>
      <c r="H13" s="2" t="s">
        <v>19</v>
      </c>
      <c r="I13" s="6">
        <v>1</v>
      </c>
      <c r="J13" s="2" t="s">
        <v>20</v>
      </c>
      <c r="K13" s="2" t="s">
        <v>21</v>
      </c>
      <c r="L13" s="2" t="s">
        <v>116</v>
      </c>
      <c r="M13" s="2" t="s">
        <v>118</v>
      </c>
      <c r="N13" s="2"/>
      <c r="O13" s="2"/>
      <c r="P13" s="2"/>
      <c r="Q13" s="2"/>
      <c r="R13" s="2"/>
      <c r="S13" s="2">
        <v>5</v>
      </c>
      <c r="T13" s="2">
        <v>5</v>
      </c>
    </row>
    <row r="14" spans="1:20" hidden="1" x14ac:dyDescent="0.3">
      <c r="A14" s="62">
        <v>44722</v>
      </c>
      <c r="B14" s="2">
        <v>1</v>
      </c>
      <c r="C14" s="2" t="s">
        <v>122</v>
      </c>
      <c r="D14" s="2" t="s">
        <v>120</v>
      </c>
      <c r="E14" s="2">
        <v>2</v>
      </c>
      <c r="F14" s="2" t="str">
        <f t="shared" si="0"/>
        <v>Samp_1Rep_2CONOdonata</v>
      </c>
      <c r="G14" s="2" t="str">
        <f t="shared" si="1"/>
        <v>1CONOdonata</v>
      </c>
      <c r="H14" s="2" t="s">
        <v>19</v>
      </c>
      <c r="I14" s="6">
        <v>1</v>
      </c>
      <c r="J14" s="2" t="s">
        <v>20</v>
      </c>
      <c r="K14" s="2" t="s">
        <v>21</v>
      </c>
      <c r="L14" s="2" t="s">
        <v>116</v>
      </c>
      <c r="M14" s="2" t="s">
        <v>117</v>
      </c>
      <c r="N14" s="2"/>
      <c r="O14" s="2"/>
      <c r="P14" s="2"/>
      <c r="Q14" s="2"/>
      <c r="R14" s="2"/>
      <c r="S14" s="2">
        <v>16</v>
      </c>
      <c r="T14" s="2">
        <v>16</v>
      </c>
    </row>
    <row r="15" spans="1:20" hidden="1" x14ac:dyDescent="0.3">
      <c r="A15" s="62">
        <v>44722</v>
      </c>
      <c r="B15" s="2">
        <v>1</v>
      </c>
      <c r="C15" s="2" t="s">
        <v>123</v>
      </c>
      <c r="D15" s="2" t="s">
        <v>120</v>
      </c>
      <c r="E15" s="2">
        <v>3</v>
      </c>
      <c r="F15" s="2" t="str">
        <f t="shared" si="0"/>
        <v>Samp_1Rep_3CONOdonata</v>
      </c>
      <c r="G15" s="2" t="str">
        <f t="shared" si="1"/>
        <v>1CONOdonata</v>
      </c>
      <c r="H15" s="2" t="s">
        <v>19</v>
      </c>
      <c r="I15" s="6">
        <v>1</v>
      </c>
      <c r="J15" s="2" t="s">
        <v>20</v>
      </c>
      <c r="K15" s="2" t="s">
        <v>21</v>
      </c>
      <c r="L15" s="2" t="s">
        <v>116</v>
      </c>
      <c r="M15" s="2" t="s">
        <v>118</v>
      </c>
      <c r="N15" s="2"/>
      <c r="O15" s="2"/>
      <c r="P15" s="2"/>
      <c r="Q15" s="2"/>
      <c r="R15" s="2"/>
      <c r="S15" s="2">
        <v>3</v>
      </c>
      <c r="T15" s="2">
        <v>3</v>
      </c>
    </row>
    <row r="16" spans="1:20" hidden="1" x14ac:dyDescent="0.3">
      <c r="A16" s="62">
        <v>44722</v>
      </c>
      <c r="B16" s="2">
        <v>1</v>
      </c>
      <c r="C16" s="2" t="s">
        <v>123</v>
      </c>
      <c r="D16" s="2" t="s">
        <v>120</v>
      </c>
      <c r="E16" s="2">
        <v>3</v>
      </c>
      <c r="F16" s="2" t="str">
        <f t="shared" si="0"/>
        <v>Samp_1Rep_3CONOdonata</v>
      </c>
      <c r="G16" s="2" t="str">
        <f t="shared" si="1"/>
        <v>1CONOdonata</v>
      </c>
      <c r="H16" s="2" t="s">
        <v>19</v>
      </c>
      <c r="I16" s="6">
        <v>1</v>
      </c>
      <c r="J16" s="2" t="s">
        <v>20</v>
      </c>
      <c r="K16" s="2" t="s">
        <v>21</v>
      </c>
      <c r="L16" s="2" t="s">
        <v>116</v>
      </c>
      <c r="M16" s="2" t="s">
        <v>117</v>
      </c>
      <c r="N16" s="2"/>
      <c r="O16" s="2"/>
      <c r="P16" s="2"/>
      <c r="Q16" s="2"/>
      <c r="R16" s="2"/>
      <c r="S16" s="2">
        <v>12</v>
      </c>
      <c r="T16" s="2">
        <v>12</v>
      </c>
    </row>
    <row r="17" spans="1:20" hidden="1" x14ac:dyDescent="0.3">
      <c r="A17" s="62">
        <v>44722</v>
      </c>
      <c r="B17" s="2">
        <v>1</v>
      </c>
      <c r="C17" s="2" t="s">
        <v>25</v>
      </c>
      <c r="D17" s="2" t="s">
        <v>18</v>
      </c>
      <c r="E17" s="2">
        <v>3</v>
      </c>
      <c r="F17" s="2" t="str">
        <f t="shared" si="0"/>
        <v>Samp_1Rep_3AWDOdonata</v>
      </c>
      <c r="G17" s="2" t="str">
        <f t="shared" si="1"/>
        <v>1AWDOdonata</v>
      </c>
      <c r="H17" s="2" t="s">
        <v>19</v>
      </c>
      <c r="I17" s="6">
        <v>1</v>
      </c>
      <c r="J17" s="2" t="s">
        <v>20</v>
      </c>
      <c r="K17" s="2" t="s">
        <v>21</v>
      </c>
      <c r="L17" s="2" t="s">
        <v>116</v>
      </c>
      <c r="M17" s="2" t="s">
        <v>117</v>
      </c>
      <c r="N17" s="2"/>
      <c r="O17" s="2"/>
      <c r="P17" s="2"/>
      <c r="Q17" s="2"/>
      <c r="R17" s="2"/>
      <c r="S17" s="2">
        <v>2</v>
      </c>
      <c r="T17" s="2">
        <v>2</v>
      </c>
    </row>
    <row r="18" spans="1:20" hidden="1" x14ac:dyDescent="0.3">
      <c r="A18" s="62">
        <v>44722</v>
      </c>
      <c r="B18" s="2">
        <v>1</v>
      </c>
      <c r="C18" s="2" t="s">
        <v>27</v>
      </c>
      <c r="D18" s="2" t="s">
        <v>18</v>
      </c>
      <c r="E18" s="2">
        <v>4</v>
      </c>
      <c r="F18" s="2" t="str">
        <f t="shared" si="0"/>
        <v>Samp_1Rep_4AWDOdonata</v>
      </c>
      <c r="G18" s="2" t="str">
        <f t="shared" si="1"/>
        <v>1AWDOdonata</v>
      </c>
      <c r="H18" s="2" t="s">
        <v>19</v>
      </c>
      <c r="I18" s="6">
        <v>1</v>
      </c>
      <c r="J18" s="2" t="s">
        <v>20</v>
      </c>
      <c r="K18" s="2" t="s">
        <v>21</v>
      </c>
      <c r="L18" s="2" t="s">
        <v>116</v>
      </c>
      <c r="M18" s="2" t="s">
        <v>117</v>
      </c>
      <c r="N18" s="2"/>
      <c r="O18" s="2"/>
      <c r="P18" s="2"/>
      <c r="Q18" s="2"/>
      <c r="R18" s="2"/>
      <c r="S18" s="2">
        <v>4</v>
      </c>
      <c r="T18" s="2">
        <v>4</v>
      </c>
    </row>
    <row r="19" spans="1:20" hidden="1" x14ac:dyDescent="0.3">
      <c r="A19" s="62">
        <v>44722</v>
      </c>
      <c r="B19" s="2">
        <v>1</v>
      </c>
      <c r="C19" s="2" t="s">
        <v>27</v>
      </c>
      <c r="D19" s="2" t="s">
        <v>18</v>
      </c>
      <c r="E19" s="2">
        <v>4</v>
      </c>
      <c r="F19" s="2" t="str">
        <f t="shared" si="0"/>
        <v>Samp_1Rep_4AWDOdonata</v>
      </c>
      <c r="G19" s="2" t="str">
        <f t="shared" si="1"/>
        <v>1AWDOdonata</v>
      </c>
      <c r="H19" s="2" t="s">
        <v>19</v>
      </c>
      <c r="I19" s="6">
        <v>1</v>
      </c>
      <c r="J19" s="2" t="s">
        <v>20</v>
      </c>
      <c r="K19" s="2" t="s">
        <v>21</v>
      </c>
      <c r="L19" s="2" t="s">
        <v>116</v>
      </c>
      <c r="M19" s="2" t="s">
        <v>118</v>
      </c>
      <c r="N19" s="2"/>
      <c r="O19" s="2"/>
      <c r="P19" s="2"/>
      <c r="Q19" s="2"/>
      <c r="R19" s="2"/>
      <c r="S19" s="2">
        <v>2</v>
      </c>
      <c r="T19" s="2">
        <v>2</v>
      </c>
    </row>
    <row r="20" spans="1:20" hidden="1" x14ac:dyDescent="0.3">
      <c r="A20" s="62">
        <v>44722</v>
      </c>
      <c r="B20" s="2">
        <v>1</v>
      </c>
      <c r="C20" s="2" t="s">
        <v>124</v>
      </c>
      <c r="D20" s="2" t="s">
        <v>105</v>
      </c>
      <c r="E20" s="2">
        <v>4</v>
      </c>
      <c r="F20" s="2" t="str">
        <f t="shared" si="0"/>
        <v>Samp_1Rep_4MSDOdonata</v>
      </c>
      <c r="G20" s="2" t="str">
        <f t="shared" si="1"/>
        <v>1MSDOdonata</v>
      </c>
      <c r="H20" s="2" t="s">
        <v>19</v>
      </c>
      <c r="I20" s="6">
        <v>1</v>
      </c>
      <c r="J20" s="2" t="s">
        <v>20</v>
      </c>
      <c r="K20" s="2" t="s">
        <v>21</v>
      </c>
      <c r="L20" s="2" t="s">
        <v>116</v>
      </c>
      <c r="M20" s="2" t="s">
        <v>117</v>
      </c>
      <c r="N20" s="2"/>
      <c r="O20" s="2"/>
      <c r="P20" s="2"/>
      <c r="Q20" s="2"/>
      <c r="R20" s="2"/>
      <c r="S20" s="2">
        <v>1</v>
      </c>
      <c r="T20" s="2">
        <v>1</v>
      </c>
    </row>
    <row r="21" spans="1:20" hidden="1" x14ac:dyDescent="0.3">
      <c r="A21" s="62">
        <v>44722</v>
      </c>
      <c r="B21" s="2">
        <v>1</v>
      </c>
      <c r="C21" s="2" t="s">
        <v>124</v>
      </c>
      <c r="D21" s="2" t="s">
        <v>105</v>
      </c>
      <c r="E21" s="2">
        <v>4</v>
      </c>
      <c r="F21" s="2" t="str">
        <f t="shared" si="0"/>
        <v>Samp_1Rep_4MSDOdonata</v>
      </c>
      <c r="G21" s="2" t="str">
        <f t="shared" si="1"/>
        <v>1MSDOdonata</v>
      </c>
      <c r="H21" s="2" t="s">
        <v>19</v>
      </c>
      <c r="I21" s="6">
        <v>1</v>
      </c>
      <c r="J21" s="2" t="s">
        <v>20</v>
      </c>
      <c r="K21" s="2" t="s">
        <v>21</v>
      </c>
      <c r="L21" s="2" t="s">
        <v>116</v>
      </c>
      <c r="M21" s="2" t="s">
        <v>118</v>
      </c>
      <c r="N21" s="2"/>
      <c r="O21" s="2"/>
      <c r="P21" s="2"/>
      <c r="Q21" s="2"/>
      <c r="R21" s="2"/>
      <c r="S21" s="2">
        <v>1</v>
      </c>
      <c r="T21" s="2">
        <v>1</v>
      </c>
    </row>
    <row r="22" spans="1:20" hidden="1" x14ac:dyDescent="0.3">
      <c r="A22" s="62">
        <v>44722</v>
      </c>
      <c r="B22" s="2">
        <v>1</v>
      </c>
      <c r="C22" s="2" t="s">
        <v>125</v>
      </c>
      <c r="D22" s="2" t="s">
        <v>120</v>
      </c>
      <c r="E22" s="2">
        <v>4</v>
      </c>
      <c r="F22" s="2" t="str">
        <f t="shared" si="0"/>
        <v>Samp_1Rep_4CONOdonata</v>
      </c>
      <c r="G22" s="2" t="str">
        <f t="shared" si="1"/>
        <v>1CONOdonata</v>
      </c>
      <c r="H22" s="2" t="s">
        <v>19</v>
      </c>
      <c r="I22" s="6">
        <v>1</v>
      </c>
      <c r="J22" s="2" t="s">
        <v>20</v>
      </c>
      <c r="K22" s="2" t="s">
        <v>21</v>
      </c>
      <c r="L22" s="2" t="s">
        <v>116</v>
      </c>
      <c r="M22" s="2" t="s">
        <v>118</v>
      </c>
      <c r="N22" s="2"/>
      <c r="O22" s="2"/>
      <c r="P22" s="2"/>
      <c r="Q22" s="2"/>
      <c r="R22" s="2"/>
      <c r="S22" s="2">
        <v>7</v>
      </c>
      <c r="T22" s="2">
        <v>7</v>
      </c>
    </row>
    <row r="23" spans="1:20" hidden="1" x14ac:dyDescent="0.3">
      <c r="A23" s="62">
        <v>44722</v>
      </c>
      <c r="B23" s="2">
        <v>1</v>
      </c>
      <c r="C23" s="2" t="s">
        <v>125</v>
      </c>
      <c r="D23" s="2" t="s">
        <v>120</v>
      </c>
      <c r="E23" s="2">
        <v>4</v>
      </c>
      <c r="F23" s="2" t="str">
        <f t="shared" si="0"/>
        <v>Samp_1Rep_4CONOdonata</v>
      </c>
      <c r="G23" s="2" t="str">
        <f t="shared" si="1"/>
        <v>1CONOdonata</v>
      </c>
      <c r="H23" s="2" t="s">
        <v>19</v>
      </c>
      <c r="I23" s="6">
        <v>1</v>
      </c>
      <c r="J23" s="2" t="s">
        <v>20</v>
      </c>
      <c r="K23" s="2" t="s">
        <v>21</v>
      </c>
      <c r="L23" s="2" t="s">
        <v>116</v>
      </c>
      <c r="M23" s="2" t="s">
        <v>117</v>
      </c>
      <c r="N23" s="2"/>
      <c r="O23" s="2"/>
      <c r="P23" s="2"/>
      <c r="Q23" s="2"/>
      <c r="R23" s="2"/>
      <c r="S23" s="2">
        <v>5</v>
      </c>
      <c r="T23" s="2">
        <v>5</v>
      </c>
    </row>
    <row r="24" spans="1:20" hidden="1" x14ac:dyDescent="0.3">
      <c r="A24" s="62">
        <v>44722</v>
      </c>
      <c r="B24" s="2">
        <v>1</v>
      </c>
      <c r="C24" s="2" t="s">
        <v>126</v>
      </c>
      <c r="D24" s="2" t="s">
        <v>105</v>
      </c>
      <c r="E24" s="2">
        <v>5</v>
      </c>
      <c r="F24" s="2" t="str">
        <f t="shared" si="0"/>
        <v>Samp_1Rep_5MSDOdonata</v>
      </c>
      <c r="G24" s="2" t="str">
        <f t="shared" si="1"/>
        <v>1MSDOdonata</v>
      </c>
      <c r="H24" s="2" t="s">
        <v>19</v>
      </c>
      <c r="I24" s="6">
        <v>1</v>
      </c>
      <c r="J24" s="2" t="s">
        <v>20</v>
      </c>
      <c r="K24" s="2" t="s">
        <v>21</v>
      </c>
      <c r="L24" s="2" t="s">
        <v>116</v>
      </c>
      <c r="M24" s="2" t="s">
        <v>118</v>
      </c>
      <c r="N24" s="2"/>
      <c r="O24" s="2"/>
      <c r="P24" s="2"/>
      <c r="Q24" s="2"/>
      <c r="R24" s="2"/>
      <c r="S24" s="2">
        <v>6</v>
      </c>
      <c r="T24" s="2">
        <v>6</v>
      </c>
    </row>
    <row r="25" spans="1:20" hidden="1" x14ac:dyDescent="0.3">
      <c r="A25" s="62">
        <v>44722</v>
      </c>
      <c r="B25" s="2">
        <v>1</v>
      </c>
      <c r="C25" s="2" t="s">
        <v>29</v>
      </c>
      <c r="D25" s="2" t="s">
        <v>18</v>
      </c>
      <c r="E25" s="2">
        <v>5</v>
      </c>
      <c r="F25" s="2" t="str">
        <f t="shared" si="0"/>
        <v>Samp_1Rep_5AWDOdonata</v>
      </c>
      <c r="G25" s="2" t="str">
        <f t="shared" si="1"/>
        <v>1AWDOdonata</v>
      </c>
      <c r="H25" s="2" t="s">
        <v>19</v>
      </c>
      <c r="I25" s="6">
        <v>1</v>
      </c>
      <c r="J25" s="2" t="s">
        <v>20</v>
      </c>
      <c r="K25" s="2" t="s">
        <v>21</v>
      </c>
      <c r="L25" s="2" t="s">
        <v>116</v>
      </c>
      <c r="M25" s="2" t="s">
        <v>117</v>
      </c>
      <c r="N25" s="2"/>
      <c r="O25" s="2"/>
      <c r="P25" s="2"/>
      <c r="Q25" s="2"/>
      <c r="R25" s="2"/>
      <c r="S25" s="2">
        <v>2</v>
      </c>
      <c r="T25" s="2">
        <v>2</v>
      </c>
    </row>
    <row r="26" spans="1:20" hidden="1" x14ac:dyDescent="0.3">
      <c r="A26" s="62">
        <v>44722</v>
      </c>
      <c r="B26" s="2">
        <v>1</v>
      </c>
      <c r="C26" s="2" t="s">
        <v>29</v>
      </c>
      <c r="D26" s="2" t="s">
        <v>18</v>
      </c>
      <c r="E26" s="2">
        <v>5</v>
      </c>
      <c r="F26" s="2" t="str">
        <f t="shared" si="0"/>
        <v>Samp_1Rep_5AWDOdonata</v>
      </c>
      <c r="G26" s="2" t="str">
        <f t="shared" si="1"/>
        <v>1AWDOdonata</v>
      </c>
      <c r="H26" s="2" t="s">
        <v>19</v>
      </c>
      <c r="I26" s="6">
        <v>1</v>
      </c>
      <c r="J26" s="2" t="s">
        <v>20</v>
      </c>
      <c r="K26" s="2" t="s">
        <v>21</v>
      </c>
      <c r="L26" s="2" t="s">
        <v>116</v>
      </c>
      <c r="M26" s="2" t="s">
        <v>118</v>
      </c>
      <c r="N26" s="2"/>
      <c r="O26" s="2"/>
      <c r="P26" s="2"/>
      <c r="Q26" s="2"/>
      <c r="R26" s="2"/>
      <c r="S26" s="2">
        <v>4</v>
      </c>
      <c r="T26" s="2">
        <v>4</v>
      </c>
    </row>
    <row r="27" spans="1:20" hidden="1" x14ac:dyDescent="0.3">
      <c r="A27" s="62">
        <v>44722</v>
      </c>
      <c r="B27" s="2">
        <v>1</v>
      </c>
      <c r="C27" s="2" t="s">
        <v>127</v>
      </c>
      <c r="D27" s="2" t="s">
        <v>120</v>
      </c>
      <c r="E27" s="2">
        <v>5</v>
      </c>
      <c r="F27" s="2" t="str">
        <f t="shared" si="0"/>
        <v>Samp_1Rep_5CONOdonata</v>
      </c>
      <c r="G27" s="2" t="str">
        <f t="shared" si="1"/>
        <v>1CONOdonata</v>
      </c>
      <c r="H27" s="2" t="s">
        <v>19</v>
      </c>
      <c r="I27" s="6">
        <v>1</v>
      </c>
      <c r="J27" s="2" t="s">
        <v>20</v>
      </c>
      <c r="K27" s="2" t="s">
        <v>21</v>
      </c>
      <c r="L27" s="2" t="s">
        <v>116</v>
      </c>
      <c r="M27" s="2" t="s">
        <v>118</v>
      </c>
      <c r="N27" s="2"/>
      <c r="O27" s="2"/>
      <c r="P27" s="2"/>
      <c r="Q27" s="2"/>
      <c r="R27" s="2"/>
      <c r="S27" s="2">
        <v>2</v>
      </c>
      <c r="T27" s="2">
        <v>2</v>
      </c>
    </row>
    <row r="28" spans="1:20" hidden="1" x14ac:dyDescent="0.3">
      <c r="A28" s="62">
        <v>44757</v>
      </c>
      <c r="B28" s="2">
        <v>2</v>
      </c>
      <c r="C28" s="2" t="s">
        <v>115</v>
      </c>
      <c r="D28" s="2" t="s">
        <v>18</v>
      </c>
      <c r="E28" s="2">
        <v>1</v>
      </c>
      <c r="F28" s="2" t="str">
        <f t="shared" si="0"/>
        <v>Samp_2Rep_1AWDOdonata</v>
      </c>
      <c r="G28" s="2" t="str">
        <f t="shared" si="1"/>
        <v>2AWDOdonata</v>
      </c>
      <c r="H28" s="2" t="s">
        <v>19</v>
      </c>
      <c r="I28" s="6">
        <v>1</v>
      </c>
      <c r="J28" s="2" t="s">
        <v>20</v>
      </c>
      <c r="K28" s="2" t="s">
        <v>21</v>
      </c>
      <c r="L28" s="2" t="s">
        <v>116</v>
      </c>
      <c r="M28" s="2" t="s">
        <v>118</v>
      </c>
      <c r="N28" s="2"/>
      <c r="O28" s="2"/>
      <c r="P28" s="2"/>
      <c r="Q28" s="2"/>
      <c r="R28" s="2"/>
      <c r="S28" s="2">
        <v>1</v>
      </c>
      <c r="T28" s="2">
        <v>1</v>
      </c>
    </row>
    <row r="29" spans="1:20" hidden="1" x14ac:dyDescent="0.3">
      <c r="A29" s="62">
        <v>44757</v>
      </c>
      <c r="B29" s="2">
        <v>2</v>
      </c>
      <c r="C29" s="2" t="s">
        <v>104</v>
      </c>
      <c r="D29" s="2" t="s">
        <v>105</v>
      </c>
      <c r="E29" s="2">
        <v>1</v>
      </c>
      <c r="F29" s="2" t="str">
        <f t="shared" si="0"/>
        <v>Samp_2Rep_1MSDOdonata</v>
      </c>
      <c r="G29" s="2" t="str">
        <f t="shared" si="1"/>
        <v>2MSDOdonata</v>
      </c>
      <c r="H29" s="2" t="s">
        <v>19</v>
      </c>
      <c r="I29" s="6">
        <v>1</v>
      </c>
      <c r="J29" s="2" t="s">
        <v>20</v>
      </c>
      <c r="K29" s="2" t="s">
        <v>21</v>
      </c>
      <c r="L29" s="2" t="s">
        <v>116</v>
      </c>
      <c r="M29" s="2" t="s">
        <v>118</v>
      </c>
      <c r="N29" s="2"/>
      <c r="O29" s="2"/>
      <c r="P29" s="2"/>
      <c r="Q29" s="2"/>
      <c r="R29" s="2"/>
      <c r="S29" s="2">
        <v>5</v>
      </c>
      <c r="T29" s="2">
        <v>5</v>
      </c>
    </row>
    <row r="30" spans="1:20" hidden="1" x14ac:dyDescent="0.3">
      <c r="A30" s="62">
        <v>44757</v>
      </c>
      <c r="B30" s="2">
        <v>2</v>
      </c>
      <c r="C30" s="2" t="s">
        <v>104</v>
      </c>
      <c r="D30" s="2" t="s">
        <v>105</v>
      </c>
      <c r="E30" s="2">
        <v>1</v>
      </c>
      <c r="F30" s="2" t="str">
        <f t="shared" si="0"/>
        <v>Samp_2Rep_1MSDOdonata</v>
      </c>
      <c r="G30" s="2" t="str">
        <f t="shared" si="1"/>
        <v>2MSDOdonata</v>
      </c>
      <c r="H30" s="2" t="s">
        <v>19</v>
      </c>
      <c r="I30" s="6">
        <v>1</v>
      </c>
      <c r="J30" s="2" t="s">
        <v>20</v>
      </c>
      <c r="K30" s="2" t="s">
        <v>21</v>
      </c>
      <c r="L30" s="2" t="s">
        <v>116</v>
      </c>
      <c r="M30" s="2" t="s">
        <v>118</v>
      </c>
      <c r="N30" s="2" t="s">
        <v>128</v>
      </c>
      <c r="O30" s="2" t="s">
        <v>129</v>
      </c>
      <c r="P30" s="2"/>
      <c r="Q30" s="2"/>
      <c r="R30" s="2"/>
      <c r="S30" s="2">
        <v>3</v>
      </c>
      <c r="T30" s="2">
        <v>3</v>
      </c>
    </row>
    <row r="31" spans="1:20" x14ac:dyDescent="0.3">
      <c r="A31" s="62">
        <v>44757</v>
      </c>
      <c r="B31" s="2">
        <v>2</v>
      </c>
      <c r="C31" s="2" t="s">
        <v>119</v>
      </c>
      <c r="D31" s="2" t="s">
        <v>120</v>
      </c>
      <c r="E31" s="2">
        <v>1</v>
      </c>
      <c r="F31" s="2" t="str">
        <f t="shared" si="0"/>
        <v>Samp_2Rep_1CONOdonata</v>
      </c>
      <c r="G31" s="2" t="str">
        <f t="shared" si="1"/>
        <v>2CONOdonata</v>
      </c>
      <c r="H31" s="2" t="s">
        <v>19</v>
      </c>
      <c r="I31" s="6">
        <v>1</v>
      </c>
      <c r="J31" s="2" t="s">
        <v>20</v>
      </c>
      <c r="K31" s="2" t="s">
        <v>21</v>
      </c>
      <c r="L31" s="2" t="s">
        <v>116</v>
      </c>
      <c r="M31" s="2" t="s">
        <v>117</v>
      </c>
      <c r="N31" s="2" t="s">
        <v>130</v>
      </c>
      <c r="O31" s="2" t="s">
        <v>31</v>
      </c>
      <c r="P31" s="2"/>
      <c r="Q31" s="2"/>
      <c r="R31" s="2"/>
      <c r="S31" s="2">
        <v>1</v>
      </c>
      <c r="T31" s="2">
        <v>1</v>
      </c>
    </row>
    <row r="32" spans="1:20" x14ac:dyDescent="0.3">
      <c r="A32" s="62">
        <v>44757</v>
      </c>
      <c r="B32" s="2">
        <v>2</v>
      </c>
      <c r="C32" s="2" t="s">
        <v>119</v>
      </c>
      <c r="D32" s="2" t="s">
        <v>120</v>
      </c>
      <c r="E32" s="2">
        <v>1</v>
      </c>
      <c r="F32" s="2" t="str">
        <f t="shared" si="0"/>
        <v>Samp_2Rep_1CONOdonata</v>
      </c>
      <c r="G32" s="2" t="str">
        <f t="shared" si="1"/>
        <v>2CONOdonata</v>
      </c>
      <c r="H32" s="2" t="s">
        <v>19</v>
      </c>
      <c r="I32" s="6">
        <v>1</v>
      </c>
      <c r="J32" s="2" t="s">
        <v>20</v>
      </c>
      <c r="K32" s="2" t="s">
        <v>21</v>
      </c>
      <c r="L32" s="2" t="s">
        <v>116</v>
      </c>
      <c r="M32" s="2" t="s">
        <v>117</v>
      </c>
      <c r="N32" s="2" t="s">
        <v>131</v>
      </c>
      <c r="O32" s="2" t="s">
        <v>132</v>
      </c>
      <c r="P32" s="2"/>
      <c r="Q32" s="2"/>
      <c r="R32" s="2"/>
      <c r="S32" s="2">
        <v>1</v>
      </c>
      <c r="T32" s="2">
        <v>1</v>
      </c>
    </row>
    <row r="33" spans="1:20" x14ac:dyDescent="0.3">
      <c r="A33" s="62">
        <v>44757</v>
      </c>
      <c r="B33" s="2">
        <v>2</v>
      </c>
      <c r="C33" s="2" t="s">
        <v>119</v>
      </c>
      <c r="D33" s="2" t="s">
        <v>120</v>
      </c>
      <c r="E33" s="2">
        <v>1</v>
      </c>
      <c r="F33" s="2" t="str">
        <f t="shared" si="0"/>
        <v>Samp_2Rep_1CONOdonata</v>
      </c>
      <c r="G33" s="2" t="str">
        <f t="shared" si="1"/>
        <v>2CONOdonata</v>
      </c>
      <c r="H33" s="2" t="s">
        <v>19</v>
      </c>
      <c r="I33" s="6">
        <v>1</v>
      </c>
      <c r="J33" s="2" t="s">
        <v>20</v>
      </c>
      <c r="K33" s="2" t="s">
        <v>21</v>
      </c>
      <c r="L33" s="2" t="s">
        <v>116</v>
      </c>
      <c r="M33" s="2" t="s">
        <v>117</v>
      </c>
      <c r="N33" s="2" t="s">
        <v>133</v>
      </c>
      <c r="O33" s="2" t="s">
        <v>134</v>
      </c>
      <c r="P33" s="2"/>
      <c r="Q33" s="2"/>
      <c r="R33" s="2"/>
      <c r="S33" s="2">
        <v>2</v>
      </c>
      <c r="T33" s="2">
        <v>2</v>
      </c>
    </row>
    <row r="34" spans="1:20" x14ac:dyDescent="0.3">
      <c r="A34" s="62">
        <v>44757</v>
      </c>
      <c r="B34" s="2">
        <v>2</v>
      </c>
      <c r="C34" s="2" t="s">
        <v>119</v>
      </c>
      <c r="D34" s="2" t="s">
        <v>120</v>
      </c>
      <c r="E34" s="2">
        <v>1</v>
      </c>
      <c r="F34" s="2" t="str">
        <f t="shared" si="0"/>
        <v>Samp_2Rep_1CONOdonata</v>
      </c>
      <c r="G34" s="2" t="str">
        <f t="shared" si="1"/>
        <v>2CONOdonata</v>
      </c>
      <c r="H34" s="2" t="s">
        <v>19</v>
      </c>
      <c r="I34" s="6">
        <v>1</v>
      </c>
      <c r="J34" s="2" t="s">
        <v>20</v>
      </c>
      <c r="K34" s="2" t="s">
        <v>21</v>
      </c>
      <c r="L34" s="2" t="s">
        <v>116</v>
      </c>
      <c r="M34" s="2" t="s">
        <v>118</v>
      </c>
      <c r="N34" s="2" t="s">
        <v>128</v>
      </c>
      <c r="O34" s="2" t="s">
        <v>129</v>
      </c>
      <c r="P34" s="2"/>
      <c r="Q34" s="2"/>
      <c r="R34" s="2"/>
      <c r="S34" s="2">
        <v>20</v>
      </c>
      <c r="T34" s="2">
        <v>20</v>
      </c>
    </row>
    <row r="35" spans="1:20" x14ac:dyDescent="0.3">
      <c r="A35" s="62">
        <v>44757</v>
      </c>
      <c r="B35" s="2">
        <v>2</v>
      </c>
      <c r="C35" s="2" t="s">
        <v>119</v>
      </c>
      <c r="D35" s="2" t="s">
        <v>120</v>
      </c>
      <c r="E35" s="2">
        <v>1</v>
      </c>
      <c r="F35" s="2" t="str">
        <f t="shared" si="0"/>
        <v>Samp_2Rep_1CONOdonata</v>
      </c>
      <c r="G35" s="2" t="str">
        <f t="shared" si="1"/>
        <v>2CONOdonata</v>
      </c>
      <c r="H35" s="2" t="s">
        <v>19</v>
      </c>
      <c r="I35" s="6">
        <v>1</v>
      </c>
      <c r="J35" s="2" t="s">
        <v>20</v>
      </c>
      <c r="K35" s="2" t="s">
        <v>21</v>
      </c>
      <c r="L35" s="2" t="s">
        <v>116</v>
      </c>
      <c r="M35" s="2" t="s">
        <v>118</v>
      </c>
      <c r="N35" s="2" t="s">
        <v>128</v>
      </c>
      <c r="O35" s="2" t="s">
        <v>135</v>
      </c>
      <c r="P35" s="2"/>
      <c r="Q35" s="2"/>
      <c r="R35" s="2"/>
      <c r="S35" s="2">
        <v>1</v>
      </c>
      <c r="T35" s="2">
        <v>1</v>
      </c>
    </row>
    <row r="36" spans="1:20" x14ac:dyDescent="0.3">
      <c r="A36" s="62">
        <v>44757</v>
      </c>
      <c r="B36" s="2">
        <v>2</v>
      </c>
      <c r="C36" s="2" t="s">
        <v>119</v>
      </c>
      <c r="D36" s="2" t="s">
        <v>120</v>
      </c>
      <c r="E36" s="2">
        <v>1</v>
      </c>
      <c r="F36" s="2" t="str">
        <f t="shared" si="0"/>
        <v>Samp_2Rep_1CONOdonata</v>
      </c>
      <c r="G36" s="2" t="str">
        <f t="shared" si="1"/>
        <v>2CONOdonata</v>
      </c>
      <c r="H36" s="2" t="s">
        <v>19</v>
      </c>
      <c r="I36" s="6">
        <v>1</v>
      </c>
      <c r="J36" s="2" t="s">
        <v>20</v>
      </c>
      <c r="K36" s="2" t="s">
        <v>21</v>
      </c>
      <c r="L36" s="2" t="s">
        <v>116</v>
      </c>
      <c r="M36" s="2" t="s">
        <v>118</v>
      </c>
      <c r="N36" s="2" t="s">
        <v>136</v>
      </c>
      <c r="O36" s="2" t="s">
        <v>31</v>
      </c>
      <c r="P36" s="2"/>
      <c r="Q36" s="2"/>
      <c r="R36" s="2"/>
      <c r="S36" s="2">
        <v>2</v>
      </c>
      <c r="T36" s="2">
        <v>2</v>
      </c>
    </row>
    <row r="37" spans="1:20" x14ac:dyDescent="0.3">
      <c r="A37" s="62">
        <v>44757</v>
      </c>
      <c r="B37" s="2">
        <v>2</v>
      </c>
      <c r="C37" s="2" t="s">
        <v>119</v>
      </c>
      <c r="D37" s="2" t="s">
        <v>120</v>
      </c>
      <c r="E37" s="2">
        <v>1</v>
      </c>
      <c r="F37" s="2" t="str">
        <f t="shared" si="0"/>
        <v>Samp_2Rep_1CONOdonata</v>
      </c>
      <c r="G37" s="2" t="str">
        <f t="shared" si="1"/>
        <v>2CONOdonata</v>
      </c>
      <c r="H37" s="2" t="s">
        <v>19</v>
      </c>
      <c r="I37" s="6">
        <v>1</v>
      </c>
      <c r="J37" s="2" t="s">
        <v>20</v>
      </c>
      <c r="K37" s="2" t="s">
        <v>21</v>
      </c>
      <c r="L37" s="2" t="s">
        <v>116</v>
      </c>
      <c r="M37" s="2" t="s">
        <v>118</v>
      </c>
      <c r="N37" s="2"/>
      <c r="O37" s="2"/>
      <c r="P37" s="2"/>
      <c r="Q37" s="2"/>
      <c r="R37" s="2"/>
      <c r="S37" s="2">
        <v>42</v>
      </c>
      <c r="T37" s="2">
        <v>42</v>
      </c>
    </row>
    <row r="38" spans="1:20" hidden="1" x14ac:dyDescent="0.3">
      <c r="A38" s="62">
        <v>44757</v>
      </c>
      <c r="B38" s="2">
        <v>2</v>
      </c>
      <c r="C38" s="2" t="s">
        <v>121</v>
      </c>
      <c r="D38" s="2" t="s">
        <v>105</v>
      </c>
      <c r="E38" s="2">
        <v>2</v>
      </c>
      <c r="F38" s="2" t="str">
        <f t="shared" si="0"/>
        <v>Samp_2Rep_2MSDOdonata</v>
      </c>
      <c r="G38" s="2" t="str">
        <f t="shared" si="1"/>
        <v>2MSDOdonata</v>
      </c>
      <c r="H38" s="2" t="s">
        <v>19</v>
      </c>
      <c r="I38" s="6">
        <v>1</v>
      </c>
      <c r="J38" s="2" t="s">
        <v>20</v>
      </c>
      <c r="K38" s="2" t="s">
        <v>21</v>
      </c>
      <c r="L38" s="2" t="s">
        <v>116</v>
      </c>
      <c r="M38" s="2" t="s">
        <v>118</v>
      </c>
      <c r="N38" s="2" t="s">
        <v>136</v>
      </c>
      <c r="O38" s="2" t="s">
        <v>31</v>
      </c>
      <c r="P38" s="2"/>
      <c r="Q38" s="2"/>
      <c r="R38" s="2"/>
      <c r="S38" s="2">
        <v>1</v>
      </c>
      <c r="T38" s="2">
        <v>1</v>
      </c>
    </row>
    <row r="39" spans="1:20" hidden="1" x14ac:dyDescent="0.3">
      <c r="A39" s="62">
        <v>44757</v>
      </c>
      <c r="B39" s="2">
        <v>2</v>
      </c>
      <c r="C39" s="2" t="s">
        <v>121</v>
      </c>
      <c r="D39" s="2" t="s">
        <v>105</v>
      </c>
      <c r="E39" s="2">
        <v>2</v>
      </c>
      <c r="F39" s="2" t="str">
        <f t="shared" si="0"/>
        <v>Samp_2Rep_2MSDOdonata</v>
      </c>
      <c r="G39" s="2" t="str">
        <f t="shared" si="1"/>
        <v>2MSDOdonata</v>
      </c>
      <c r="H39" s="2" t="s">
        <v>19</v>
      </c>
      <c r="I39" s="6">
        <v>1</v>
      </c>
      <c r="J39" s="2" t="s">
        <v>20</v>
      </c>
      <c r="K39" s="2" t="s">
        <v>21</v>
      </c>
      <c r="L39" s="2" t="s">
        <v>116</v>
      </c>
      <c r="M39" s="2" t="s">
        <v>118</v>
      </c>
      <c r="N39" s="2"/>
      <c r="O39" s="2"/>
      <c r="P39" s="2"/>
      <c r="Q39" s="2"/>
      <c r="R39" s="2"/>
      <c r="S39" s="2">
        <v>1</v>
      </c>
      <c r="T39" s="2">
        <v>1</v>
      </c>
    </row>
    <row r="40" spans="1:20" hidden="1" x14ac:dyDescent="0.3">
      <c r="A40" s="62">
        <v>44757</v>
      </c>
      <c r="B40" s="2">
        <v>2</v>
      </c>
      <c r="C40" s="2" t="s">
        <v>17</v>
      </c>
      <c r="D40" s="2" t="s">
        <v>18</v>
      </c>
      <c r="E40" s="2">
        <v>2</v>
      </c>
      <c r="F40" s="2" t="str">
        <f t="shared" si="0"/>
        <v>Samp_2Rep_2AWDOdonata</v>
      </c>
      <c r="G40" s="2" t="str">
        <f t="shared" si="1"/>
        <v>2AWDOdonata</v>
      </c>
      <c r="H40" s="2" t="s">
        <v>19</v>
      </c>
      <c r="I40" s="6">
        <v>1</v>
      </c>
      <c r="J40" s="2" t="s">
        <v>20</v>
      </c>
      <c r="K40" s="2" t="s">
        <v>21</v>
      </c>
      <c r="L40" s="2" t="s">
        <v>116</v>
      </c>
      <c r="M40" s="2" t="s">
        <v>118</v>
      </c>
      <c r="N40" s="2" t="s">
        <v>128</v>
      </c>
      <c r="O40" s="2" t="s">
        <v>129</v>
      </c>
      <c r="P40" s="2"/>
      <c r="Q40" s="2"/>
      <c r="R40" s="2"/>
      <c r="S40" s="2">
        <v>6</v>
      </c>
      <c r="T40" s="2">
        <v>6</v>
      </c>
    </row>
    <row r="41" spans="1:20" hidden="1" x14ac:dyDescent="0.3">
      <c r="A41" s="62">
        <v>44757</v>
      </c>
      <c r="B41" s="2">
        <v>2</v>
      </c>
      <c r="C41" s="2" t="s">
        <v>17</v>
      </c>
      <c r="D41" s="2" t="s">
        <v>18</v>
      </c>
      <c r="E41" s="2">
        <v>2</v>
      </c>
      <c r="F41" s="2" t="str">
        <f t="shared" si="0"/>
        <v>Samp_2Rep_2AWDOdonata</v>
      </c>
      <c r="G41" s="2" t="str">
        <f t="shared" si="1"/>
        <v>2AWDOdonata</v>
      </c>
      <c r="H41" s="2" t="s">
        <v>19</v>
      </c>
      <c r="I41" s="6">
        <v>1</v>
      </c>
      <c r="J41" s="2" t="s">
        <v>20</v>
      </c>
      <c r="K41" s="2" t="s">
        <v>21</v>
      </c>
      <c r="L41" s="2" t="s">
        <v>116</v>
      </c>
      <c r="M41" s="2" t="s">
        <v>118</v>
      </c>
      <c r="N41" s="2"/>
      <c r="O41" s="2"/>
      <c r="P41" s="2"/>
      <c r="Q41" s="2"/>
      <c r="R41" s="2"/>
      <c r="S41" s="2">
        <v>14</v>
      </c>
      <c r="T41" s="2">
        <v>14</v>
      </c>
    </row>
    <row r="42" spans="1:20" x14ac:dyDescent="0.3">
      <c r="A42" s="62">
        <v>44757</v>
      </c>
      <c r="B42" s="2">
        <v>2</v>
      </c>
      <c r="C42" s="2" t="s">
        <v>122</v>
      </c>
      <c r="D42" s="2" t="s">
        <v>120</v>
      </c>
      <c r="E42" s="2">
        <v>2</v>
      </c>
      <c r="F42" s="2" t="str">
        <f t="shared" si="0"/>
        <v>Samp_2Rep_2CONOdonata</v>
      </c>
      <c r="G42" s="2" t="str">
        <f t="shared" si="1"/>
        <v>2CONOdonata</v>
      </c>
      <c r="H42" s="2" t="s">
        <v>19</v>
      </c>
      <c r="I42" s="6">
        <v>1</v>
      </c>
      <c r="J42" s="2" t="s">
        <v>20</v>
      </c>
      <c r="K42" s="2" t="s">
        <v>21</v>
      </c>
      <c r="L42" s="2" t="s">
        <v>116</v>
      </c>
      <c r="M42" s="2" t="s">
        <v>117</v>
      </c>
      <c r="N42" s="2" t="s">
        <v>133</v>
      </c>
      <c r="O42" s="2" t="s">
        <v>134</v>
      </c>
      <c r="P42" s="2"/>
      <c r="Q42" s="2"/>
      <c r="R42" s="2"/>
      <c r="S42" s="2">
        <v>2</v>
      </c>
      <c r="T42" s="2">
        <v>2</v>
      </c>
    </row>
    <row r="43" spans="1:20" x14ac:dyDescent="0.3">
      <c r="A43" s="62">
        <v>44757</v>
      </c>
      <c r="B43" s="2">
        <v>2</v>
      </c>
      <c r="C43" s="2" t="s">
        <v>122</v>
      </c>
      <c r="D43" s="2" t="s">
        <v>120</v>
      </c>
      <c r="E43" s="2">
        <v>2</v>
      </c>
      <c r="F43" s="2" t="str">
        <f t="shared" si="0"/>
        <v>Samp_2Rep_2CONOdonata</v>
      </c>
      <c r="G43" s="2" t="str">
        <f t="shared" si="1"/>
        <v>2CONOdonata</v>
      </c>
      <c r="H43" s="2" t="s">
        <v>19</v>
      </c>
      <c r="I43" s="6">
        <v>1</v>
      </c>
      <c r="J43" s="2" t="s">
        <v>20</v>
      </c>
      <c r="K43" s="2" t="s">
        <v>21</v>
      </c>
      <c r="L43" s="2" t="s">
        <v>116</v>
      </c>
      <c r="M43" s="2" t="s">
        <v>118</v>
      </c>
      <c r="N43" s="2" t="s">
        <v>128</v>
      </c>
      <c r="O43" s="2" t="s">
        <v>129</v>
      </c>
      <c r="P43" s="2"/>
      <c r="Q43" s="2"/>
      <c r="R43" s="2"/>
      <c r="S43" s="2">
        <v>1</v>
      </c>
      <c r="T43" s="2">
        <v>1</v>
      </c>
    </row>
    <row r="44" spans="1:20" x14ac:dyDescent="0.3">
      <c r="A44" s="62">
        <v>44757</v>
      </c>
      <c r="B44" s="2">
        <v>2</v>
      </c>
      <c r="C44" s="2" t="s">
        <v>122</v>
      </c>
      <c r="D44" s="2" t="s">
        <v>120</v>
      </c>
      <c r="E44" s="2">
        <v>2</v>
      </c>
      <c r="F44" s="2" t="str">
        <f t="shared" si="0"/>
        <v>Samp_2Rep_2CONOdonata</v>
      </c>
      <c r="G44" s="2" t="str">
        <f t="shared" si="1"/>
        <v>2CONOdonata</v>
      </c>
      <c r="H44" s="2" t="s">
        <v>19</v>
      </c>
      <c r="I44" s="6">
        <v>1</v>
      </c>
      <c r="J44" s="2" t="s">
        <v>20</v>
      </c>
      <c r="K44" s="2" t="s">
        <v>21</v>
      </c>
      <c r="L44" s="2" t="s">
        <v>116</v>
      </c>
      <c r="M44" s="2" t="s">
        <v>118</v>
      </c>
      <c r="N44" s="2" t="s">
        <v>128</v>
      </c>
      <c r="O44" s="2" t="s">
        <v>129</v>
      </c>
      <c r="P44" s="2"/>
      <c r="Q44" s="2"/>
      <c r="R44" s="2"/>
      <c r="S44" s="2">
        <v>12</v>
      </c>
      <c r="T44" s="2">
        <v>12</v>
      </c>
    </row>
    <row r="45" spans="1:20" x14ac:dyDescent="0.3">
      <c r="A45" s="62">
        <v>44757</v>
      </c>
      <c r="B45" s="2">
        <v>2</v>
      </c>
      <c r="C45" s="2" t="s">
        <v>122</v>
      </c>
      <c r="D45" s="2" t="s">
        <v>120</v>
      </c>
      <c r="E45" s="2">
        <v>2</v>
      </c>
      <c r="F45" s="2" t="str">
        <f t="shared" si="0"/>
        <v>Samp_2Rep_2CONOdonata</v>
      </c>
      <c r="G45" s="2" t="str">
        <f t="shared" si="1"/>
        <v>2CONOdonata</v>
      </c>
      <c r="H45" s="2" t="s">
        <v>19</v>
      </c>
      <c r="I45" s="6">
        <v>1</v>
      </c>
      <c r="J45" s="2" t="s">
        <v>20</v>
      </c>
      <c r="K45" s="2" t="s">
        <v>21</v>
      </c>
      <c r="L45" s="2" t="s">
        <v>116</v>
      </c>
      <c r="M45" s="2" t="s">
        <v>118</v>
      </c>
      <c r="N45" s="2"/>
      <c r="O45" s="2"/>
      <c r="P45" s="2"/>
      <c r="Q45" s="2"/>
      <c r="R45" s="2"/>
      <c r="S45" s="2">
        <v>36</v>
      </c>
      <c r="T45" s="2">
        <v>36</v>
      </c>
    </row>
    <row r="46" spans="1:20" x14ac:dyDescent="0.3">
      <c r="A46" s="62">
        <v>44757</v>
      </c>
      <c r="B46" s="2">
        <v>2</v>
      </c>
      <c r="C46" s="2" t="s">
        <v>122</v>
      </c>
      <c r="D46" s="2" t="s">
        <v>120</v>
      </c>
      <c r="E46" s="2">
        <v>2</v>
      </c>
      <c r="F46" s="2" t="str">
        <f t="shared" si="0"/>
        <v>Samp_2Rep_2CONOdonata</v>
      </c>
      <c r="G46" s="2" t="str">
        <f t="shared" si="1"/>
        <v>2CONOdonata</v>
      </c>
      <c r="H46" s="2" t="s">
        <v>19</v>
      </c>
      <c r="I46" s="6">
        <v>1</v>
      </c>
      <c r="J46" s="2" t="s">
        <v>20</v>
      </c>
      <c r="K46" s="2" t="s">
        <v>21</v>
      </c>
      <c r="L46" s="2" t="s">
        <v>116</v>
      </c>
      <c r="M46" s="2" t="s">
        <v>117</v>
      </c>
      <c r="N46" s="2"/>
      <c r="O46" s="2"/>
      <c r="P46" s="2"/>
      <c r="Q46" s="2"/>
      <c r="R46" s="2"/>
      <c r="S46" s="2">
        <v>1</v>
      </c>
      <c r="T46" s="2">
        <v>1</v>
      </c>
    </row>
    <row r="47" spans="1:20" hidden="1" x14ac:dyDescent="0.3">
      <c r="A47" s="62">
        <v>44757</v>
      </c>
      <c r="B47" s="2">
        <v>2</v>
      </c>
      <c r="C47" s="2" t="s">
        <v>108</v>
      </c>
      <c r="D47" s="2" t="s">
        <v>105</v>
      </c>
      <c r="E47" s="2">
        <v>3</v>
      </c>
      <c r="F47" s="2" t="str">
        <f t="shared" si="0"/>
        <v>Samp_2Rep_3MSDOdonata</v>
      </c>
      <c r="G47" s="2" t="str">
        <f t="shared" si="1"/>
        <v>2MSDOdonata</v>
      </c>
      <c r="H47" s="2" t="s">
        <v>19</v>
      </c>
      <c r="I47" s="6">
        <v>1</v>
      </c>
      <c r="J47" s="2" t="s">
        <v>20</v>
      </c>
      <c r="K47" s="2" t="s">
        <v>21</v>
      </c>
      <c r="L47" s="2" t="s">
        <v>116</v>
      </c>
      <c r="M47" s="2" t="s">
        <v>118</v>
      </c>
      <c r="N47" s="2" t="s">
        <v>136</v>
      </c>
      <c r="O47" s="2" t="s">
        <v>31</v>
      </c>
      <c r="P47" s="2"/>
      <c r="Q47" s="2"/>
      <c r="R47" s="2"/>
      <c r="S47" s="2">
        <v>1</v>
      </c>
      <c r="T47" s="2">
        <v>1</v>
      </c>
    </row>
    <row r="48" spans="1:20" hidden="1" x14ac:dyDescent="0.3">
      <c r="A48" s="62">
        <v>44757</v>
      </c>
      <c r="B48" s="2">
        <v>2</v>
      </c>
      <c r="C48" s="2" t="s">
        <v>108</v>
      </c>
      <c r="D48" s="2" t="s">
        <v>105</v>
      </c>
      <c r="E48" s="2">
        <v>3</v>
      </c>
      <c r="F48" s="2" t="str">
        <f t="shared" si="0"/>
        <v>Samp_2Rep_3MSDOdonata</v>
      </c>
      <c r="G48" s="2" t="str">
        <f t="shared" si="1"/>
        <v>2MSDOdonata</v>
      </c>
      <c r="H48" s="2" t="s">
        <v>19</v>
      </c>
      <c r="I48" s="6">
        <v>1</v>
      </c>
      <c r="J48" s="2" t="s">
        <v>20</v>
      </c>
      <c r="K48" s="2" t="s">
        <v>21</v>
      </c>
      <c r="L48" s="2" t="s">
        <v>116</v>
      </c>
      <c r="M48" s="2" t="s">
        <v>118</v>
      </c>
      <c r="N48" s="2"/>
      <c r="O48" s="2"/>
      <c r="P48" s="2"/>
      <c r="Q48" s="2"/>
      <c r="R48" s="2"/>
      <c r="S48" s="2">
        <v>1</v>
      </c>
      <c r="T48" s="2">
        <v>1</v>
      </c>
    </row>
    <row r="49" spans="1:20" x14ac:dyDescent="0.3">
      <c r="A49" s="62">
        <v>44757</v>
      </c>
      <c r="B49" s="2">
        <v>2</v>
      </c>
      <c r="C49" s="2" t="s">
        <v>123</v>
      </c>
      <c r="D49" s="2" t="s">
        <v>120</v>
      </c>
      <c r="E49" s="2">
        <v>3</v>
      </c>
      <c r="F49" s="2" t="str">
        <f t="shared" si="0"/>
        <v>Samp_2Rep_3CONOdonata</v>
      </c>
      <c r="G49" s="2" t="str">
        <f t="shared" si="1"/>
        <v>2CONOdonata</v>
      </c>
      <c r="H49" s="2" t="s">
        <v>19</v>
      </c>
      <c r="I49" s="6">
        <v>1</v>
      </c>
      <c r="J49" s="2" t="s">
        <v>20</v>
      </c>
      <c r="K49" s="2" t="s">
        <v>21</v>
      </c>
      <c r="L49" s="2" t="s">
        <v>116</v>
      </c>
      <c r="M49" s="2" t="s">
        <v>118</v>
      </c>
      <c r="N49" s="2" t="s">
        <v>128</v>
      </c>
      <c r="O49" s="2" t="s">
        <v>135</v>
      </c>
      <c r="P49" s="2"/>
      <c r="Q49" s="2"/>
      <c r="R49" s="2"/>
      <c r="S49" s="2">
        <v>1</v>
      </c>
      <c r="T49" s="2">
        <v>1</v>
      </c>
    </row>
    <row r="50" spans="1:20" x14ac:dyDescent="0.3">
      <c r="A50" s="62">
        <v>44757</v>
      </c>
      <c r="B50" s="2">
        <v>2</v>
      </c>
      <c r="C50" s="2" t="s">
        <v>123</v>
      </c>
      <c r="D50" s="2" t="s">
        <v>120</v>
      </c>
      <c r="E50" s="2">
        <v>3</v>
      </c>
      <c r="F50" s="2" t="str">
        <f t="shared" si="0"/>
        <v>Samp_2Rep_3CONOdonata</v>
      </c>
      <c r="G50" s="2" t="str">
        <f t="shared" si="1"/>
        <v>2CONOdonata</v>
      </c>
      <c r="H50" s="2" t="s">
        <v>19</v>
      </c>
      <c r="I50" s="6">
        <v>1</v>
      </c>
      <c r="J50" s="2" t="s">
        <v>20</v>
      </c>
      <c r="K50" s="2" t="s">
        <v>21</v>
      </c>
      <c r="L50" s="2" t="s">
        <v>116</v>
      </c>
      <c r="M50" s="2" t="s">
        <v>118</v>
      </c>
      <c r="N50" s="2" t="s">
        <v>128</v>
      </c>
      <c r="O50" s="2" t="s">
        <v>129</v>
      </c>
      <c r="P50" s="2"/>
      <c r="Q50" s="2"/>
      <c r="R50" s="2"/>
      <c r="S50" s="2">
        <v>10</v>
      </c>
      <c r="T50" s="2">
        <v>10</v>
      </c>
    </row>
    <row r="51" spans="1:20" x14ac:dyDescent="0.3">
      <c r="A51" s="62">
        <v>44757</v>
      </c>
      <c r="B51" s="2">
        <v>2</v>
      </c>
      <c r="C51" s="2" t="s">
        <v>123</v>
      </c>
      <c r="D51" s="2" t="s">
        <v>120</v>
      </c>
      <c r="E51" s="2">
        <v>3</v>
      </c>
      <c r="F51" s="2" t="str">
        <f t="shared" si="0"/>
        <v>Samp_2Rep_3CONOdonata</v>
      </c>
      <c r="G51" s="2" t="str">
        <f t="shared" si="1"/>
        <v>2CONOdonata</v>
      </c>
      <c r="H51" s="2" t="s">
        <v>19</v>
      </c>
      <c r="I51" s="6">
        <v>1</v>
      </c>
      <c r="J51" s="2" t="s">
        <v>20</v>
      </c>
      <c r="K51" s="2" t="s">
        <v>21</v>
      </c>
      <c r="L51" s="2" t="s">
        <v>116</v>
      </c>
      <c r="M51" s="2" t="s">
        <v>118</v>
      </c>
      <c r="N51" s="2" t="s">
        <v>128</v>
      </c>
      <c r="O51" s="2" t="s">
        <v>135</v>
      </c>
      <c r="P51" s="2"/>
      <c r="Q51" s="2"/>
      <c r="R51" s="2"/>
      <c r="S51" s="2">
        <v>1</v>
      </c>
      <c r="T51" s="2">
        <v>1</v>
      </c>
    </row>
    <row r="52" spans="1:20" x14ac:dyDescent="0.3">
      <c r="A52" s="62">
        <v>44757</v>
      </c>
      <c r="B52" s="2">
        <v>2</v>
      </c>
      <c r="C52" s="2" t="s">
        <v>123</v>
      </c>
      <c r="D52" s="2" t="s">
        <v>120</v>
      </c>
      <c r="E52" s="2">
        <v>3</v>
      </c>
      <c r="F52" s="2" t="str">
        <f t="shared" si="0"/>
        <v>Samp_2Rep_3CONOdonata</v>
      </c>
      <c r="G52" s="2" t="str">
        <f t="shared" si="1"/>
        <v>2CONOdonata</v>
      </c>
      <c r="H52" s="2" t="s">
        <v>19</v>
      </c>
      <c r="I52" s="6">
        <v>1</v>
      </c>
      <c r="J52" s="2" t="s">
        <v>20</v>
      </c>
      <c r="K52" s="2" t="s">
        <v>21</v>
      </c>
      <c r="L52" s="2" t="s">
        <v>116</v>
      </c>
      <c r="M52" s="2" t="s">
        <v>118</v>
      </c>
      <c r="N52" s="2"/>
      <c r="O52" s="2"/>
      <c r="P52" s="2"/>
      <c r="Q52" s="2"/>
      <c r="R52" s="2"/>
      <c r="S52" s="2">
        <v>8</v>
      </c>
      <c r="T52" s="2">
        <v>8</v>
      </c>
    </row>
    <row r="53" spans="1:20" x14ac:dyDescent="0.3">
      <c r="A53" s="62">
        <v>44757</v>
      </c>
      <c r="B53" s="2">
        <v>2</v>
      </c>
      <c r="C53" s="2" t="s">
        <v>123</v>
      </c>
      <c r="D53" s="2" t="s">
        <v>120</v>
      </c>
      <c r="E53" s="2">
        <v>3</v>
      </c>
      <c r="F53" s="2" t="str">
        <f t="shared" si="0"/>
        <v>Samp_2Rep_3CONOdonata</v>
      </c>
      <c r="G53" s="2" t="str">
        <f t="shared" si="1"/>
        <v>2CONOdonata</v>
      </c>
      <c r="H53" s="2" t="s">
        <v>19</v>
      </c>
      <c r="I53" s="6">
        <v>1</v>
      </c>
      <c r="J53" s="2" t="s">
        <v>20</v>
      </c>
      <c r="K53" s="2" t="s">
        <v>21</v>
      </c>
      <c r="L53" s="2" t="s">
        <v>116</v>
      </c>
      <c r="M53" s="2" t="s">
        <v>117</v>
      </c>
      <c r="N53" s="2"/>
      <c r="O53" s="2"/>
      <c r="P53" s="2"/>
      <c r="Q53" s="2"/>
      <c r="R53" s="2"/>
      <c r="S53" s="2">
        <v>7</v>
      </c>
      <c r="T53" s="2">
        <v>7</v>
      </c>
    </row>
    <row r="54" spans="1:20" hidden="1" x14ac:dyDescent="0.3">
      <c r="A54" s="62">
        <v>44757</v>
      </c>
      <c r="B54" s="2">
        <v>2</v>
      </c>
      <c r="C54" s="2" t="s">
        <v>27</v>
      </c>
      <c r="D54" s="2" t="s">
        <v>18</v>
      </c>
      <c r="E54" s="2">
        <v>4</v>
      </c>
      <c r="F54" s="2" t="str">
        <f t="shared" si="0"/>
        <v>Samp_2Rep_4AWDOdonata</v>
      </c>
      <c r="G54" s="2" t="str">
        <f t="shared" si="1"/>
        <v>2AWDOdonata</v>
      </c>
      <c r="H54" s="2" t="s">
        <v>19</v>
      </c>
      <c r="I54" s="6">
        <v>1</v>
      </c>
      <c r="J54" s="2" t="s">
        <v>20</v>
      </c>
      <c r="K54" s="2" t="s">
        <v>21</v>
      </c>
      <c r="L54" s="2" t="s">
        <v>116</v>
      </c>
      <c r="M54" s="2" t="s">
        <v>118</v>
      </c>
      <c r="N54" s="2"/>
      <c r="O54" s="2"/>
      <c r="P54" s="2"/>
      <c r="Q54" s="2"/>
      <c r="R54" s="2"/>
      <c r="S54" s="2">
        <v>2</v>
      </c>
      <c r="T54" s="2">
        <v>2</v>
      </c>
    </row>
    <row r="55" spans="1:20" x14ac:dyDescent="0.3">
      <c r="A55" s="62">
        <v>44757</v>
      </c>
      <c r="B55" s="2">
        <v>2</v>
      </c>
      <c r="C55" s="2" t="s">
        <v>125</v>
      </c>
      <c r="D55" s="2" t="s">
        <v>120</v>
      </c>
      <c r="E55" s="2">
        <v>4</v>
      </c>
      <c r="F55" s="2" t="str">
        <f t="shared" si="0"/>
        <v>Samp_2Rep_4CONOdonata</v>
      </c>
      <c r="G55" s="2" t="str">
        <f t="shared" si="1"/>
        <v>2CONOdonata</v>
      </c>
      <c r="H55" s="2" t="s">
        <v>19</v>
      </c>
      <c r="I55" s="6">
        <v>1</v>
      </c>
      <c r="J55" s="2" t="s">
        <v>20</v>
      </c>
      <c r="K55" s="2" t="s">
        <v>21</v>
      </c>
      <c r="L55" s="2" t="s">
        <v>116</v>
      </c>
      <c r="M55" s="2" t="s">
        <v>117</v>
      </c>
      <c r="N55" s="2" t="s">
        <v>133</v>
      </c>
      <c r="O55" s="2" t="s">
        <v>134</v>
      </c>
      <c r="P55" s="2"/>
      <c r="Q55" s="2"/>
      <c r="R55" s="2"/>
      <c r="S55" s="2">
        <v>1</v>
      </c>
      <c r="T55" s="2">
        <v>1</v>
      </c>
    </row>
    <row r="56" spans="1:20" x14ac:dyDescent="0.3">
      <c r="A56" s="62">
        <v>44757</v>
      </c>
      <c r="B56" s="2">
        <v>2</v>
      </c>
      <c r="C56" s="2" t="s">
        <v>125</v>
      </c>
      <c r="D56" s="2" t="s">
        <v>120</v>
      </c>
      <c r="E56" s="2">
        <v>4</v>
      </c>
      <c r="F56" s="2" t="str">
        <f t="shared" si="0"/>
        <v>Samp_2Rep_4CONOdonata</v>
      </c>
      <c r="G56" s="2" t="str">
        <f t="shared" si="1"/>
        <v>2CONOdonata</v>
      </c>
      <c r="H56" s="2" t="s">
        <v>19</v>
      </c>
      <c r="I56" s="6">
        <v>1</v>
      </c>
      <c r="J56" s="2" t="s">
        <v>20</v>
      </c>
      <c r="K56" s="2" t="s">
        <v>21</v>
      </c>
      <c r="L56" s="2" t="s">
        <v>116</v>
      </c>
      <c r="M56" s="2" t="s">
        <v>118</v>
      </c>
      <c r="N56" s="2" t="s">
        <v>128</v>
      </c>
      <c r="O56" s="2" t="s">
        <v>129</v>
      </c>
      <c r="P56" s="2"/>
      <c r="Q56" s="2"/>
      <c r="R56" s="2"/>
      <c r="S56" s="2">
        <v>1</v>
      </c>
      <c r="T56" s="2">
        <v>1</v>
      </c>
    </row>
    <row r="57" spans="1:20" x14ac:dyDescent="0.3">
      <c r="A57" s="62">
        <v>44757</v>
      </c>
      <c r="B57" s="2">
        <v>2</v>
      </c>
      <c r="C57" s="2" t="s">
        <v>125</v>
      </c>
      <c r="D57" s="2" t="s">
        <v>120</v>
      </c>
      <c r="E57" s="2">
        <v>4</v>
      </c>
      <c r="F57" s="2" t="str">
        <f t="shared" si="0"/>
        <v>Samp_2Rep_4CONOdonata</v>
      </c>
      <c r="G57" s="2" t="str">
        <f t="shared" si="1"/>
        <v>2CONOdonata</v>
      </c>
      <c r="H57" s="2" t="s">
        <v>19</v>
      </c>
      <c r="I57" s="6">
        <v>1</v>
      </c>
      <c r="J57" s="2" t="s">
        <v>20</v>
      </c>
      <c r="K57" s="2" t="s">
        <v>21</v>
      </c>
      <c r="L57" s="2" t="s">
        <v>116</v>
      </c>
      <c r="M57" s="2" t="s">
        <v>118</v>
      </c>
      <c r="N57" s="2"/>
      <c r="O57" s="2"/>
      <c r="P57" s="2"/>
      <c r="Q57" s="2"/>
      <c r="R57" s="2"/>
      <c r="S57" s="2">
        <v>26</v>
      </c>
      <c r="T57" s="2">
        <v>26</v>
      </c>
    </row>
    <row r="58" spans="1:20" hidden="1" x14ac:dyDescent="0.3">
      <c r="A58" s="62">
        <v>44757</v>
      </c>
      <c r="B58" s="2">
        <v>2</v>
      </c>
      <c r="C58" s="2" t="s">
        <v>29</v>
      </c>
      <c r="D58" s="2" t="s">
        <v>18</v>
      </c>
      <c r="E58" s="2">
        <v>5</v>
      </c>
      <c r="F58" s="2" t="str">
        <f t="shared" si="0"/>
        <v>Samp_2Rep_5AWDOdonata</v>
      </c>
      <c r="G58" s="2" t="str">
        <f t="shared" si="1"/>
        <v>2AWDOdonata</v>
      </c>
      <c r="H58" s="2" t="s">
        <v>19</v>
      </c>
      <c r="I58" s="6">
        <v>1</v>
      </c>
      <c r="J58" s="2" t="s">
        <v>20</v>
      </c>
      <c r="K58" s="2" t="s">
        <v>21</v>
      </c>
      <c r="L58" s="2" t="s">
        <v>116</v>
      </c>
      <c r="M58" s="2" t="s">
        <v>118</v>
      </c>
      <c r="N58" s="2"/>
      <c r="O58" s="2"/>
      <c r="P58" s="2"/>
      <c r="Q58" s="2"/>
      <c r="R58" s="2"/>
      <c r="S58" s="2">
        <v>4</v>
      </c>
      <c r="T58" s="2">
        <v>4</v>
      </c>
    </row>
    <row r="59" spans="1:20" x14ac:dyDescent="0.3">
      <c r="A59" s="62">
        <v>44757</v>
      </c>
      <c r="B59" s="2">
        <v>2</v>
      </c>
      <c r="C59" s="2" t="s">
        <v>127</v>
      </c>
      <c r="D59" s="2" t="s">
        <v>120</v>
      </c>
      <c r="E59" s="2">
        <v>5</v>
      </c>
      <c r="F59" s="2" t="str">
        <f t="shared" si="0"/>
        <v>Samp_2Rep_5CONOdonata</v>
      </c>
      <c r="G59" s="2" t="str">
        <f t="shared" si="1"/>
        <v>2CONOdonata</v>
      </c>
      <c r="H59" s="2" t="s">
        <v>19</v>
      </c>
      <c r="I59" s="6">
        <v>1</v>
      </c>
      <c r="J59" s="2" t="s">
        <v>20</v>
      </c>
      <c r="K59" s="2" t="s">
        <v>21</v>
      </c>
      <c r="L59" s="2" t="s">
        <v>116</v>
      </c>
      <c r="M59" s="2" t="s">
        <v>118</v>
      </c>
      <c r="N59" s="2" t="s">
        <v>128</v>
      </c>
      <c r="O59" s="2" t="s">
        <v>31</v>
      </c>
      <c r="P59" s="2"/>
      <c r="Q59" s="2"/>
      <c r="R59" s="2"/>
      <c r="S59" s="2">
        <v>2</v>
      </c>
      <c r="T59" s="2">
        <v>2</v>
      </c>
    </row>
    <row r="60" spans="1:20" x14ac:dyDescent="0.3">
      <c r="A60" s="62">
        <v>44757</v>
      </c>
      <c r="B60" s="2">
        <v>2</v>
      </c>
      <c r="C60" s="2" t="s">
        <v>127</v>
      </c>
      <c r="D60" s="2" t="s">
        <v>120</v>
      </c>
      <c r="E60" s="2">
        <v>5</v>
      </c>
      <c r="F60" s="2" t="str">
        <f t="shared" si="0"/>
        <v>Samp_2Rep_5CONOdonata</v>
      </c>
      <c r="G60" s="2" t="str">
        <f t="shared" si="1"/>
        <v>2CONOdonata</v>
      </c>
      <c r="H60" s="2" t="s">
        <v>19</v>
      </c>
      <c r="I60" s="6">
        <v>1</v>
      </c>
      <c r="J60" s="2" t="s">
        <v>20</v>
      </c>
      <c r="K60" s="2" t="s">
        <v>21</v>
      </c>
      <c r="L60" s="2" t="s">
        <v>116</v>
      </c>
      <c r="M60" s="2" t="s">
        <v>118</v>
      </c>
      <c r="N60" s="2" t="s">
        <v>128</v>
      </c>
      <c r="O60" s="2" t="s">
        <v>129</v>
      </c>
      <c r="P60" s="2"/>
      <c r="Q60" s="2"/>
      <c r="R60" s="2"/>
      <c r="S60" s="2">
        <v>1</v>
      </c>
      <c r="T60" s="2">
        <v>1</v>
      </c>
    </row>
    <row r="61" spans="1:20" x14ac:dyDescent="0.3">
      <c r="A61" s="62">
        <v>44757</v>
      </c>
      <c r="B61" s="2">
        <v>2</v>
      </c>
      <c r="C61" s="2" t="s">
        <v>127</v>
      </c>
      <c r="D61" s="2" t="s">
        <v>120</v>
      </c>
      <c r="E61" s="2">
        <v>5</v>
      </c>
      <c r="F61" s="2" t="str">
        <f t="shared" si="0"/>
        <v>Samp_2Rep_5CONOdonata</v>
      </c>
      <c r="G61" s="2" t="str">
        <f t="shared" si="1"/>
        <v>2CONOdonata</v>
      </c>
      <c r="H61" s="2" t="s">
        <v>19</v>
      </c>
      <c r="I61" s="6">
        <v>1</v>
      </c>
      <c r="J61" s="2" t="s">
        <v>20</v>
      </c>
      <c r="K61" s="2" t="s">
        <v>21</v>
      </c>
      <c r="L61" s="2" t="s">
        <v>116</v>
      </c>
      <c r="M61" s="2" t="s">
        <v>118</v>
      </c>
      <c r="N61" s="2"/>
      <c r="O61" s="2"/>
      <c r="P61" s="2"/>
      <c r="Q61" s="2"/>
      <c r="R61" s="2"/>
      <c r="S61" s="2">
        <v>6</v>
      </c>
      <c r="T61" s="2">
        <v>6</v>
      </c>
    </row>
    <row r="62" spans="1:20" x14ac:dyDescent="0.3">
      <c r="A62" s="62">
        <v>44757</v>
      </c>
      <c r="B62" s="2">
        <v>2</v>
      </c>
      <c r="C62" s="2" t="s">
        <v>127</v>
      </c>
      <c r="D62" s="2" t="s">
        <v>120</v>
      </c>
      <c r="E62" s="2">
        <v>5</v>
      </c>
      <c r="F62" s="2" t="str">
        <f t="shared" si="0"/>
        <v>Samp_2Rep_5CONOdonata</v>
      </c>
      <c r="G62" s="2" t="str">
        <f t="shared" si="1"/>
        <v>2CONOdonata</v>
      </c>
      <c r="H62" s="2" t="s">
        <v>19</v>
      </c>
      <c r="I62" s="6">
        <v>1</v>
      </c>
      <c r="J62" s="2" t="s">
        <v>20</v>
      </c>
      <c r="K62" s="2" t="s">
        <v>21</v>
      </c>
      <c r="L62" s="2" t="s">
        <v>116</v>
      </c>
      <c r="M62" s="2" t="s">
        <v>117</v>
      </c>
      <c r="N62" s="2"/>
      <c r="O62" s="2"/>
      <c r="P62" s="2"/>
      <c r="Q62" s="2"/>
      <c r="R62" s="2"/>
      <c r="S62" s="2">
        <v>1</v>
      </c>
      <c r="T62" s="2">
        <v>1</v>
      </c>
    </row>
    <row r="63" spans="1:20" hidden="1" x14ac:dyDescent="0.3">
      <c r="A63" s="62">
        <v>44775</v>
      </c>
      <c r="B63" s="2">
        <v>3</v>
      </c>
      <c r="C63" s="2" t="s">
        <v>104</v>
      </c>
      <c r="D63" s="2" t="s">
        <v>105</v>
      </c>
      <c r="E63" s="2">
        <v>1</v>
      </c>
      <c r="F63" s="2" t="str">
        <f t="shared" si="0"/>
        <v>Samp_3Rep_1MSDOdonata</v>
      </c>
      <c r="G63" s="2" t="str">
        <f t="shared" si="1"/>
        <v>3MSDOdonata</v>
      </c>
      <c r="H63" s="2" t="s">
        <v>19</v>
      </c>
      <c r="I63" s="6">
        <v>1</v>
      </c>
      <c r="J63" s="2" t="s">
        <v>20</v>
      </c>
      <c r="K63" s="2" t="s">
        <v>21</v>
      </c>
      <c r="L63" s="2" t="s">
        <v>116</v>
      </c>
      <c r="M63" s="2" t="s">
        <v>118</v>
      </c>
      <c r="N63" s="2" t="s">
        <v>128</v>
      </c>
      <c r="O63" s="2" t="s">
        <v>129</v>
      </c>
      <c r="P63" s="2"/>
      <c r="Q63" s="2"/>
      <c r="R63" s="2"/>
      <c r="S63" s="2">
        <v>6</v>
      </c>
      <c r="T63" s="2">
        <v>6</v>
      </c>
    </row>
    <row r="64" spans="1:20" hidden="1" x14ac:dyDescent="0.3">
      <c r="A64" s="62">
        <v>44775</v>
      </c>
      <c r="B64" s="2">
        <v>3</v>
      </c>
      <c r="C64" s="2" t="s">
        <v>104</v>
      </c>
      <c r="D64" s="2" t="s">
        <v>105</v>
      </c>
      <c r="E64" s="2">
        <v>1</v>
      </c>
      <c r="F64" s="2" t="str">
        <f t="shared" si="0"/>
        <v>Samp_3Rep_1MSDOdonata</v>
      </c>
      <c r="G64" s="2" t="str">
        <f t="shared" si="1"/>
        <v>3MSDOdonata</v>
      </c>
      <c r="H64" s="2" t="s">
        <v>19</v>
      </c>
      <c r="I64" s="6">
        <v>1</v>
      </c>
      <c r="J64" s="2" t="s">
        <v>20</v>
      </c>
      <c r="K64" s="2" t="s">
        <v>21</v>
      </c>
      <c r="L64" s="2" t="s">
        <v>116</v>
      </c>
      <c r="M64" s="2" t="s">
        <v>118</v>
      </c>
      <c r="N64" s="2"/>
      <c r="O64" s="2"/>
      <c r="P64" s="2"/>
      <c r="Q64" s="2"/>
      <c r="R64" s="2"/>
      <c r="S64" s="2">
        <v>20</v>
      </c>
      <c r="T64" s="2">
        <v>20</v>
      </c>
    </row>
    <row r="65" spans="1:20" hidden="1" x14ac:dyDescent="0.3">
      <c r="A65" s="62">
        <v>44775</v>
      </c>
      <c r="B65" s="2">
        <v>3</v>
      </c>
      <c r="C65" s="2" t="s">
        <v>119</v>
      </c>
      <c r="D65" s="2" t="s">
        <v>120</v>
      </c>
      <c r="E65" s="2">
        <v>1</v>
      </c>
      <c r="F65" s="2" t="str">
        <f t="shared" si="0"/>
        <v>Samp_3Rep_1CONOdonata</v>
      </c>
      <c r="G65" s="2" t="str">
        <f t="shared" si="1"/>
        <v>3CONOdonata</v>
      </c>
      <c r="H65" s="2" t="s">
        <v>19</v>
      </c>
      <c r="I65" s="6">
        <v>1</v>
      </c>
      <c r="J65" s="2" t="s">
        <v>20</v>
      </c>
      <c r="K65" s="2" t="s">
        <v>21</v>
      </c>
      <c r="L65" s="2" t="s">
        <v>116</v>
      </c>
      <c r="M65" s="2" t="s">
        <v>118</v>
      </c>
      <c r="N65" s="2" t="s">
        <v>128</v>
      </c>
      <c r="O65" s="2" t="s">
        <v>129</v>
      </c>
      <c r="P65" s="2"/>
      <c r="Q65" s="2"/>
      <c r="R65" s="2"/>
      <c r="S65" s="2">
        <v>10</v>
      </c>
      <c r="T65" s="2">
        <v>10</v>
      </c>
    </row>
    <row r="66" spans="1:20" hidden="1" x14ac:dyDescent="0.3">
      <c r="A66" s="62">
        <v>44775</v>
      </c>
      <c r="B66" s="2">
        <v>3</v>
      </c>
      <c r="C66" s="2" t="s">
        <v>119</v>
      </c>
      <c r="D66" s="2" t="s">
        <v>120</v>
      </c>
      <c r="E66" s="2">
        <v>1</v>
      </c>
      <c r="F66" s="2" t="str">
        <f t="shared" si="0"/>
        <v>Samp_3Rep_1CONOdonata</v>
      </c>
      <c r="G66" s="2" t="str">
        <f t="shared" si="1"/>
        <v>3CONOdonata</v>
      </c>
      <c r="H66" s="2" t="s">
        <v>19</v>
      </c>
      <c r="I66" s="6">
        <v>1</v>
      </c>
      <c r="J66" s="2" t="s">
        <v>20</v>
      </c>
      <c r="K66" s="2" t="s">
        <v>21</v>
      </c>
      <c r="L66" s="2" t="s">
        <v>116</v>
      </c>
      <c r="M66" s="2" t="s">
        <v>118</v>
      </c>
      <c r="N66" s="2" t="s">
        <v>128</v>
      </c>
      <c r="O66" s="2" t="s">
        <v>135</v>
      </c>
      <c r="P66" s="2"/>
      <c r="Q66" s="2"/>
      <c r="R66" s="2"/>
      <c r="S66" s="2">
        <v>5</v>
      </c>
      <c r="T66" s="2">
        <v>5</v>
      </c>
    </row>
    <row r="67" spans="1:20" hidden="1" x14ac:dyDescent="0.3">
      <c r="A67" s="62">
        <v>44775</v>
      </c>
      <c r="B67" s="2">
        <v>3</v>
      </c>
      <c r="C67" s="2" t="s">
        <v>119</v>
      </c>
      <c r="D67" s="2" t="s">
        <v>120</v>
      </c>
      <c r="E67" s="2">
        <v>1</v>
      </c>
      <c r="F67" s="2" t="str">
        <f t="shared" si="0"/>
        <v>Samp_3Rep_1CONOdonata</v>
      </c>
      <c r="G67" s="2" t="str">
        <f t="shared" si="1"/>
        <v>3CONOdonata</v>
      </c>
      <c r="H67" s="2" t="s">
        <v>19</v>
      </c>
      <c r="I67" s="6">
        <v>1</v>
      </c>
      <c r="J67" s="2" t="s">
        <v>20</v>
      </c>
      <c r="K67" s="2" t="s">
        <v>21</v>
      </c>
      <c r="L67" s="2" t="s">
        <v>116</v>
      </c>
      <c r="M67" s="2" t="s">
        <v>118</v>
      </c>
      <c r="N67" s="2"/>
      <c r="O67" s="2"/>
      <c r="P67" s="2"/>
      <c r="Q67" s="2"/>
      <c r="R67" s="2"/>
      <c r="S67" s="2">
        <v>31</v>
      </c>
      <c r="T67" s="2">
        <v>31</v>
      </c>
    </row>
    <row r="68" spans="1:20" hidden="1" x14ac:dyDescent="0.3">
      <c r="A68" s="62">
        <v>44775</v>
      </c>
      <c r="B68" s="2">
        <v>3</v>
      </c>
      <c r="C68" s="2" t="s">
        <v>121</v>
      </c>
      <c r="D68" s="2" t="s">
        <v>105</v>
      </c>
      <c r="E68" s="2">
        <v>2</v>
      </c>
      <c r="F68" s="2" t="str">
        <f t="shared" ref="F68:F131" si="2">"Samp_"&amp;B68&amp;"Rep_"&amp;E68&amp;D68&amp;L68</f>
        <v>Samp_3Rep_2MSDOdonata</v>
      </c>
      <c r="G68" s="2" t="str">
        <f t="shared" ref="G68:G131" si="3">B68&amp;D68&amp;L68&amp;P68</f>
        <v>3MSDOdonata</v>
      </c>
      <c r="H68" s="2" t="s">
        <v>19</v>
      </c>
      <c r="I68" s="6">
        <v>1</v>
      </c>
      <c r="J68" s="2" t="s">
        <v>20</v>
      </c>
      <c r="K68" s="2" t="s">
        <v>21</v>
      </c>
      <c r="L68" s="2" t="s">
        <v>116</v>
      </c>
      <c r="M68" s="2" t="s">
        <v>118</v>
      </c>
      <c r="N68" s="2" t="s">
        <v>128</v>
      </c>
      <c r="O68" s="2" t="s">
        <v>31</v>
      </c>
      <c r="P68" s="2"/>
      <c r="Q68" s="2"/>
      <c r="R68" s="2"/>
      <c r="S68" s="2">
        <v>2</v>
      </c>
      <c r="T68" s="2">
        <v>2</v>
      </c>
    </row>
    <row r="69" spans="1:20" hidden="1" x14ac:dyDescent="0.3">
      <c r="A69" s="62">
        <v>44775</v>
      </c>
      <c r="B69" s="2">
        <v>3</v>
      </c>
      <c r="C69" s="2" t="s">
        <v>121</v>
      </c>
      <c r="D69" s="2" t="s">
        <v>105</v>
      </c>
      <c r="E69" s="2">
        <v>2</v>
      </c>
      <c r="F69" s="2" t="str">
        <f t="shared" si="2"/>
        <v>Samp_3Rep_2MSDOdonata</v>
      </c>
      <c r="G69" s="2" t="str">
        <f t="shared" si="3"/>
        <v>3MSDOdonata</v>
      </c>
      <c r="H69" s="2" t="s">
        <v>19</v>
      </c>
      <c r="I69" s="6">
        <v>1</v>
      </c>
      <c r="J69" s="2" t="s">
        <v>20</v>
      </c>
      <c r="K69" s="2" t="s">
        <v>21</v>
      </c>
      <c r="L69" s="2" t="s">
        <v>116</v>
      </c>
      <c r="M69" s="2" t="s">
        <v>118</v>
      </c>
      <c r="N69" s="2"/>
      <c r="O69" s="2"/>
      <c r="P69" s="2"/>
      <c r="Q69" s="2"/>
      <c r="R69" s="2"/>
      <c r="S69" s="2">
        <v>40</v>
      </c>
      <c r="T69" s="2">
        <v>40</v>
      </c>
    </row>
    <row r="70" spans="1:20" hidden="1" x14ac:dyDescent="0.3">
      <c r="A70" s="62">
        <v>44775</v>
      </c>
      <c r="B70" s="2">
        <v>3</v>
      </c>
      <c r="C70" s="2" t="s">
        <v>17</v>
      </c>
      <c r="D70" s="2" t="s">
        <v>18</v>
      </c>
      <c r="E70" s="2">
        <v>2</v>
      </c>
      <c r="F70" s="2" t="str">
        <f t="shared" si="2"/>
        <v>Samp_3Rep_2AWDOdonata</v>
      </c>
      <c r="G70" s="2" t="str">
        <f t="shared" si="3"/>
        <v>3AWDOdonata</v>
      </c>
      <c r="H70" s="2" t="s">
        <v>19</v>
      </c>
      <c r="I70" s="6">
        <v>1</v>
      </c>
      <c r="J70" s="2" t="s">
        <v>20</v>
      </c>
      <c r="K70" s="2" t="s">
        <v>21</v>
      </c>
      <c r="L70" s="2" t="s">
        <v>116</v>
      </c>
      <c r="M70" s="2" t="s">
        <v>118</v>
      </c>
      <c r="N70" s="2" t="s">
        <v>128</v>
      </c>
      <c r="O70" s="2" t="s">
        <v>129</v>
      </c>
      <c r="P70" s="2"/>
      <c r="Q70" s="2"/>
      <c r="R70" s="2"/>
      <c r="S70" s="2">
        <v>1</v>
      </c>
      <c r="T70" s="2">
        <v>1</v>
      </c>
    </row>
    <row r="71" spans="1:20" hidden="1" x14ac:dyDescent="0.3">
      <c r="A71" s="62">
        <v>44775</v>
      </c>
      <c r="B71" s="2">
        <v>3</v>
      </c>
      <c r="C71" s="2" t="s">
        <v>17</v>
      </c>
      <c r="D71" s="2" t="s">
        <v>18</v>
      </c>
      <c r="E71" s="2">
        <v>2</v>
      </c>
      <c r="F71" s="2" t="str">
        <f t="shared" si="2"/>
        <v>Samp_3Rep_2AWDOdonata</v>
      </c>
      <c r="G71" s="2" t="str">
        <f t="shared" si="3"/>
        <v>3AWDOdonata</v>
      </c>
      <c r="H71" s="2" t="s">
        <v>19</v>
      </c>
      <c r="I71" s="6">
        <v>1</v>
      </c>
      <c r="J71" s="2" t="s">
        <v>20</v>
      </c>
      <c r="K71" s="2" t="s">
        <v>21</v>
      </c>
      <c r="L71" s="2" t="s">
        <v>116</v>
      </c>
      <c r="M71" s="2" t="s">
        <v>118</v>
      </c>
      <c r="N71" s="2"/>
      <c r="O71" s="2"/>
      <c r="P71" s="2"/>
      <c r="Q71" s="2"/>
      <c r="R71" s="2"/>
      <c r="S71" s="2">
        <v>1</v>
      </c>
      <c r="T71" s="2">
        <v>1</v>
      </c>
    </row>
    <row r="72" spans="1:20" hidden="1" x14ac:dyDescent="0.3">
      <c r="A72" s="62">
        <v>44775</v>
      </c>
      <c r="B72" s="2">
        <v>3</v>
      </c>
      <c r="C72" s="2" t="s">
        <v>122</v>
      </c>
      <c r="D72" s="2" t="s">
        <v>120</v>
      </c>
      <c r="E72" s="2">
        <v>2</v>
      </c>
      <c r="F72" s="2" t="str">
        <f t="shared" si="2"/>
        <v>Samp_3Rep_2CONOdonata</v>
      </c>
      <c r="G72" s="2" t="str">
        <f t="shared" si="3"/>
        <v>3CONOdonata</v>
      </c>
      <c r="H72" s="2" t="s">
        <v>19</v>
      </c>
      <c r="I72" s="6">
        <v>1</v>
      </c>
      <c r="J72" s="2" t="s">
        <v>20</v>
      </c>
      <c r="K72" s="2" t="s">
        <v>21</v>
      </c>
      <c r="L72" s="2" t="s">
        <v>116</v>
      </c>
      <c r="M72" s="2" t="s">
        <v>118</v>
      </c>
      <c r="N72" s="2" t="s">
        <v>128</v>
      </c>
      <c r="O72" s="2" t="s">
        <v>129</v>
      </c>
      <c r="P72" s="2"/>
      <c r="Q72" s="2"/>
      <c r="R72" s="2"/>
      <c r="S72" s="2">
        <v>3</v>
      </c>
      <c r="T72" s="2">
        <v>3</v>
      </c>
    </row>
    <row r="73" spans="1:20" hidden="1" x14ac:dyDescent="0.3">
      <c r="A73" s="62">
        <v>44775</v>
      </c>
      <c r="B73" s="2">
        <v>3</v>
      </c>
      <c r="C73" s="2" t="s">
        <v>122</v>
      </c>
      <c r="D73" s="2" t="s">
        <v>120</v>
      </c>
      <c r="E73" s="2">
        <v>2</v>
      </c>
      <c r="F73" s="2" t="str">
        <f t="shared" si="2"/>
        <v>Samp_3Rep_2CONOdonata</v>
      </c>
      <c r="G73" s="2" t="str">
        <f t="shared" si="3"/>
        <v>3CONOdonata</v>
      </c>
      <c r="H73" s="2" t="s">
        <v>19</v>
      </c>
      <c r="I73" s="6">
        <v>1</v>
      </c>
      <c r="J73" s="2" t="s">
        <v>20</v>
      </c>
      <c r="K73" s="2" t="s">
        <v>21</v>
      </c>
      <c r="L73" s="2" t="s">
        <v>116</v>
      </c>
      <c r="M73" s="2" t="s">
        <v>118</v>
      </c>
      <c r="N73" s="2" t="s">
        <v>128</v>
      </c>
      <c r="O73" s="2" t="s">
        <v>31</v>
      </c>
      <c r="P73" s="2"/>
      <c r="Q73" s="2"/>
      <c r="R73" s="2"/>
      <c r="S73" s="2">
        <v>4</v>
      </c>
      <c r="T73" s="2">
        <v>4</v>
      </c>
    </row>
    <row r="74" spans="1:20" hidden="1" x14ac:dyDescent="0.3">
      <c r="A74" s="62">
        <v>44775</v>
      </c>
      <c r="B74" s="2">
        <v>3</v>
      </c>
      <c r="C74" s="2" t="s">
        <v>122</v>
      </c>
      <c r="D74" s="2" t="s">
        <v>120</v>
      </c>
      <c r="E74" s="2">
        <v>2</v>
      </c>
      <c r="F74" s="2" t="str">
        <f t="shared" si="2"/>
        <v>Samp_3Rep_2CONOdonata</v>
      </c>
      <c r="G74" s="2" t="str">
        <f t="shared" si="3"/>
        <v>3CONOdonata</v>
      </c>
      <c r="H74" s="2" t="s">
        <v>19</v>
      </c>
      <c r="I74" s="6">
        <v>1</v>
      </c>
      <c r="J74" s="2" t="s">
        <v>20</v>
      </c>
      <c r="K74" s="2" t="s">
        <v>21</v>
      </c>
      <c r="L74" s="2" t="s">
        <v>116</v>
      </c>
      <c r="M74" s="2" t="s">
        <v>118</v>
      </c>
      <c r="N74" s="2" t="s">
        <v>128</v>
      </c>
      <c r="O74" s="2" t="s">
        <v>135</v>
      </c>
      <c r="P74" s="2"/>
      <c r="Q74" s="2"/>
      <c r="R74" s="2"/>
      <c r="S74" s="2">
        <v>3</v>
      </c>
      <c r="T74" s="2">
        <v>3</v>
      </c>
    </row>
    <row r="75" spans="1:20" hidden="1" x14ac:dyDescent="0.3">
      <c r="A75" s="62">
        <v>44775</v>
      </c>
      <c r="B75" s="2">
        <v>3</v>
      </c>
      <c r="C75" s="2" t="s">
        <v>122</v>
      </c>
      <c r="D75" s="2" t="s">
        <v>120</v>
      </c>
      <c r="E75" s="2">
        <v>2</v>
      </c>
      <c r="F75" s="2" t="str">
        <f t="shared" si="2"/>
        <v>Samp_3Rep_2CONOdonata</v>
      </c>
      <c r="G75" s="2" t="str">
        <f t="shared" si="3"/>
        <v>3CONOdonata</v>
      </c>
      <c r="H75" s="2" t="s">
        <v>19</v>
      </c>
      <c r="I75" s="6">
        <v>1</v>
      </c>
      <c r="J75" s="2" t="s">
        <v>20</v>
      </c>
      <c r="K75" s="2" t="s">
        <v>21</v>
      </c>
      <c r="L75" s="2" t="s">
        <v>116</v>
      </c>
      <c r="M75" s="2" t="s">
        <v>118</v>
      </c>
      <c r="N75" s="2"/>
      <c r="O75" s="2"/>
      <c r="P75" s="2"/>
      <c r="Q75" s="2"/>
      <c r="R75" s="2"/>
      <c r="S75" s="2">
        <v>40</v>
      </c>
      <c r="T75" s="2">
        <v>40</v>
      </c>
    </row>
    <row r="76" spans="1:20" hidden="1" x14ac:dyDescent="0.3">
      <c r="A76" s="62">
        <v>44775</v>
      </c>
      <c r="B76" s="2">
        <v>3</v>
      </c>
      <c r="C76" s="2" t="s">
        <v>122</v>
      </c>
      <c r="D76" s="2" t="s">
        <v>120</v>
      </c>
      <c r="E76" s="2">
        <v>2</v>
      </c>
      <c r="F76" s="2" t="str">
        <f t="shared" si="2"/>
        <v>Samp_3Rep_2CONOdonata</v>
      </c>
      <c r="G76" s="2" t="str">
        <f t="shared" si="3"/>
        <v>3CONOdonata</v>
      </c>
      <c r="H76" s="2" t="s">
        <v>19</v>
      </c>
      <c r="I76" s="6">
        <v>1</v>
      </c>
      <c r="J76" s="2" t="s">
        <v>20</v>
      </c>
      <c r="K76" s="2" t="s">
        <v>21</v>
      </c>
      <c r="L76" s="2" t="s">
        <v>116</v>
      </c>
      <c r="M76" s="2" t="s">
        <v>117</v>
      </c>
      <c r="N76" s="2"/>
      <c r="O76" s="2"/>
      <c r="P76" s="2"/>
      <c r="Q76" s="2"/>
      <c r="R76" s="2"/>
      <c r="S76" s="2">
        <v>1</v>
      </c>
      <c r="T76" s="2">
        <v>1</v>
      </c>
    </row>
    <row r="77" spans="1:20" hidden="1" x14ac:dyDescent="0.3">
      <c r="A77" s="62">
        <v>44775</v>
      </c>
      <c r="B77" s="2">
        <v>3</v>
      </c>
      <c r="C77" s="2" t="s">
        <v>108</v>
      </c>
      <c r="D77" s="2" t="s">
        <v>105</v>
      </c>
      <c r="E77" s="2">
        <v>3</v>
      </c>
      <c r="F77" s="2" t="str">
        <f t="shared" si="2"/>
        <v>Samp_3Rep_3MSDOdonata</v>
      </c>
      <c r="G77" s="2" t="str">
        <f t="shared" si="3"/>
        <v>3MSDOdonata</v>
      </c>
      <c r="H77" s="2" t="s">
        <v>19</v>
      </c>
      <c r="I77" s="6">
        <v>1</v>
      </c>
      <c r="J77" s="2" t="s">
        <v>20</v>
      </c>
      <c r="K77" s="2" t="s">
        <v>21</v>
      </c>
      <c r="L77" s="2" t="s">
        <v>116</v>
      </c>
      <c r="M77" s="2" t="s">
        <v>118</v>
      </c>
      <c r="N77" s="2" t="s">
        <v>128</v>
      </c>
      <c r="O77" s="2" t="s">
        <v>129</v>
      </c>
      <c r="P77" s="2"/>
      <c r="Q77" s="2"/>
      <c r="R77" s="2"/>
      <c r="S77" s="2">
        <v>2</v>
      </c>
      <c r="T77" s="2">
        <v>2</v>
      </c>
    </row>
    <row r="78" spans="1:20" hidden="1" x14ac:dyDescent="0.3">
      <c r="A78" s="62">
        <v>44775</v>
      </c>
      <c r="B78" s="2">
        <v>3</v>
      </c>
      <c r="C78" s="2" t="s">
        <v>108</v>
      </c>
      <c r="D78" s="2" t="s">
        <v>105</v>
      </c>
      <c r="E78" s="2">
        <v>3</v>
      </c>
      <c r="F78" s="2" t="str">
        <f t="shared" si="2"/>
        <v>Samp_3Rep_3MSDOdonata</v>
      </c>
      <c r="G78" s="2" t="str">
        <f t="shared" si="3"/>
        <v>3MSDOdonata</v>
      </c>
      <c r="H78" s="2" t="s">
        <v>19</v>
      </c>
      <c r="I78" s="6">
        <v>1</v>
      </c>
      <c r="J78" s="2" t="s">
        <v>20</v>
      </c>
      <c r="K78" s="2" t="s">
        <v>21</v>
      </c>
      <c r="L78" s="2" t="s">
        <v>116</v>
      </c>
      <c r="M78" s="2" t="s">
        <v>118</v>
      </c>
      <c r="N78" s="2"/>
      <c r="O78" s="2"/>
      <c r="P78" s="2"/>
      <c r="Q78" s="2"/>
      <c r="R78" s="2"/>
      <c r="S78" s="2">
        <v>31</v>
      </c>
      <c r="T78" s="2">
        <v>31</v>
      </c>
    </row>
    <row r="79" spans="1:20" hidden="1" x14ac:dyDescent="0.3">
      <c r="A79" s="62">
        <v>44775</v>
      </c>
      <c r="B79" s="2">
        <v>3</v>
      </c>
      <c r="C79" s="2" t="s">
        <v>123</v>
      </c>
      <c r="D79" s="2" t="s">
        <v>120</v>
      </c>
      <c r="E79" s="2">
        <v>3</v>
      </c>
      <c r="F79" s="2" t="str">
        <f t="shared" si="2"/>
        <v>Samp_3Rep_3CONOdonata</v>
      </c>
      <c r="G79" s="2" t="str">
        <f t="shared" si="3"/>
        <v>3CONOdonata</v>
      </c>
      <c r="H79" s="2" t="s">
        <v>19</v>
      </c>
      <c r="I79" s="6">
        <v>1</v>
      </c>
      <c r="J79" s="2" t="s">
        <v>20</v>
      </c>
      <c r="K79" s="2" t="s">
        <v>21</v>
      </c>
      <c r="L79" s="2" t="s">
        <v>116</v>
      </c>
      <c r="M79" s="2" t="s">
        <v>117</v>
      </c>
      <c r="N79" s="2" t="s">
        <v>133</v>
      </c>
      <c r="O79" s="2" t="s">
        <v>134</v>
      </c>
      <c r="P79" s="2"/>
      <c r="Q79" s="2"/>
      <c r="R79" s="2"/>
      <c r="S79" s="2">
        <v>2</v>
      </c>
      <c r="T79" s="2">
        <v>2</v>
      </c>
    </row>
    <row r="80" spans="1:20" hidden="1" x14ac:dyDescent="0.3">
      <c r="A80" s="62">
        <v>44775</v>
      </c>
      <c r="B80" s="2">
        <v>3</v>
      </c>
      <c r="C80" s="2" t="s">
        <v>123</v>
      </c>
      <c r="D80" s="2" t="s">
        <v>120</v>
      </c>
      <c r="E80" s="2">
        <v>3</v>
      </c>
      <c r="F80" s="2" t="str">
        <f t="shared" si="2"/>
        <v>Samp_3Rep_3CONOdonata</v>
      </c>
      <c r="G80" s="2" t="str">
        <f t="shared" si="3"/>
        <v>3CONOdonata</v>
      </c>
      <c r="H80" s="2" t="s">
        <v>19</v>
      </c>
      <c r="I80" s="6">
        <v>1</v>
      </c>
      <c r="J80" s="2" t="s">
        <v>20</v>
      </c>
      <c r="K80" s="2" t="s">
        <v>21</v>
      </c>
      <c r="L80" s="2" t="s">
        <v>116</v>
      </c>
      <c r="M80" s="2" t="s">
        <v>118</v>
      </c>
      <c r="N80" s="2" t="s">
        <v>128</v>
      </c>
      <c r="O80" s="2" t="s">
        <v>129</v>
      </c>
      <c r="P80" s="2"/>
      <c r="Q80" s="2"/>
      <c r="R80" s="2"/>
      <c r="S80" s="2">
        <v>15</v>
      </c>
      <c r="T80" s="2">
        <v>15</v>
      </c>
    </row>
    <row r="81" spans="1:20" hidden="1" x14ac:dyDescent="0.3">
      <c r="A81" s="62">
        <v>44775</v>
      </c>
      <c r="B81" s="2">
        <v>3</v>
      </c>
      <c r="C81" s="2" t="s">
        <v>123</v>
      </c>
      <c r="D81" s="2" t="s">
        <v>120</v>
      </c>
      <c r="E81" s="2">
        <v>3</v>
      </c>
      <c r="F81" s="2" t="str">
        <f t="shared" si="2"/>
        <v>Samp_3Rep_3CONOdonata</v>
      </c>
      <c r="G81" s="2" t="str">
        <f t="shared" si="3"/>
        <v>3CONOdonata</v>
      </c>
      <c r="H81" s="2" t="s">
        <v>19</v>
      </c>
      <c r="I81" s="6">
        <v>1</v>
      </c>
      <c r="J81" s="2" t="s">
        <v>20</v>
      </c>
      <c r="K81" s="2" t="s">
        <v>21</v>
      </c>
      <c r="L81" s="2" t="s">
        <v>116</v>
      </c>
      <c r="M81" s="2" t="s">
        <v>118</v>
      </c>
      <c r="N81" s="2" t="s">
        <v>128</v>
      </c>
      <c r="O81" s="2" t="s">
        <v>135</v>
      </c>
      <c r="P81" s="2"/>
      <c r="Q81" s="2"/>
      <c r="R81" s="2"/>
      <c r="S81" s="2">
        <v>1</v>
      </c>
      <c r="T81" s="2">
        <v>1</v>
      </c>
    </row>
    <row r="82" spans="1:20" hidden="1" x14ac:dyDescent="0.3">
      <c r="A82" s="62">
        <v>44775</v>
      </c>
      <c r="B82" s="2">
        <v>3</v>
      </c>
      <c r="C82" s="2" t="s">
        <v>123</v>
      </c>
      <c r="D82" s="2" t="s">
        <v>120</v>
      </c>
      <c r="E82" s="2">
        <v>3</v>
      </c>
      <c r="F82" s="2" t="str">
        <f t="shared" si="2"/>
        <v>Samp_3Rep_3CONOdonata</v>
      </c>
      <c r="G82" s="2" t="str">
        <f t="shared" si="3"/>
        <v>3CONOdonata</v>
      </c>
      <c r="H82" s="2" t="s">
        <v>19</v>
      </c>
      <c r="I82" s="6">
        <v>1</v>
      </c>
      <c r="J82" s="2" t="s">
        <v>20</v>
      </c>
      <c r="K82" s="2" t="s">
        <v>21</v>
      </c>
      <c r="L82" s="2" t="s">
        <v>116</v>
      </c>
      <c r="M82" s="2" t="s">
        <v>118</v>
      </c>
      <c r="N82" s="2"/>
      <c r="O82" s="2"/>
      <c r="P82" s="2"/>
      <c r="Q82" s="2"/>
      <c r="R82" s="2"/>
      <c r="S82" s="2">
        <v>45</v>
      </c>
      <c r="T82" s="2">
        <v>45</v>
      </c>
    </row>
    <row r="83" spans="1:20" hidden="1" x14ac:dyDescent="0.3">
      <c r="A83" s="62">
        <v>44775</v>
      </c>
      <c r="B83" s="2">
        <v>3</v>
      </c>
      <c r="C83" s="2" t="s">
        <v>123</v>
      </c>
      <c r="D83" s="2" t="s">
        <v>120</v>
      </c>
      <c r="E83" s="2">
        <v>3</v>
      </c>
      <c r="F83" s="2" t="str">
        <f t="shared" si="2"/>
        <v>Samp_3Rep_3CONOdonata</v>
      </c>
      <c r="G83" s="2" t="str">
        <f t="shared" si="3"/>
        <v>3CONOdonata</v>
      </c>
      <c r="H83" s="2" t="s">
        <v>19</v>
      </c>
      <c r="I83" s="6">
        <v>1</v>
      </c>
      <c r="J83" s="2" t="s">
        <v>20</v>
      </c>
      <c r="K83" s="2" t="s">
        <v>21</v>
      </c>
      <c r="L83" s="2" t="s">
        <v>116</v>
      </c>
      <c r="M83" s="2" t="s">
        <v>117</v>
      </c>
      <c r="N83" s="2"/>
      <c r="O83" s="2"/>
      <c r="P83" s="2"/>
      <c r="Q83" s="2"/>
      <c r="R83" s="2"/>
      <c r="S83" s="2">
        <v>1</v>
      </c>
      <c r="T83" s="2">
        <v>1</v>
      </c>
    </row>
    <row r="84" spans="1:20" hidden="1" x14ac:dyDescent="0.3">
      <c r="A84" s="62">
        <v>44775</v>
      </c>
      <c r="B84" s="2">
        <v>3</v>
      </c>
      <c r="C84" s="2" t="s">
        <v>25</v>
      </c>
      <c r="D84" s="2" t="s">
        <v>18</v>
      </c>
      <c r="E84" s="2">
        <v>3</v>
      </c>
      <c r="F84" s="2" t="str">
        <f t="shared" si="2"/>
        <v>Samp_3Rep_3AWDOdonata</v>
      </c>
      <c r="G84" s="2" t="str">
        <f t="shared" si="3"/>
        <v>3AWDOdonata</v>
      </c>
      <c r="H84" s="2" t="s">
        <v>19</v>
      </c>
      <c r="I84" s="6">
        <v>1</v>
      </c>
      <c r="J84" s="2" t="s">
        <v>20</v>
      </c>
      <c r="K84" s="2" t="s">
        <v>21</v>
      </c>
      <c r="L84" s="2" t="s">
        <v>116</v>
      </c>
      <c r="M84" s="2" t="s">
        <v>118</v>
      </c>
      <c r="N84" s="2"/>
      <c r="O84" s="2"/>
      <c r="P84" s="2"/>
      <c r="Q84" s="2"/>
      <c r="R84" s="2"/>
      <c r="S84" s="2">
        <v>3</v>
      </c>
      <c r="T84" s="2">
        <v>3</v>
      </c>
    </row>
    <row r="85" spans="1:20" hidden="1" x14ac:dyDescent="0.3">
      <c r="A85" s="62">
        <v>44775</v>
      </c>
      <c r="B85" s="2">
        <v>3</v>
      </c>
      <c r="C85" s="2" t="s">
        <v>25</v>
      </c>
      <c r="D85" s="2" t="s">
        <v>18</v>
      </c>
      <c r="E85" s="2">
        <v>3</v>
      </c>
      <c r="F85" s="2" t="str">
        <f t="shared" si="2"/>
        <v>Samp_3Rep_3AWDOdonata</v>
      </c>
      <c r="G85" s="2" t="str">
        <f t="shared" si="3"/>
        <v>3AWDOdonata</v>
      </c>
      <c r="H85" s="2" t="s">
        <v>19</v>
      </c>
      <c r="I85" s="6">
        <v>1</v>
      </c>
      <c r="J85" s="2" t="s">
        <v>20</v>
      </c>
      <c r="K85" s="2" t="s">
        <v>21</v>
      </c>
      <c r="L85" s="2" t="s">
        <v>116</v>
      </c>
      <c r="M85" s="2" t="s">
        <v>117</v>
      </c>
      <c r="N85" s="2"/>
      <c r="O85" s="2"/>
      <c r="P85" s="2"/>
      <c r="Q85" s="2"/>
      <c r="R85" s="2"/>
      <c r="S85" s="2">
        <v>2</v>
      </c>
      <c r="T85" s="2">
        <v>2</v>
      </c>
    </row>
    <row r="86" spans="1:20" hidden="1" x14ac:dyDescent="0.3">
      <c r="A86" s="62">
        <v>44775</v>
      </c>
      <c r="B86" s="2">
        <v>3</v>
      </c>
      <c r="C86" s="2" t="s">
        <v>27</v>
      </c>
      <c r="D86" s="2" t="s">
        <v>18</v>
      </c>
      <c r="E86" s="2">
        <v>4</v>
      </c>
      <c r="F86" s="2" t="str">
        <f t="shared" si="2"/>
        <v>Samp_3Rep_4AWDOdonata</v>
      </c>
      <c r="G86" s="2" t="str">
        <f t="shared" si="3"/>
        <v>3AWDOdonata</v>
      </c>
      <c r="H86" s="2" t="s">
        <v>19</v>
      </c>
      <c r="I86" s="6">
        <v>1</v>
      </c>
      <c r="J86" s="2" t="s">
        <v>20</v>
      </c>
      <c r="K86" s="2" t="s">
        <v>21</v>
      </c>
      <c r="L86" s="2" t="s">
        <v>116</v>
      </c>
      <c r="M86" s="2" t="s">
        <v>117</v>
      </c>
      <c r="N86" s="2" t="s">
        <v>133</v>
      </c>
      <c r="O86" s="2" t="s">
        <v>134</v>
      </c>
      <c r="P86" s="2"/>
      <c r="Q86" s="2"/>
      <c r="R86" s="2"/>
      <c r="S86" s="2">
        <v>1</v>
      </c>
      <c r="T86" s="2">
        <v>1</v>
      </c>
    </row>
    <row r="87" spans="1:20" hidden="1" x14ac:dyDescent="0.3">
      <c r="A87" s="62">
        <v>44775</v>
      </c>
      <c r="B87" s="2">
        <v>3</v>
      </c>
      <c r="C87" s="2" t="s">
        <v>27</v>
      </c>
      <c r="D87" s="2" t="s">
        <v>18</v>
      </c>
      <c r="E87" s="2">
        <v>4</v>
      </c>
      <c r="F87" s="2" t="str">
        <f t="shared" si="2"/>
        <v>Samp_3Rep_4AWDOdonata</v>
      </c>
      <c r="G87" s="2" t="str">
        <f t="shared" si="3"/>
        <v>3AWDOdonata</v>
      </c>
      <c r="H87" s="2" t="s">
        <v>19</v>
      </c>
      <c r="I87" s="6">
        <v>1</v>
      </c>
      <c r="J87" s="2" t="s">
        <v>20</v>
      </c>
      <c r="K87" s="2" t="s">
        <v>21</v>
      </c>
      <c r="L87" s="2" t="s">
        <v>116</v>
      </c>
      <c r="M87" s="2" t="s">
        <v>118</v>
      </c>
      <c r="N87" s="2"/>
      <c r="O87" s="2"/>
      <c r="P87" s="2"/>
      <c r="Q87" s="2"/>
      <c r="R87" s="2"/>
      <c r="S87" s="2">
        <v>1</v>
      </c>
      <c r="T87" s="2">
        <v>1</v>
      </c>
    </row>
    <row r="88" spans="1:20" hidden="1" x14ac:dyDescent="0.3">
      <c r="A88" s="62">
        <v>44775</v>
      </c>
      <c r="B88" s="2">
        <v>3</v>
      </c>
      <c r="C88" s="2" t="s">
        <v>125</v>
      </c>
      <c r="D88" s="2" t="s">
        <v>120</v>
      </c>
      <c r="E88" s="2">
        <v>4</v>
      </c>
      <c r="F88" s="2" t="str">
        <f t="shared" si="2"/>
        <v>Samp_3Rep_4CONOdonata</v>
      </c>
      <c r="G88" s="2" t="str">
        <f t="shared" si="3"/>
        <v>3CONOdonata</v>
      </c>
      <c r="H88" s="2" t="s">
        <v>19</v>
      </c>
      <c r="I88" s="6">
        <v>1</v>
      </c>
      <c r="J88" s="2" t="s">
        <v>20</v>
      </c>
      <c r="K88" s="2" t="s">
        <v>21</v>
      </c>
      <c r="L88" s="2" t="s">
        <v>116</v>
      </c>
      <c r="M88" s="2" t="s">
        <v>118</v>
      </c>
      <c r="N88" s="2" t="s">
        <v>128</v>
      </c>
      <c r="O88" s="2" t="s">
        <v>129</v>
      </c>
      <c r="P88" s="2"/>
      <c r="Q88" s="2"/>
      <c r="R88" s="2"/>
      <c r="S88" s="2">
        <v>10</v>
      </c>
      <c r="T88" s="2">
        <v>10</v>
      </c>
    </row>
    <row r="89" spans="1:20" hidden="1" x14ac:dyDescent="0.3">
      <c r="A89" s="62">
        <v>44775</v>
      </c>
      <c r="B89" s="2">
        <v>3</v>
      </c>
      <c r="C89" s="2" t="s">
        <v>125</v>
      </c>
      <c r="D89" s="2" t="s">
        <v>120</v>
      </c>
      <c r="E89" s="2">
        <v>4</v>
      </c>
      <c r="F89" s="2" t="str">
        <f t="shared" si="2"/>
        <v>Samp_3Rep_4CONOdonata</v>
      </c>
      <c r="G89" s="2" t="str">
        <f t="shared" si="3"/>
        <v>3CONOdonata</v>
      </c>
      <c r="H89" s="2" t="s">
        <v>19</v>
      </c>
      <c r="I89" s="6">
        <v>1</v>
      </c>
      <c r="J89" s="2" t="s">
        <v>20</v>
      </c>
      <c r="K89" s="2" t="s">
        <v>21</v>
      </c>
      <c r="L89" s="2" t="s">
        <v>116</v>
      </c>
      <c r="M89" s="2" t="s">
        <v>118</v>
      </c>
      <c r="N89" s="2"/>
      <c r="O89" s="2"/>
      <c r="P89" s="2"/>
      <c r="Q89" s="2"/>
      <c r="R89" s="2"/>
      <c r="S89" s="2">
        <v>24</v>
      </c>
      <c r="T89" s="2">
        <v>24</v>
      </c>
    </row>
    <row r="90" spans="1:20" hidden="1" x14ac:dyDescent="0.3">
      <c r="A90" s="62">
        <v>44775</v>
      </c>
      <c r="B90" s="2">
        <v>3</v>
      </c>
      <c r="C90" s="2" t="s">
        <v>125</v>
      </c>
      <c r="D90" s="2" t="s">
        <v>120</v>
      </c>
      <c r="E90" s="2">
        <v>4</v>
      </c>
      <c r="F90" s="2" t="str">
        <f t="shared" si="2"/>
        <v>Samp_3Rep_4CONOdonata</v>
      </c>
      <c r="G90" s="2" t="str">
        <f t="shared" si="3"/>
        <v>3CONOdonata</v>
      </c>
      <c r="H90" s="2" t="s">
        <v>19</v>
      </c>
      <c r="I90" s="6">
        <v>1</v>
      </c>
      <c r="J90" s="2" t="s">
        <v>20</v>
      </c>
      <c r="K90" s="2" t="s">
        <v>21</v>
      </c>
      <c r="L90" s="2" t="s">
        <v>116</v>
      </c>
      <c r="M90" s="2" t="s">
        <v>118</v>
      </c>
      <c r="N90" s="2" t="s">
        <v>128</v>
      </c>
      <c r="O90" s="2" t="s">
        <v>31</v>
      </c>
      <c r="P90" s="2"/>
      <c r="Q90" s="2"/>
      <c r="R90" s="2"/>
      <c r="S90" s="2">
        <v>1</v>
      </c>
      <c r="T90" s="2">
        <v>1</v>
      </c>
    </row>
    <row r="91" spans="1:20" hidden="1" x14ac:dyDescent="0.3">
      <c r="A91" s="62">
        <v>44775</v>
      </c>
      <c r="B91" s="2">
        <v>3</v>
      </c>
      <c r="C91" s="2" t="s">
        <v>126</v>
      </c>
      <c r="D91" s="2" t="s">
        <v>105</v>
      </c>
      <c r="E91" s="2">
        <v>5</v>
      </c>
      <c r="F91" s="2" t="str">
        <f t="shared" si="2"/>
        <v>Samp_3Rep_5MSDOdonata</v>
      </c>
      <c r="G91" s="2" t="str">
        <f t="shared" si="3"/>
        <v>3MSDOdonata</v>
      </c>
      <c r="H91" s="2" t="s">
        <v>19</v>
      </c>
      <c r="I91" s="6">
        <v>1</v>
      </c>
      <c r="J91" s="2" t="s">
        <v>20</v>
      </c>
      <c r="K91" s="2" t="s">
        <v>21</v>
      </c>
      <c r="L91" s="2" t="s">
        <v>116</v>
      </c>
      <c r="M91" s="2" t="s">
        <v>118</v>
      </c>
      <c r="N91" s="2" t="s">
        <v>128</v>
      </c>
      <c r="O91" s="2" t="s">
        <v>129</v>
      </c>
      <c r="P91" s="2"/>
      <c r="Q91" s="2"/>
      <c r="R91" s="2"/>
      <c r="S91" s="2">
        <v>1</v>
      </c>
      <c r="T91" s="2">
        <v>1</v>
      </c>
    </row>
    <row r="92" spans="1:20" hidden="1" x14ac:dyDescent="0.3">
      <c r="A92" s="62">
        <v>44775</v>
      </c>
      <c r="B92" s="2">
        <v>3</v>
      </c>
      <c r="C92" s="2" t="s">
        <v>126</v>
      </c>
      <c r="D92" s="2" t="s">
        <v>105</v>
      </c>
      <c r="E92" s="2">
        <v>5</v>
      </c>
      <c r="F92" s="2" t="str">
        <f t="shared" si="2"/>
        <v>Samp_3Rep_5MSDOdonata</v>
      </c>
      <c r="G92" s="2" t="str">
        <f t="shared" si="3"/>
        <v>3MSDOdonata</v>
      </c>
      <c r="H92" s="2" t="s">
        <v>19</v>
      </c>
      <c r="I92" s="6">
        <v>1</v>
      </c>
      <c r="J92" s="2" t="s">
        <v>20</v>
      </c>
      <c r="K92" s="2" t="s">
        <v>21</v>
      </c>
      <c r="L92" s="2" t="s">
        <v>116</v>
      </c>
      <c r="M92" s="2" t="s">
        <v>118</v>
      </c>
      <c r="N92" s="2"/>
      <c r="O92" s="2"/>
      <c r="P92" s="2"/>
      <c r="Q92" s="2"/>
      <c r="R92" s="2"/>
      <c r="S92" s="2">
        <v>43</v>
      </c>
      <c r="T92" s="2">
        <v>43</v>
      </c>
    </row>
    <row r="93" spans="1:20" hidden="1" x14ac:dyDescent="0.3">
      <c r="A93" s="62">
        <v>44775</v>
      </c>
      <c r="B93" s="2">
        <v>3</v>
      </c>
      <c r="C93" s="2" t="s">
        <v>29</v>
      </c>
      <c r="D93" s="2" t="s">
        <v>18</v>
      </c>
      <c r="E93" s="2">
        <v>5</v>
      </c>
      <c r="F93" s="2" t="str">
        <f t="shared" si="2"/>
        <v>Samp_3Rep_5AWDOdonata</v>
      </c>
      <c r="G93" s="2" t="str">
        <f t="shared" si="3"/>
        <v>3AWDOdonata</v>
      </c>
      <c r="H93" s="2" t="s">
        <v>19</v>
      </c>
      <c r="I93" s="6">
        <v>1</v>
      </c>
      <c r="J93" s="2" t="s">
        <v>20</v>
      </c>
      <c r="K93" s="2" t="s">
        <v>21</v>
      </c>
      <c r="L93" s="2" t="s">
        <v>116</v>
      </c>
      <c r="M93" s="2" t="s">
        <v>118</v>
      </c>
      <c r="N93" s="2" t="s">
        <v>128</v>
      </c>
      <c r="O93" s="2" t="s">
        <v>129</v>
      </c>
      <c r="P93" s="2"/>
      <c r="Q93" s="2"/>
      <c r="R93" s="2"/>
      <c r="S93" s="2">
        <v>1</v>
      </c>
      <c r="T93" s="2">
        <v>1</v>
      </c>
    </row>
    <row r="94" spans="1:20" hidden="1" x14ac:dyDescent="0.3">
      <c r="A94" s="62">
        <v>44775</v>
      </c>
      <c r="B94" s="2">
        <v>3</v>
      </c>
      <c r="C94" s="2" t="s">
        <v>127</v>
      </c>
      <c r="D94" s="2" t="s">
        <v>120</v>
      </c>
      <c r="E94" s="2">
        <v>5</v>
      </c>
      <c r="F94" s="2" t="str">
        <f t="shared" si="2"/>
        <v>Samp_3Rep_5CONOdonata</v>
      </c>
      <c r="G94" s="2" t="str">
        <f t="shared" si="3"/>
        <v>3CONOdonata</v>
      </c>
      <c r="H94" s="2" t="s">
        <v>19</v>
      </c>
      <c r="I94" s="6">
        <v>1</v>
      </c>
      <c r="J94" s="2" t="s">
        <v>20</v>
      </c>
      <c r="K94" s="2" t="s">
        <v>21</v>
      </c>
      <c r="L94" s="2" t="s">
        <v>116</v>
      </c>
      <c r="M94" s="2" t="s">
        <v>118</v>
      </c>
      <c r="N94" s="2" t="s">
        <v>128</v>
      </c>
      <c r="O94" s="2" t="s">
        <v>129</v>
      </c>
      <c r="P94" s="2"/>
      <c r="Q94" s="2"/>
      <c r="R94" s="2"/>
      <c r="S94" s="2">
        <v>5</v>
      </c>
      <c r="T94" s="2">
        <v>5</v>
      </c>
    </row>
    <row r="95" spans="1:20" hidden="1" x14ac:dyDescent="0.3">
      <c r="A95" s="62">
        <v>44775</v>
      </c>
      <c r="B95" s="2">
        <v>3</v>
      </c>
      <c r="C95" s="2" t="s">
        <v>127</v>
      </c>
      <c r="D95" s="2" t="s">
        <v>120</v>
      </c>
      <c r="E95" s="2">
        <v>5</v>
      </c>
      <c r="F95" s="2" t="str">
        <f t="shared" si="2"/>
        <v>Samp_3Rep_5CONOdonata</v>
      </c>
      <c r="G95" s="2" t="str">
        <f t="shared" si="3"/>
        <v>3CONOdonata</v>
      </c>
      <c r="H95" s="2" t="s">
        <v>19</v>
      </c>
      <c r="I95" s="6">
        <v>1</v>
      </c>
      <c r="J95" s="2" t="s">
        <v>20</v>
      </c>
      <c r="K95" s="2" t="s">
        <v>21</v>
      </c>
      <c r="L95" s="2" t="s">
        <v>116</v>
      </c>
      <c r="M95" s="2" t="s">
        <v>118</v>
      </c>
      <c r="N95" s="2"/>
      <c r="O95" s="2"/>
      <c r="P95" s="2"/>
      <c r="Q95" s="2"/>
      <c r="R95" s="2"/>
      <c r="S95" s="2">
        <v>18</v>
      </c>
      <c r="T95" s="2">
        <v>18</v>
      </c>
    </row>
    <row r="96" spans="1:20" hidden="1" x14ac:dyDescent="0.3">
      <c r="A96" s="62">
        <v>44804</v>
      </c>
      <c r="B96" s="2">
        <v>4</v>
      </c>
      <c r="C96" s="2" t="s">
        <v>115</v>
      </c>
      <c r="D96" s="2" t="s">
        <v>18</v>
      </c>
      <c r="E96" s="2">
        <v>1</v>
      </c>
      <c r="F96" s="2" t="str">
        <f t="shared" si="2"/>
        <v>Samp_4Rep_1AWDOdonata</v>
      </c>
      <c r="G96" s="2" t="str">
        <f t="shared" si="3"/>
        <v>4AWDOdonata</v>
      </c>
      <c r="H96" s="2" t="s">
        <v>19</v>
      </c>
      <c r="I96" s="6">
        <v>1</v>
      </c>
      <c r="J96" s="2" t="s">
        <v>20</v>
      </c>
      <c r="K96" s="2" t="s">
        <v>21</v>
      </c>
      <c r="L96" s="2" t="s">
        <v>116</v>
      </c>
      <c r="M96" s="2" t="s">
        <v>118</v>
      </c>
      <c r="N96" s="2" t="s">
        <v>128</v>
      </c>
      <c r="O96" s="2" t="s">
        <v>135</v>
      </c>
      <c r="P96" s="2"/>
      <c r="Q96" s="2"/>
      <c r="R96" s="2"/>
      <c r="S96" s="2">
        <v>2</v>
      </c>
      <c r="T96" s="2">
        <v>2</v>
      </c>
    </row>
    <row r="97" spans="1:20" hidden="1" x14ac:dyDescent="0.3">
      <c r="A97" s="62">
        <v>44804</v>
      </c>
      <c r="B97" s="2">
        <v>4</v>
      </c>
      <c r="C97" s="2" t="s">
        <v>115</v>
      </c>
      <c r="D97" s="2" t="s">
        <v>18</v>
      </c>
      <c r="E97" s="2">
        <v>1</v>
      </c>
      <c r="F97" s="2" t="str">
        <f t="shared" si="2"/>
        <v>Samp_4Rep_1AWDOdonata</v>
      </c>
      <c r="G97" s="2" t="str">
        <f t="shared" si="3"/>
        <v>4AWDOdonata</v>
      </c>
      <c r="H97" s="2" t="s">
        <v>19</v>
      </c>
      <c r="I97" s="6">
        <v>1</v>
      </c>
      <c r="J97" s="2" t="s">
        <v>20</v>
      </c>
      <c r="K97" s="2" t="s">
        <v>21</v>
      </c>
      <c r="L97" s="2" t="s">
        <v>116</v>
      </c>
      <c r="M97" s="2" t="s">
        <v>118</v>
      </c>
      <c r="N97" s="2" t="s">
        <v>128</v>
      </c>
      <c r="O97" s="2" t="s">
        <v>129</v>
      </c>
      <c r="P97" s="2"/>
      <c r="Q97" s="2"/>
      <c r="R97" s="2"/>
      <c r="S97" s="2">
        <v>1</v>
      </c>
      <c r="T97" s="2">
        <v>1</v>
      </c>
    </row>
    <row r="98" spans="1:20" hidden="1" x14ac:dyDescent="0.3">
      <c r="A98" s="62">
        <v>44804</v>
      </c>
      <c r="B98" s="2">
        <v>4</v>
      </c>
      <c r="C98" s="2" t="s">
        <v>115</v>
      </c>
      <c r="D98" s="2" t="s">
        <v>18</v>
      </c>
      <c r="E98" s="2">
        <v>1</v>
      </c>
      <c r="F98" s="2" t="str">
        <f t="shared" si="2"/>
        <v>Samp_4Rep_1AWDOdonata</v>
      </c>
      <c r="G98" s="2" t="str">
        <f t="shared" si="3"/>
        <v>4AWDOdonata</v>
      </c>
      <c r="H98" s="2" t="s">
        <v>19</v>
      </c>
      <c r="I98" s="6">
        <v>1</v>
      </c>
      <c r="J98" s="2" t="s">
        <v>20</v>
      </c>
      <c r="K98" s="2" t="s">
        <v>21</v>
      </c>
      <c r="L98" s="2" t="s">
        <v>116</v>
      </c>
      <c r="M98" s="2" t="s">
        <v>118</v>
      </c>
      <c r="N98" s="2"/>
      <c r="O98" s="2"/>
      <c r="P98" s="2"/>
      <c r="Q98" s="2"/>
      <c r="R98" s="2"/>
      <c r="S98" s="2">
        <v>5</v>
      </c>
      <c r="T98" s="2">
        <v>5</v>
      </c>
    </row>
    <row r="99" spans="1:20" hidden="1" x14ac:dyDescent="0.3">
      <c r="A99" s="62">
        <v>44804</v>
      </c>
      <c r="B99" s="2">
        <v>4</v>
      </c>
      <c r="C99" s="2" t="s">
        <v>104</v>
      </c>
      <c r="D99" s="2" t="s">
        <v>105</v>
      </c>
      <c r="E99" s="2">
        <v>1</v>
      </c>
      <c r="F99" s="2" t="str">
        <f t="shared" si="2"/>
        <v>Samp_4Rep_1MSDOdonata</v>
      </c>
      <c r="G99" s="2" t="str">
        <f t="shared" si="3"/>
        <v>4MSDOdonata</v>
      </c>
      <c r="H99" s="2" t="s">
        <v>19</v>
      </c>
      <c r="I99" s="6">
        <v>1</v>
      </c>
      <c r="J99" s="2" t="s">
        <v>20</v>
      </c>
      <c r="K99" s="2" t="s">
        <v>21</v>
      </c>
      <c r="L99" s="2" t="s">
        <v>116</v>
      </c>
      <c r="M99" s="2" t="s">
        <v>118</v>
      </c>
      <c r="N99" s="2" t="s">
        <v>128</v>
      </c>
      <c r="O99" s="2" t="s">
        <v>129</v>
      </c>
      <c r="P99" s="2"/>
      <c r="Q99" s="2"/>
      <c r="R99" s="2"/>
      <c r="S99" s="2">
        <v>1</v>
      </c>
      <c r="T99" s="2">
        <v>1</v>
      </c>
    </row>
    <row r="100" spans="1:20" hidden="1" x14ac:dyDescent="0.3">
      <c r="A100" s="62">
        <v>44804</v>
      </c>
      <c r="B100" s="2">
        <v>4</v>
      </c>
      <c r="C100" s="2" t="s">
        <v>104</v>
      </c>
      <c r="D100" s="2" t="s">
        <v>105</v>
      </c>
      <c r="E100" s="2">
        <v>1</v>
      </c>
      <c r="F100" s="2" t="str">
        <f t="shared" si="2"/>
        <v>Samp_4Rep_1MSDOdonata</v>
      </c>
      <c r="G100" s="2" t="str">
        <f t="shared" si="3"/>
        <v>4MSDOdonata</v>
      </c>
      <c r="H100" s="2" t="s">
        <v>19</v>
      </c>
      <c r="I100" s="6">
        <v>1</v>
      </c>
      <c r="J100" s="2" t="s">
        <v>20</v>
      </c>
      <c r="K100" s="2" t="s">
        <v>21</v>
      </c>
      <c r="L100" s="2" t="s">
        <v>116</v>
      </c>
      <c r="M100" s="2" t="s">
        <v>118</v>
      </c>
      <c r="N100" s="2"/>
      <c r="O100" s="2"/>
      <c r="P100" s="2"/>
      <c r="Q100" s="2"/>
      <c r="R100" s="2"/>
      <c r="S100" s="2">
        <v>4</v>
      </c>
      <c r="T100" s="2">
        <v>4</v>
      </c>
    </row>
    <row r="101" spans="1:20" hidden="1" x14ac:dyDescent="0.3">
      <c r="A101" s="62">
        <v>44804</v>
      </c>
      <c r="B101" s="2">
        <v>4</v>
      </c>
      <c r="C101" s="2" t="s">
        <v>119</v>
      </c>
      <c r="D101" s="2" t="s">
        <v>120</v>
      </c>
      <c r="E101" s="2">
        <v>1</v>
      </c>
      <c r="F101" s="2" t="str">
        <f t="shared" si="2"/>
        <v>Samp_4Rep_1CONOdonata</v>
      </c>
      <c r="G101" s="2" t="str">
        <f t="shared" si="3"/>
        <v>4CONOdonata</v>
      </c>
      <c r="H101" s="2" t="s">
        <v>19</v>
      </c>
      <c r="I101" s="6">
        <v>1</v>
      </c>
      <c r="J101" s="2" t="s">
        <v>20</v>
      </c>
      <c r="K101" s="2" t="s">
        <v>21</v>
      </c>
      <c r="L101" s="2" t="s">
        <v>116</v>
      </c>
      <c r="M101" s="2" t="s">
        <v>118</v>
      </c>
      <c r="N101" s="2" t="s">
        <v>128</v>
      </c>
      <c r="O101" s="2" t="s">
        <v>135</v>
      </c>
      <c r="P101" s="2"/>
      <c r="Q101" s="2"/>
      <c r="R101" s="2"/>
      <c r="S101" s="2">
        <v>1</v>
      </c>
      <c r="T101" s="2">
        <v>1</v>
      </c>
    </row>
    <row r="102" spans="1:20" hidden="1" x14ac:dyDescent="0.3">
      <c r="A102" s="62">
        <v>44804</v>
      </c>
      <c r="B102" s="2">
        <v>4</v>
      </c>
      <c r="C102" s="2" t="s">
        <v>119</v>
      </c>
      <c r="D102" s="2" t="s">
        <v>120</v>
      </c>
      <c r="E102" s="2">
        <v>1</v>
      </c>
      <c r="F102" s="2" t="str">
        <f t="shared" si="2"/>
        <v>Samp_4Rep_1CONOdonata</v>
      </c>
      <c r="G102" s="2" t="str">
        <f t="shared" si="3"/>
        <v>4CONOdonata</v>
      </c>
      <c r="H102" s="2" t="s">
        <v>19</v>
      </c>
      <c r="I102" s="6">
        <v>1</v>
      </c>
      <c r="J102" s="2" t="s">
        <v>20</v>
      </c>
      <c r="K102" s="2" t="s">
        <v>21</v>
      </c>
      <c r="L102" s="2" t="s">
        <v>116</v>
      </c>
      <c r="M102" s="2" t="s">
        <v>118</v>
      </c>
      <c r="N102" s="2" t="s">
        <v>136</v>
      </c>
      <c r="O102" s="2" t="s">
        <v>31</v>
      </c>
      <c r="P102" s="2"/>
      <c r="Q102" s="2"/>
      <c r="R102" s="2"/>
      <c r="S102" s="2">
        <v>1</v>
      </c>
      <c r="T102" s="2">
        <v>1</v>
      </c>
    </row>
    <row r="103" spans="1:20" hidden="1" x14ac:dyDescent="0.3">
      <c r="A103" s="62">
        <v>44804</v>
      </c>
      <c r="B103" s="2">
        <v>4</v>
      </c>
      <c r="C103" s="2" t="s">
        <v>119</v>
      </c>
      <c r="D103" s="2" t="s">
        <v>120</v>
      </c>
      <c r="E103" s="2">
        <v>1</v>
      </c>
      <c r="F103" s="2" t="str">
        <f t="shared" si="2"/>
        <v>Samp_4Rep_1CONOdonata</v>
      </c>
      <c r="G103" s="2" t="str">
        <f t="shared" si="3"/>
        <v>4CONOdonata</v>
      </c>
      <c r="H103" s="2" t="s">
        <v>19</v>
      </c>
      <c r="I103" s="6">
        <v>1</v>
      </c>
      <c r="J103" s="2" t="s">
        <v>20</v>
      </c>
      <c r="K103" s="2" t="s">
        <v>21</v>
      </c>
      <c r="L103" s="2" t="s">
        <v>116</v>
      </c>
      <c r="M103" s="2" t="s">
        <v>118</v>
      </c>
      <c r="N103" s="2" t="s">
        <v>128</v>
      </c>
      <c r="O103" s="2" t="s">
        <v>129</v>
      </c>
      <c r="P103" s="2"/>
      <c r="Q103" s="2"/>
      <c r="R103" s="2"/>
      <c r="S103" s="2">
        <v>1</v>
      </c>
      <c r="T103" s="2">
        <v>1</v>
      </c>
    </row>
    <row r="104" spans="1:20" hidden="1" x14ac:dyDescent="0.3">
      <c r="A104" s="62">
        <v>44804</v>
      </c>
      <c r="B104" s="2">
        <v>4</v>
      </c>
      <c r="C104" s="2" t="s">
        <v>119</v>
      </c>
      <c r="D104" s="2" t="s">
        <v>120</v>
      </c>
      <c r="E104" s="2">
        <v>1</v>
      </c>
      <c r="F104" s="2" t="str">
        <f t="shared" si="2"/>
        <v>Samp_4Rep_1CONOdonata</v>
      </c>
      <c r="G104" s="2" t="str">
        <f t="shared" si="3"/>
        <v>4CONOdonata</v>
      </c>
      <c r="H104" s="2" t="s">
        <v>19</v>
      </c>
      <c r="I104" s="6">
        <v>1</v>
      </c>
      <c r="J104" s="2" t="s">
        <v>20</v>
      </c>
      <c r="K104" s="2" t="s">
        <v>21</v>
      </c>
      <c r="L104" s="2" t="s">
        <v>116</v>
      </c>
      <c r="M104" s="2" t="s">
        <v>118</v>
      </c>
      <c r="N104" s="2"/>
      <c r="O104" s="2"/>
      <c r="P104" s="2"/>
      <c r="Q104" s="2"/>
      <c r="R104" s="2"/>
      <c r="S104" s="2">
        <v>3</v>
      </c>
      <c r="T104" s="2">
        <v>3</v>
      </c>
    </row>
    <row r="105" spans="1:20" hidden="1" x14ac:dyDescent="0.3">
      <c r="A105" s="62">
        <v>44804</v>
      </c>
      <c r="B105" s="2">
        <v>4</v>
      </c>
      <c r="C105" s="2" t="s">
        <v>121</v>
      </c>
      <c r="D105" s="2" t="s">
        <v>105</v>
      </c>
      <c r="E105" s="2">
        <v>2</v>
      </c>
      <c r="F105" s="2" t="str">
        <f t="shared" si="2"/>
        <v>Samp_4Rep_2MSDOdonata</v>
      </c>
      <c r="G105" s="2" t="str">
        <f t="shared" si="3"/>
        <v>4MSDOdonata</v>
      </c>
      <c r="H105" s="2" t="s">
        <v>19</v>
      </c>
      <c r="I105" s="6">
        <v>1</v>
      </c>
      <c r="J105" s="2" t="s">
        <v>20</v>
      </c>
      <c r="K105" s="2" t="s">
        <v>21</v>
      </c>
      <c r="L105" s="2" t="s">
        <v>116</v>
      </c>
      <c r="M105" s="2" t="s">
        <v>118</v>
      </c>
      <c r="N105" s="2" t="s">
        <v>128</v>
      </c>
      <c r="O105" s="2" t="s">
        <v>135</v>
      </c>
      <c r="P105" s="2"/>
      <c r="Q105" s="2"/>
      <c r="R105" s="2"/>
      <c r="S105" s="2">
        <v>1</v>
      </c>
      <c r="T105" s="2">
        <v>1</v>
      </c>
    </row>
    <row r="106" spans="1:20" hidden="1" x14ac:dyDescent="0.3">
      <c r="A106" s="62">
        <v>44804</v>
      </c>
      <c r="B106" s="2">
        <v>4</v>
      </c>
      <c r="C106" s="2" t="s">
        <v>121</v>
      </c>
      <c r="D106" s="2" t="s">
        <v>105</v>
      </c>
      <c r="E106" s="2">
        <v>2</v>
      </c>
      <c r="F106" s="2" t="str">
        <f t="shared" si="2"/>
        <v>Samp_4Rep_2MSDOdonata</v>
      </c>
      <c r="G106" s="2" t="str">
        <f t="shared" si="3"/>
        <v>4MSDOdonata</v>
      </c>
      <c r="H106" s="2" t="s">
        <v>19</v>
      </c>
      <c r="I106" s="6">
        <v>1</v>
      </c>
      <c r="J106" s="2" t="s">
        <v>20</v>
      </c>
      <c r="K106" s="2" t="s">
        <v>21</v>
      </c>
      <c r="L106" s="2" t="s">
        <v>116</v>
      </c>
      <c r="M106" s="2" t="s">
        <v>118</v>
      </c>
      <c r="N106" s="2" t="s">
        <v>128</v>
      </c>
      <c r="O106" s="2" t="s">
        <v>129</v>
      </c>
      <c r="P106" s="2"/>
      <c r="Q106" s="2"/>
      <c r="R106" s="2"/>
      <c r="S106" s="2">
        <v>2</v>
      </c>
      <c r="T106" s="2">
        <v>2</v>
      </c>
    </row>
    <row r="107" spans="1:20" hidden="1" x14ac:dyDescent="0.3">
      <c r="A107" s="62">
        <v>44804</v>
      </c>
      <c r="B107" s="2">
        <v>4</v>
      </c>
      <c r="C107" s="2" t="s">
        <v>121</v>
      </c>
      <c r="D107" s="2" t="s">
        <v>105</v>
      </c>
      <c r="E107" s="2">
        <v>2</v>
      </c>
      <c r="F107" s="2" t="str">
        <f t="shared" si="2"/>
        <v>Samp_4Rep_2MSDOdonata</v>
      </c>
      <c r="G107" s="2" t="str">
        <f t="shared" si="3"/>
        <v>4MSDOdonata</v>
      </c>
      <c r="H107" s="2" t="s">
        <v>19</v>
      </c>
      <c r="I107" s="6">
        <v>1</v>
      </c>
      <c r="J107" s="2" t="s">
        <v>20</v>
      </c>
      <c r="K107" s="2" t="s">
        <v>21</v>
      </c>
      <c r="L107" s="2" t="s">
        <v>116</v>
      </c>
      <c r="M107" s="2" t="s">
        <v>118</v>
      </c>
      <c r="N107" s="2"/>
      <c r="O107" s="2"/>
      <c r="P107" s="2"/>
      <c r="Q107" s="2"/>
      <c r="R107" s="2"/>
      <c r="S107" s="2">
        <v>2</v>
      </c>
      <c r="T107" s="2">
        <v>2</v>
      </c>
    </row>
    <row r="108" spans="1:20" hidden="1" x14ac:dyDescent="0.3">
      <c r="A108" s="62">
        <v>44804</v>
      </c>
      <c r="B108" s="2">
        <v>4</v>
      </c>
      <c r="C108" s="2" t="s">
        <v>17</v>
      </c>
      <c r="D108" s="2" t="s">
        <v>18</v>
      </c>
      <c r="E108" s="2">
        <v>2</v>
      </c>
      <c r="F108" s="2" t="str">
        <f t="shared" si="2"/>
        <v>Samp_4Rep_2AWDOdonata</v>
      </c>
      <c r="G108" s="2" t="str">
        <f t="shared" si="3"/>
        <v>4AWDOdonata</v>
      </c>
      <c r="H108" s="2" t="s">
        <v>19</v>
      </c>
      <c r="I108" s="6">
        <v>1</v>
      </c>
      <c r="J108" s="2" t="s">
        <v>20</v>
      </c>
      <c r="K108" s="2" t="s">
        <v>21</v>
      </c>
      <c r="L108" s="2" t="s">
        <v>116</v>
      </c>
      <c r="M108" s="2" t="s">
        <v>118</v>
      </c>
      <c r="N108" s="2" t="s">
        <v>128</v>
      </c>
      <c r="O108" s="2" t="s">
        <v>129</v>
      </c>
      <c r="P108" s="2"/>
      <c r="Q108" s="2"/>
      <c r="R108" s="2"/>
      <c r="S108" s="2">
        <v>7</v>
      </c>
      <c r="T108" s="2">
        <v>7</v>
      </c>
    </row>
    <row r="109" spans="1:20" hidden="1" x14ac:dyDescent="0.3">
      <c r="A109" s="62">
        <v>44804</v>
      </c>
      <c r="B109" s="2">
        <v>4</v>
      </c>
      <c r="C109" s="2" t="s">
        <v>17</v>
      </c>
      <c r="D109" s="2" t="s">
        <v>18</v>
      </c>
      <c r="E109" s="2">
        <v>2</v>
      </c>
      <c r="F109" s="2" t="str">
        <f t="shared" si="2"/>
        <v>Samp_4Rep_2AWDOdonata</v>
      </c>
      <c r="G109" s="2" t="str">
        <f t="shared" si="3"/>
        <v>4AWDOdonata</v>
      </c>
      <c r="H109" s="2" t="s">
        <v>19</v>
      </c>
      <c r="I109" s="6">
        <v>1</v>
      </c>
      <c r="J109" s="2" t="s">
        <v>20</v>
      </c>
      <c r="K109" s="2" t="s">
        <v>21</v>
      </c>
      <c r="L109" s="2" t="s">
        <v>116</v>
      </c>
      <c r="M109" s="2" t="s">
        <v>118</v>
      </c>
      <c r="N109" s="2" t="s">
        <v>128</v>
      </c>
      <c r="O109" s="2" t="s">
        <v>135</v>
      </c>
      <c r="P109" s="2"/>
      <c r="Q109" s="2"/>
      <c r="R109" s="2"/>
      <c r="S109" s="2">
        <v>2</v>
      </c>
      <c r="T109" s="2">
        <v>2</v>
      </c>
    </row>
    <row r="110" spans="1:20" hidden="1" x14ac:dyDescent="0.3">
      <c r="A110" s="62">
        <v>44804</v>
      </c>
      <c r="B110" s="2">
        <v>4</v>
      </c>
      <c r="C110" s="2" t="s">
        <v>17</v>
      </c>
      <c r="D110" s="2" t="s">
        <v>18</v>
      </c>
      <c r="E110" s="2">
        <v>2</v>
      </c>
      <c r="F110" s="2" t="str">
        <f t="shared" si="2"/>
        <v>Samp_4Rep_2AWDOdonata</v>
      </c>
      <c r="G110" s="2" t="str">
        <f t="shared" si="3"/>
        <v>4AWDOdonata</v>
      </c>
      <c r="H110" s="2" t="s">
        <v>19</v>
      </c>
      <c r="I110" s="6">
        <v>1</v>
      </c>
      <c r="J110" s="2" t="s">
        <v>20</v>
      </c>
      <c r="K110" s="2" t="s">
        <v>21</v>
      </c>
      <c r="L110" s="2" t="s">
        <v>116</v>
      </c>
      <c r="M110" s="2" t="s">
        <v>118</v>
      </c>
      <c r="N110" s="2"/>
      <c r="O110" s="2"/>
      <c r="P110" s="2"/>
      <c r="Q110" s="2"/>
      <c r="R110" s="2"/>
      <c r="S110" s="2">
        <v>1</v>
      </c>
      <c r="T110" s="2">
        <v>1</v>
      </c>
    </row>
    <row r="111" spans="1:20" hidden="1" x14ac:dyDescent="0.3">
      <c r="A111" s="62">
        <v>44804</v>
      </c>
      <c r="B111" s="2">
        <v>4</v>
      </c>
      <c r="C111" s="2" t="s">
        <v>122</v>
      </c>
      <c r="D111" s="2" t="s">
        <v>120</v>
      </c>
      <c r="E111" s="2">
        <v>2</v>
      </c>
      <c r="F111" s="2" t="str">
        <f t="shared" si="2"/>
        <v>Samp_4Rep_2CONOdonata</v>
      </c>
      <c r="G111" s="2" t="str">
        <f t="shared" si="3"/>
        <v>4CONOdonata</v>
      </c>
      <c r="H111" s="2" t="s">
        <v>19</v>
      </c>
      <c r="I111" s="6">
        <v>1</v>
      </c>
      <c r="J111" s="2" t="s">
        <v>20</v>
      </c>
      <c r="K111" s="2" t="s">
        <v>21</v>
      </c>
      <c r="L111" s="2" t="s">
        <v>116</v>
      </c>
      <c r="M111" s="2" t="s">
        <v>118</v>
      </c>
      <c r="N111" s="2" t="s">
        <v>128</v>
      </c>
      <c r="O111" s="2" t="s">
        <v>129</v>
      </c>
      <c r="P111" s="2"/>
      <c r="Q111" s="2"/>
      <c r="R111" s="2"/>
      <c r="S111" s="2">
        <v>4</v>
      </c>
      <c r="T111" s="2">
        <v>4</v>
      </c>
    </row>
    <row r="112" spans="1:20" hidden="1" x14ac:dyDescent="0.3">
      <c r="A112" s="62">
        <v>44804</v>
      </c>
      <c r="B112" s="2">
        <v>4</v>
      </c>
      <c r="C112" s="2" t="s">
        <v>122</v>
      </c>
      <c r="D112" s="2" t="s">
        <v>120</v>
      </c>
      <c r="E112" s="2">
        <v>2</v>
      </c>
      <c r="F112" s="2" t="str">
        <f t="shared" si="2"/>
        <v>Samp_4Rep_2CONOdonata</v>
      </c>
      <c r="G112" s="2" t="str">
        <f t="shared" si="3"/>
        <v>4CONOdonata</v>
      </c>
      <c r="H112" s="2" t="s">
        <v>19</v>
      </c>
      <c r="I112" s="6">
        <v>1</v>
      </c>
      <c r="J112" s="2" t="s">
        <v>20</v>
      </c>
      <c r="K112" s="2" t="s">
        <v>21</v>
      </c>
      <c r="L112" s="2" t="s">
        <v>116</v>
      </c>
      <c r="M112" s="2" t="s">
        <v>118</v>
      </c>
      <c r="N112" s="2"/>
      <c r="O112" s="2"/>
      <c r="P112" s="2"/>
      <c r="Q112" s="2"/>
      <c r="R112" s="2"/>
      <c r="S112" s="2">
        <v>6</v>
      </c>
      <c r="T112" s="2">
        <v>6</v>
      </c>
    </row>
    <row r="113" spans="1:20" hidden="1" x14ac:dyDescent="0.3">
      <c r="A113" s="62">
        <v>44804</v>
      </c>
      <c r="B113" s="2">
        <v>4</v>
      </c>
      <c r="C113" s="2" t="s">
        <v>108</v>
      </c>
      <c r="D113" s="2" t="s">
        <v>105</v>
      </c>
      <c r="E113" s="2">
        <v>3</v>
      </c>
      <c r="F113" s="2" t="str">
        <f t="shared" si="2"/>
        <v>Samp_4Rep_3MSDOdonata</v>
      </c>
      <c r="G113" s="2" t="str">
        <f t="shared" si="3"/>
        <v>4MSDOdonata</v>
      </c>
      <c r="H113" s="2" t="s">
        <v>19</v>
      </c>
      <c r="I113" s="6">
        <v>1</v>
      </c>
      <c r="J113" s="2" t="s">
        <v>20</v>
      </c>
      <c r="K113" s="2" t="s">
        <v>21</v>
      </c>
      <c r="L113" s="2" t="s">
        <v>116</v>
      </c>
      <c r="M113" s="2" t="s">
        <v>118</v>
      </c>
      <c r="N113" s="2" t="s">
        <v>128</v>
      </c>
      <c r="O113" s="2" t="s">
        <v>129</v>
      </c>
      <c r="P113" s="2"/>
      <c r="Q113" s="2"/>
      <c r="R113" s="2"/>
      <c r="S113" s="2">
        <v>5</v>
      </c>
      <c r="T113" s="2">
        <v>5</v>
      </c>
    </row>
    <row r="114" spans="1:20" hidden="1" x14ac:dyDescent="0.3">
      <c r="A114" s="62">
        <v>44804</v>
      </c>
      <c r="B114" s="2">
        <v>4</v>
      </c>
      <c r="C114" s="2" t="s">
        <v>108</v>
      </c>
      <c r="D114" s="2" t="s">
        <v>105</v>
      </c>
      <c r="E114" s="2">
        <v>3</v>
      </c>
      <c r="F114" s="2" t="str">
        <f t="shared" si="2"/>
        <v>Samp_4Rep_3MSDOdonata</v>
      </c>
      <c r="G114" s="2" t="str">
        <f t="shared" si="3"/>
        <v>4MSDOdonata</v>
      </c>
      <c r="H114" s="2" t="s">
        <v>19</v>
      </c>
      <c r="I114" s="6">
        <v>1</v>
      </c>
      <c r="J114" s="2" t="s">
        <v>20</v>
      </c>
      <c r="K114" s="2" t="s">
        <v>21</v>
      </c>
      <c r="L114" s="2" t="s">
        <v>116</v>
      </c>
      <c r="M114" s="2" t="s">
        <v>118</v>
      </c>
      <c r="N114" s="2" t="s">
        <v>128</v>
      </c>
      <c r="O114" s="2" t="s">
        <v>135</v>
      </c>
      <c r="P114" s="2"/>
      <c r="Q114" s="2"/>
      <c r="R114" s="2"/>
      <c r="S114" s="2">
        <v>1</v>
      </c>
      <c r="T114" s="2">
        <v>1</v>
      </c>
    </row>
    <row r="115" spans="1:20" hidden="1" x14ac:dyDescent="0.3">
      <c r="A115" s="62">
        <v>44804</v>
      </c>
      <c r="B115" s="2">
        <v>4</v>
      </c>
      <c r="C115" s="2" t="s">
        <v>108</v>
      </c>
      <c r="D115" s="2" t="s">
        <v>105</v>
      </c>
      <c r="E115" s="2">
        <v>3</v>
      </c>
      <c r="F115" s="2" t="str">
        <f t="shared" si="2"/>
        <v>Samp_4Rep_3MSDOdonata</v>
      </c>
      <c r="G115" s="2" t="str">
        <f t="shared" si="3"/>
        <v>4MSDOdonata</v>
      </c>
      <c r="H115" s="2" t="s">
        <v>19</v>
      </c>
      <c r="I115" s="6">
        <v>1</v>
      </c>
      <c r="J115" s="2" t="s">
        <v>20</v>
      </c>
      <c r="K115" s="2" t="s">
        <v>21</v>
      </c>
      <c r="L115" s="2" t="s">
        <v>116</v>
      </c>
      <c r="M115" s="2" t="s">
        <v>118</v>
      </c>
      <c r="N115" s="2"/>
      <c r="O115" s="2"/>
      <c r="P115" s="2"/>
      <c r="Q115" s="2"/>
      <c r="R115" s="2"/>
      <c r="S115" s="2">
        <v>5</v>
      </c>
      <c r="T115" s="2">
        <v>5</v>
      </c>
    </row>
    <row r="116" spans="1:20" hidden="1" x14ac:dyDescent="0.3">
      <c r="A116" s="62">
        <v>44804</v>
      </c>
      <c r="B116" s="2">
        <v>4</v>
      </c>
      <c r="C116" s="2" t="s">
        <v>123</v>
      </c>
      <c r="D116" s="2" t="s">
        <v>120</v>
      </c>
      <c r="E116" s="2">
        <v>3</v>
      </c>
      <c r="F116" s="2" t="str">
        <f t="shared" si="2"/>
        <v>Samp_4Rep_3CONOdonata</v>
      </c>
      <c r="G116" s="2" t="str">
        <f t="shared" si="3"/>
        <v>4CONOdonata</v>
      </c>
      <c r="H116" s="2" t="s">
        <v>19</v>
      </c>
      <c r="I116" s="6">
        <v>1</v>
      </c>
      <c r="J116" s="2" t="s">
        <v>20</v>
      </c>
      <c r="K116" s="2" t="s">
        <v>21</v>
      </c>
      <c r="L116" s="2" t="s">
        <v>116</v>
      </c>
      <c r="M116" s="2" t="s">
        <v>118</v>
      </c>
      <c r="N116" s="2" t="s">
        <v>128</v>
      </c>
      <c r="O116" s="2" t="s">
        <v>129</v>
      </c>
      <c r="P116" s="2"/>
      <c r="Q116" s="2"/>
      <c r="R116" s="2"/>
      <c r="S116" s="2">
        <v>5</v>
      </c>
      <c r="T116" s="2">
        <v>5</v>
      </c>
    </row>
    <row r="117" spans="1:20" hidden="1" x14ac:dyDescent="0.3">
      <c r="A117" s="62">
        <v>44804</v>
      </c>
      <c r="B117" s="2">
        <v>4</v>
      </c>
      <c r="C117" s="2" t="s">
        <v>123</v>
      </c>
      <c r="D117" s="2" t="s">
        <v>120</v>
      </c>
      <c r="E117" s="2">
        <v>3</v>
      </c>
      <c r="F117" s="2" t="str">
        <f t="shared" si="2"/>
        <v>Samp_4Rep_3CONOdonata</v>
      </c>
      <c r="G117" s="2" t="str">
        <f t="shared" si="3"/>
        <v>4CONOdonata</v>
      </c>
      <c r="H117" s="2" t="s">
        <v>19</v>
      </c>
      <c r="I117" s="6">
        <v>1</v>
      </c>
      <c r="J117" s="2" t="s">
        <v>20</v>
      </c>
      <c r="K117" s="2" t="s">
        <v>21</v>
      </c>
      <c r="L117" s="2" t="s">
        <v>116</v>
      </c>
      <c r="M117" s="2" t="s">
        <v>118</v>
      </c>
      <c r="N117" s="2" t="s">
        <v>128</v>
      </c>
      <c r="O117" s="2" t="s">
        <v>135</v>
      </c>
      <c r="P117" s="2"/>
      <c r="Q117" s="2"/>
      <c r="R117" s="2"/>
      <c r="S117" s="2">
        <v>1</v>
      </c>
      <c r="T117" s="2">
        <v>1</v>
      </c>
    </row>
    <row r="118" spans="1:20" hidden="1" x14ac:dyDescent="0.3">
      <c r="A118" s="62">
        <v>44804</v>
      </c>
      <c r="B118" s="2">
        <v>4</v>
      </c>
      <c r="C118" s="2" t="s">
        <v>123</v>
      </c>
      <c r="D118" s="2" t="s">
        <v>120</v>
      </c>
      <c r="E118" s="2">
        <v>3</v>
      </c>
      <c r="F118" s="2" t="str">
        <f t="shared" si="2"/>
        <v>Samp_4Rep_3CONOdonata</v>
      </c>
      <c r="G118" s="2" t="str">
        <f t="shared" si="3"/>
        <v>4CONOdonata</v>
      </c>
      <c r="H118" s="2" t="s">
        <v>19</v>
      </c>
      <c r="I118" s="6">
        <v>1</v>
      </c>
      <c r="J118" s="2" t="s">
        <v>20</v>
      </c>
      <c r="K118" s="2" t="s">
        <v>21</v>
      </c>
      <c r="L118" s="2" t="s">
        <v>116</v>
      </c>
      <c r="M118" s="2" t="s">
        <v>118</v>
      </c>
      <c r="N118" s="2"/>
      <c r="O118" s="2"/>
      <c r="P118" s="2"/>
      <c r="Q118" s="2"/>
      <c r="R118" s="2"/>
      <c r="S118" s="2">
        <v>1</v>
      </c>
      <c r="T118" s="2">
        <v>1</v>
      </c>
    </row>
    <row r="119" spans="1:20" hidden="1" x14ac:dyDescent="0.3">
      <c r="A119" s="62">
        <v>44804</v>
      </c>
      <c r="B119" s="2">
        <v>4</v>
      </c>
      <c r="C119" s="2" t="s">
        <v>25</v>
      </c>
      <c r="D119" s="2" t="s">
        <v>18</v>
      </c>
      <c r="E119" s="2">
        <v>3</v>
      </c>
      <c r="F119" s="2" t="str">
        <f t="shared" si="2"/>
        <v>Samp_4Rep_3AWDOdonata</v>
      </c>
      <c r="G119" s="2" t="str">
        <f t="shared" si="3"/>
        <v>4AWDOdonata</v>
      </c>
      <c r="H119" s="2" t="s">
        <v>19</v>
      </c>
      <c r="I119" s="6">
        <v>1</v>
      </c>
      <c r="J119" s="2" t="s">
        <v>20</v>
      </c>
      <c r="K119" s="2" t="s">
        <v>21</v>
      </c>
      <c r="L119" s="2" t="s">
        <v>116</v>
      </c>
      <c r="M119" s="2" t="s">
        <v>118</v>
      </c>
      <c r="N119" s="2"/>
      <c r="O119" s="2"/>
      <c r="P119" s="2"/>
      <c r="Q119" s="2"/>
      <c r="R119" s="2"/>
      <c r="S119" s="2">
        <v>29</v>
      </c>
      <c r="T119" s="2">
        <v>29</v>
      </c>
    </row>
    <row r="120" spans="1:20" hidden="1" x14ac:dyDescent="0.3">
      <c r="A120" s="62">
        <v>44804</v>
      </c>
      <c r="B120" s="2">
        <v>4</v>
      </c>
      <c r="C120" s="2" t="s">
        <v>27</v>
      </c>
      <c r="D120" s="2" t="s">
        <v>18</v>
      </c>
      <c r="E120" s="2">
        <v>4</v>
      </c>
      <c r="F120" s="2" t="str">
        <f t="shared" si="2"/>
        <v>Samp_4Rep_4AWDOdonata</v>
      </c>
      <c r="G120" s="2" t="str">
        <f t="shared" si="3"/>
        <v>4AWDOdonata</v>
      </c>
      <c r="H120" s="2" t="s">
        <v>19</v>
      </c>
      <c r="I120" s="6">
        <v>1</v>
      </c>
      <c r="J120" s="2" t="s">
        <v>20</v>
      </c>
      <c r="K120" s="2" t="s">
        <v>21</v>
      </c>
      <c r="L120" s="2" t="s">
        <v>116</v>
      </c>
      <c r="M120" s="2" t="s">
        <v>118</v>
      </c>
      <c r="N120" s="2"/>
      <c r="O120" s="2"/>
      <c r="P120" s="2"/>
      <c r="Q120" s="2"/>
      <c r="R120" s="2"/>
      <c r="S120" s="2">
        <v>4</v>
      </c>
      <c r="T120" s="2">
        <v>4</v>
      </c>
    </row>
    <row r="121" spans="1:20" hidden="1" x14ac:dyDescent="0.3">
      <c r="A121" s="62">
        <v>44804</v>
      </c>
      <c r="B121" s="2">
        <v>4</v>
      </c>
      <c r="C121" s="2" t="s">
        <v>27</v>
      </c>
      <c r="D121" s="2" t="s">
        <v>18</v>
      </c>
      <c r="E121" s="2">
        <v>4</v>
      </c>
      <c r="F121" s="2" t="str">
        <f t="shared" si="2"/>
        <v>Samp_4Rep_4AWDOdonata</v>
      </c>
      <c r="G121" s="2" t="str">
        <f t="shared" si="3"/>
        <v>4AWDOdonata</v>
      </c>
      <c r="H121" s="2" t="s">
        <v>19</v>
      </c>
      <c r="I121" s="6">
        <v>1</v>
      </c>
      <c r="J121" s="2" t="s">
        <v>20</v>
      </c>
      <c r="K121" s="2" t="s">
        <v>21</v>
      </c>
      <c r="L121" s="2" t="s">
        <v>116</v>
      </c>
      <c r="M121" s="2" t="s">
        <v>118</v>
      </c>
      <c r="N121" s="2" t="s">
        <v>128</v>
      </c>
      <c r="O121" s="2" t="s">
        <v>135</v>
      </c>
      <c r="P121" s="2"/>
      <c r="Q121" s="2"/>
      <c r="R121" s="2"/>
      <c r="S121" s="2">
        <v>2</v>
      </c>
      <c r="T121" s="2">
        <v>2</v>
      </c>
    </row>
    <row r="122" spans="1:20" hidden="1" x14ac:dyDescent="0.3">
      <c r="A122" s="62">
        <v>44804</v>
      </c>
      <c r="B122" s="2">
        <v>4</v>
      </c>
      <c r="C122" s="2" t="s">
        <v>27</v>
      </c>
      <c r="D122" s="2" t="s">
        <v>18</v>
      </c>
      <c r="E122" s="2">
        <v>4</v>
      </c>
      <c r="F122" s="2" t="str">
        <f t="shared" si="2"/>
        <v>Samp_4Rep_4AWDOdonata</v>
      </c>
      <c r="G122" s="2" t="str">
        <f t="shared" si="3"/>
        <v>4AWDOdonata</v>
      </c>
      <c r="H122" s="2" t="s">
        <v>19</v>
      </c>
      <c r="I122" s="6">
        <v>1</v>
      </c>
      <c r="J122" s="2" t="s">
        <v>20</v>
      </c>
      <c r="K122" s="2" t="s">
        <v>21</v>
      </c>
      <c r="L122" s="2" t="s">
        <v>116</v>
      </c>
      <c r="M122" s="2" t="s">
        <v>118</v>
      </c>
      <c r="N122" s="2" t="s">
        <v>128</v>
      </c>
      <c r="O122" s="2" t="s">
        <v>129</v>
      </c>
      <c r="P122" s="2"/>
      <c r="Q122" s="2"/>
      <c r="R122" s="2"/>
      <c r="S122" s="2">
        <v>1</v>
      </c>
      <c r="T122" s="2">
        <v>1</v>
      </c>
    </row>
    <row r="123" spans="1:20" hidden="1" x14ac:dyDescent="0.3">
      <c r="A123" s="62">
        <v>44804</v>
      </c>
      <c r="B123" s="2">
        <v>4</v>
      </c>
      <c r="C123" s="2" t="s">
        <v>124</v>
      </c>
      <c r="D123" s="2" t="s">
        <v>105</v>
      </c>
      <c r="E123" s="2">
        <v>4</v>
      </c>
      <c r="F123" s="2" t="str">
        <f t="shared" si="2"/>
        <v>Samp_4Rep_4MSDOdonata</v>
      </c>
      <c r="G123" s="2" t="str">
        <f t="shared" si="3"/>
        <v>4MSDOdonata</v>
      </c>
      <c r="H123" s="2" t="s">
        <v>19</v>
      </c>
      <c r="I123" s="6">
        <v>1</v>
      </c>
      <c r="J123" s="2" t="s">
        <v>20</v>
      </c>
      <c r="K123" s="2" t="s">
        <v>21</v>
      </c>
      <c r="L123" s="2" t="s">
        <v>116</v>
      </c>
      <c r="M123" s="2" t="s">
        <v>118</v>
      </c>
      <c r="N123" s="2" t="s">
        <v>128</v>
      </c>
      <c r="O123" s="2" t="s">
        <v>135</v>
      </c>
      <c r="P123" s="2"/>
      <c r="Q123" s="2"/>
      <c r="R123" s="2"/>
      <c r="S123" s="2">
        <v>1</v>
      </c>
      <c r="T123" s="2">
        <v>1</v>
      </c>
    </row>
    <row r="124" spans="1:20" hidden="1" x14ac:dyDescent="0.3">
      <c r="A124" s="62">
        <v>44804</v>
      </c>
      <c r="B124" s="2">
        <v>4</v>
      </c>
      <c r="C124" s="2" t="s">
        <v>124</v>
      </c>
      <c r="D124" s="2" t="s">
        <v>105</v>
      </c>
      <c r="E124" s="2">
        <v>4</v>
      </c>
      <c r="F124" s="2" t="str">
        <f t="shared" si="2"/>
        <v>Samp_4Rep_4MSDOdonata</v>
      </c>
      <c r="G124" s="2" t="str">
        <f t="shared" si="3"/>
        <v>4MSDOdonata</v>
      </c>
      <c r="H124" s="2" t="s">
        <v>19</v>
      </c>
      <c r="I124" s="6">
        <v>1</v>
      </c>
      <c r="J124" s="2" t="s">
        <v>20</v>
      </c>
      <c r="K124" s="2" t="s">
        <v>21</v>
      </c>
      <c r="L124" s="2" t="s">
        <v>116</v>
      </c>
      <c r="M124" s="2" t="s">
        <v>118</v>
      </c>
      <c r="N124" s="2"/>
      <c r="O124" s="2"/>
      <c r="P124" s="2"/>
      <c r="Q124" s="2"/>
      <c r="R124" s="2"/>
      <c r="S124" s="2">
        <v>5</v>
      </c>
      <c r="T124" s="2">
        <v>5</v>
      </c>
    </row>
    <row r="125" spans="1:20" hidden="1" x14ac:dyDescent="0.3">
      <c r="A125" s="62">
        <v>44804</v>
      </c>
      <c r="B125" s="2">
        <v>4</v>
      </c>
      <c r="C125" s="2" t="s">
        <v>125</v>
      </c>
      <c r="D125" s="2" t="s">
        <v>120</v>
      </c>
      <c r="E125" s="2">
        <v>4</v>
      </c>
      <c r="F125" s="2" t="str">
        <f t="shared" si="2"/>
        <v>Samp_4Rep_4CONOdonata</v>
      </c>
      <c r="G125" s="2" t="str">
        <f t="shared" si="3"/>
        <v>4CONOdonata</v>
      </c>
      <c r="H125" s="2" t="s">
        <v>19</v>
      </c>
      <c r="I125" s="6">
        <v>1</v>
      </c>
      <c r="J125" s="2" t="s">
        <v>20</v>
      </c>
      <c r="K125" s="2" t="s">
        <v>21</v>
      </c>
      <c r="L125" s="2" t="s">
        <v>116</v>
      </c>
      <c r="M125" s="2" t="s">
        <v>118</v>
      </c>
      <c r="N125" s="2"/>
      <c r="O125" s="2"/>
      <c r="P125" s="2"/>
      <c r="Q125" s="2"/>
      <c r="R125" s="2"/>
      <c r="S125" s="2">
        <v>3</v>
      </c>
      <c r="T125" s="2">
        <v>3</v>
      </c>
    </row>
    <row r="126" spans="1:20" hidden="1" x14ac:dyDescent="0.3">
      <c r="A126" s="62">
        <v>44804</v>
      </c>
      <c r="B126" s="2">
        <v>4</v>
      </c>
      <c r="C126" s="2" t="s">
        <v>125</v>
      </c>
      <c r="D126" s="2" t="s">
        <v>120</v>
      </c>
      <c r="E126" s="2">
        <v>4</v>
      </c>
      <c r="F126" s="2" t="str">
        <f t="shared" si="2"/>
        <v>Samp_4Rep_4CONOdonata</v>
      </c>
      <c r="G126" s="2" t="str">
        <f t="shared" si="3"/>
        <v>4CONOdonata</v>
      </c>
      <c r="H126" s="2" t="s">
        <v>19</v>
      </c>
      <c r="I126" s="6">
        <v>1</v>
      </c>
      <c r="J126" s="2" t="s">
        <v>20</v>
      </c>
      <c r="K126" s="2" t="s">
        <v>21</v>
      </c>
      <c r="L126" s="2" t="s">
        <v>116</v>
      </c>
      <c r="M126" s="2" t="s">
        <v>118</v>
      </c>
      <c r="N126" s="2" t="s">
        <v>128</v>
      </c>
      <c r="O126" s="2" t="s">
        <v>129</v>
      </c>
      <c r="P126" s="2"/>
      <c r="Q126" s="2"/>
      <c r="R126" s="2"/>
      <c r="S126" s="2">
        <v>2</v>
      </c>
      <c r="T126" s="2">
        <v>2</v>
      </c>
    </row>
    <row r="127" spans="1:20" hidden="1" x14ac:dyDescent="0.3">
      <c r="A127" s="62">
        <v>44804</v>
      </c>
      <c r="B127" s="2">
        <v>4</v>
      </c>
      <c r="C127" s="2" t="s">
        <v>125</v>
      </c>
      <c r="D127" s="2" t="s">
        <v>120</v>
      </c>
      <c r="E127" s="2">
        <v>4</v>
      </c>
      <c r="F127" s="2" t="str">
        <f t="shared" si="2"/>
        <v>Samp_4Rep_4CONOdonata</v>
      </c>
      <c r="G127" s="2" t="str">
        <f t="shared" si="3"/>
        <v>4CONOdonata</v>
      </c>
      <c r="H127" s="2" t="s">
        <v>19</v>
      </c>
      <c r="I127" s="6">
        <v>1</v>
      </c>
      <c r="J127" s="2" t="s">
        <v>20</v>
      </c>
      <c r="K127" s="2" t="s">
        <v>21</v>
      </c>
      <c r="L127" s="2" t="s">
        <v>116</v>
      </c>
      <c r="M127" s="2" t="s">
        <v>118</v>
      </c>
      <c r="N127" s="2" t="s">
        <v>128</v>
      </c>
      <c r="O127" s="2" t="s">
        <v>135</v>
      </c>
      <c r="P127" s="2"/>
      <c r="Q127" s="2"/>
      <c r="R127" s="2"/>
      <c r="S127" s="2">
        <v>2</v>
      </c>
      <c r="T127" s="2">
        <v>2</v>
      </c>
    </row>
    <row r="128" spans="1:20" hidden="1" x14ac:dyDescent="0.3">
      <c r="A128" s="62">
        <v>44804</v>
      </c>
      <c r="B128" s="2">
        <v>4</v>
      </c>
      <c r="C128" s="2" t="s">
        <v>126</v>
      </c>
      <c r="D128" s="2" t="s">
        <v>105</v>
      </c>
      <c r="E128" s="2">
        <v>5</v>
      </c>
      <c r="F128" s="2" t="str">
        <f t="shared" si="2"/>
        <v>Samp_4Rep_5MSDOdonata</v>
      </c>
      <c r="G128" s="2" t="str">
        <f t="shared" si="3"/>
        <v>4MSDOdonata</v>
      </c>
      <c r="H128" s="2" t="s">
        <v>19</v>
      </c>
      <c r="I128" s="6">
        <v>1</v>
      </c>
      <c r="J128" s="2" t="s">
        <v>20</v>
      </c>
      <c r="K128" s="2" t="s">
        <v>21</v>
      </c>
      <c r="L128" s="2" t="s">
        <v>116</v>
      </c>
      <c r="M128" s="2" t="s">
        <v>118</v>
      </c>
      <c r="N128" s="2" t="s">
        <v>128</v>
      </c>
      <c r="O128" s="2" t="s">
        <v>129</v>
      </c>
      <c r="P128" s="2"/>
      <c r="Q128" s="2"/>
      <c r="R128" s="2"/>
      <c r="S128" s="2">
        <v>2</v>
      </c>
      <c r="T128" s="2">
        <v>2</v>
      </c>
    </row>
    <row r="129" spans="1:24" hidden="1" x14ac:dyDescent="0.3">
      <c r="A129" s="62">
        <v>44804</v>
      </c>
      <c r="B129" s="2">
        <v>4</v>
      </c>
      <c r="C129" s="2" t="s">
        <v>126</v>
      </c>
      <c r="D129" s="2" t="s">
        <v>105</v>
      </c>
      <c r="E129" s="2">
        <v>5</v>
      </c>
      <c r="F129" s="2" t="str">
        <f t="shared" si="2"/>
        <v>Samp_4Rep_5MSDOdonata</v>
      </c>
      <c r="G129" s="2" t="str">
        <f t="shared" si="3"/>
        <v>4MSDOdonata</v>
      </c>
      <c r="H129" s="2" t="s">
        <v>19</v>
      </c>
      <c r="I129" s="6">
        <v>1</v>
      </c>
      <c r="J129" s="2" t="s">
        <v>20</v>
      </c>
      <c r="K129" s="2" t="s">
        <v>21</v>
      </c>
      <c r="L129" s="2" t="s">
        <v>116</v>
      </c>
      <c r="M129" s="2" t="s">
        <v>118</v>
      </c>
      <c r="N129" s="2"/>
      <c r="O129" s="2"/>
      <c r="P129" s="2"/>
      <c r="Q129" s="2"/>
      <c r="R129" s="2"/>
      <c r="S129" s="2">
        <v>2</v>
      </c>
      <c r="T129" s="2">
        <v>2</v>
      </c>
    </row>
    <row r="130" spans="1:24" hidden="1" x14ac:dyDescent="0.3">
      <c r="A130" s="62">
        <v>44804</v>
      </c>
      <c r="B130" s="2">
        <v>4</v>
      </c>
      <c r="C130" s="2" t="s">
        <v>29</v>
      </c>
      <c r="D130" s="2" t="s">
        <v>18</v>
      </c>
      <c r="E130" s="2">
        <v>5</v>
      </c>
      <c r="F130" s="2" t="str">
        <f t="shared" si="2"/>
        <v>Samp_4Rep_5AWDOdonata</v>
      </c>
      <c r="G130" s="2" t="str">
        <f t="shared" si="3"/>
        <v>4AWDOdonata</v>
      </c>
      <c r="H130" s="2" t="s">
        <v>19</v>
      </c>
      <c r="I130" s="6">
        <v>1</v>
      </c>
      <c r="J130" s="2" t="s">
        <v>20</v>
      </c>
      <c r="K130" s="2" t="s">
        <v>21</v>
      </c>
      <c r="L130" s="2" t="s">
        <v>116</v>
      </c>
      <c r="M130" s="2" t="s">
        <v>118</v>
      </c>
      <c r="N130" s="2"/>
      <c r="O130" s="2"/>
      <c r="P130" s="2"/>
      <c r="Q130" s="2"/>
      <c r="R130" s="2"/>
      <c r="S130" s="2">
        <v>6</v>
      </c>
      <c r="T130" s="2">
        <v>6</v>
      </c>
    </row>
    <row r="131" spans="1:24" hidden="1" x14ac:dyDescent="0.3">
      <c r="A131" s="62">
        <v>44804</v>
      </c>
      <c r="B131" s="2">
        <v>4</v>
      </c>
      <c r="C131" s="2" t="s">
        <v>127</v>
      </c>
      <c r="D131" s="2" t="s">
        <v>120</v>
      </c>
      <c r="E131" s="2">
        <v>5</v>
      </c>
      <c r="F131" s="2" t="str">
        <f t="shared" si="2"/>
        <v>Samp_4Rep_5CONOdonata</v>
      </c>
      <c r="G131" s="2" t="str">
        <f t="shared" si="3"/>
        <v>4CONOdonata</v>
      </c>
      <c r="H131" s="2" t="s">
        <v>19</v>
      </c>
      <c r="I131" s="6">
        <v>1</v>
      </c>
      <c r="J131" s="2" t="s">
        <v>20</v>
      </c>
      <c r="K131" s="2" t="s">
        <v>21</v>
      </c>
      <c r="L131" s="2" t="s">
        <v>116</v>
      </c>
      <c r="M131" s="2" t="s">
        <v>118</v>
      </c>
      <c r="N131" s="2"/>
      <c r="O131" s="2"/>
      <c r="P131" s="2"/>
      <c r="Q131" s="2"/>
      <c r="R131" s="2"/>
      <c r="S131" s="2">
        <v>10</v>
      </c>
      <c r="T131" s="2">
        <v>10</v>
      </c>
    </row>
    <row r="132" spans="1:24" hidden="1" x14ac:dyDescent="0.3">
      <c r="A132" s="62">
        <v>44804</v>
      </c>
      <c r="B132" s="2">
        <v>4</v>
      </c>
      <c r="C132" s="2" t="s">
        <v>127</v>
      </c>
      <c r="D132" s="2" t="s">
        <v>120</v>
      </c>
      <c r="E132" s="2">
        <v>5</v>
      </c>
      <c r="F132" s="2" t="str">
        <f t="shared" ref="F132:F133" si="4">"Samp_"&amp;B132&amp;"Rep_"&amp;E132&amp;D132&amp;L132</f>
        <v>Samp_4Rep_5CONOdonata</v>
      </c>
      <c r="G132" s="2" t="str">
        <f t="shared" ref="G132:G133" si="5">B132&amp;D132&amp;L132&amp;P132</f>
        <v>4CONOdonata</v>
      </c>
      <c r="H132" s="2" t="s">
        <v>19</v>
      </c>
      <c r="I132" s="6">
        <v>1</v>
      </c>
      <c r="J132" s="2" t="s">
        <v>20</v>
      </c>
      <c r="K132" s="2" t="s">
        <v>21</v>
      </c>
      <c r="L132" s="2" t="s">
        <v>116</v>
      </c>
      <c r="M132" s="2" t="s">
        <v>118</v>
      </c>
      <c r="N132" s="2" t="s">
        <v>128</v>
      </c>
      <c r="O132" s="2" t="s">
        <v>135</v>
      </c>
      <c r="P132" s="2"/>
      <c r="Q132" s="2"/>
      <c r="R132" s="2"/>
      <c r="S132" s="2">
        <v>2</v>
      </c>
      <c r="T132" s="2">
        <v>2</v>
      </c>
    </row>
    <row r="133" spans="1:24" hidden="1" x14ac:dyDescent="0.3">
      <c r="A133" s="62">
        <v>44804</v>
      </c>
      <c r="B133" s="2">
        <v>4</v>
      </c>
      <c r="C133" s="2" t="s">
        <v>127</v>
      </c>
      <c r="D133" s="2" t="s">
        <v>120</v>
      </c>
      <c r="E133" s="2">
        <v>5</v>
      </c>
      <c r="F133" s="2" t="str">
        <f t="shared" si="4"/>
        <v>Samp_4Rep_5CONOdonata</v>
      </c>
      <c r="G133" s="2" t="str">
        <f t="shared" si="5"/>
        <v>4CONOdonata</v>
      </c>
      <c r="H133" s="2" t="s">
        <v>19</v>
      </c>
      <c r="I133" s="6">
        <v>1</v>
      </c>
      <c r="J133" s="2" t="s">
        <v>20</v>
      </c>
      <c r="K133" s="2" t="s">
        <v>21</v>
      </c>
      <c r="L133" s="2" t="s">
        <v>116</v>
      </c>
      <c r="M133" s="2" t="s">
        <v>118</v>
      </c>
      <c r="N133" s="2" t="s">
        <v>128</v>
      </c>
      <c r="O133" s="2" t="s">
        <v>129</v>
      </c>
      <c r="P133" s="2"/>
      <c r="Q133" s="2"/>
      <c r="R133" s="2"/>
      <c r="S133" s="2">
        <v>5</v>
      </c>
      <c r="T133" s="2">
        <v>5</v>
      </c>
    </row>
    <row r="137" spans="1:24" x14ac:dyDescent="0.3">
      <c r="A137" t="s">
        <v>139</v>
      </c>
      <c r="B137" t="s">
        <v>138</v>
      </c>
    </row>
    <row r="138" spans="1:24" x14ac:dyDescent="0.3">
      <c r="A138" t="s">
        <v>144</v>
      </c>
    </row>
    <row r="139" spans="1:24" ht="28.8" x14ac:dyDescent="0.3">
      <c r="A139" s="7" t="s">
        <v>0</v>
      </c>
      <c r="B139" s="8" t="s">
        <v>1</v>
      </c>
      <c r="C139" s="8" t="s">
        <v>2</v>
      </c>
      <c r="D139" s="8" t="s">
        <v>3</v>
      </c>
      <c r="E139" s="8" t="s">
        <v>102</v>
      </c>
      <c r="F139" s="8" t="s">
        <v>103</v>
      </c>
      <c r="G139" s="8" t="s">
        <v>33</v>
      </c>
      <c r="H139" s="8" t="s">
        <v>4</v>
      </c>
      <c r="I139" s="9" t="s">
        <v>5</v>
      </c>
      <c r="J139" s="8" t="s">
        <v>6</v>
      </c>
      <c r="K139" s="8" t="s">
        <v>7</v>
      </c>
      <c r="L139" s="8" t="s">
        <v>8</v>
      </c>
      <c r="M139" s="8" t="s">
        <v>9</v>
      </c>
      <c r="N139" s="8" t="s">
        <v>10</v>
      </c>
      <c r="O139" s="8" t="s">
        <v>11</v>
      </c>
      <c r="P139" s="8" t="s">
        <v>12</v>
      </c>
      <c r="Q139" s="8" t="s">
        <v>13</v>
      </c>
      <c r="R139" s="8" t="s">
        <v>14</v>
      </c>
      <c r="S139" s="8" t="s">
        <v>15</v>
      </c>
      <c r="T139" s="10" t="s">
        <v>16</v>
      </c>
      <c r="U139" s="1" t="s">
        <v>146</v>
      </c>
      <c r="V139" s="1" t="s">
        <v>147</v>
      </c>
      <c r="W139" s="2"/>
      <c r="X139" s="2"/>
    </row>
    <row r="140" spans="1:24" x14ac:dyDescent="0.3">
      <c r="A140" s="11">
        <v>44757</v>
      </c>
      <c r="B140" s="101">
        <v>2</v>
      </c>
      <c r="C140" s="101" t="s">
        <v>119</v>
      </c>
      <c r="D140" s="101" t="s">
        <v>120</v>
      </c>
      <c r="E140" s="101">
        <v>1</v>
      </c>
      <c r="F140" s="101" t="s">
        <v>140</v>
      </c>
      <c r="G140" s="101" t="s">
        <v>138</v>
      </c>
      <c r="H140" s="101" t="s">
        <v>19</v>
      </c>
      <c r="I140" s="112">
        <v>1</v>
      </c>
      <c r="J140" s="101" t="s">
        <v>20</v>
      </c>
      <c r="K140" s="101" t="s">
        <v>21</v>
      </c>
      <c r="L140" s="101" t="s">
        <v>116</v>
      </c>
      <c r="M140" s="101" t="s">
        <v>117</v>
      </c>
      <c r="N140" s="101" t="s">
        <v>130</v>
      </c>
      <c r="O140" s="101" t="s">
        <v>31</v>
      </c>
      <c r="P140" s="101"/>
      <c r="Q140" s="101"/>
      <c r="R140" s="101"/>
      <c r="S140" s="101">
        <v>1</v>
      </c>
      <c r="T140" s="12">
        <v>1</v>
      </c>
      <c r="U140" t="str">
        <f>M140&amp;N140</f>
        <v>LibellulidaeOrthetrum</v>
      </c>
      <c r="V140" t="str">
        <f>N140&amp;O140</f>
        <v>Orthetrumsp</v>
      </c>
      <c r="W140" s="2"/>
      <c r="X140" s="2"/>
    </row>
    <row r="141" spans="1:24" x14ac:dyDescent="0.3">
      <c r="A141" s="11">
        <v>44757</v>
      </c>
      <c r="B141" s="101">
        <v>2</v>
      </c>
      <c r="C141" s="101" t="s">
        <v>119</v>
      </c>
      <c r="D141" s="101" t="s">
        <v>120</v>
      </c>
      <c r="E141" s="101">
        <v>1</v>
      </c>
      <c r="F141" s="101" t="s">
        <v>140</v>
      </c>
      <c r="G141" s="101" t="s">
        <v>138</v>
      </c>
      <c r="H141" s="101" t="s">
        <v>19</v>
      </c>
      <c r="I141" s="112">
        <v>1</v>
      </c>
      <c r="J141" s="101" t="s">
        <v>20</v>
      </c>
      <c r="K141" s="101" t="s">
        <v>21</v>
      </c>
      <c r="L141" s="101" t="s">
        <v>116</v>
      </c>
      <c r="M141" s="101" t="s">
        <v>117</v>
      </c>
      <c r="N141" s="101" t="s">
        <v>131</v>
      </c>
      <c r="O141" s="101" t="s">
        <v>132</v>
      </c>
      <c r="P141" s="101"/>
      <c r="Q141" s="101"/>
      <c r="R141" s="101"/>
      <c r="S141" s="101">
        <v>1</v>
      </c>
      <c r="T141" s="12">
        <v>1</v>
      </c>
      <c r="U141" t="str">
        <f>M141&amp;N141</f>
        <v>LibellulidaeDiplacodes</v>
      </c>
      <c r="V141" t="str">
        <f>N141&amp;O141</f>
        <v>Diplacodeslefebvrii</v>
      </c>
      <c r="W141" s="2"/>
      <c r="X141" s="2"/>
    </row>
    <row r="142" spans="1:24" x14ac:dyDescent="0.3">
      <c r="A142" s="11">
        <v>44757</v>
      </c>
      <c r="B142" s="101">
        <v>2</v>
      </c>
      <c r="C142" s="101" t="s">
        <v>119</v>
      </c>
      <c r="D142" s="101" t="s">
        <v>120</v>
      </c>
      <c r="E142" s="101">
        <v>1</v>
      </c>
      <c r="F142" s="101" t="s">
        <v>140</v>
      </c>
      <c r="G142" s="101" t="s">
        <v>138</v>
      </c>
      <c r="H142" s="101" t="s">
        <v>19</v>
      </c>
      <c r="I142" s="112">
        <v>1</v>
      </c>
      <c r="J142" s="101" t="s">
        <v>20</v>
      </c>
      <c r="K142" s="101" t="s">
        <v>21</v>
      </c>
      <c r="L142" s="101" t="s">
        <v>116</v>
      </c>
      <c r="M142" s="101" t="s">
        <v>117</v>
      </c>
      <c r="N142" s="101" t="s">
        <v>133</v>
      </c>
      <c r="O142" s="101" t="s">
        <v>134</v>
      </c>
      <c r="P142" s="101"/>
      <c r="Q142" s="101"/>
      <c r="R142" s="101"/>
      <c r="S142" s="101">
        <v>2</v>
      </c>
      <c r="T142" s="12">
        <v>2</v>
      </c>
      <c r="U142" t="str">
        <f>M142&amp;N142</f>
        <v>LibellulidaeSympetrum</v>
      </c>
      <c r="V142" t="str">
        <f>N142&amp;O142</f>
        <v>Sympetrumfonscolombii</v>
      </c>
      <c r="W142" s="2"/>
      <c r="X142" s="2"/>
    </row>
    <row r="143" spans="1:24" x14ac:dyDescent="0.3">
      <c r="A143" s="11">
        <v>44757</v>
      </c>
      <c r="B143" s="101">
        <v>2</v>
      </c>
      <c r="C143" s="101" t="s">
        <v>119</v>
      </c>
      <c r="D143" s="101" t="s">
        <v>120</v>
      </c>
      <c r="E143" s="101">
        <v>1</v>
      </c>
      <c r="F143" s="101" t="s">
        <v>140</v>
      </c>
      <c r="G143" s="101" t="s">
        <v>138</v>
      </c>
      <c r="H143" s="101" t="s">
        <v>19</v>
      </c>
      <c r="I143" s="112">
        <v>1</v>
      </c>
      <c r="J143" s="101" t="s">
        <v>20</v>
      </c>
      <c r="K143" s="101" t="s">
        <v>21</v>
      </c>
      <c r="L143" s="101" t="s">
        <v>116</v>
      </c>
      <c r="M143" s="101" t="s">
        <v>118</v>
      </c>
      <c r="N143" s="101" t="s">
        <v>128</v>
      </c>
      <c r="O143" s="101" t="s">
        <v>129</v>
      </c>
      <c r="P143" s="101"/>
      <c r="Q143" s="101"/>
      <c r="R143" s="101"/>
      <c r="S143" s="101">
        <v>20</v>
      </c>
      <c r="T143" s="12">
        <v>20</v>
      </c>
      <c r="U143" t="str">
        <f>M143&amp;N143</f>
        <v>CoenagrionidaeIschnura</v>
      </c>
      <c r="V143" t="str">
        <f>N143&amp;O143</f>
        <v>Ischnuraelegans</v>
      </c>
      <c r="W143" s="2"/>
      <c r="X143" s="2"/>
    </row>
    <row r="144" spans="1:24" x14ac:dyDescent="0.3">
      <c r="A144" s="11">
        <v>44757</v>
      </c>
      <c r="B144" s="101">
        <v>2</v>
      </c>
      <c r="C144" s="101" t="s">
        <v>119</v>
      </c>
      <c r="D144" s="101" t="s">
        <v>120</v>
      </c>
      <c r="E144" s="101">
        <v>1</v>
      </c>
      <c r="F144" s="101" t="s">
        <v>140</v>
      </c>
      <c r="G144" s="101" t="s">
        <v>138</v>
      </c>
      <c r="H144" s="101" t="s">
        <v>19</v>
      </c>
      <c r="I144" s="112">
        <v>1</v>
      </c>
      <c r="J144" s="101" t="s">
        <v>20</v>
      </c>
      <c r="K144" s="101" t="s">
        <v>21</v>
      </c>
      <c r="L144" s="101" t="s">
        <v>116</v>
      </c>
      <c r="M144" s="101" t="s">
        <v>118</v>
      </c>
      <c r="N144" s="101" t="s">
        <v>128</v>
      </c>
      <c r="O144" s="101" t="s">
        <v>135</v>
      </c>
      <c r="P144" s="101"/>
      <c r="Q144" s="101"/>
      <c r="R144" s="101"/>
      <c r="S144" s="101">
        <v>1</v>
      </c>
      <c r="T144" s="12">
        <v>1</v>
      </c>
      <c r="U144" t="str">
        <f>M144&amp;N144</f>
        <v>CoenagrionidaeIschnura</v>
      </c>
      <c r="V144" t="str">
        <f>N144&amp;O144</f>
        <v>Ischnuragraellsii</v>
      </c>
      <c r="W144" s="2"/>
      <c r="X144" s="2"/>
    </row>
    <row r="145" spans="1:24" x14ac:dyDescent="0.3">
      <c r="A145" s="11">
        <v>44757</v>
      </c>
      <c r="B145" s="101">
        <v>2</v>
      </c>
      <c r="C145" s="101" t="s">
        <v>119</v>
      </c>
      <c r="D145" s="101" t="s">
        <v>120</v>
      </c>
      <c r="E145" s="101">
        <v>1</v>
      </c>
      <c r="F145" s="101" t="s">
        <v>140</v>
      </c>
      <c r="G145" s="101" t="s">
        <v>138</v>
      </c>
      <c r="H145" s="101" t="s">
        <v>19</v>
      </c>
      <c r="I145" s="112">
        <v>1</v>
      </c>
      <c r="J145" s="101" t="s">
        <v>20</v>
      </c>
      <c r="K145" s="101" t="s">
        <v>21</v>
      </c>
      <c r="L145" s="101" t="s">
        <v>116</v>
      </c>
      <c r="M145" s="101" t="s">
        <v>118</v>
      </c>
      <c r="N145" s="101" t="s">
        <v>136</v>
      </c>
      <c r="O145" s="101" t="s">
        <v>31</v>
      </c>
      <c r="P145" s="101"/>
      <c r="Q145" s="101"/>
      <c r="R145" s="101"/>
      <c r="S145" s="101">
        <v>2</v>
      </c>
      <c r="T145" s="12">
        <v>2</v>
      </c>
      <c r="U145" t="str">
        <f>M145&amp;N145</f>
        <v>CoenagrionidaeCoenagrion</v>
      </c>
      <c r="V145" t="str">
        <f>N145&amp;O145</f>
        <v>Coenagrionsp</v>
      </c>
      <c r="W145" s="2"/>
      <c r="X145" s="2"/>
    </row>
    <row r="146" spans="1:24" x14ac:dyDescent="0.3">
      <c r="A146" s="11">
        <v>44757</v>
      </c>
      <c r="B146" s="101">
        <v>2</v>
      </c>
      <c r="C146" s="101" t="s">
        <v>119</v>
      </c>
      <c r="D146" s="101" t="s">
        <v>120</v>
      </c>
      <c r="E146" s="101">
        <v>1</v>
      </c>
      <c r="F146" s="101" t="s">
        <v>140</v>
      </c>
      <c r="G146" s="101" t="s">
        <v>138</v>
      </c>
      <c r="H146" s="101" t="s">
        <v>19</v>
      </c>
      <c r="I146" s="112">
        <v>1</v>
      </c>
      <c r="J146" s="101" t="s">
        <v>20</v>
      </c>
      <c r="K146" s="101" t="s">
        <v>21</v>
      </c>
      <c r="L146" s="101" t="s">
        <v>116</v>
      </c>
      <c r="M146" s="101" t="s">
        <v>118</v>
      </c>
      <c r="N146" s="101"/>
      <c r="O146" s="101"/>
      <c r="P146" s="101"/>
      <c r="Q146" s="101"/>
      <c r="R146" s="101"/>
      <c r="S146" s="101">
        <v>42</v>
      </c>
      <c r="T146" s="12">
        <v>42</v>
      </c>
      <c r="U146" t="str">
        <f>M146&amp;N146</f>
        <v>Coenagrionidae</v>
      </c>
      <c r="V146" t="str">
        <f>N146&amp;O146</f>
        <v/>
      </c>
    </row>
    <row r="147" spans="1:24" x14ac:dyDescent="0.3">
      <c r="A147" s="11">
        <v>44757</v>
      </c>
      <c r="B147" s="101">
        <v>2</v>
      </c>
      <c r="C147" s="101" t="s">
        <v>122</v>
      </c>
      <c r="D147" s="101" t="s">
        <v>120</v>
      </c>
      <c r="E147" s="101">
        <v>2</v>
      </c>
      <c r="F147" s="101" t="s">
        <v>141</v>
      </c>
      <c r="G147" s="101" t="s">
        <v>138</v>
      </c>
      <c r="H147" s="101" t="s">
        <v>19</v>
      </c>
      <c r="I147" s="112">
        <v>1</v>
      </c>
      <c r="J147" s="101" t="s">
        <v>20</v>
      </c>
      <c r="K147" s="101" t="s">
        <v>21</v>
      </c>
      <c r="L147" s="101" t="s">
        <v>116</v>
      </c>
      <c r="M147" s="101" t="s">
        <v>117</v>
      </c>
      <c r="N147" s="101" t="s">
        <v>133</v>
      </c>
      <c r="O147" s="101" t="s">
        <v>134</v>
      </c>
      <c r="P147" s="101"/>
      <c r="Q147" s="101"/>
      <c r="R147" s="101"/>
      <c r="S147" s="101">
        <v>2</v>
      </c>
      <c r="T147" s="12">
        <v>2</v>
      </c>
      <c r="U147" t="str">
        <f>M147&amp;N147</f>
        <v>LibellulidaeSympetrum</v>
      </c>
      <c r="V147" t="str">
        <f>N147&amp;O147</f>
        <v>Sympetrumfonscolombii</v>
      </c>
    </row>
    <row r="148" spans="1:24" x14ac:dyDescent="0.3">
      <c r="A148" s="11">
        <v>44757</v>
      </c>
      <c r="B148" s="101">
        <v>2</v>
      </c>
      <c r="C148" s="101" t="s">
        <v>122</v>
      </c>
      <c r="D148" s="101" t="s">
        <v>120</v>
      </c>
      <c r="E148" s="101">
        <v>2</v>
      </c>
      <c r="F148" s="101" t="s">
        <v>141</v>
      </c>
      <c r="G148" s="101" t="s">
        <v>138</v>
      </c>
      <c r="H148" s="101" t="s">
        <v>19</v>
      </c>
      <c r="I148" s="112">
        <v>1</v>
      </c>
      <c r="J148" s="101" t="s">
        <v>20</v>
      </c>
      <c r="K148" s="101" t="s">
        <v>21</v>
      </c>
      <c r="L148" s="101" t="s">
        <v>116</v>
      </c>
      <c r="M148" s="101" t="s">
        <v>118</v>
      </c>
      <c r="N148" s="101" t="s">
        <v>128</v>
      </c>
      <c r="O148" s="101" t="s">
        <v>129</v>
      </c>
      <c r="P148" s="101"/>
      <c r="Q148" s="101"/>
      <c r="R148" s="101"/>
      <c r="S148" s="101">
        <v>1</v>
      </c>
      <c r="T148" s="12">
        <v>1</v>
      </c>
      <c r="U148" t="str">
        <f>M148&amp;N148</f>
        <v>CoenagrionidaeIschnura</v>
      </c>
      <c r="V148" t="str">
        <f>N148&amp;O148</f>
        <v>Ischnuraelegans</v>
      </c>
    </row>
    <row r="149" spans="1:24" x14ac:dyDescent="0.3">
      <c r="A149" s="11">
        <v>44757</v>
      </c>
      <c r="B149" s="101">
        <v>2</v>
      </c>
      <c r="C149" s="101" t="s">
        <v>122</v>
      </c>
      <c r="D149" s="101" t="s">
        <v>120</v>
      </c>
      <c r="E149" s="101">
        <v>2</v>
      </c>
      <c r="F149" s="101" t="s">
        <v>141</v>
      </c>
      <c r="G149" s="101" t="s">
        <v>138</v>
      </c>
      <c r="H149" s="101" t="s">
        <v>19</v>
      </c>
      <c r="I149" s="112">
        <v>1</v>
      </c>
      <c r="J149" s="101" t="s">
        <v>20</v>
      </c>
      <c r="K149" s="101" t="s">
        <v>21</v>
      </c>
      <c r="L149" s="101" t="s">
        <v>116</v>
      </c>
      <c r="M149" s="101" t="s">
        <v>118</v>
      </c>
      <c r="N149" s="101" t="s">
        <v>128</v>
      </c>
      <c r="O149" s="101" t="s">
        <v>129</v>
      </c>
      <c r="P149" s="101"/>
      <c r="Q149" s="101"/>
      <c r="R149" s="101"/>
      <c r="S149" s="101">
        <v>12</v>
      </c>
      <c r="T149" s="12">
        <v>12</v>
      </c>
      <c r="U149" t="str">
        <f>M149&amp;N149</f>
        <v>CoenagrionidaeIschnura</v>
      </c>
      <c r="V149" t="str">
        <f>N149&amp;O149</f>
        <v>Ischnuraelegans</v>
      </c>
    </row>
    <row r="150" spans="1:24" x14ac:dyDescent="0.3">
      <c r="A150" s="11">
        <v>44757</v>
      </c>
      <c r="B150" s="101">
        <v>2</v>
      </c>
      <c r="C150" s="101" t="s">
        <v>122</v>
      </c>
      <c r="D150" s="101" t="s">
        <v>120</v>
      </c>
      <c r="E150" s="101">
        <v>2</v>
      </c>
      <c r="F150" s="101" t="s">
        <v>141</v>
      </c>
      <c r="G150" s="101" t="s">
        <v>138</v>
      </c>
      <c r="H150" s="101" t="s">
        <v>19</v>
      </c>
      <c r="I150" s="112">
        <v>1</v>
      </c>
      <c r="J150" s="101" t="s">
        <v>20</v>
      </c>
      <c r="K150" s="101" t="s">
        <v>21</v>
      </c>
      <c r="L150" s="101" t="s">
        <v>116</v>
      </c>
      <c r="M150" s="101" t="s">
        <v>118</v>
      </c>
      <c r="N150" s="101"/>
      <c r="O150" s="101"/>
      <c r="P150" s="101"/>
      <c r="Q150" s="101"/>
      <c r="R150" s="101"/>
      <c r="S150" s="101">
        <v>36</v>
      </c>
      <c r="T150" s="12">
        <v>36</v>
      </c>
      <c r="U150" t="str">
        <f>M150&amp;N150</f>
        <v>Coenagrionidae</v>
      </c>
      <c r="V150" t="str">
        <f>N150&amp;O150</f>
        <v/>
      </c>
    </row>
    <row r="151" spans="1:24" x14ac:dyDescent="0.3">
      <c r="A151" s="11">
        <v>44757</v>
      </c>
      <c r="B151" s="101">
        <v>2</v>
      </c>
      <c r="C151" s="101" t="s">
        <v>122</v>
      </c>
      <c r="D151" s="101" t="s">
        <v>120</v>
      </c>
      <c r="E151" s="101">
        <v>2</v>
      </c>
      <c r="F151" s="101" t="s">
        <v>141</v>
      </c>
      <c r="G151" s="101" t="s">
        <v>138</v>
      </c>
      <c r="H151" s="101" t="s">
        <v>19</v>
      </c>
      <c r="I151" s="112">
        <v>1</v>
      </c>
      <c r="J151" s="101" t="s">
        <v>20</v>
      </c>
      <c r="K151" s="101" t="s">
        <v>21</v>
      </c>
      <c r="L151" s="101" t="s">
        <v>116</v>
      </c>
      <c r="M151" s="101" t="s">
        <v>117</v>
      </c>
      <c r="N151" s="101"/>
      <c r="O151" s="101"/>
      <c r="P151" s="101"/>
      <c r="Q151" s="101"/>
      <c r="R151" s="101"/>
      <c r="S151" s="101">
        <v>1</v>
      </c>
      <c r="T151" s="12">
        <v>1</v>
      </c>
      <c r="U151" t="str">
        <f>M151&amp;N151</f>
        <v>Libellulidae</v>
      </c>
      <c r="V151" t="str">
        <f>N151&amp;O151</f>
        <v/>
      </c>
    </row>
    <row r="152" spans="1:24" x14ac:dyDescent="0.3">
      <c r="A152" s="11">
        <v>44757</v>
      </c>
      <c r="B152" s="101">
        <v>2</v>
      </c>
      <c r="C152" s="101" t="s">
        <v>123</v>
      </c>
      <c r="D152" s="101" t="s">
        <v>120</v>
      </c>
      <c r="E152" s="101">
        <v>3</v>
      </c>
      <c r="F152" s="101" t="s">
        <v>142</v>
      </c>
      <c r="G152" s="101" t="s">
        <v>138</v>
      </c>
      <c r="H152" s="101" t="s">
        <v>19</v>
      </c>
      <c r="I152" s="112">
        <v>1</v>
      </c>
      <c r="J152" s="101" t="s">
        <v>20</v>
      </c>
      <c r="K152" s="101" t="s">
        <v>21</v>
      </c>
      <c r="L152" s="101" t="s">
        <v>116</v>
      </c>
      <c r="M152" s="101" t="s">
        <v>118</v>
      </c>
      <c r="N152" s="101" t="s">
        <v>128</v>
      </c>
      <c r="O152" s="101" t="s">
        <v>135</v>
      </c>
      <c r="P152" s="101"/>
      <c r="Q152" s="101"/>
      <c r="R152" s="101"/>
      <c r="S152" s="101">
        <v>1</v>
      </c>
      <c r="T152" s="12">
        <v>1</v>
      </c>
      <c r="U152" t="str">
        <f>M152&amp;N152</f>
        <v>CoenagrionidaeIschnura</v>
      </c>
      <c r="V152" t="str">
        <f>N152&amp;O152</f>
        <v>Ischnuragraellsii</v>
      </c>
    </row>
    <row r="153" spans="1:24" x14ac:dyDescent="0.3">
      <c r="A153" s="11">
        <v>44757</v>
      </c>
      <c r="B153" s="101">
        <v>2</v>
      </c>
      <c r="C153" s="101" t="s">
        <v>123</v>
      </c>
      <c r="D153" s="101" t="s">
        <v>120</v>
      </c>
      <c r="E153" s="101">
        <v>3</v>
      </c>
      <c r="F153" s="101" t="s">
        <v>142</v>
      </c>
      <c r="G153" s="101" t="s">
        <v>138</v>
      </c>
      <c r="H153" s="101" t="s">
        <v>19</v>
      </c>
      <c r="I153" s="112">
        <v>1</v>
      </c>
      <c r="J153" s="101" t="s">
        <v>20</v>
      </c>
      <c r="K153" s="101" t="s">
        <v>21</v>
      </c>
      <c r="L153" s="101" t="s">
        <v>116</v>
      </c>
      <c r="M153" s="101" t="s">
        <v>118</v>
      </c>
      <c r="N153" s="101" t="s">
        <v>128</v>
      </c>
      <c r="O153" s="101" t="s">
        <v>129</v>
      </c>
      <c r="P153" s="101"/>
      <c r="Q153" s="101"/>
      <c r="R153" s="101"/>
      <c r="S153" s="101">
        <v>10</v>
      </c>
      <c r="T153" s="12">
        <v>10</v>
      </c>
      <c r="U153" t="str">
        <f>M153&amp;N153</f>
        <v>CoenagrionidaeIschnura</v>
      </c>
      <c r="V153" t="str">
        <f>N153&amp;O153</f>
        <v>Ischnuraelegans</v>
      </c>
    </row>
    <row r="154" spans="1:24" x14ac:dyDescent="0.3">
      <c r="A154" s="11">
        <v>44757</v>
      </c>
      <c r="B154" s="101">
        <v>2</v>
      </c>
      <c r="C154" s="101" t="s">
        <v>123</v>
      </c>
      <c r="D154" s="101" t="s">
        <v>120</v>
      </c>
      <c r="E154" s="101">
        <v>3</v>
      </c>
      <c r="F154" s="101" t="s">
        <v>142</v>
      </c>
      <c r="G154" s="101" t="s">
        <v>138</v>
      </c>
      <c r="H154" s="101" t="s">
        <v>19</v>
      </c>
      <c r="I154" s="112">
        <v>1</v>
      </c>
      <c r="J154" s="101" t="s">
        <v>20</v>
      </c>
      <c r="K154" s="101" t="s">
        <v>21</v>
      </c>
      <c r="L154" s="101" t="s">
        <v>116</v>
      </c>
      <c r="M154" s="101" t="s">
        <v>118</v>
      </c>
      <c r="N154" s="101" t="s">
        <v>128</v>
      </c>
      <c r="O154" s="101" t="s">
        <v>135</v>
      </c>
      <c r="P154" s="101"/>
      <c r="Q154" s="101"/>
      <c r="R154" s="101"/>
      <c r="S154" s="101">
        <v>1</v>
      </c>
      <c r="T154" s="12">
        <v>1</v>
      </c>
      <c r="U154" t="str">
        <f>M154&amp;N154</f>
        <v>CoenagrionidaeIschnura</v>
      </c>
      <c r="V154" t="str">
        <f>N154&amp;O154</f>
        <v>Ischnuragraellsii</v>
      </c>
    </row>
    <row r="155" spans="1:24" x14ac:dyDescent="0.3">
      <c r="A155" s="11">
        <v>44757</v>
      </c>
      <c r="B155" s="101">
        <v>2</v>
      </c>
      <c r="C155" s="101" t="s">
        <v>123</v>
      </c>
      <c r="D155" s="101" t="s">
        <v>120</v>
      </c>
      <c r="E155" s="101">
        <v>3</v>
      </c>
      <c r="F155" s="101" t="s">
        <v>142</v>
      </c>
      <c r="G155" s="101" t="s">
        <v>138</v>
      </c>
      <c r="H155" s="101" t="s">
        <v>19</v>
      </c>
      <c r="I155" s="112">
        <v>1</v>
      </c>
      <c r="J155" s="101" t="s">
        <v>20</v>
      </c>
      <c r="K155" s="101" t="s">
        <v>21</v>
      </c>
      <c r="L155" s="101" t="s">
        <v>116</v>
      </c>
      <c r="M155" s="101" t="s">
        <v>118</v>
      </c>
      <c r="N155" s="101"/>
      <c r="O155" s="101"/>
      <c r="P155" s="101"/>
      <c r="Q155" s="101"/>
      <c r="R155" s="101"/>
      <c r="S155" s="101">
        <v>8</v>
      </c>
      <c r="T155" s="12">
        <v>8</v>
      </c>
      <c r="U155" t="str">
        <f>M155&amp;N155</f>
        <v>Coenagrionidae</v>
      </c>
      <c r="V155" t="str">
        <f>N155&amp;O155</f>
        <v/>
      </c>
    </row>
    <row r="156" spans="1:24" x14ac:dyDescent="0.3">
      <c r="A156" s="11">
        <v>44757</v>
      </c>
      <c r="B156" s="101">
        <v>2</v>
      </c>
      <c r="C156" s="101" t="s">
        <v>123</v>
      </c>
      <c r="D156" s="101" t="s">
        <v>120</v>
      </c>
      <c r="E156" s="101">
        <v>3</v>
      </c>
      <c r="F156" s="101" t="s">
        <v>142</v>
      </c>
      <c r="G156" s="101" t="s">
        <v>138</v>
      </c>
      <c r="H156" s="101" t="s">
        <v>19</v>
      </c>
      <c r="I156" s="112">
        <v>1</v>
      </c>
      <c r="J156" s="101" t="s">
        <v>20</v>
      </c>
      <c r="K156" s="101" t="s">
        <v>21</v>
      </c>
      <c r="L156" s="101" t="s">
        <v>116</v>
      </c>
      <c r="M156" s="101" t="s">
        <v>117</v>
      </c>
      <c r="N156" s="101"/>
      <c r="O156" s="101"/>
      <c r="P156" s="101"/>
      <c r="Q156" s="101"/>
      <c r="R156" s="101"/>
      <c r="S156" s="101">
        <v>7</v>
      </c>
      <c r="T156" s="12">
        <v>7</v>
      </c>
      <c r="U156" t="str">
        <f>M156&amp;N156</f>
        <v>Libellulidae</v>
      </c>
      <c r="V156" t="str">
        <f>N156&amp;O156</f>
        <v/>
      </c>
    </row>
    <row r="157" spans="1:24" x14ac:dyDescent="0.3">
      <c r="A157" s="11">
        <v>44757</v>
      </c>
      <c r="B157" s="101">
        <v>2</v>
      </c>
      <c r="C157" s="101" t="s">
        <v>125</v>
      </c>
      <c r="D157" s="101" t="s">
        <v>120</v>
      </c>
      <c r="E157" s="101">
        <v>4</v>
      </c>
      <c r="F157" s="101" t="s">
        <v>137</v>
      </c>
      <c r="G157" s="101" t="s">
        <v>138</v>
      </c>
      <c r="H157" s="101" t="s">
        <v>19</v>
      </c>
      <c r="I157" s="112">
        <v>1</v>
      </c>
      <c r="J157" s="101" t="s">
        <v>20</v>
      </c>
      <c r="K157" s="101" t="s">
        <v>21</v>
      </c>
      <c r="L157" s="101" t="s">
        <v>116</v>
      </c>
      <c r="M157" s="101" t="s">
        <v>117</v>
      </c>
      <c r="N157" s="101" t="s">
        <v>133</v>
      </c>
      <c r="O157" s="101" t="s">
        <v>134</v>
      </c>
      <c r="P157" s="101"/>
      <c r="Q157" s="101"/>
      <c r="R157" s="101"/>
      <c r="S157" s="101">
        <v>1</v>
      </c>
      <c r="T157" s="12">
        <v>1</v>
      </c>
      <c r="U157" t="str">
        <f>M157&amp;N157</f>
        <v>LibellulidaeSympetrum</v>
      </c>
      <c r="V157" t="str">
        <f>N157&amp;O157</f>
        <v>Sympetrumfonscolombii</v>
      </c>
    </row>
    <row r="158" spans="1:24" x14ac:dyDescent="0.3">
      <c r="A158" s="11">
        <v>44757</v>
      </c>
      <c r="B158" s="101">
        <v>2</v>
      </c>
      <c r="C158" s="101" t="s">
        <v>125</v>
      </c>
      <c r="D158" s="101" t="s">
        <v>120</v>
      </c>
      <c r="E158" s="101">
        <v>4</v>
      </c>
      <c r="F158" s="101" t="s">
        <v>137</v>
      </c>
      <c r="G158" s="101" t="s">
        <v>138</v>
      </c>
      <c r="H158" s="101" t="s">
        <v>19</v>
      </c>
      <c r="I158" s="112">
        <v>1</v>
      </c>
      <c r="J158" s="101" t="s">
        <v>20</v>
      </c>
      <c r="K158" s="101" t="s">
        <v>21</v>
      </c>
      <c r="L158" s="101" t="s">
        <v>116</v>
      </c>
      <c r="M158" s="101" t="s">
        <v>118</v>
      </c>
      <c r="N158" s="101" t="s">
        <v>128</v>
      </c>
      <c r="O158" s="101" t="s">
        <v>129</v>
      </c>
      <c r="P158" s="101"/>
      <c r="Q158" s="101"/>
      <c r="R158" s="101"/>
      <c r="S158" s="101">
        <v>1</v>
      </c>
      <c r="T158" s="12">
        <v>1</v>
      </c>
      <c r="U158" t="str">
        <f>M158&amp;N158</f>
        <v>CoenagrionidaeIschnura</v>
      </c>
      <c r="V158" t="str">
        <f>N158&amp;O158</f>
        <v>Ischnuraelegans</v>
      </c>
    </row>
    <row r="159" spans="1:24" x14ac:dyDescent="0.3">
      <c r="A159" s="11">
        <v>44757</v>
      </c>
      <c r="B159" s="101">
        <v>2</v>
      </c>
      <c r="C159" s="101" t="s">
        <v>125</v>
      </c>
      <c r="D159" s="101" t="s">
        <v>120</v>
      </c>
      <c r="E159" s="101">
        <v>4</v>
      </c>
      <c r="F159" s="101" t="s">
        <v>137</v>
      </c>
      <c r="G159" s="101" t="s">
        <v>138</v>
      </c>
      <c r="H159" s="101" t="s">
        <v>19</v>
      </c>
      <c r="I159" s="112">
        <v>1</v>
      </c>
      <c r="J159" s="101" t="s">
        <v>20</v>
      </c>
      <c r="K159" s="101" t="s">
        <v>21</v>
      </c>
      <c r="L159" s="101" t="s">
        <v>116</v>
      </c>
      <c r="M159" s="101" t="s">
        <v>118</v>
      </c>
      <c r="N159" s="101"/>
      <c r="O159" s="101"/>
      <c r="P159" s="101"/>
      <c r="Q159" s="101"/>
      <c r="R159" s="101"/>
      <c r="S159" s="101">
        <v>26</v>
      </c>
      <c r="T159" s="12">
        <v>26</v>
      </c>
      <c r="U159" t="str">
        <f>M159&amp;N159</f>
        <v>Coenagrionidae</v>
      </c>
      <c r="V159" t="str">
        <f>N159&amp;O159</f>
        <v/>
      </c>
    </row>
    <row r="160" spans="1:24" x14ac:dyDescent="0.3">
      <c r="A160" s="11">
        <v>44757</v>
      </c>
      <c r="B160" s="101">
        <v>2</v>
      </c>
      <c r="C160" s="101" t="s">
        <v>127</v>
      </c>
      <c r="D160" s="101" t="s">
        <v>120</v>
      </c>
      <c r="E160" s="101">
        <v>5</v>
      </c>
      <c r="F160" s="101" t="s">
        <v>143</v>
      </c>
      <c r="G160" s="101" t="s">
        <v>138</v>
      </c>
      <c r="H160" s="101" t="s">
        <v>19</v>
      </c>
      <c r="I160" s="112">
        <v>1</v>
      </c>
      <c r="J160" s="101" t="s">
        <v>20</v>
      </c>
      <c r="K160" s="101" t="s">
        <v>21</v>
      </c>
      <c r="L160" s="101" t="s">
        <v>116</v>
      </c>
      <c r="M160" s="101" t="s">
        <v>118</v>
      </c>
      <c r="N160" s="101" t="s">
        <v>128</v>
      </c>
      <c r="O160" s="101" t="s">
        <v>31</v>
      </c>
      <c r="P160" s="101"/>
      <c r="Q160" s="101"/>
      <c r="R160" s="101"/>
      <c r="S160" s="101">
        <v>2</v>
      </c>
      <c r="T160" s="12">
        <v>2</v>
      </c>
      <c r="U160" t="str">
        <f>M160&amp;N160</f>
        <v>CoenagrionidaeIschnura</v>
      </c>
      <c r="V160" t="str">
        <f>N160&amp;O160</f>
        <v>Ischnurasp</v>
      </c>
    </row>
    <row r="161" spans="1:22" x14ac:dyDescent="0.3">
      <c r="A161" s="11">
        <v>44757</v>
      </c>
      <c r="B161" s="101">
        <v>2</v>
      </c>
      <c r="C161" s="101" t="s">
        <v>127</v>
      </c>
      <c r="D161" s="101" t="s">
        <v>120</v>
      </c>
      <c r="E161" s="101">
        <v>5</v>
      </c>
      <c r="F161" s="101" t="s">
        <v>143</v>
      </c>
      <c r="G161" s="101" t="s">
        <v>138</v>
      </c>
      <c r="H161" s="101" t="s">
        <v>19</v>
      </c>
      <c r="I161" s="112">
        <v>1</v>
      </c>
      <c r="J161" s="101" t="s">
        <v>20</v>
      </c>
      <c r="K161" s="101" t="s">
        <v>21</v>
      </c>
      <c r="L161" s="101" t="s">
        <v>116</v>
      </c>
      <c r="M161" s="101" t="s">
        <v>118</v>
      </c>
      <c r="N161" s="101" t="s">
        <v>128</v>
      </c>
      <c r="O161" s="101" t="s">
        <v>129</v>
      </c>
      <c r="P161" s="101"/>
      <c r="Q161" s="101"/>
      <c r="R161" s="101"/>
      <c r="S161" s="101">
        <v>1</v>
      </c>
      <c r="T161" s="12">
        <v>1</v>
      </c>
      <c r="U161" t="str">
        <f>M161&amp;N161</f>
        <v>CoenagrionidaeIschnura</v>
      </c>
      <c r="V161" t="str">
        <f>N161&amp;O161</f>
        <v>Ischnuraelegans</v>
      </c>
    </row>
    <row r="162" spans="1:22" x14ac:dyDescent="0.3">
      <c r="A162" s="11">
        <v>44757</v>
      </c>
      <c r="B162" s="101">
        <v>2</v>
      </c>
      <c r="C162" s="101" t="s">
        <v>127</v>
      </c>
      <c r="D162" s="101" t="s">
        <v>120</v>
      </c>
      <c r="E162" s="101">
        <v>5</v>
      </c>
      <c r="F162" s="101" t="s">
        <v>143</v>
      </c>
      <c r="G162" s="101" t="s">
        <v>138</v>
      </c>
      <c r="H162" s="101" t="s">
        <v>19</v>
      </c>
      <c r="I162" s="112">
        <v>1</v>
      </c>
      <c r="J162" s="101" t="s">
        <v>20</v>
      </c>
      <c r="K162" s="101" t="s">
        <v>21</v>
      </c>
      <c r="L162" s="101" t="s">
        <v>116</v>
      </c>
      <c r="M162" s="101" t="s">
        <v>118</v>
      </c>
      <c r="N162" s="101"/>
      <c r="O162" s="101"/>
      <c r="P162" s="101"/>
      <c r="Q162" s="101"/>
      <c r="R162" s="101"/>
      <c r="S162" s="101">
        <v>6</v>
      </c>
      <c r="T162" s="12">
        <v>6</v>
      </c>
      <c r="U162" t="str">
        <f>M162&amp;N162</f>
        <v>Coenagrionidae</v>
      </c>
      <c r="V162" t="str">
        <f>N162&amp;O162</f>
        <v/>
      </c>
    </row>
    <row r="163" spans="1:22" x14ac:dyDescent="0.3">
      <c r="A163" s="13">
        <v>44757</v>
      </c>
      <c r="B163" s="3">
        <v>2</v>
      </c>
      <c r="C163" s="3" t="s">
        <v>127</v>
      </c>
      <c r="D163" s="3" t="s">
        <v>120</v>
      </c>
      <c r="E163" s="3">
        <v>5</v>
      </c>
      <c r="F163" s="3" t="s">
        <v>143</v>
      </c>
      <c r="G163" s="3" t="s">
        <v>138</v>
      </c>
      <c r="H163" s="3" t="s">
        <v>19</v>
      </c>
      <c r="I163" s="14">
        <v>1</v>
      </c>
      <c r="J163" s="3" t="s">
        <v>20</v>
      </c>
      <c r="K163" s="3" t="s">
        <v>21</v>
      </c>
      <c r="L163" s="3" t="s">
        <v>116</v>
      </c>
      <c r="M163" s="3" t="s">
        <v>117</v>
      </c>
      <c r="N163" s="3"/>
      <c r="O163" s="3"/>
      <c r="P163" s="3"/>
      <c r="Q163" s="3"/>
      <c r="R163" s="3"/>
      <c r="S163" s="3">
        <v>1</v>
      </c>
      <c r="T163" s="15">
        <v>1</v>
      </c>
      <c r="U163" t="str">
        <f>M163&amp;N163</f>
        <v>Libellulidae</v>
      </c>
      <c r="V163" t="str">
        <f>N163&amp;O163</f>
        <v/>
      </c>
    </row>
    <row r="164" spans="1:22" x14ac:dyDescent="0.3">
      <c r="T164" s="68">
        <f>SUM(T140:T163)</f>
        <v>186</v>
      </c>
    </row>
    <row r="166" spans="1:22" x14ac:dyDescent="0.3">
      <c r="A166" t="s">
        <v>145</v>
      </c>
    </row>
    <row r="167" spans="1:22" ht="28.8" x14ac:dyDescent="0.3">
      <c r="A167" s="7" t="s">
        <v>0</v>
      </c>
      <c r="B167" s="8" t="s">
        <v>1</v>
      </c>
      <c r="C167" s="8" t="s">
        <v>2</v>
      </c>
      <c r="D167" s="8" t="s">
        <v>3</v>
      </c>
      <c r="E167" s="8" t="s">
        <v>102</v>
      </c>
      <c r="F167" s="8" t="s">
        <v>103</v>
      </c>
      <c r="G167" s="8" t="s">
        <v>33</v>
      </c>
      <c r="H167" s="8" t="s">
        <v>4</v>
      </c>
      <c r="I167" s="9" t="s">
        <v>5</v>
      </c>
      <c r="J167" s="8" t="s">
        <v>6</v>
      </c>
      <c r="K167" s="8" t="s">
        <v>7</v>
      </c>
      <c r="L167" s="8" t="s">
        <v>8</v>
      </c>
      <c r="M167" s="8" t="s">
        <v>9</v>
      </c>
      <c r="N167" s="8" t="s">
        <v>10</v>
      </c>
      <c r="O167" s="8" t="s">
        <v>11</v>
      </c>
      <c r="P167" s="8" t="s">
        <v>12</v>
      </c>
      <c r="Q167" s="8" t="s">
        <v>13</v>
      </c>
      <c r="R167" s="8" t="s">
        <v>14</v>
      </c>
      <c r="S167" s="8" t="s">
        <v>15</v>
      </c>
      <c r="T167" s="10" t="s">
        <v>16</v>
      </c>
      <c r="U167" s="1" t="s">
        <v>147</v>
      </c>
    </row>
    <row r="168" spans="1:22" x14ac:dyDescent="0.3">
      <c r="A168" s="11">
        <v>44757</v>
      </c>
      <c r="B168" s="101">
        <v>2</v>
      </c>
      <c r="C168" s="101" t="s">
        <v>119</v>
      </c>
      <c r="D168" s="101" t="s">
        <v>120</v>
      </c>
      <c r="E168" s="101">
        <v>1</v>
      </c>
      <c r="F168" s="101" t="s">
        <v>140</v>
      </c>
      <c r="G168" s="101" t="str">
        <f>B168&amp;D168&amp;L168&amp;P168</f>
        <v>2CONOdonata</v>
      </c>
      <c r="H168" s="101" t="s">
        <v>19</v>
      </c>
      <c r="I168" s="112">
        <v>1</v>
      </c>
      <c r="J168" s="101" t="s">
        <v>20</v>
      </c>
      <c r="K168" s="101" t="s">
        <v>21</v>
      </c>
      <c r="L168" s="101" t="s">
        <v>116</v>
      </c>
      <c r="M168" s="101" t="s">
        <v>117</v>
      </c>
      <c r="N168" s="101" t="s">
        <v>130</v>
      </c>
      <c r="O168" s="101" t="s">
        <v>31</v>
      </c>
      <c r="P168" s="101"/>
      <c r="Q168" s="101"/>
      <c r="R168" s="101"/>
      <c r="S168" s="101">
        <v>1</v>
      </c>
      <c r="T168" s="12">
        <v>1</v>
      </c>
      <c r="U168" t="str">
        <f>N168&amp;O168</f>
        <v>Orthetrumsp</v>
      </c>
    </row>
    <row r="169" spans="1:22" x14ac:dyDescent="0.3">
      <c r="A169" s="11">
        <v>44757</v>
      </c>
      <c r="B169" s="101">
        <v>2</v>
      </c>
      <c r="C169" s="101" t="s">
        <v>119</v>
      </c>
      <c r="D169" s="101" t="s">
        <v>120</v>
      </c>
      <c r="E169" s="101">
        <v>1</v>
      </c>
      <c r="F169" s="101" t="s">
        <v>140</v>
      </c>
      <c r="G169" s="101" t="str">
        <f t="shared" ref="G169:G202" si="6">B169&amp;D169&amp;L169&amp;P169</f>
        <v>2CONOdonata</v>
      </c>
      <c r="H169" s="101" t="s">
        <v>19</v>
      </c>
      <c r="I169" s="112">
        <v>1</v>
      </c>
      <c r="J169" s="101" t="s">
        <v>20</v>
      </c>
      <c r="K169" s="101" t="s">
        <v>21</v>
      </c>
      <c r="L169" s="101" t="s">
        <v>116</v>
      </c>
      <c r="M169" s="101" t="s">
        <v>117</v>
      </c>
      <c r="N169" s="101" t="s">
        <v>131</v>
      </c>
      <c r="O169" s="101" t="s">
        <v>132</v>
      </c>
      <c r="P169" s="101"/>
      <c r="Q169" s="101"/>
      <c r="R169" s="101"/>
      <c r="S169" s="101">
        <v>1</v>
      </c>
      <c r="T169" s="12">
        <v>1</v>
      </c>
      <c r="U169" t="str">
        <f t="shared" ref="U169:U202" si="7">N169&amp;O169</f>
        <v>Diplacodeslefebvrii</v>
      </c>
    </row>
    <row r="170" spans="1:22" x14ac:dyDescent="0.3">
      <c r="A170" s="11">
        <v>44757</v>
      </c>
      <c r="B170" s="101">
        <v>2</v>
      </c>
      <c r="C170" s="101" t="s">
        <v>119</v>
      </c>
      <c r="D170" s="101" t="s">
        <v>120</v>
      </c>
      <c r="E170" s="101">
        <v>1</v>
      </c>
      <c r="F170" s="101" t="s">
        <v>140</v>
      </c>
      <c r="G170" s="101" t="str">
        <f t="shared" si="6"/>
        <v>2CONOdonata</v>
      </c>
      <c r="H170" s="101" t="s">
        <v>19</v>
      </c>
      <c r="I170" s="112">
        <v>1</v>
      </c>
      <c r="J170" s="101" t="s">
        <v>20</v>
      </c>
      <c r="K170" s="101" t="s">
        <v>21</v>
      </c>
      <c r="L170" s="101" t="s">
        <v>116</v>
      </c>
      <c r="M170" s="101" t="s">
        <v>117</v>
      </c>
      <c r="N170" s="101" t="s">
        <v>133</v>
      </c>
      <c r="O170" s="101" t="s">
        <v>134</v>
      </c>
      <c r="P170" s="101"/>
      <c r="Q170" s="101"/>
      <c r="R170" s="101"/>
      <c r="S170" s="101">
        <v>2</v>
      </c>
      <c r="T170" s="12">
        <v>2</v>
      </c>
      <c r="U170" t="str">
        <f t="shared" si="7"/>
        <v>Sympetrumfonscolombii</v>
      </c>
    </row>
    <row r="171" spans="1:22" x14ac:dyDescent="0.3">
      <c r="A171" s="11">
        <v>44757</v>
      </c>
      <c r="B171" s="101">
        <v>2</v>
      </c>
      <c r="C171" s="101" t="s">
        <v>119</v>
      </c>
      <c r="D171" s="101" t="s">
        <v>120</v>
      </c>
      <c r="E171" s="101">
        <v>1</v>
      </c>
      <c r="F171" s="101" t="s">
        <v>140</v>
      </c>
      <c r="G171" s="101" t="str">
        <f t="shared" si="6"/>
        <v>2CONOdonata</v>
      </c>
      <c r="H171" s="101" t="s">
        <v>19</v>
      </c>
      <c r="I171" s="112">
        <v>1</v>
      </c>
      <c r="J171" s="101" t="s">
        <v>20</v>
      </c>
      <c r="K171" s="101" t="s">
        <v>21</v>
      </c>
      <c r="L171" s="101" t="s">
        <v>116</v>
      </c>
      <c r="M171" s="101" t="s">
        <v>118</v>
      </c>
      <c r="N171" s="101" t="s">
        <v>128</v>
      </c>
      <c r="O171" s="101" t="s">
        <v>129</v>
      </c>
      <c r="P171" s="101"/>
      <c r="Q171" s="101"/>
      <c r="R171" s="101"/>
      <c r="S171" s="101">
        <v>20</v>
      </c>
      <c r="T171" s="12">
        <v>20</v>
      </c>
      <c r="U171" t="str">
        <f t="shared" si="7"/>
        <v>Ischnuraelegans</v>
      </c>
    </row>
    <row r="172" spans="1:22" x14ac:dyDescent="0.3">
      <c r="A172" s="11">
        <v>44757</v>
      </c>
      <c r="B172" s="101">
        <v>2</v>
      </c>
      <c r="C172" s="101" t="s">
        <v>119</v>
      </c>
      <c r="D172" s="101" t="s">
        <v>120</v>
      </c>
      <c r="E172" s="101">
        <v>1</v>
      </c>
      <c r="F172" s="101" t="s">
        <v>140</v>
      </c>
      <c r="G172" s="101" t="str">
        <f t="shared" si="6"/>
        <v>2CONOdonata</v>
      </c>
      <c r="H172" s="101" t="s">
        <v>19</v>
      </c>
      <c r="I172" s="112">
        <v>1</v>
      </c>
      <c r="J172" s="101" t="s">
        <v>20</v>
      </c>
      <c r="K172" s="101" t="s">
        <v>21</v>
      </c>
      <c r="L172" s="101" t="s">
        <v>116</v>
      </c>
      <c r="M172" s="101" t="s">
        <v>118</v>
      </c>
      <c r="N172" s="101" t="s">
        <v>128</v>
      </c>
      <c r="O172" s="101" t="s">
        <v>135</v>
      </c>
      <c r="P172" s="101"/>
      <c r="Q172" s="101"/>
      <c r="R172" s="101"/>
      <c r="S172" s="101">
        <v>1</v>
      </c>
      <c r="T172" s="12">
        <v>1</v>
      </c>
      <c r="U172" t="str">
        <f t="shared" si="7"/>
        <v>Ischnuragraellsii</v>
      </c>
    </row>
    <row r="173" spans="1:22" x14ac:dyDescent="0.3">
      <c r="A173" s="11">
        <v>44757</v>
      </c>
      <c r="B173" s="101">
        <v>2</v>
      </c>
      <c r="C173" s="101" t="s">
        <v>119</v>
      </c>
      <c r="D173" s="101" t="s">
        <v>120</v>
      </c>
      <c r="E173" s="101">
        <v>1</v>
      </c>
      <c r="F173" s="101" t="s">
        <v>140</v>
      </c>
      <c r="G173" s="101" t="str">
        <f t="shared" si="6"/>
        <v>2CONOdonata</v>
      </c>
      <c r="H173" s="101" t="s">
        <v>19</v>
      </c>
      <c r="I173" s="112">
        <v>1</v>
      </c>
      <c r="J173" s="101" t="s">
        <v>20</v>
      </c>
      <c r="K173" s="101" t="s">
        <v>21</v>
      </c>
      <c r="L173" s="101" t="s">
        <v>116</v>
      </c>
      <c r="M173" s="101" t="s">
        <v>118</v>
      </c>
      <c r="N173" s="101" t="s">
        <v>136</v>
      </c>
      <c r="O173" s="101" t="s">
        <v>31</v>
      </c>
      <c r="P173" s="101"/>
      <c r="Q173" s="101"/>
      <c r="R173" s="101"/>
      <c r="S173" s="101">
        <v>2</v>
      </c>
      <c r="T173" s="12">
        <v>2</v>
      </c>
      <c r="U173" t="str">
        <f t="shared" si="7"/>
        <v>Coenagrionsp</v>
      </c>
    </row>
    <row r="174" spans="1:22" x14ac:dyDescent="0.3">
      <c r="A174" s="11">
        <v>44757</v>
      </c>
      <c r="B174" s="101">
        <v>2</v>
      </c>
      <c r="C174" s="101" t="s">
        <v>119</v>
      </c>
      <c r="D174" s="101" t="s">
        <v>120</v>
      </c>
      <c r="E174" s="101">
        <v>1</v>
      </c>
      <c r="F174" s="101" t="s">
        <v>140</v>
      </c>
      <c r="G174" s="101" t="str">
        <f t="shared" si="6"/>
        <v>2CONOdonata</v>
      </c>
      <c r="H174" s="101" t="s">
        <v>19</v>
      </c>
      <c r="I174" s="112">
        <v>1</v>
      </c>
      <c r="J174" s="101" t="s">
        <v>20</v>
      </c>
      <c r="K174" s="101" t="s">
        <v>21</v>
      </c>
      <c r="L174" s="101" t="s">
        <v>116</v>
      </c>
      <c r="M174" s="101" t="s">
        <v>118</v>
      </c>
      <c r="N174" s="101" t="s">
        <v>128</v>
      </c>
      <c r="O174" s="101"/>
      <c r="P174" s="101"/>
      <c r="Q174" s="101"/>
      <c r="R174" s="101"/>
      <c r="S174" s="101"/>
      <c r="T174" s="12">
        <f>ROUND($T$146*X211,0)</f>
        <v>40</v>
      </c>
      <c r="U174" t="str">
        <f t="shared" si="7"/>
        <v>Ischnura</v>
      </c>
    </row>
    <row r="175" spans="1:22" x14ac:dyDescent="0.3">
      <c r="A175" s="11">
        <v>44757</v>
      </c>
      <c r="B175" s="101">
        <v>2</v>
      </c>
      <c r="C175" s="101" t="s">
        <v>119</v>
      </c>
      <c r="D175" s="101" t="s">
        <v>120</v>
      </c>
      <c r="E175" s="101">
        <v>1</v>
      </c>
      <c r="F175" s="101" t="s">
        <v>140</v>
      </c>
      <c r="G175" s="101" t="str">
        <f t="shared" si="6"/>
        <v>2CONOdonata</v>
      </c>
      <c r="H175" s="101" t="s">
        <v>19</v>
      </c>
      <c r="I175" s="112">
        <v>1</v>
      </c>
      <c r="J175" s="101" t="s">
        <v>20</v>
      </c>
      <c r="K175" s="101" t="s">
        <v>21</v>
      </c>
      <c r="L175" s="101" t="s">
        <v>116</v>
      </c>
      <c r="M175" s="101" t="s">
        <v>118</v>
      </c>
      <c r="N175" s="101" t="s">
        <v>136</v>
      </c>
      <c r="O175" s="101"/>
      <c r="P175" s="101"/>
      <c r="Q175" s="101"/>
      <c r="R175" s="101"/>
      <c r="S175" s="101"/>
      <c r="T175" s="12">
        <f>ROUND($T$146*X212,0)</f>
        <v>2</v>
      </c>
      <c r="U175" t="str">
        <f t="shared" si="7"/>
        <v>Coenagrion</v>
      </c>
    </row>
    <row r="176" spans="1:22" x14ac:dyDescent="0.3">
      <c r="A176" s="11">
        <v>44757</v>
      </c>
      <c r="B176" s="101">
        <v>2</v>
      </c>
      <c r="C176" s="101" t="s">
        <v>122</v>
      </c>
      <c r="D176" s="101" t="s">
        <v>120</v>
      </c>
      <c r="E176" s="101">
        <v>2</v>
      </c>
      <c r="F176" s="101" t="s">
        <v>141</v>
      </c>
      <c r="G176" s="101" t="str">
        <f t="shared" si="6"/>
        <v>2CONOdonata</v>
      </c>
      <c r="H176" s="101" t="s">
        <v>19</v>
      </c>
      <c r="I176" s="112">
        <v>1</v>
      </c>
      <c r="J176" s="101" t="s">
        <v>20</v>
      </c>
      <c r="K176" s="101" t="s">
        <v>21</v>
      </c>
      <c r="L176" s="101" t="s">
        <v>116</v>
      </c>
      <c r="M176" s="101" t="s">
        <v>117</v>
      </c>
      <c r="N176" s="101" t="s">
        <v>133</v>
      </c>
      <c r="O176" s="101" t="s">
        <v>134</v>
      </c>
      <c r="P176" s="101"/>
      <c r="Q176" s="101"/>
      <c r="R176" s="101"/>
      <c r="S176" s="101">
        <v>2</v>
      </c>
      <c r="T176" s="12">
        <v>2</v>
      </c>
      <c r="U176" t="str">
        <f t="shared" si="7"/>
        <v>Sympetrumfonscolombii</v>
      </c>
    </row>
    <row r="177" spans="1:21" x14ac:dyDescent="0.3">
      <c r="A177" s="11">
        <v>44757</v>
      </c>
      <c r="B177" s="101">
        <v>2</v>
      </c>
      <c r="C177" s="101" t="s">
        <v>122</v>
      </c>
      <c r="D177" s="101" t="s">
        <v>120</v>
      </c>
      <c r="E177" s="101">
        <v>2</v>
      </c>
      <c r="F177" s="101" t="s">
        <v>141</v>
      </c>
      <c r="G177" s="101" t="str">
        <f t="shared" si="6"/>
        <v>2CONOdonata</v>
      </c>
      <c r="H177" s="101" t="s">
        <v>19</v>
      </c>
      <c r="I177" s="112">
        <v>1</v>
      </c>
      <c r="J177" s="101" t="s">
        <v>20</v>
      </c>
      <c r="K177" s="101" t="s">
        <v>21</v>
      </c>
      <c r="L177" s="101" t="s">
        <v>116</v>
      </c>
      <c r="M177" s="101" t="s">
        <v>118</v>
      </c>
      <c r="N177" s="101" t="s">
        <v>128</v>
      </c>
      <c r="O177" s="101" t="s">
        <v>129</v>
      </c>
      <c r="P177" s="101"/>
      <c r="Q177" s="101"/>
      <c r="R177" s="101"/>
      <c r="S177" s="101">
        <v>1</v>
      </c>
      <c r="T177" s="12">
        <v>1</v>
      </c>
      <c r="U177" t="str">
        <f t="shared" si="7"/>
        <v>Ischnuraelegans</v>
      </c>
    </row>
    <row r="178" spans="1:21" x14ac:dyDescent="0.3">
      <c r="A178" s="11">
        <v>44757</v>
      </c>
      <c r="B178" s="101">
        <v>2</v>
      </c>
      <c r="C178" s="101" t="s">
        <v>122</v>
      </c>
      <c r="D178" s="101" t="s">
        <v>120</v>
      </c>
      <c r="E178" s="101">
        <v>2</v>
      </c>
      <c r="F178" s="101" t="s">
        <v>141</v>
      </c>
      <c r="G178" s="101" t="str">
        <f t="shared" si="6"/>
        <v>2CONOdonata</v>
      </c>
      <c r="H178" s="101" t="s">
        <v>19</v>
      </c>
      <c r="I178" s="112">
        <v>1</v>
      </c>
      <c r="J178" s="101" t="s">
        <v>20</v>
      </c>
      <c r="K178" s="101" t="s">
        <v>21</v>
      </c>
      <c r="L178" s="101" t="s">
        <v>116</v>
      </c>
      <c r="M178" s="101" t="s">
        <v>118</v>
      </c>
      <c r="N178" s="101" t="s">
        <v>128</v>
      </c>
      <c r="O178" s="101" t="s">
        <v>129</v>
      </c>
      <c r="P178" s="101"/>
      <c r="Q178" s="101"/>
      <c r="R178" s="101"/>
      <c r="S178" s="101">
        <v>12</v>
      </c>
      <c r="T178" s="12">
        <v>12</v>
      </c>
      <c r="U178" t="str">
        <f t="shared" si="7"/>
        <v>Ischnuraelegans</v>
      </c>
    </row>
    <row r="179" spans="1:21" x14ac:dyDescent="0.3">
      <c r="A179" s="11">
        <v>44757</v>
      </c>
      <c r="B179" s="101">
        <v>2</v>
      </c>
      <c r="C179" s="101" t="s">
        <v>122</v>
      </c>
      <c r="D179" s="101" t="s">
        <v>120</v>
      </c>
      <c r="E179" s="101">
        <v>2</v>
      </c>
      <c r="F179" s="101" t="s">
        <v>141</v>
      </c>
      <c r="G179" s="101" t="str">
        <f t="shared" si="6"/>
        <v>2CONOdonata</v>
      </c>
      <c r="H179" s="101" t="s">
        <v>19</v>
      </c>
      <c r="I179" s="112">
        <v>1</v>
      </c>
      <c r="J179" s="101" t="s">
        <v>20</v>
      </c>
      <c r="K179" s="101" t="s">
        <v>21</v>
      </c>
      <c r="L179" s="101" t="s">
        <v>116</v>
      </c>
      <c r="M179" s="101" t="s">
        <v>118</v>
      </c>
      <c r="N179" s="101" t="s">
        <v>128</v>
      </c>
      <c r="O179" s="101"/>
      <c r="P179" s="101"/>
      <c r="Q179" s="101"/>
      <c r="R179" s="101"/>
      <c r="S179" s="101"/>
      <c r="T179" s="12">
        <f>ROUND($T$150*X211,0)</f>
        <v>35</v>
      </c>
      <c r="U179" t="str">
        <f t="shared" si="7"/>
        <v>Ischnura</v>
      </c>
    </row>
    <row r="180" spans="1:21" x14ac:dyDescent="0.3">
      <c r="A180" s="11">
        <v>44757</v>
      </c>
      <c r="B180" s="101">
        <v>2</v>
      </c>
      <c r="C180" s="101" t="s">
        <v>122</v>
      </c>
      <c r="D180" s="101" t="s">
        <v>120</v>
      </c>
      <c r="E180" s="101">
        <v>2</v>
      </c>
      <c r="F180" s="101" t="s">
        <v>141</v>
      </c>
      <c r="G180" s="101" t="str">
        <f t="shared" si="6"/>
        <v>2CONOdonata</v>
      </c>
      <c r="H180" s="101" t="s">
        <v>19</v>
      </c>
      <c r="I180" s="112">
        <v>1</v>
      </c>
      <c r="J180" s="101" t="s">
        <v>20</v>
      </c>
      <c r="K180" s="101" t="s">
        <v>21</v>
      </c>
      <c r="L180" s="101" t="s">
        <v>116</v>
      </c>
      <c r="M180" s="101" t="s">
        <v>118</v>
      </c>
      <c r="N180" s="101" t="s">
        <v>136</v>
      </c>
      <c r="O180" s="101"/>
      <c r="P180" s="101"/>
      <c r="Q180" s="101"/>
      <c r="R180" s="101"/>
      <c r="S180" s="101"/>
      <c r="T180" s="12">
        <f>ROUND($T$150*X212,0)</f>
        <v>1</v>
      </c>
      <c r="U180" t="str">
        <f t="shared" si="7"/>
        <v>Coenagrion</v>
      </c>
    </row>
    <row r="181" spans="1:21" x14ac:dyDescent="0.3">
      <c r="A181" s="11">
        <v>44757</v>
      </c>
      <c r="B181" s="101">
        <v>2</v>
      </c>
      <c r="C181" s="101" t="s">
        <v>122</v>
      </c>
      <c r="D181" s="101" t="s">
        <v>120</v>
      </c>
      <c r="E181" s="101">
        <v>2</v>
      </c>
      <c r="F181" s="101" t="s">
        <v>141</v>
      </c>
      <c r="G181" s="101" t="str">
        <f t="shared" si="6"/>
        <v>2CONOdonata</v>
      </c>
      <c r="H181" s="101" t="s">
        <v>19</v>
      </c>
      <c r="I181" s="112">
        <v>1</v>
      </c>
      <c r="J181" s="101" t="s">
        <v>20</v>
      </c>
      <c r="K181" s="101" t="s">
        <v>21</v>
      </c>
      <c r="L181" s="101" t="s">
        <v>116</v>
      </c>
      <c r="M181" s="101" t="s">
        <v>117</v>
      </c>
      <c r="N181" s="101" t="s">
        <v>130</v>
      </c>
      <c r="O181" s="101"/>
      <c r="P181" s="101"/>
      <c r="Q181" s="101"/>
      <c r="R181" s="101"/>
      <c r="S181" s="101"/>
      <c r="T181" s="12">
        <f>ROUND($T$151*X208,0)</f>
        <v>0</v>
      </c>
      <c r="U181" t="str">
        <f t="shared" si="7"/>
        <v>Orthetrum</v>
      </c>
    </row>
    <row r="182" spans="1:21" x14ac:dyDescent="0.3">
      <c r="A182" s="11">
        <v>44757</v>
      </c>
      <c r="B182" s="101">
        <v>2</v>
      </c>
      <c r="C182" s="101" t="s">
        <v>122</v>
      </c>
      <c r="D182" s="101" t="s">
        <v>120</v>
      </c>
      <c r="E182" s="101">
        <v>2</v>
      </c>
      <c r="F182" s="101" t="s">
        <v>141</v>
      </c>
      <c r="G182" s="101" t="str">
        <f t="shared" ref="G182" si="8">B182&amp;D182&amp;L182&amp;P182</f>
        <v>2CONOdonata</v>
      </c>
      <c r="H182" s="101" t="s">
        <v>19</v>
      </c>
      <c r="I182" s="112">
        <v>1</v>
      </c>
      <c r="J182" s="101" t="s">
        <v>20</v>
      </c>
      <c r="K182" s="101" t="s">
        <v>21</v>
      </c>
      <c r="L182" s="101" t="s">
        <v>116</v>
      </c>
      <c r="M182" s="101" t="s">
        <v>117</v>
      </c>
      <c r="N182" s="101" t="s">
        <v>131</v>
      </c>
      <c r="O182" s="101"/>
      <c r="P182" s="101"/>
      <c r="Q182" s="101"/>
      <c r="R182" s="101"/>
      <c r="S182" s="101"/>
      <c r="T182" s="12">
        <f>ROUND($T$151*X209,0)</f>
        <v>0</v>
      </c>
      <c r="U182" t="str">
        <f t="shared" si="7"/>
        <v>Diplacodes</v>
      </c>
    </row>
    <row r="183" spans="1:21" x14ac:dyDescent="0.3">
      <c r="A183" s="11">
        <v>44757</v>
      </c>
      <c r="B183" s="101">
        <v>2</v>
      </c>
      <c r="C183" s="101" t="s">
        <v>122</v>
      </c>
      <c r="D183" s="101" t="s">
        <v>120</v>
      </c>
      <c r="E183" s="101">
        <v>2</v>
      </c>
      <c r="F183" s="101" t="s">
        <v>141</v>
      </c>
      <c r="G183" s="101" t="str">
        <f t="shared" si="6"/>
        <v>2CONOdonata</v>
      </c>
      <c r="H183" s="101" t="s">
        <v>19</v>
      </c>
      <c r="I183" s="112">
        <v>1</v>
      </c>
      <c r="J183" s="101" t="s">
        <v>20</v>
      </c>
      <c r="K183" s="101" t="s">
        <v>21</v>
      </c>
      <c r="L183" s="101" t="s">
        <v>116</v>
      </c>
      <c r="M183" s="101" t="s">
        <v>117</v>
      </c>
      <c r="N183" s="101" t="s">
        <v>133</v>
      </c>
      <c r="O183" s="101"/>
      <c r="P183" s="101"/>
      <c r="Q183" s="101"/>
      <c r="R183" s="101"/>
      <c r="S183" s="101"/>
      <c r="T183" s="12">
        <f>ROUND($T$151*X210,0)</f>
        <v>1</v>
      </c>
      <c r="U183" t="str">
        <f t="shared" si="7"/>
        <v>Sympetrum</v>
      </c>
    </row>
    <row r="184" spans="1:21" x14ac:dyDescent="0.3">
      <c r="A184" s="11">
        <v>44757</v>
      </c>
      <c r="B184" s="101">
        <v>2</v>
      </c>
      <c r="C184" s="101" t="s">
        <v>123</v>
      </c>
      <c r="D184" s="101" t="s">
        <v>120</v>
      </c>
      <c r="E184" s="101">
        <v>3</v>
      </c>
      <c r="F184" s="101" t="s">
        <v>142</v>
      </c>
      <c r="G184" s="101" t="str">
        <f t="shared" si="6"/>
        <v>2CONOdonata</v>
      </c>
      <c r="H184" s="101" t="s">
        <v>19</v>
      </c>
      <c r="I184" s="112">
        <v>1</v>
      </c>
      <c r="J184" s="101" t="s">
        <v>20</v>
      </c>
      <c r="K184" s="101" t="s">
        <v>21</v>
      </c>
      <c r="L184" s="101" t="s">
        <v>116</v>
      </c>
      <c r="M184" s="101" t="s">
        <v>118</v>
      </c>
      <c r="N184" s="101" t="s">
        <v>128</v>
      </c>
      <c r="O184" s="101" t="s">
        <v>135</v>
      </c>
      <c r="P184" s="101"/>
      <c r="Q184" s="101"/>
      <c r="R184" s="101"/>
      <c r="S184" s="101">
        <v>1</v>
      </c>
      <c r="T184" s="12">
        <v>1</v>
      </c>
      <c r="U184" t="str">
        <f t="shared" si="7"/>
        <v>Ischnuragraellsii</v>
      </c>
    </row>
    <row r="185" spans="1:21" x14ac:dyDescent="0.3">
      <c r="A185" s="11">
        <v>44757</v>
      </c>
      <c r="B185" s="101">
        <v>2</v>
      </c>
      <c r="C185" s="101" t="s">
        <v>123</v>
      </c>
      <c r="D185" s="101" t="s">
        <v>120</v>
      </c>
      <c r="E185" s="101">
        <v>3</v>
      </c>
      <c r="F185" s="101" t="s">
        <v>142</v>
      </c>
      <c r="G185" s="101" t="str">
        <f t="shared" si="6"/>
        <v>2CONOdonata</v>
      </c>
      <c r="H185" s="101" t="s">
        <v>19</v>
      </c>
      <c r="I185" s="112">
        <v>1</v>
      </c>
      <c r="J185" s="101" t="s">
        <v>20</v>
      </c>
      <c r="K185" s="101" t="s">
        <v>21</v>
      </c>
      <c r="L185" s="101" t="s">
        <v>116</v>
      </c>
      <c r="M185" s="101" t="s">
        <v>118</v>
      </c>
      <c r="N185" s="101" t="s">
        <v>128</v>
      </c>
      <c r="O185" s="101" t="s">
        <v>129</v>
      </c>
      <c r="P185" s="101"/>
      <c r="Q185" s="101"/>
      <c r="R185" s="101"/>
      <c r="S185" s="101">
        <v>10</v>
      </c>
      <c r="T185" s="12">
        <v>10</v>
      </c>
      <c r="U185" t="str">
        <f t="shared" si="7"/>
        <v>Ischnuraelegans</v>
      </c>
    </row>
    <row r="186" spans="1:21" x14ac:dyDescent="0.3">
      <c r="A186" s="11">
        <v>44757</v>
      </c>
      <c r="B186" s="101">
        <v>2</v>
      </c>
      <c r="C186" s="101" t="s">
        <v>123</v>
      </c>
      <c r="D186" s="101" t="s">
        <v>120</v>
      </c>
      <c r="E186" s="101">
        <v>3</v>
      </c>
      <c r="F186" s="101" t="s">
        <v>142</v>
      </c>
      <c r="G186" s="101" t="str">
        <f t="shared" si="6"/>
        <v>2CONOdonata</v>
      </c>
      <c r="H186" s="101" t="s">
        <v>19</v>
      </c>
      <c r="I186" s="112">
        <v>1</v>
      </c>
      <c r="J186" s="101" t="s">
        <v>20</v>
      </c>
      <c r="K186" s="101" t="s">
        <v>21</v>
      </c>
      <c r="L186" s="101" t="s">
        <v>116</v>
      </c>
      <c r="M186" s="101" t="s">
        <v>118</v>
      </c>
      <c r="N186" s="101" t="s">
        <v>128</v>
      </c>
      <c r="O186" s="101" t="s">
        <v>135</v>
      </c>
      <c r="P186" s="101"/>
      <c r="Q186" s="101"/>
      <c r="R186" s="101"/>
      <c r="S186" s="101">
        <v>1</v>
      </c>
      <c r="T186" s="12">
        <v>1</v>
      </c>
      <c r="U186" t="str">
        <f t="shared" si="7"/>
        <v>Ischnuragraellsii</v>
      </c>
    </row>
    <row r="187" spans="1:21" x14ac:dyDescent="0.3">
      <c r="A187" s="11">
        <v>44757</v>
      </c>
      <c r="B187" s="101">
        <v>2</v>
      </c>
      <c r="C187" s="101" t="s">
        <v>123</v>
      </c>
      <c r="D187" s="101" t="s">
        <v>120</v>
      </c>
      <c r="E187" s="101">
        <v>3</v>
      </c>
      <c r="F187" s="101" t="s">
        <v>142</v>
      </c>
      <c r="G187" s="101" t="str">
        <f t="shared" si="6"/>
        <v>2CONOdonata</v>
      </c>
      <c r="H187" s="101" t="s">
        <v>19</v>
      </c>
      <c r="I187" s="112">
        <v>1</v>
      </c>
      <c r="J187" s="101" t="s">
        <v>20</v>
      </c>
      <c r="K187" s="101" t="s">
        <v>21</v>
      </c>
      <c r="L187" s="101" t="s">
        <v>116</v>
      </c>
      <c r="M187" s="101" t="s">
        <v>118</v>
      </c>
      <c r="N187" s="101" t="s">
        <v>128</v>
      </c>
      <c r="O187" s="101"/>
      <c r="P187" s="101"/>
      <c r="Q187" s="101"/>
      <c r="R187" s="101"/>
      <c r="S187" s="101"/>
      <c r="T187" s="12">
        <f>ROUND($T$155*X211,0)</f>
        <v>8</v>
      </c>
      <c r="U187" t="str">
        <f t="shared" si="7"/>
        <v>Ischnura</v>
      </c>
    </row>
    <row r="188" spans="1:21" x14ac:dyDescent="0.3">
      <c r="A188" s="11">
        <v>44757</v>
      </c>
      <c r="B188" s="101">
        <v>2</v>
      </c>
      <c r="C188" s="101" t="s">
        <v>123</v>
      </c>
      <c r="D188" s="101" t="s">
        <v>120</v>
      </c>
      <c r="E188" s="101">
        <v>3</v>
      </c>
      <c r="F188" s="101" t="s">
        <v>142</v>
      </c>
      <c r="G188" s="101" t="str">
        <f t="shared" si="6"/>
        <v>2CONOdonata</v>
      </c>
      <c r="H188" s="101" t="s">
        <v>19</v>
      </c>
      <c r="I188" s="112">
        <v>1</v>
      </c>
      <c r="J188" s="101" t="s">
        <v>20</v>
      </c>
      <c r="K188" s="101" t="s">
        <v>21</v>
      </c>
      <c r="L188" s="101" t="s">
        <v>116</v>
      </c>
      <c r="M188" s="101" t="s">
        <v>118</v>
      </c>
      <c r="N188" s="101" t="s">
        <v>136</v>
      </c>
      <c r="O188" s="101"/>
      <c r="P188" s="101"/>
      <c r="Q188" s="101"/>
      <c r="R188" s="101"/>
      <c r="S188" s="101"/>
      <c r="T188" s="12">
        <f>ROUND($T$155*X212,0)</f>
        <v>0</v>
      </c>
      <c r="U188" t="str">
        <f t="shared" si="7"/>
        <v>Coenagrion</v>
      </c>
    </row>
    <row r="189" spans="1:21" x14ac:dyDescent="0.3">
      <c r="A189" s="11">
        <v>44757</v>
      </c>
      <c r="B189" s="101">
        <v>2</v>
      </c>
      <c r="C189" s="101" t="s">
        <v>123</v>
      </c>
      <c r="D189" s="101" t="s">
        <v>120</v>
      </c>
      <c r="E189" s="101">
        <v>3</v>
      </c>
      <c r="F189" s="101" t="s">
        <v>142</v>
      </c>
      <c r="G189" s="101" t="str">
        <f t="shared" si="6"/>
        <v>2CONOdonata</v>
      </c>
      <c r="H189" s="101" t="s">
        <v>19</v>
      </c>
      <c r="I189" s="112">
        <v>1</v>
      </c>
      <c r="J189" s="101" t="s">
        <v>20</v>
      </c>
      <c r="K189" s="101" t="s">
        <v>21</v>
      </c>
      <c r="L189" s="101" t="s">
        <v>116</v>
      </c>
      <c r="M189" s="101" t="s">
        <v>117</v>
      </c>
      <c r="N189" s="101" t="s">
        <v>130</v>
      </c>
      <c r="O189" s="101"/>
      <c r="P189" s="101"/>
      <c r="Q189" s="101"/>
      <c r="R189" s="101"/>
      <c r="S189" s="101"/>
      <c r="T189" s="12">
        <f>ROUND($T$156*X208,0)</f>
        <v>1</v>
      </c>
      <c r="U189" t="str">
        <f t="shared" si="7"/>
        <v>Orthetrum</v>
      </c>
    </row>
    <row r="190" spans="1:21" x14ac:dyDescent="0.3">
      <c r="A190" s="11">
        <v>44757</v>
      </c>
      <c r="B190" s="101">
        <v>2</v>
      </c>
      <c r="C190" s="101" t="s">
        <v>123</v>
      </c>
      <c r="D190" s="101" t="s">
        <v>120</v>
      </c>
      <c r="E190" s="101">
        <v>3</v>
      </c>
      <c r="F190" s="101" t="s">
        <v>142</v>
      </c>
      <c r="G190" s="101" t="str">
        <f t="shared" ref="G190" si="9">B190&amp;D190&amp;L190&amp;P190</f>
        <v>2CONOdonata</v>
      </c>
      <c r="H190" s="101" t="s">
        <v>19</v>
      </c>
      <c r="I190" s="112">
        <v>1</v>
      </c>
      <c r="J190" s="101" t="s">
        <v>20</v>
      </c>
      <c r="K190" s="101" t="s">
        <v>21</v>
      </c>
      <c r="L190" s="101" t="s">
        <v>116</v>
      </c>
      <c r="M190" s="101" t="s">
        <v>117</v>
      </c>
      <c r="N190" s="101" t="s">
        <v>131</v>
      </c>
      <c r="O190" s="101"/>
      <c r="P190" s="101"/>
      <c r="Q190" s="101"/>
      <c r="R190" s="101"/>
      <c r="S190" s="101"/>
      <c r="T190" s="12">
        <f>ROUND($T$156*X209,0)</f>
        <v>1</v>
      </c>
      <c r="U190" t="str">
        <f t="shared" si="7"/>
        <v>Diplacodes</v>
      </c>
    </row>
    <row r="191" spans="1:21" x14ac:dyDescent="0.3">
      <c r="A191" s="11">
        <v>44757</v>
      </c>
      <c r="B191" s="101">
        <v>2</v>
      </c>
      <c r="C191" s="101" t="s">
        <v>123</v>
      </c>
      <c r="D191" s="101" t="s">
        <v>120</v>
      </c>
      <c r="E191" s="101">
        <v>3</v>
      </c>
      <c r="F191" s="101" t="s">
        <v>142</v>
      </c>
      <c r="G191" s="101" t="str">
        <f t="shared" si="6"/>
        <v>2CONOdonata</v>
      </c>
      <c r="H191" s="101" t="s">
        <v>19</v>
      </c>
      <c r="I191" s="112">
        <v>1</v>
      </c>
      <c r="J191" s="101" t="s">
        <v>20</v>
      </c>
      <c r="K191" s="101" t="s">
        <v>21</v>
      </c>
      <c r="L191" s="101" t="s">
        <v>116</v>
      </c>
      <c r="M191" s="101" t="s">
        <v>117</v>
      </c>
      <c r="N191" s="101" t="s">
        <v>133</v>
      </c>
      <c r="O191" s="101"/>
      <c r="P191" s="101"/>
      <c r="Q191" s="101"/>
      <c r="R191" s="101"/>
      <c r="S191" s="101"/>
      <c r="T191" s="12">
        <f>ROUND($T$156*X210,0)</f>
        <v>5</v>
      </c>
      <c r="U191" t="str">
        <f t="shared" si="7"/>
        <v>Sympetrum</v>
      </c>
    </row>
    <row r="192" spans="1:21" x14ac:dyDescent="0.3">
      <c r="A192" s="11">
        <v>44757</v>
      </c>
      <c r="B192" s="101">
        <v>2</v>
      </c>
      <c r="C192" s="101" t="s">
        <v>125</v>
      </c>
      <c r="D192" s="101" t="s">
        <v>120</v>
      </c>
      <c r="E192" s="101">
        <v>4</v>
      </c>
      <c r="F192" s="101" t="s">
        <v>137</v>
      </c>
      <c r="G192" s="101" t="str">
        <f t="shared" si="6"/>
        <v>2CONOdonata</v>
      </c>
      <c r="H192" s="101" t="s">
        <v>19</v>
      </c>
      <c r="I192" s="112">
        <v>1</v>
      </c>
      <c r="J192" s="101" t="s">
        <v>20</v>
      </c>
      <c r="K192" s="101" t="s">
        <v>21</v>
      </c>
      <c r="L192" s="101" t="s">
        <v>116</v>
      </c>
      <c r="M192" s="101" t="s">
        <v>117</v>
      </c>
      <c r="N192" s="101" t="s">
        <v>133</v>
      </c>
      <c r="O192" s="101" t="s">
        <v>134</v>
      </c>
      <c r="P192" s="101"/>
      <c r="Q192" s="101"/>
      <c r="R192" s="101"/>
      <c r="S192" s="101">
        <v>1</v>
      </c>
      <c r="T192" s="12">
        <v>1</v>
      </c>
      <c r="U192" t="str">
        <f t="shared" si="7"/>
        <v>Sympetrumfonscolombii</v>
      </c>
    </row>
    <row r="193" spans="1:24" x14ac:dyDescent="0.3">
      <c r="A193" s="11">
        <v>44757</v>
      </c>
      <c r="B193" s="101">
        <v>2</v>
      </c>
      <c r="C193" s="101" t="s">
        <v>125</v>
      </c>
      <c r="D193" s="101" t="s">
        <v>120</v>
      </c>
      <c r="E193" s="101">
        <v>4</v>
      </c>
      <c r="F193" s="101" t="s">
        <v>137</v>
      </c>
      <c r="G193" s="101" t="str">
        <f t="shared" si="6"/>
        <v>2CONOdonata</v>
      </c>
      <c r="H193" s="101" t="s">
        <v>19</v>
      </c>
      <c r="I193" s="112">
        <v>1</v>
      </c>
      <c r="J193" s="101" t="s">
        <v>20</v>
      </c>
      <c r="K193" s="101" t="s">
        <v>21</v>
      </c>
      <c r="L193" s="101" t="s">
        <v>116</v>
      </c>
      <c r="M193" s="101" t="s">
        <v>118</v>
      </c>
      <c r="N193" s="101" t="s">
        <v>128</v>
      </c>
      <c r="O193" s="101" t="s">
        <v>129</v>
      </c>
      <c r="P193" s="101"/>
      <c r="Q193" s="101"/>
      <c r="R193" s="101"/>
      <c r="S193" s="101">
        <v>1</v>
      </c>
      <c r="T193" s="12">
        <v>1</v>
      </c>
      <c r="U193" t="str">
        <f t="shared" si="7"/>
        <v>Ischnuraelegans</v>
      </c>
    </row>
    <row r="194" spans="1:24" x14ac:dyDescent="0.3">
      <c r="A194" s="11">
        <v>44757</v>
      </c>
      <c r="B194" s="101">
        <v>2</v>
      </c>
      <c r="C194" s="101" t="s">
        <v>125</v>
      </c>
      <c r="D194" s="101" t="s">
        <v>120</v>
      </c>
      <c r="E194" s="101">
        <v>4</v>
      </c>
      <c r="F194" s="101" t="s">
        <v>137</v>
      </c>
      <c r="G194" s="101" t="str">
        <f t="shared" si="6"/>
        <v>2CONOdonata</v>
      </c>
      <c r="H194" s="101" t="s">
        <v>19</v>
      </c>
      <c r="I194" s="112">
        <v>1</v>
      </c>
      <c r="J194" s="101" t="s">
        <v>20</v>
      </c>
      <c r="K194" s="101" t="s">
        <v>21</v>
      </c>
      <c r="L194" s="101" t="s">
        <v>116</v>
      </c>
      <c r="M194" s="101" t="s">
        <v>118</v>
      </c>
      <c r="N194" s="101" t="s">
        <v>128</v>
      </c>
      <c r="O194" s="101"/>
      <c r="P194" s="101"/>
      <c r="Q194" s="101"/>
      <c r="R194" s="101"/>
      <c r="S194" s="101"/>
      <c r="T194" s="12">
        <f>ROUND($T$159*X211,0)</f>
        <v>25</v>
      </c>
      <c r="U194" t="str">
        <f t="shared" si="7"/>
        <v>Ischnura</v>
      </c>
    </row>
    <row r="195" spans="1:24" x14ac:dyDescent="0.3">
      <c r="A195" s="11">
        <v>44757</v>
      </c>
      <c r="B195" s="101">
        <v>2</v>
      </c>
      <c r="C195" s="101" t="s">
        <v>125</v>
      </c>
      <c r="D195" s="101" t="s">
        <v>120</v>
      </c>
      <c r="E195" s="101">
        <v>4</v>
      </c>
      <c r="F195" s="101" t="s">
        <v>137</v>
      </c>
      <c r="G195" s="101" t="str">
        <f t="shared" si="6"/>
        <v>2CONOdonata</v>
      </c>
      <c r="H195" s="101" t="s">
        <v>19</v>
      </c>
      <c r="I195" s="112">
        <v>1</v>
      </c>
      <c r="J195" s="101" t="s">
        <v>20</v>
      </c>
      <c r="K195" s="101" t="s">
        <v>21</v>
      </c>
      <c r="L195" s="101" t="s">
        <v>116</v>
      </c>
      <c r="M195" s="101" t="s">
        <v>118</v>
      </c>
      <c r="N195" s="101" t="s">
        <v>136</v>
      </c>
      <c r="O195" s="101"/>
      <c r="P195" s="101"/>
      <c r="Q195" s="101"/>
      <c r="R195" s="101"/>
      <c r="S195" s="101"/>
      <c r="T195" s="12">
        <f>ROUND($T$159*X212,0)</f>
        <v>1</v>
      </c>
      <c r="U195" t="str">
        <f t="shared" si="7"/>
        <v>Coenagrion</v>
      </c>
    </row>
    <row r="196" spans="1:24" x14ac:dyDescent="0.3">
      <c r="A196" s="11">
        <v>44757</v>
      </c>
      <c r="B196" s="101">
        <v>2</v>
      </c>
      <c r="C196" s="101" t="s">
        <v>127</v>
      </c>
      <c r="D196" s="101" t="s">
        <v>120</v>
      </c>
      <c r="E196" s="101">
        <v>5</v>
      </c>
      <c r="F196" s="101" t="s">
        <v>143</v>
      </c>
      <c r="G196" s="101" t="str">
        <f t="shared" si="6"/>
        <v>2CONOdonata</v>
      </c>
      <c r="H196" s="101" t="s">
        <v>19</v>
      </c>
      <c r="I196" s="112">
        <v>1</v>
      </c>
      <c r="J196" s="101" t="s">
        <v>20</v>
      </c>
      <c r="K196" s="101" t="s">
        <v>21</v>
      </c>
      <c r="L196" s="101" t="s">
        <v>116</v>
      </c>
      <c r="M196" s="101" t="s">
        <v>118</v>
      </c>
      <c r="N196" s="101" t="s">
        <v>128</v>
      </c>
      <c r="O196" s="101" t="s">
        <v>31</v>
      </c>
      <c r="P196" s="101"/>
      <c r="Q196" s="101"/>
      <c r="R196" s="101"/>
      <c r="S196" s="101">
        <v>2</v>
      </c>
      <c r="T196" s="12">
        <v>2</v>
      </c>
      <c r="U196" t="str">
        <f t="shared" si="7"/>
        <v>Ischnurasp</v>
      </c>
    </row>
    <row r="197" spans="1:24" x14ac:dyDescent="0.3">
      <c r="A197" s="11">
        <v>44757</v>
      </c>
      <c r="B197" s="101">
        <v>2</v>
      </c>
      <c r="C197" s="101" t="s">
        <v>127</v>
      </c>
      <c r="D197" s="101" t="s">
        <v>120</v>
      </c>
      <c r="E197" s="101">
        <v>5</v>
      </c>
      <c r="F197" s="101" t="s">
        <v>143</v>
      </c>
      <c r="G197" s="101" t="str">
        <f t="shared" si="6"/>
        <v>2CONOdonata</v>
      </c>
      <c r="H197" s="101" t="s">
        <v>19</v>
      </c>
      <c r="I197" s="112">
        <v>1</v>
      </c>
      <c r="J197" s="101" t="s">
        <v>20</v>
      </c>
      <c r="K197" s="101" t="s">
        <v>21</v>
      </c>
      <c r="L197" s="101" t="s">
        <v>116</v>
      </c>
      <c r="M197" s="101" t="s">
        <v>118</v>
      </c>
      <c r="N197" s="101" t="s">
        <v>128</v>
      </c>
      <c r="O197" s="101" t="s">
        <v>129</v>
      </c>
      <c r="P197" s="101"/>
      <c r="Q197" s="101"/>
      <c r="R197" s="101"/>
      <c r="S197" s="101">
        <v>1</v>
      </c>
      <c r="T197" s="12">
        <v>1</v>
      </c>
      <c r="U197" t="str">
        <f t="shared" si="7"/>
        <v>Ischnuraelegans</v>
      </c>
    </row>
    <row r="198" spans="1:24" x14ac:dyDescent="0.3">
      <c r="A198" s="11">
        <v>44757</v>
      </c>
      <c r="B198" s="101">
        <v>2</v>
      </c>
      <c r="C198" s="101" t="s">
        <v>127</v>
      </c>
      <c r="D198" s="101" t="s">
        <v>120</v>
      </c>
      <c r="E198" s="101">
        <v>5</v>
      </c>
      <c r="F198" s="101" t="s">
        <v>143</v>
      </c>
      <c r="G198" s="101" t="str">
        <f t="shared" si="6"/>
        <v>2CONOdonata</v>
      </c>
      <c r="H198" s="101" t="s">
        <v>19</v>
      </c>
      <c r="I198" s="112">
        <v>1</v>
      </c>
      <c r="J198" s="101" t="s">
        <v>20</v>
      </c>
      <c r="K198" s="101" t="s">
        <v>21</v>
      </c>
      <c r="L198" s="101" t="s">
        <v>116</v>
      </c>
      <c r="M198" s="101" t="s">
        <v>118</v>
      </c>
      <c r="N198" s="101" t="s">
        <v>128</v>
      </c>
      <c r="O198" s="101"/>
      <c r="P198" s="101"/>
      <c r="Q198" s="101"/>
      <c r="R198" s="101"/>
      <c r="S198" s="101"/>
      <c r="T198" s="12">
        <f>ROUND($T$162*X211,0)</f>
        <v>6</v>
      </c>
      <c r="U198" t="str">
        <f t="shared" si="7"/>
        <v>Ischnura</v>
      </c>
    </row>
    <row r="199" spans="1:24" x14ac:dyDescent="0.3">
      <c r="A199" s="11">
        <v>44757</v>
      </c>
      <c r="B199" s="101">
        <v>2</v>
      </c>
      <c r="C199" s="101" t="s">
        <v>127</v>
      </c>
      <c r="D199" s="101" t="s">
        <v>120</v>
      </c>
      <c r="E199" s="101">
        <v>5</v>
      </c>
      <c r="F199" s="101" t="s">
        <v>143</v>
      </c>
      <c r="G199" s="101" t="str">
        <f t="shared" si="6"/>
        <v>2CONOdonata</v>
      </c>
      <c r="H199" s="101" t="s">
        <v>19</v>
      </c>
      <c r="I199" s="112">
        <v>1</v>
      </c>
      <c r="J199" s="101" t="s">
        <v>20</v>
      </c>
      <c r="K199" s="101" t="s">
        <v>21</v>
      </c>
      <c r="L199" s="101" t="s">
        <v>116</v>
      </c>
      <c r="M199" s="101" t="s">
        <v>118</v>
      </c>
      <c r="N199" s="101" t="s">
        <v>136</v>
      </c>
      <c r="O199" s="101"/>
      <c r="P199" s="101"/>
      <c r="Q199" s="101"/>
      <c r="R199" s="101"/>
      <c r="S199" s="101"/>
      <c r="T199" s="12">
        <f>ROUND($T$162*X212,0)</f>
        <v>0</v>
      </c>
      <c r="U199" t="str">
        <f t="shared" si="7"/>
        <v>Coenagrion</v>
      </c>
    </row>
    <row r="200" spans="1:24" x14ac:dyDescent="0.3">
      <c r="A200" s="11">
        <v>44757</v>
      </c>
      <c r="B200" s="101">
        <v>2</v>
      </c>
      <c r="C200" s="101" t="s">
        <v>127</v>
      </c>
      <c r="D200" s="101" t="s">
        <v>120</v>
      </c>
      <c r="E200" s="101">
        <v>5</v>
      </c>
      <c r="F200" s="101" t="s">
        <v>143</v>
      </c>
      <c r="G200" s="101" t="str">
        <f t="shared" si="6"/>
        <v>2CONOdonata</v>
      </c>
      <c r="H200" s="101" t="s">
        <v>19</v>
      </c>
      <c r="I200" s="112">
        <v>1</v>
      </c>
      <c r="J200" s="101" t="s">
        <v>20</v>
      </c>
      <c r="K200" s="101" t="s">
        <v>21</v>
      </c>
      <c r="L200" s="101" t="s">
        <v>116</v>
      </c>
      <c r="M200" s="101" t="s">
        <v>117</v>
      </c>
      <c r="N200" s="101" t="s">
        <v>130</v>
      </c>
      <c r="O200" s="101"/>
      <c r="P200" s="101"/>
      <c r="Q200" s="101"/>
      <c r="R200" s="101"/>
      <c r="S200" s="101"/>
      <c r="T200" s="12">
        <f>ROUND($T$163*X211,0)</f>
        <v>1</v>
      </c>
      <c r="U200" t="str">
        <f t="shared" si="7"/>
        <v>Orthetrum</v>
      </c>
    </row>
    <row r="201" spans="1:24" x14ac:dyDescent="0.3">
      <c r="A201" s="11">
        <v>44757</v>
      </c>
      <c r="B201" s="101">
        <v>2</v>
      </c>
      <c r="C201" s="101" t="s">
        <v>127</v>
      </c>
      <c r="D201" s="101" t="s">
        <v>120</v>
      </c>
      <c r="E201" s="101">
        <v>5</v>
      </c>
      <c r="F201" s="101" t="s">
        <v>143</v>
      </c>
      <c r="G201" s="101" t="str">
        <f t="shared" ref="G201" si="10">B201&amp;D201&amp;L201&amp;P201</f>
        <v>2CONOdonata</v>
      </c>
      <c r="H201" s="101" t="s">
        <v>19</v>
      </c>
      <c r="I201" s="112">
        <v>1</v>
      </c>
      <c r="J201" s="101" t="s">
        <v>20</v>
      </c>
      <c r="K201" s="101" t="s">
        <v>21</v>
      </c>
      <c r="L201" s="101" t="s">
        <v>116</v>
      </c>
      <c r="M201" s="101" t="s">
        <v>117</v>
      </c>
      <c r="N201" s="101" t="s">
        <v>131</v>
      </c>
      <c r="O201" s="101"/>
      <c r="P201" s="101"/>
      <c r="Q201" s="101"/>
      <c r="R201" s="101"/>
      <c r="S201" s="101"/>
      <c r="T201" s="12">
        <f>ROUND($T$163*X212,0)</f>
        <v>0</v>
      </c>
      <c r="U201" t="str">
        <f t="shared" si="7"/>
        <v>Diplacodes</v>
      </c>
    </row>
    <row r="202" spans="1:24" x14ac:dyDescent="0.3">
      <c r="A202" s="13">
        <v>44757</v>
      </c>
      <c r="B202" s="3">
        <v>2</v>
      </c>
      <c r="C202" s="3" t="s">
        <v>127</v>
      </c>
      <c r="D202" s="3" t="s">
        <v>120</v>
      </c>
      <c r="E202" s="3">
        <v>5</v>
      </c>
      <c r="F202" s="3" t="s">
        <v>143</v>
      </c>
      <c r="G202" s="3" t="str">
        <f t="shared" si="6"/>
        <v>2CONOdonata</v>
      </c>
      <c r="H202" s="3" t="s">
        <v>19</v>
      </c>
      <c r="I202" s="14">
        <v>1</v>
      </c>
      <c r="J202" s="3" t="s">
        <v>20</v>
      </c>
      <c r="K202" s="3" t="s">
        <v>21</v>
      </c>
      <c r="L202" s="3" t="s">
        <v>116</v>
      </c>
      <c r="M202" s="3" t="s">
        <v>117</v>
      </c>
      <c r="N202" s="3" t="s">
        <v>133</v>
      </c>
      <c r="O202" s="3"/>
      <c r="P202" s="3"/>
      <c r="Q202" s="3"/>
      <c r="R202" s="3"/>
      <c r="S202" s="3"/>
      <c r="T202" s="15">
        <f>ROUND($T$163*X213,0)</f>
        <v>0</v>
      </c>
      <c r="U202" t="str">
        <f t="shared" si="7"/>
        <v>Sympetrum</v>
      </c>
    </row>
    <row r="203" spans="1:24" x14ac:dyDescent="0.3">
      <c r="S203" s="2"/>
      <c r="T203" s="68">
        <f>SUM(T168:T202)</f>
        <v>186</v>
      </c>
    </row>
    <row r="205" spans="1:24" x14ac:dyDescent="0.3">
      <c r="A205" t="s">
        <v>157</v>
      </c>
      <c r="U205" s="103" t="s">
        <v>155</v>
      </c>
      <c r="V205" s="104"/>
      <c r="W205" s="104"/>
      <c r="X205" s="105"/>
    </row>
    <row r="206" spans="1:24" ht="28.8" x14ac:dyDescent="0.3">
      <c r="A206" s="7" t="s">
        <v>0</v>
      </c>
      <c r="B206" s="8" t="s">
        <v>1</v>
      </c>
      <c r="C206" s="8" t="s">
        <v>2</v>
      </c>
      <c r="D206" s="8" t="s">
        <v>3</v>
      </c>
      <c r="E206" s="8" t="s">
        <v>102</v>
      </c>
      <c r="F206" s="8" t="s">
        <v>103</v>
      </c>
      <c r="G206" s="8" t="s">
        <v>33</v>
      </c>
      <c r="H206" s="8" t="s">
        <v>4</v>
      </c>
      <c r="I206" s="9" t="s">
        <v>5</v>
      </c>
      <c r="J206" s="8" t="s">
        <v>6</v>
      </c>
      <c r="K206" s="8" t="s">
        <v>7</v>
      </c>
      <c r="L206" s="8" t="s">
        <v>8</v>
      </c>
      <c r="M206" s="8" t="s">
        <v>9</v>
      </c>
      <c r="N206" s="8" t="s">
        <v>10</v>
      </c>
      <c r="O206" s="8" t="s">
        <v>11</v>
      </c>
      <c r="P206" s="8" t="s">
        <v>12</v>
      </c>
      <c r="Q206" s="8" t="s">
        <v>13</v>
      </c>
      <c r="R206" s="8" t="s">
        <v>14</v>
      </c>
      <c r="S206" s="8" t="s">
        <v>15</v>
      </c>
      <c r="T206" s="10" t="s">
        <v>16</v>
      </c>
      <c r="U206" s="98" t="s">
        <v>149</v>
      </c>
      <c r="V206" s="99"/>
      <c r="W206" s="99"/>
      <c r="X206" s="100"/>
    </row>
    <row r="207" spans="1:24" x14ac:dyDescent="0.3">
      <c r="A207" s="11">
        <v>44757</v>
      </c>
      <c r="B207" s="101">
        <v>2</v>
      </c>
      <c r="C207" s="101" t="s">
        <v>119</v>
      </c>
      <c r="D207" s="101" t="s">
        <v>120</v>
      </c>
      <c r="E207" s="101">
        <v>1</v>
      </c>
      <c r="F207" s="101" t="s">
        <v>140</v>
      </c>
      <c r="G207" s="101" t="str">
        <f>B207&amp;D207&amp;L207&amp;P207</f>
        <v>2CONOdonata</v>
      </c>
      <c r="H207" s="101" t="s">
        <v>19</v>
      </c>
      <c r="I207" s="112">
        <v>1</v>
      </c>
      <c r="J207" s="101" t="s">
        <v>20</v>
      </c>
      <c r="K207" s="101" t="s">
        <v>21</v>
      </c>
      <c r="L207" s="101" t="s">
        <v>116</v>
      </c>
      <c r="M207" s="101" t="s">
        <v>117</v>
      </c>
      <c r="N207" s="101" t="s">
        <v>130</v>
      </c>
      <c r="O207" s="101" t="s">
        <v>31</v>
      </c>
      <c r="P207" s="101"/>
      <c r="Q207" s="101"/>
      <c r="R207" s="101"/>
      <c r="S207" s="101">
        <v>1</v>
      </c>
      <c r="T207" s="12">
        <v>1</v>
      </c>
      <c r="U207" s="63" t="s">
        <v>9</v>
      </c>
      <c r="V207" s="64" t="s">
        <v>10</v>
      </c>
      <c r="W207" s="64" t="s">
        <v>146</v>
      </c>
      <c r="X207" s="66" t="s">
        <v>5</v>
      </c>
    </row>
    <row r="208" spans="1:24" x14ac:dyDescent="0.3">
      <c r="A208" s="11">
        <v>44757</v>
      </c>
      <c r="B208" s="101">
        <v>2</v>
      </c>
      <c r="C208" s="101" t="s">
        <v>119</v>
      </c>
      <c r="D208" s="101" t="s">
        <v>120</v>
      </c>
      <c r="E208" s="101">
        <v>1</v>
      </c>
      <c r="F208" s="101" t="s">
        <v>140</v>
      </c>
      <c r="G208" s="101" t="str">
        <f t="shared" ref="G208:G251" si="11">B208&amp;D208&amp;L208&amp;P208</f>
        <v>2CONOdonata</v>
      </c>
      <c r="H208" s="101" t="s">
        <v>19</v>
      </c>
      <c r="I208" s="112">
        <v>1</v>
      </c>
      <c r="J208" s="101" t="s">
        <v>20</v>
      </c>
      <c r="K208" s="101" t="s">
        <v>21</v>
      </c>
      <c r="L208" s="101" t="s">
        <v>116</v>
      </c>
      <c r="M208" s="101" t="s">
        <v>117</v>
      </c>
      <c r="N208" s="101" t="s">
        <v>131</v>
      </c>
      <c r="O208" s="101" t="s">
        <v>132</v>
      </c>
      <c r="P208" s="101"/>
      <c r="Q208" s="101"/>
      <c r="R208" s="101"/>
      <c r="S208" s="101">
        <v>1</v>
      </c>
      <c r="T208" s="12">
        <v>1</v>
      </c>
      <c r="U208" s="53" t="s">
        <v>117</v>
      </c>
      <c r="V208" s="46" t="s">
        <v>130</v>
      </c>
      <c r="W208" s="54" t="str">
        <f>U208&amp;V208</f>
        <v>LibellulidaeOrthetrum</v>
      </c>
      <c r="X208" s="55">
        <f>SUMIF($U$140:$U$163,W208,$T$140:$T$163)/(SUMIF($M$140:$M$163,U208,$T$140:$T$163)-SUM($T$151,$T$156,$T$163))</f>
        <v>0.14285714285714285</v>
      </c>
    </row>
    <row r="209" spans="1:24" x14ac:dyDescent="0.3">
      <c r="A209" s="11">
        <v>44757</v>
      </c>
      <c r="B209" s="101">
        <v>2</v>
      </c>
      <c r="C209" s="101" t="s">
        <v>119</v>
      </c>
      <c r="D209" s="101" t="s">
        <v>120</v>
      </c>
      <c r="E209" s="101">
        <v>1</v>
      </c>
      <c r="F209" s="101" t="s">
        <v>140</v>
      </c>
      <c r="G209" s="101" t="str">
        <f t="shared" si="11"/>
        <v>2CONOdonata</v>
      </c>
      <c r="H209" s="101" t="s">
        <v>19</v>
      </c>
      <c r="I209" s="112">
        <v>1</v>
      </c>
      <c r="J209" s="101" t="s">
        <v>20</v>
      </c>
      <c r="K209" s="101" t="s">
        <v>21</v>
      </c>
      <c r="L209" s="101" t="s">
        <v>116</v>
      </c>
      <c r="M209" s="101" t="s">
        <v>117</v>
      </c>
      <c r="N209" s="101" t="s">
        <v>133</v>
      </c>
      <c r="O209" s="101" t="s">
        <v>134</v>
      </c>
      <c r="P209" s="101"/>
      <c r="Q209" s="101"/>
      <c r="R209" s="101"/>
      <c r="S209" s="101">
        <v>2</v>
      </c>
      <c r="T209" s="12">
        <v>2</v>
      </c>
      <c r="U209" s="39" t="s">
        <v>117</v>
      </c>
      <c r="V209" s="101" t="s">
        <v>131</v>
      </c>
      <c r="W209" s="102" t="str">
        <f>U209&amp;V209</f>
        <v>LibellulidaeDiplacodes</v>
      </c>
      <c r="X209" s="40">
        <f>SUMIF($U$140:$U$163,W209,$T$140:$T$163)/(SUMIF($M$140:$M$163,U209,$T$140:$T$163)-SUM($T$151,$T$156,$T$163))</f>
        <v>0.14285714285714285</v>
      </c>
    </row>
    <row r="210" spans="1:24" x14ac:dyDescent="0.3">
      <c r="A210" s="11">
        <v>44757</v>
      </c>
      <c r="B210" s="101">
        <v>2</v>
      </c>
      <c r="C210" s="101" t="s">
        <v>119</v>
      </c>
      <c r="D210" s="101" t="s">
        <v>120</v>
      </c>
      <c r="E210" s="101">
        <v>1</v>
      </c>
      <c r="F210" s="101" t="s">
        <v>140</v>
      </c>
      <c r="G210" s="101" t="str">
        <f t="shared" si="11"/>
        <v>2CONOdonata</v>
      </c>
      <c r="H210" s="101" t="s">
        <v>19</v>
      </c>
      <c r="I210" s="112">
        <v>1</v>
      </c>
      <c r="J210" s="101" t="s">
        <v>20</v>
      </c>
      <c r="K210" s="101" t="s">
        <v>21</v>
      </c>
      <c r="L210" s="101" t="s">
        <v>116</v>
      </c>
      <c r="M210" s="101" t="s">
        <v>118</v>
      </c>
      <c r="N210" s="101" t="s">
        <v>128</v>
      </c>
      <c r="O210" s="101" t="s">
        <v>129</v>
      </c>
      <c r="P210" s="101"/>
      <c r="Q210" s="101"/>
      <c r="R210" s="101"/>
      <c r="S210" s="101">
        <v>20</v>
      </c>
      <c r="T210" s="12">
        <v>20</v>
      </c>
      <c r="U210" s="74" t="s">
        <v>117</v>
      </c>
      <c r="V210" s="3" t="s">
        <v>133</v>
      </c>
      <c r="W210" s="4" t="str">
        <f>U210&amp;V210</f>
        <v>LibellulidaeSympetrum</v>
      </c>
      <c r="X210" s="43">
        <f>SUMIF($U$140:$U$163,W210,$T$140:$T$163)/(SUMIF($M$140:$M$163,U210,$T$140:$T$163)-SUM($T$151,$T$156,$T$163))</f>
        <v>0.7142857142857143</v>
      </c>
    </row>
    <row r="211" spans="1:24" x14ac:dyDescent="0.3">
      <c r="A211" s="11">
        <v>44757</v>
      </c>
      <c r="B211" s="101">
        <v>2</v>
      </c>
      <c r="C211" s="101" t="s">
        <v>119</v>
      </c>
      <c r="D211" s="101" t="s">
        <v>120</v>
      </c>
      <c r="E211" s="101">
        <v>1</v>
      </c>
      <c r="F211" s="101" t="s">
        <v>140</v>
      </c>
      <c r="G211" s="101" t="str">
        <f t="shared" si="11"/>
        <v>2CONOdonata</v>
      </c>
      <c r="H211" s="101" t="s">
        <v>19</v>
      </c>
      <c r="I211" s="112">
        <v>1</v>
      </c>
      <c r="J211" s="101" t="s">
        <v>20</v>
      </c>
      <c r="K211" s="101" t="s">
        <v>21</v>
      </c>
      <c r="L211" s="101" t="s">
        <v>116</v>
      </c>
      <c r="M211" s="101" t="s">
        <v>118</v>
      </c>
      <c r="N211" s="101" t="s">
        <v>128</v>
      </c>
      <c r="O211" s="101" t="s">
        <v>135</v>
      </c>
      <c r="P211" s="101"/>
      <c r="Q211" s="101"/>
      <c r="R211" s="101"/>
      <c r="S211" s="101">
        <v>1</v>
      </c>
      <c r="T211" s="12">
        <v>1</v>
      </c>
      <c r="U211" s="53" t="s">
        <v>118</v>
      </c>
      <c r="V211" s="46" t="s">
        <v>128</v>
      </c>
      <c r="W211" s="54" t="str">
        <f>U211&amp;V211</f>
        <v>CoenagrionidaeIschnura</v>
      </c>
      <c r="X211" s="55">
        <f>SUMIF($U$140:$U$163,W211,$T$140:$T$163)/(SUMIF($M$140:$M$163,U211,$T$140:$T$163)-SUM($T$150,$T$155,$T$159,$T$146,$T$162))</f>
        <v>0.96153846153846156</v>
      </c>
    </row>
    <row r="212" spans="1:24" x14ac:dyDescent="0.3">
      <c r="A212" s="11">
        <v>44757</v>
      </c>
      <c r="B212" s="101">
        <v>2</v>
      </c>
      <c r="C212" s="101" t="s">
        <v>119</v>
      </c>
      <c r="D212" s="101" t="s">
        <v>120</v>
      </c>
      <c r="E212" s="101">
        <v>1</v>
      </c>
      <c r="F212" s="101" t="s">
        <v>140</v>
      </c>
      <c r="G212" s="101" t="str">
        <f>B212&amp;D212&amp;L212&amp;P212</f>
        <v>2CONOdonata</v>
      </c>
      <c r="H212" s="101" t="s">
        <v>19</v>
      </c>
      <c r="I212" s="112">
        <v>1</v>
      </c>
      <c r="J212" s="101" t="s">
        <v>20</v>
      </c>
      <c r="K212" s="101" t="s">
        <v>21</v>
      </c>
      <c r="L212" s="101" t="s">
        <v>116</v>
      </c>
      <c r="M212" s="101" t="s">
        <v>118</v>
      </c>
      <c r="N212" s="101" t="s">
        <v>136</v>
      </c>
      <c r="O212" s="101" t="s">
        <v>31</v>
      </c>
      <c r="P212" s="101"/>
      <c r="Q212" s="101"/>
      <c r="R212" s="101"/>
      <c r="S212" s="101">
        <v>2</v>
      </c>
      <c r="T212" s="12">
        <v>2</v>
      </c>
      <c r="U212" s="74" t="s">
        <v>118</v>
      </c>
      <c r="V212" s="3" t="s">
        <v>136</v>
      </c>
      <c r="W212" s="4" t="str">
        <f>U212&amp;V212</f>
        <v>CoenagrionidaeCoenagrion</v>
      </c>
      <c r="X212" s="43">
        <f>SUMIF($U$140:$U$163,W212,$T$140:$T$163)/(SUMIF($M$140:$M$163,U212,$T$140:$T$163)-SUM($T$150,$T$155,$T$159,$T$146,$T$162))</f>
        <v>3.8461538461538464E-2</v>
      </c>
    </row>
    <row r="213" spans="1:24" x14ac:dyDescent="0.3">
      <c r="A213" s="11">
        <v>44757</v>
      </c>
      <c r="B213" s="101">
        <v>2</v>
      </c>
      <c r="C213" s="101" t="s">
        <v>119</v>
      </c>
      <c r="D213" s="101" t="s">
        <v>120</v>
      </c>
      <c r="E213" s="101">
        <v>1</v>
      </c>
      <c r="F213" s="101" t="s">
        <v>140</v>
      </c>
      <c r="G213" s="101" t="str">
        <f t="shared" si="11"/>
        <v>2CONOdonata</v>
      </c>
      <c r="H213" s="101" t="s">
        <v>19</v>
      </c>
      <c r="I213" s="112">
        <v>1</v>
      </c>
      <c r="J213" s="101" t="s">
        <v>20</v>
      </c>
      <c r="K213" s="101" t="s">
        <v>21</v>
      </c>
      <c r="L213" s="101" t="s">
        <v>116</v>
      </c>
      <c r="M213" s="101" t="s">
        <v>118</v>
      </c>
      <c r="N213" s="101" t="s">
        <v>128</v>
      </c>
      <c r="O213" s="101" t="s">
        <v>129</v>
      </c>
      <c r="P213" s="101"/>
      <c r="Q213" s="101"/>
      <c r="R213" s="101"/>
      <c r="S213" s="101"/>
      <c r="T213" s="12">
        <f>ROUND($T$174*X219,0)</f>
        <v>36</v>
      </c>
      <c r="U213" s="39"/>
      <c r="V213" s="101"/>
      <c r="W213" s="102"/>
      <c r="X213" s="40"/>
    </row>
    <row r="214" spans="1:24" x14ac:dyDescent="0.3">
      <c r="A214" s="11">
        <v>44757</v>
      </c>
      <c r="B214" s="101">
        <v>2</v>
      </c>
      <c r="C214" s="101" t="s">
        <v>127</v>
      </c>
      <c r="D214" s="101" t="s">
        <v>120</v>
      </c>
      <c r="E214" s="101">
        <v>5</v>
      </c>
      <c r="F214" s="101" t="s">
        <v>143</v>
      </c>
      <c r="G214" s="101" t="str">
        <f t="shared" ref="G214:G215" si="12">B214&amp;D214&amp;L214&amp;P214</f>
        <v>2CONOdonata</v>
      </c>
      <c r="H214" s="101" t="s">
        <v>19</v>
      </c>
      <c r="I214" s="112">
        <v>1</v>
      </c>
      <c r="J214" s="101" t="s">
        <v>20</v>
      </c>
      <c r="K214" s="101" t="s">
        <v>21</v>
      </c>
      <c r="L214" s="101" t="s">
        <v>116</v>
      </c>
      <c r="M214" s="101" t="s">
        <v>118</v>
      </c>
      <c r="N214" s="101" t="s">
        <v>128</v>
      </c>
      <c r="O214" s="101" t="s">
        <v>135</v>
      </c>
      <c r="P214" s="101"/>
      <c r="Q214" s="101"/>
      <c r="R214" s="101"/>
      <c r="S214" s="101"/>
      <c r="T214" s="12">
        <f t="shared" ref="T214:T215" si="13">ROUND($T$174*X220,0)</f>
        <v>2</v>
      </c>
      <c r="U214" s="98" t="s">
        <v>150</v>
      </c>
      <c r="V214" s="99"/>
      <c r="W214" s="99"/>
      <c r="X214" s="100"/>
    </row>
    <row r="215" spans="1:24" x14ac:dyDescent="0.3">
      <c r="A215" s="11">
        <v>44757</v>
      </c>
      <c r="B215" s="101">
        <v>2</v>
      </c>
      <c r="C215" s="101" t="s">
        <v>127</v>
      </c>
      <c r="D215" s="101" t="s">
        <v>120</v>
      </c>
      <c r="E215" s="101">
        <v>5</v>
      </c>
      <c r="F215" s="101" t="s">
        <v>143</v>
      </c>
      <c r="G215" s="101" t="str">
        <f t="shared" si="12"/>
        <v>2CONOdonata</v>
      </c>
      <c r="H215" s="101" t="s">
        <v>19</v>
      </c>
      <c r="I215" s="112">
        <v>1</v>
      </c>
      <c r="J215" s="101" t="s">
        <v>20</v>
      </c>
      <c r="K215" s="101" t="s">
        <v>21</v>
      </c>
      <c r="L215" s="101" t="s">
        <v>116</v>
      </c>
      <c r="M215" s="101" t="s">
        <v>118</v>
      </c>
      <c r="N215" s="101" t="s">
        <v>128</v>
      </c>
      <c r="O215" s="101" t="s">
        <v>31</v>
      </c>
      <c r="P215" s="101"/>
      <c r="Q215" s="101"/>
      <c r="R215" s="101"/>
      <c r="S215" s="101"/>
      <c r="T215" s="12">
        <f t="shared" si="13"/>
        <v>2</v>
      </c>
      <c r="U215" s="63" t="s">
        <v>10</v>
      </c>
      <c r="V215" s="64" t="s">
        <v>148</v>
      </c>
      <c r="W215" s="64" t="s">
        <v>147</v>
      </c>
      <c r="X215" s="66" t="s">
        <v>5</v>
      </c>
    </row>
    <row r="216" spans="1:24" x14ac:dyDescent="0.3">
      <c r="A216" s="11">
        <v>44757</v>
      </c>
      <c r="B216" s="101">
        <v>2</v>
      </c>
      <c r="C216" s="101" t="s">
        <v>119</v>
      </c>
      <c r="D216" s="101" t="s">
        <v>120</v>
      </c>
      <c r="E216" s="101">
        <v>1</v>
      </c>
      <c r="F216" s="101" t="s">
        <v>140</v>
      </c>
      <c r="G216" s="101" t="str">
        <f t="shared" si="11"/>
        <v>2CONOdonata</v>
      </c>
      <c r="H216" s="101" t="s">
        <v>19</v>
      </c>
      <c r="I216" s="112">
        <v>1</v>
      </c>
      <c r="J216" s="101" t="s">
        <v>20</v>
      </c>
      <c r="K216" s="101" t="s">
        <v>21</v>
      </c>
      <c r="L216" s="101" t="s">
        <v>116</v>
      </c>
      <c r="M216" s="101" t="s">
        <v>118</v>
      </c>
      <c r="N216" s="101" t="s">
        <v>136</v>
      </c>
      <c r="O216" s="101" t="s">
        <v>31</v>
      </c>
      <c r="P216" s="101"/>
      <c r="Q216" s="101"/>
      <c r="R216" s="101"/>
      <c r="S216" s="101"/>
      <c r="T216" s="12">
        <v>2</v>
      </c>
      <c r="U216" s="39" t="s">
        <v>130</v>
      </c>
      <c r="V216" s="101" t="s">
        <v>31</v>
      </c>
      <c r="W216" s="102" t="str">
        <f>U216&amp;V216</f>
        <v>Orthetrumsp</v>
      </c>
      <c r="X216" s="40">
        <v>1</v>
      </c>
    </row>
    <row r="217" spans="1:24" x14ac:dyDescent="0.3">
      <c r="A217" s="11">
        <v>44757</v>
      </c>
      <c r="B217" s="101">
        <v>2</v>
      </c>
      <c r="C217" s="101" t="s">
        <v>122</v>
      </c>
      <c r="D217" s="101" t="s">
        <v>120</v>
      </c>
      <c r="E217" s="101">
        <v>2</v>
      </c>
      <c r="F217" s="101" t="s">
        <v>141</v>
      </c>
      <c r="G217" s="101" t="str">
        <f t="shared" si="11"/>
        <v>2CONOdonata</v>
      </c>
      <c r="H217" s="101" t="s">
        <v>19</v>
      </c>
      <c r="I217" s="112">
        <v>1</v>
      </c>
      <c r="J217" s="101" t="s">
        <v>20</v>
      </c>
      <c r="K217" s="101" t="s">
        <v>21</v>
      </c>
      <c r="L217" s="101" t="s">
        <v>116</v>
      </c>
      <c r="M217" s="101" t="s">
        <v>117</v>
      </c>
      <c r="N217" s="101" t="s">
        <v>133</v>
      </c>
      <c r="O217" s="101" t="s">
        <v>134</v>
      </c>
      <c r="P217" s="101"/>
      <c r="Q217" s="101"/>
      <c r="R217" s="101"/>
      <c r="S217" s="101">
        <v>2</v>
      </c>
      <c r="T217" s="12">
        <v>2</v>
      </c>
      <c r="U217" s="39" t="s">
        <v>131</v>
      </c>
      <c r="V217" s="101" t="s">
        <v>132</v>
      </c>
      <c r="W217" s="102" t="str">
        <f>U217&amp;V217</f>
        <v>Diplacodeslefebvrii</v>
      </c>
      <c r="X217" s="40">
        <v>1</v>
      </c>
    </row>
    <row r="218" spans="1:24" x14ac:dyDescent="0.3">
      <c r="A218" s="11">
        <v>44757</v>
      </c>
      <c r="B218" s="101">
        <v>2</v>
      </c>
      <c r="C218" s="101" t="s">
        <v>122</v>
      </c>
      <c r="D218" s="101" t="s">
        <v>120</v>
      </c>
      <c r="E218" s="101">
        <v>2</v>
      </c>
      <c r="F218" s="101" t="s">
        <v>141</v>
      </c>
      <c r="G218" s="101" t="str">
        <f t="shared" si="11"/>
        <v>2CONOdonata</v>
      </c>
      <c r="H218" s="101" t="s">
        <v>19</v>
      </c>
      <c r="I218" s="112">
        <v>1</v>
      </c>
      <c r="J218" s="101" t="s">
        <v>20</v>
      </c>
      <c r="K218" s="101" t="s">
        <v>21</v>
      </c>
      <c r="L218" s="101" t="s">
        <v>116</v>
      </c>
      <c r="M218" s="101" t="s">
        <v>118</v>
      </c>
      <c r="N218" s="101" t="s">
        <v>128</v>
      </c>
      <c r="O218" s="101" t="s">
        <v>129</v>
      </c>
      <c r="P218" s="101"/>
      <c r="Q218" s="101"/>
      <c r="R218" s="101"/>
      <c r="S218" s="101">
        <v>1</v>
      </c>
      <c r="T218" s="12">
        <v>1</v>
      </c>
      <c r="U218" s="39" t="s">
        <v>133</v>
      </c>
      <c r="V218" s="101" t="s">
        <v>134</v>
      </c>
      <c r="W218" s="102" t="str">
        <f>U218&amp;V218</f>
        <v>Sympetrumfonscolombii</v>
      </c>
      <c r="X218" s="40">
        <v>1</v>
      </c>
    </row>
    <row r="219" spans="1:24" x14ac:dyDescent="0.3">
      <c r="A219" s="11">
        <v>44757</v>
      </c>
      <c r="B219" s="101">
        <v>2</v>
      </c>
      <c r="C219" s="101" t="s">
        <v>122</v>
      </c>
      <c r="D219" s="101" t="s">
        <v>120</v>
      </c>
      <c r="E219" s="101">
        <v>2</v>
      </c>
      <c r="F219" s="101" t="s">
        <v>141</v>
      </c>
      <c r="G219" s="101" t="str">
        <f t="shared" si="11"/>
        <v>2CONOdonata</v>
      </c>
      <c r="H219" s="101" t="s">
        <v>19</v>
      </c>
      <c r="I219" s="112">
        <v>1</v>
      </c>
      <c r="J219" s="101" t="s">
        <v>20</v>
      </c>
      <c r="K219" s="101" t="s">
        <v>21</v>
      </c>
      <c r="L219" s="101" t="s">
        <v>116</v>
      </c>
      <c r="M219" s="101" t="s">
        <v>118</v>
      </c>
      <c r="N219" s="101" t="s">
        <v>128</v>
      </c>
      <c r="O219" s="101" t="s">
        <v>129</v>
      </c>
      <c r="P219" s="101"/>
      <c r="Q219" s="101"/>
      <c r="R219" s="101"/>
      <c r="S219" s="101">
        <v>12</v>
      </c>
      <c r="T219" s="12">
        <v>12</v>
      </c>
      <c r="U219" s="39" t="s">
        <v>128</v>
      </c>
      <c r="V219" s="101" t="s">
        <v>129</v>
      </c>
      <c r="W219" s="102" t="str">
        <f>U219&amp;V219</f>
        <v>Ischnuraelegans</v>
      </c>
      <c r="X219" s="40">
        <f>SUMIF($U$168:$U$202,W219,$T$168:$T$202)/(SUMIF($N$168:$N$202,U219,$T$168:$T$202)-SUM($T$198,$T$194,$T$187,$T$179,$T$174))</f>
        <v>0.9</v>
      </c>
    </row>
    <row r="220" spans="1:24" x14ac:dyDescent="0.3">
      <c r="A220" s="11">
        <v>44757</v>
      </c>
      <c r="B220" s="101">
        <v>2</v>
      </c>
      <c r="C220" s="101" t="s">
        <v>122</v>
      </c>
      <c r="D220" s="101" t="s">
        <v>120</v>
      </c>
      <c r="E220" s="101">
        <v>2</v>
      </c>
      <c r="F220" s="101" t="s">
        <v>141</v>
      </c>
      <c r="G220" s="101" t="str">
        <f t="shared" si="11"/>
        <v>2CONOdonata</v>
      </c>
      <c r="H220" s="101" t="s">
        <v>19</v>
      </c>
      <c r="I220" s="112">
        <v>1</v>
      </c>
      <c r="J220" s="101" t="s">
        <v>20</v>
      </c>
      <c r="K220" s="101" t="s">
        <v>21</v>
      </c>
      <c r="L220" s="101" t="s">
        <v>116</v>
      </c>
      <c r="M220" s="101" t="s">
        <v>118</v>
      </c>
      <c r="N220" s="101" t="s">
        <v>128</v>
      </c>
      <c r="O220" s="101" t="s">
        <v>129</v>
      </c>
      <c r="P220" s="101"/>
      <c r="Q220" s="101"/>
      <c r="R220" s="101"/>
      <c r="S220" s="101"/>
      <c r="T220" s="12">
        <f>ROUND($T$179*X219,0)</f>
        <v>32</v>
      </c>
      <c r="U220" s="39" t="s">
        <v>128</v>
      </c>
      <c r="V220" s="101" t="s">
        <v>135</v>
      </c>
      <c r="W220" s="102" t="str">
        <f>U220&amp;V220</f>
        <v>Ischnuragraellsii</v>
      </c>
      <c r="X220" s="40">
        <f t="shared" ref="X220:X221" si="14">SUMIF($U$168:$U$202,W220,$T$168:$T$202)/(SUMIF($N$168:$N$202,U220,$T$168:$T$202)-SUM($T$198,$T$194,$T$187,$T$179,$T$174))</f>
        <v>0.06</v>
      </c>
    </row>
    <row r="221" spans="1:24" x14ac:dyDescent="0.3">
      <c r="A221" s="11">
        <v>44757</v>
      </c>
      <c r="B221" s="101">
        <v>2</v>
      </c>
      <c r="C221" s="101" t="s">
        <v>127</v>
      </c>
      <c r="D221" s="101" t="s">
        <v>120</v>
      </c>
      <c r="E221" s="101">
        <v>5</v>
      </c>
      <c r="F221" s="101" t="s">
        <v>143</v>
      </c>
      <c r="G221" s="101" t="str">
        <f t="shared" ref="G221:G222" si="15">B221&amp;D221&amp;L221&amp;P221</f>
        <v>2CONOdonata</v>
      </c>
      <c r="H221" s="101" t="s">
        <v>19</v>
      </c>
      <c r="I221" s="112">
        <v>1</v>
      </c>
      <c r="J221" s="101" t="s">
        <v>20</v>
      </c>
      <c r="K221" s="101" t="s">
        <v>21</v>
      </c>
      <c r="L221" s="101" t="s">
        <v>116</v>
      </c>
      <c r="M221" s="101" t="s">
        <v>118</v>
      </c>
      <c r="N221" s="101" t="s">
        <v>128</v>
      </c>
      <c r="O221" s="101" t="s">
        <v>135</v>
      </c>
      <c r="P221" s="101"/>
      <c r="Q221" s="101"/>
      <c r="R221" s="101"/>
      <c r="S221" s="101"/>
      <c r="T221" s="12">
        <f t="shared" ref="T221:T222" si="16">ROUND($T$179*X220,0)</f>
        <v>2</v>
      </c>
      <c r="U221" s="39" t="s">
        <v>128</v>
      </c>
      <c r="V221" s="101" t="s">
        <v>31</v>
      </c>
      <c r="W221" s="102" t="str">
        <f>U221&amp;V221</f>
        <v>Ischnurasp</v>
      </c>
      <c r="X221" s="40">
        <f t="shared" si="14"/>
        <v>0.04</v>
      </c>
    </row>
    <row r="222" spans="1:24" x14ac:dyDescent="0.3">
      <c r="A222" s="11">
        <v>44757</v>
      </c>
      <c r="B222" s="101">
        <v>2</v>
      </c>
      <c r="C222" s="101" t="s">
        <v>127</v>
      </c>
      <c r="D222" s="101" t="s">
        <v>120</v>
      </c>
      <c r="E222" s="101">
        <v>5</v>
      </c>
      <c r="F222" s="101" t="s">
        <v>143</v>
      </c>
      <c r="G222" s="101" t="str">
        <f t="shared" si="15"/>
        <v>2CONOdonata</v>
      </c>
      <c r="H222" s="101" t="s">
        <v>19</v>
      </c>
      <c r="I222" s="112">
        <v>1</v>
      </c>
      <c r="J222" s="101" t="s">
        <v>20</v>
      </c>
      <c r="K222" s="101" t="s">
        <v>21</v>
      </c>
      <c r="L222" s="101" t="s">
        <v>116</v>
      </c>
      <c r="M222" s="101" t="s">
        <v>118</v>
      </c>
      <c r="N222" s="101" t="s">
        <v>128</v>
      </c>
      <c r="O222" s="101" t="s">
        <v>31</v>
      </c>
      <c r="P222" s="101"/>
      <c r="Q222" s="101"/>
      <c r="R222" s="101"/>
      <c r="S222" s="101"/>
      <c r="T222" s="12">
        <f t="shared" si="16"/>
        <v>1</v>
      </c>
      <c r="U222" s="74" t="s">
        <v>136</v>
      </c>
      <c r="V222" s="3" t="s">
        <v>31</v>
      </c>
      <c r="W222" s="4" t="str">
        <f>U222&amp;V222</f>
        <v>Coenagrionsp</v>
      </c>
      <c r="X222" s="43">
        <v>1</v>
      </c>
    </row>
    <row r="223" spans="1:24" x14ac:dyDescent="0.3">
      <c r="A223" s="11">
        <v>44757</v>
      </c>
      <c r="B223" s="101">
        <v>2</v>
      </c>
      <c r="C223" s="101" t="s">
        <v>122</v>
      </c>
      <c r="D223" s="101" t="s">
        <v>120</v>
      </c>
      <c r="E223" s="101">
        <v>2</v>
      </c>
      <c r="F223" s="101" t="s">
        <v>141</v>
      </c>
      <c r="G223" s="101" t="str">
        <f t="shared" si="11"/>
        <v>2CONOdonata</v>
      </c>
      <c r="H223" s="101" t="s">
        <v>19</v>
      </c>
      <c r="I223" s="112">
        <v>1</v>
      </c>
      <c r="J223" s="101" t="s">
        <v>20</v>
      </c>
      <c r="K223" s="101" t="s">
        <v>21</v>
      </c>
      <c r="L223" s="101" t="s">
        <v>116</v>
      </c>
      <c r="M223" s="101" t="s">
        <v>118</v>
      </c>
      <c r="N223" s="101" t="s">
        <v>136</v>
      </c>
      <c r="O223" s="101" t="s">
        <v>31</v>
      </c>
      <c r="P223" s="101"/>
      <c r="Q223" s="101"/>
      <c r="R223" s="101"/>
      <c r="S223" s="101"/>
      <c r="T223" s="12">
        <v>1</v>
      </c>
      <c r="U223" s="41"/>
      <c r="V223" s="102"/>
      <c r="W223" s="102"/>
      <c r="X223" s="40"/>
    </row>
    <row r="224" spans="1:24" x14ac:dyDescent="0.3">
      <c r="A224" s="11">
        <v>44757</v>
      </c>
      <c r="B224" s="101">
        <v>2</v>
      </c>
      <c r="C224" s="101" t="s">
        <v>122</v>
      </c>
      <c r="D224" s="101" t="s">
        <v>120</v>
      </c>
      <c r="E224" s="101">
        <v>2</v>
      </c>
      <c r="F224" s="101" t="s">
        <v>141</v>
      </c>
      <c r="G224" s="101" t="str">
        <f t="shared" si="11"/>
        <v>2CONOdonata</v>
      </c>
      <c r="H224" s="101" t="s">
        <v>19</v>
      </c>
      <c r="I224" s="112">
        <v>1</v>
      </c>
      <c r="J224" s="101" t="s">
        <v>20</v>
      </c>
      <c r="K224" s="101" t="s">
        <v>21</v>
      </c>
      <c r="L224" s="101" t="s">
        <v>116</v>
      </c>
      <c r="M224" s="101" t="s">
        <v>117</v>
      </c>
      <c r="N224" s="101" t="s">
        <v>130</v>
      </c>
      <c r="O224" s="101" t="s">
        <v>31</v>
      </c>
      <c r="P224" s="101"/>
      <c r="Q224" s="101"/>
      <c r="R224" s="101"/>
      <c r="S224" s="101"/>
      <c r="T224" s="12">
        <v>0</v>
      </c>
      <c r="U224" s="98" t="s">
        <v>156</v>
      </c>
      <c r="V224" s="99"/>
      <c r="W224" s="99"/>
      <c r="X224" s="100"/>
    </row>
    <row r="225" spans="1:24" x14ac:dyDescent="0.3">
      <c r="A225" s="11">
        <v>44757</v>
      </c>
      <c r="B225" s="101">
        <v>2</v>
      </c>
      <c r="C225" s="101" t="s">
        <v>122</v>
      </c>
      <c r="D225" s="101" t="s">
        <v>120</v>
      </c>
      <c r="E225" s="101">
        <v>2</v>
      </c>
      <c r="F225" s="101" t="s">
        <v>141</v>
      </c>
      <c r="G225" s="101" t="str">
        <f t="shared" si="11"/>
        <v>2CONOdonata</v>
      </c>
      <c r="H225" s="101" t="s">
        <v>19</v>
      </c>
      <c r="I225" s="112">
        <v>1</v>
      </c>
      <c r="J225" s="101" t="s">
        <v>20</v>
      </c>
      <c r="K225" s="101" t="s">
        <v>21</v>
      </c>
      <c r="L225" s="101" t="s">
        <v>116</v>
      </c>
      <c r="M225" s="101" t="s">
        <v>117</v>
      </c>
      <c r="N225" s="101" t="s">
        <v>131</v>
      </c>
      <c r="O225" s="101" t="s">
        <v>132</v>
      </c>
      <c r="P225" s="101"/>
      <c r="Q225" s="101"/>
      <c r="R225" s="101"/>
      <c r="S225" s="101"/>
      <c r="T225" s="12">
        <v>0</v>
      </c>
      <c r="U225" s="108" t="s">
        <v>153</v>
      </c>
      <c r="V225" s="4"/>
      <c r="W225" s="43"/>
      <c r="X225" s="111"/>
    </row>
    <row r="226" spans="1:24" x14ac:dyDescent="0.3">
      <c r="A226" s="11">
        <v>44757</v>
      </c>
      <c r="B226" s="101">
        <v>2</v>
      </c>
      <c r="C226" s="101" t="s">
        <v>122</v>
      </c>
      <c r="D226" s="101" t="s">
        <v>120</v>
      </c>
      <c r="E226" s="101">
        <v>2</v>
      </c>
      <c r="F226" s="101" t="s">
        <v>141</v>
      </c>
      <c r="G226" s="101" t="str">
        <f t="shared" si="11"/>
        <v>2CONOdonata</v>
      </c>
      <c r="H226" s="101" t="s">
        <v>19</v>
      </c>
      <c r="I226" s="112">
        <v>1</v>
      </c>
      <c r="J226" s="101" t="s">
        <v>20</v>
      </c>
      <c r="K226" s="101" t="s">
        <v>21</v>
      </c>
      <c r="L226" s="101" t="s">
        <v>116</v>
      </c>
      <c r="M226" s="101" t="s">
        <v>117</v>
      </c>
      <c r="N226" s="101" t="s">
        <v>133</v>
      </c>
      <c r="O226" s="101" t="s">
        <v>134</v>
      </c>
      <c r="P226" s="101"/>
      <c r="Q226" s="101"/>
      <c r="R226" s="101"/>
      <c r="S226" s="101"/>
      <c r="T226" s="12">
        <v>1</v>
      </c>
      <c r="U226" s="109" t="s">
        <v>9</v>
      </c>
      <c r="V226" s="109" t="s">
        <v>10</v>
      </c>
      <c r="W226" s="109" t="s">
        <v>11</v>
      </c>
      <c r="X226" s="40" t="s">
        <v>154</v>
      </c>
    </row>
    <row r="227" spans="1:24" x14ac:dyDescent="0.3">
      <c r="A227" s="11">
        <v>44757</v>
      </c>
      <c r="B227" s="101">
        <v>2</v>
      </c>
      <c r="C227" s="101" t="s">
        <v>123</v>
      </c>
      <c r="D227" s="101" t="s">
        <v>120</v>
      </c>
      <c r="E227" s="101">
        <v>3</v>
      </c>
      <c r="F227" s="101" t="s">
        <v>142</v>
      </c>
      <c r="G227" s="101" t="str">
        <f t="shared" si="11"/>
        <v>2CONOdonata</v>
      </c>
      <c r="H227" s="101" t="s">
        <v>19</v>
      </c>
      <c r="I227" s="112">
        <v>1</v>
      </c>
      <c r="J227" s="101" t="s">
        <v>20</v>
      </c>
      <c r="K227" s="101" t="s">
        <v>21</v>
      </c>
      <c r="L227" s="101" t="s">
        <v>116</v>
      </c>
      <c r="M227" s="101" t="s">
        <v>118</v>
      </c>
      <c r="N227" s="101" t="s">
        <v>128</v>
      </c>
      <c r="O227" s="101" t="s">
        <v>135</v>
      </c>
      <c r="P227" s="101"/>
      <c r="Q227" s="101"/>
      <c r="R227" s="101"/>
      <c r="S227" s="101">
        <v>1</v>
      </c>
      <c r="T227" s="12">
        <v>1</v>
      </c>
      <c r="U227" s="110" t="s">
        <v>118</v>
      </c>
      <c r="V227" s="110" t="s">
        <v>136</v>
      </c>
      <c r="W227" s="110" t="s">
        <v>31</v>
      </c>
      <c r="X227" s="106">
        <v>2</v>
      </c>
    </row>
    <row r="228" spans="1:24" x14ac:dyDescent="0.3">
      <c r="A228" s="11">
        <v>44757</v>
      </c>
      <c r="B228" s="101">
        <v>2</v>
      </c>
      <c r="C228" s="101" t="s">
        <v>123</v>
      </c>
      <c r="D228" s="101" t="s">
        <v>120</v>
      </c>
      <c r="E228" s="101">
        <v>3</v>
      </c>
      <c r="F228" s="101" t="s">
        <v>142</v>
      </c>
      <c r="G228" s="101" t="str">
        <f t="shared" si="11"/>
        <v>2CONOdonata</v>
      </c>
      <c r="H228" s="101" t="s">
        <v>19</v>
      </c>
      <c r="I228" s="112">
        <v>1</v>
      </c>
      <c r="J228" s="101" t="s">
        <v>20</v>
      </c>
      <c r="K228" s="101" t="s">
        <v>21</v>
      </c>
      <c r="L228" s="101" t="s">
        <v>116</v>
      </c>
      <c r="M228" s="101" t="s">
        <v>118</v>
      </c>
      <c r="N228" s="101" t="s">
        <v>128</v>
      </c>
      <c r="O228" s="101" t="s">
        <v>129</v>
      </c>
      <c r="P228" s="101"/>
      <c r="Q228" s="101"/>
      <c r="R228" s="101"/>
      <c r="S228" s="101">
        <v>10</v>
      </c>
      <c r="T228" s="12">
        <v>10</v>
      </c>
      <c r="U228" s="110"/>
      <c r="V228" s="110"/>
      <c r="W228" s="111" t="s">
        <v>151</v>
      </c>
      <c r="X228" s="106">
        <v>4</v>
      </c>
    </row>
    <row r="229" spans="1:24" x14ac:dyDescent="0.3">
      <c r="A229" s="11">
        <v>44757</v>
      </c>
      <c r="B229" s="101">
        <v>2</v>
      </c>
      <c r="C229" s="101" t="s">
        <v>123</v>
      </c>
      <c r="D229" s="101" t="s">
        <v>120</v>
      </c>
      <c r="E229" s="101">
        <v>3</v>
      </c>
      <c r="F229" s="101" t="s">
        <v>142</v>
      </c>
      <c r="G229" s="101" t="str">
        <f t="shared" si="11"/>
        <v>2CONOdonata</v>
      </c>
      <c r="H229" s="101" t="s">
        <v>19</v>
      </c>
      <c r="I229" s="112">
        <v>1</v>
      </c>
      <c r="J229" s="101" t="s">
        <v>20</v>
      </c>
      <c r="K229" s="101" t="s">
        <v>21</v>
      </c>
      <c r="L229" s="101" t="s">
        <v>116</v>
      </c>
      <c r="M229" s="101" t="s">
        <v>118</v>
      </c>
      <c r="N229" s="101" t="s">
        <v>128</v>
      </c>
      <c r="O229" s="101" t="s">
        <v>135</v>
      </c>
      <c r="P229" s="101"/>
      <c r="Q229" s="101"/>
      <c r="R229" s="101"/>
      <c r="S229" s="101">
        <v>1</v>
      </c>
      <c r="T229" s="12">
        <v>1</v>
      </c>
      <c r="U229" s="110"/>
      <c r="V229" s="110" t="s">
        <v>128</v>
      </c>
      <c r="W229" s="110" t="s">
        <v>129</v>
      </c>
      <c r="X229" s="106">
        <v>45</v>
      </c>
    </row>
    <row r="230" spans="1:24" x14ac:dyDescent="0.3">
      <c r="A230" s="11">
        <v>44757</v>
      </c>
      <c r="B230" s="101">
        <v>2</v>
      </c>
      <c r="C230" s="101" t="s">
        <v>123</v>
      </c>
      <c r="D230" s="101" t="s">
        <v>120</v>
      </c>
      <c r="E230" s="101">
        <v>3</v>
      </c>
      <c r="F230" s="101" t="s">
        <v>142</v>
      </c>
      <c r="G230" s="101" t="str">
        <f t="shared" si="11"/>
        <v>2CONOdonata</v>
      </c>
      <c r="H230" s="101" t="s">
        <v>19</v>
      </c>
      <c r="I230" s="112">
        <v>1</v>
      </c>
      <c r="J230" s="101" t="s">
        <v>20</v>
      </c>
      <c r="K230" s="101" t="s">
        <v>21</v>
      </c>
      <c r="L230" s="101" t="s">
        <v>116</v>
      </c>
      <c r="M230" s="101" t="s">
        <v>118</v>
      </c>
      <c r="N230" s="101" t="s">
        <v>128</v>
      </c>
      <c r="O230" s="101" t="s">
        <v>129</v>
      </c>
      <c r="P230" s="101"/>
      <c r="Q230" s="101"/>
      <c r="R230" s="101"/>
      <c r="S230" s="101"/>
      <c r="T230" s="12">
        <f>ROUND($T$187*X219,0)</f>
        <v>7</v>
      </c>
      <c r="U230" s="110"/>
      <c r="V230" s="110"/>
      <c r="W230" s="110" t="s">
        <v>135</v>
      </c>
      <c r="X230" s="106">
        <v>3</v>
      </c>
    </row>
    <row r="231" spans="1:24" x14ac:dyDescent="0.3">
      <c r="A231" s="11">
        <v>44757</v>
      </c>
      <c r="B231" s="101">
        <v>2</v>
      </c>
      <c r="C231" s="101" t="s">
        <v>127</v>
      </c>
      <c r="D231" s="101" t="s">
        <v>120</v>
      </c>
      <c r="E231" s="101">
        <v>5</v>
      </c>
      <c r="F231" s="101" t="s">
        <v>143</v>
      </c>
      <c r="G231" s="101" t="str">
        <f t="shared" ref="G231:G232" si="17">B231&amp;D231&amp;L231&amp;P231</f>
        <v>2CONOdonata</v>
      </c>
      <c r="H231" s="101" t="s">
        <v>19</v>
      </c>
      <c r="I231" s="112">
        <v>1</v>
      </c>
      <c r="J231" s="101" t="s">
        <v>20</v>
      </c>
      <c r="K231" s="101" t="s">
        <v>21</v>
      </c>
      <c r="L231" s="101" t="s">
        <v>116</v>
      </c>
      <c r="M231" s="101" t="s">
        <v>118</v>
      </c>
      <c r="N231" s="101" t="s">
        <v>128</v>
      </c>
      <c r="O231" s="101" t="s">
        <v>135</v>
      </c>
      <c r="P231" s="101"/>
      <c r="Q231" s="101"/>
      <c r="R231" s="101"/>
      <c r="S231" s="101"/>
      <c r="T231" s="12">
        <f t="shared" ref="T231:T232" si="18">ROUND($T$187*X220,0)</f>
        <v>0</v>
      </c>
      <c r="U231" s="110"/>
      <c r="V231" s="110"/>
      <c r="W231" s="110" t="s">
        <v>31</v>
      </c>
      <c r="X231" s="106">
        <v>2</v>
      </c>
    </row>
    <row r="232" spans="1:24" x14ac:dyDescent="0.3">
      <c r="A232" s="11">
        <v>44757</v>
      </c>
      <c r="B232" s="101">
        <v>2</v>
      </c>
      <c r="C232" s="101" t="s">
        <v>127</v>
      </c>
      <c r="D232" s="101" t="s">
        <v>120</v>
      </c>
      <c r="E232" s="101">
        <v>5</v>
      </c>
      <c r="F232" s="101" t="s">
        <v>143</v>
      </c>
      <c r="G232" s="101" t="str">
        <f t="shared" si="17"/>
        <v>2CONOdonata</v>
      </c>
      <c r="H232" s="101" t="s">
        <v>19</v>
      </c>
      <c r="I232" s="112">
        <v>1</v>
      </c>
      <c r="J232" s="101" t="s">
        <v>20</v>
      </c>
      <c r="K232" s="101" t="s">
        <v>21</v>
      </c>
      <c r="L232" s="101" t="s">
        <v>116</v>
      </c>
      <c r="M232" s="101" t="s">
        <v>118</v>
      </c>
      <c r="N232" s="101" t="s">
        <v>128</v>
      </c>
      <c r="O232" s="101" t="s">
        <v>31</v>
      </c>
      <c r="P232" s="101"/>
      <c r="Q232" s="101"/>
      <c r="R232" s="101"/>
      <c r="S232" s="101"/>
      <c r="T232" s="12">
        <f t="shared" si="18"/>
        <v>0</v>
      </c>
      <c r="U232" s="110"/>
      <c r="V232" s="111"/>
      <c r="W232" s="111" t="s">
        <v>151</v>
      </c>
      <c r="X232" s="106">
        <v>114</v>
      </c>
    </row>
    <row r="233" spans="1:24" x14ac:dyDescent="0.3">
      <c r="A233" s="11">
        <v>44757</v>
      </c>
      <c r="B233" s="101">
        <v>2</v>
      </c>
      <c r="C233" s="101" t="s">
        <v>123</v>
      </c>
      <c r="D233" s="101" t="s">
        <v>120</v>
      </c>
      <c r="E233" s="101">
        <v>3</v>
      </c>
      <c r="F233" s="101" t="s">
        <v>142</v>
      </c>
      <c r="G233" s="101" t="str">
        <f t="shared" si="11"/>
        <v>2CONOdonata</v>
      </c>
      <c r="H233" s="101" t="s">
        <v>19</v>
      </c>
      <c r="I233" s="112">
        <v>1</v>
      </c>
      <c r="J233" s="101" t="s">
        <v>20</v>
      </c>
      <c r="K233" s="101" t="s">
        <v>21</v>
      </c>
      <c r="L233" s="101" t="s">
        <v>116</v>
      </c>
      <c r="M233" s="101" t="s">
        <v>118</v>
      </c>
      <c r="N233" s="101" t="s">
        <v>136</v>
      </c>
      <c r="O233" s="101" t="s">
        <v>31</v>
      </c>
      <c r="P233" s="101"/>
      <c r="Q233" s="101"/>
      <c r="R233" s="101"/>
      <c r="S233" s="101"/>
      <c r="T233" s="12">
        <v>0</v>
      </c>
      <c r="U233" s="110" t="s">
        <v>117</v>
      </c>
      <c r="V233" s="110" t="s">
        <v>131</v>
      </c>
      <c r="W233" s="110" t="s">
        <v>132</v>
      </c>
      <c r="X233" s="106">
        <v>1</v>
      </c>
    </row>
    <row r="234" spans="1:24" x14ac:dyDescent="0.3">
      <c r="A234" s="11">
        <v>44757</v>
      </c>
      <c r="B234" s="101">
        <v>2</v>
      </c>
      <c r="C234" s="101" t="s">
        <v>123</v>
      </c>
      <c r="D234" s="101" t="s">
        <v>120</v>
      </c>
      <c r="E234" s="101">
        <v>3</v>
      </c>
      <c r="F234" s="101" t="s">
        <v>142</v>
      </c>
      <c r="G234" s="101" t="str">
        <f t="shared" si="11"/>
        <v>2CONOdonata</v>
      </c>
      <c r="H234" s="101" t="s">
        <v>19</v>
      </c>
      <c r="I234" s="112">
        <v>1</v>
      </c>
      <c r="J234" s="101" t="s">
        <v>20</v>
      </c>
      <c r="K234" s="101" t="s">
        <v>21</v>
      </c>
      <c r="L234" s="101" t="s">
        <v>116</v>
      </c>
      <c r="M234" s="101" t="s">
        <v>117</v>
      </c>
      <c r="N234" s="101" t="s">
        <v>130</v>
      </c>
      <c r="O234" s="101" t="s">
        <v>31</v>
      </c>
      <c r="P234" s="101"/>
      <c r="Q234" s="101"/>
      <c r="R234" s="101"/>
      <c r="S234" s="101"/>
      <c r="T234" s="12">
        <v>1</v>
      </c>
      <c r="U234" s="110"/>
      <c r="V234" s="110"/>
      <c r="W234" s="111" t="s">
        <v>151</v>
      </c>
      <c r="X234" s="106">
        <v>1</v>
      </c>
    </row>
    <row r="235" spans="1:24" x14ac:dyDescent="0.3">
      <c r="A235" s="11">
        <v>44757</v>
      </c>
      <c r="B235" s="101">
        <v>2</v>
      </c>
      <c r="C235" s="101" t="s">
        <v>123</v>
      </c>
      <c r="D235" s="101" t="s">
        <v>120</v>
      </c>
      <c r="E235" s="101">
        <v>3</v>
      </c>
      <c r="F235" s="101" t="s">
        <v>142</v>
      </c>
      <c r="G235" s="101" t="str">
        <f t="shared" si="11"/>
        <v>2CONOdonata</v>
      </c>
      <c r="H235" s="101" t="s">
        <v>19</v>
      </c>
      <c r="I235" s="112">
        <v>1</v>
      </c>
      <c r="J235" s="101" t="s">
        <v>20</v>
      </c>
      <c r="K235" s="101" t="s">
        <v>21</v>
      </c>
      <c r="L235" s="101" t="s">
        <v>116</v>
      </c>
      <c r="M235" s="101" t="s">
        <v>117</v>
      </c>
      <c r="N235" s="101" t="s">
        <v>131</v>
      </c>
      <c r="O235" s="101" t="s">
        <v>132</v>
      </c>
      <c r="P235" s="101"/>
      <c r="Q235" s="101"/>
      <c r="R235" s="101"/>
      <c r="S235" s="101"/>
      <c r="T235" s="12">
        <v>1</v>
      </c>
      <c r="U235" s="110"/>
      <c r="V235" s="110" t="s">
        <v>130</v>
      </c>
      <c r="W235" s="110" t="s">
        <v>31</v>
      </c>
      <c r="X235" s="106">
        <v>1</v>
      </c>
    </row>
    <row r="236" spans="1:24" x14ac:dyDescent="0.3">
      <c r="A236" s="11">
        <v>44757</v>
      </c>
      <c r="B236" s="101">
        <v>2</v>
      </c>
      <c r="C236" s="101" t="s">
        <v>123</v>
      </c>
      <c r="D236" s="101" t="s">
        <v>120</v>
      </c>
      <c r="E236" s="101">
        <v>3</v>
      </c>
      <c r="F236" s="101" t="s">
        <v>142</v>
      </c>
      <c r="G236" s="101" t="str">
        <f t="shared" si="11"/>
        <v>2CONOdonata</v>
      </c>
      <c r="H236" s="101" t="s">
        <v>19</v>
      </c>
      <c r="I236" s="112">
        <v>1</v>
      </c>
      <c r="J236" s="101" t="s">
        <v>20</v>
      </c>
      <c r="K236" s="101" t="s">
        <v>21</v>
      </c>
      <c r="L236" s="101" t="s">
        <v>116</v>
      </c>
      <c r="M236" s="101" t="s">
        <v>117</v>
      </c>
      <c r="N236" s="101" t="s">
        <v>133</v>
      </c>
      <c r="O236" s="101" t="s">
        <v>134</v>
      </c>
      <c r="P236" s="101"/>
      <c r="Q236" s="101"/>
      <c r="R236" s="101"/>
      <c r="S236" s="101"/>
      <c r="T236" s="12">
        <v>5</v>
      </c>
      <c r="U236" s="110"/>
      <c r="V236" s="110"/>
      <c r="W236" s="111" t="s">
        <v>151</v>
      </c>
      <c r="X236" s="106">
        <v>2</v>
      </c>
    </row>
    <row r="237" spans="1:24" x14ac:dyDescent="0.3">
      <c r="A237" s="11">
        <v>44757</v>
      </c>
      <c r="B237" s="101">
        <v>2</v>
      </c>
      <c r="C237" s="101" t="s">
        <v>125</v>
      </c>
      <c r="D237" s="101" t="s">
        <v>120</v>
      </c>
      <c r="E237" s="101">
        <v>4</v>
      </c>
      <c r="F237" s="101" t="s">
        <v>137</v>
      </c>
      <c r="G237" s="101" t="str">
        <f t="shared" si="11"/>
        <v>2CONOdonata</v>
      </c>
      <c r="H237" s="101" t="s">
        <v>19</v>
      </c>
      <c r="I237" s="112">
        <v>1</v>
      </c>
      <c r="J237" s="101" t="s">
        <v>20</v>
      </c>
      <c r="K237" s="101" t="s">
        <v>21</v>
      </c>
      <c r="L237" s="101" t="s">
        <v>116</v>
      </c>
      <c r="M237" s="101" t="s">
        <v>117</v>
      </c>
      <c r="N237" s="101" t="s">
        <v>133</v>
      </c>
      <c r="O237" s="101" t="s">
        <v>134</v>
      </c>
      <c r="P237" s="101"/>
      <c r="Q237" s="101"/>
      <c r="R237" s="101"/>
      <c r="S237" s="101">
        <v>1</v>
      </c>
      <c r="T237" s="12">
        <v>1</v>
      </c>
      <c r="U237" s="110"/>
      <c r="V237" s="110" t="s">
        <v>133</v>
      </c>
      <c r="W237" s="110" t="s">
        <v>134</v>
      </c>
      <c r="X237" s="106">
        <v>5</v>
      </c>
    </row>
    <row r="238" spans="1:24" x14ac:dyDescent="0.3">
      <c r="A238" s="11">
        <v>44757</v>
      </c>
      <c r="B238" s="101">
        <v>2</v>
      </c>
      <c r="C238" s="101" t="s">
        <v>125</v>
      </c>
      <c r="D238" s="101" t="s">
        <v>120</v>
      </c>
      <c r="E238" s="101">
        <v>4</v>
      </c>
      <c r="F238" s="101" t="s">
        <v>137</v>
      </c>
      <c r="G238" s="101" t="str">
        <f t="shared" si="11"/>
        <v>2CONOdonata</v>
      </c>
      <c r="H238" s="101" t="s">
        <v>19</v>
      </c>
      <c r="I238" s="112">
        <v>1</v>
      </c>
      <c r="J238" s="101" t="s">
        <v>20</v>
      </c>
      <c r="K238" s="101" t="s">
        <v>21</v>
      </c>
      <c r="L238" s="101" t="s">
        <v>116</v>
      </c>
      <c r="M238" s="101" t="s">
        <v>118</v>
      </c>
      <c r="N238" s="101" t="s">
        <v>128</v>
      </c>
      <c r="O238" s="101" t="s">
        <v>129</v>
      </c>
      <c r="P238" s="101"/>
      <c r="Q238" s="101"/>
      <c r="R238" s="101"/>
      <c r="S238" s="101">
        <v>1</v>
      </c>
      <c r="T238" s="12">
        <v>1</v>
      </c>
      <c r="U238" s="111"/>
      <c r="V238" s="111"/>
      <c r="W238" s="111" t="s">
        <v>151</v>
      </c>
      <c r="X238" s="106">
        <v>6</v>
      </c>
    </row>
    <row r="239" spans="1:24" x14ac:dyDescent="0.3">
      <c r="A239" s="11">
        <v>44757</v>
      </c>
      <c r="B239" s="101">
        <v>2</v>
      </c>
      <c r="C239" s="101" t="s">
        <v>125</v>
      </c>
      <c r="D239" s="101" t="s">
        <v>120</v>
      </c>
      <c r="E239" s="101">
        <v>4</v>
      </c>
      <c r="F239" s="101" t="s">
        <v>137</v>
      </c>
      <c r="G239" s="101" t="str">
        <f t="shared" si="11"/>
        <v>2CONOdonata</v>
      </c>
      <c r="H239" s="101" t="s">
        <v>19</v>
      </c>
      <c r="I239" s="112">
        <v>1</v>
      </c>
      <c r="J239" s="101" t="s">
        <v>20</v>
      </c>
      <c r="K239" s="101" t="s">
        <v>21</v>
      </c>
      <c r="L239" s="101" t="s">
        <v>116</v>
      </c>
      <c r="M239" s="101" t="s">
        <v>118</v>
      </c>
      <c r="N239" s="101" t="s">
        <v>128</v>
      </c>
      <c r="O239" s="101" t="s">
        <v>129</v>
      </c>
      <c r="P239" s="101"/>
      <c r="Q239" s="101"/>
      <c r="R239" s="101"/>
      <c r="S239" s="101"/>
      <c r="T239" s="12">
        <f>ROUND($T$194*X219,0)</f>
        <v>23</v>
      </c>
      <c r="U239" s="42" t="s">
        <v>152</v>
      </c>
      <c r="V239" s="4"/>
      <c r="W239" s="43"/>
      <c r="X239" s="107">
        <v>186</v>
      </c>
    </row>
    <row r="240" spans="1:24" x14ac:dyDescent="0.3">
      <c r="A240" s="11">
        <v>44757</v>
      </c>
      <c r="B240" s="101">
        <v>2</v>
      </c>
      <c r="C240" s="101" t="s">
        <v>127</v>
      </c>
      <c r="D240" s="101" t="s">
        <v>120</v>
      </c>
      <c r="E240" s="101">
        <v>5</v>
      </c>
      <c r="F240" s="101" t="s">
        <v>143</v>
      </c>
      <c r="G240" s="101" t="str">
        <f t="shared" ref="G240:G241" si="19">B240&amp;D240&amp;L240&amp;P240</f>
        <v>2CONOdonata</v>
      </c>
      <c r="H240" s="101" t="s">
        <v>19</v>
      </c>
      <c r="I240" s="112">
        <v>1</v>
      </c>
      <c r="J240" s="101" t="s">
        <v>20</v>
      </c>
      <c r="K240" s="101" t="s">
        <v>21</v>
      </c>
      <c r="L240" s="101" t="s">
        <v>116</v>
      </c>
      <c r="M240" s="101" t="s">
        <v>118</v>
      </c>
      <c r="N240" s="101" t="s">
        <v>128</v>
      </c>
      <c r="O240" s="101" t="s">
        <v>135</v>
      </c>
      <c r="P240" s="101"/>
      <c r="Q240" s="101"/>
      <c r="R240" s="101"/>
      <c r="S240" s="101"/>
      <c r="T240" s="12">
        <f t="shared" ref="T240:T241" si="20">ROUND($T$194*X220,0)</f>
        <v>2</v>
      </c>
      <c r="U240" s="41"/>
      <c r="V240" s="102"/>
      <c r="W240" s="102"/>
      <c r="X240" s="40"/>
    </row>
    <row r="241" spans="1:24" x14ac:dyDescent="0.3">
      <c r="A241" s="11">
        <v>44757</v>
      </c>
      <c r="B241" s="101">
        <v>2</v>
      </c>
      <c r="C241" s="101" t="s">
        <v>127</v>
      </c>
      <c r="D241" s="101" t="s">
        <v>120</v>
      </c>
      <c r="E241" s="101">
        <v>5</v>
      </c>
      <c r="F241" s="101" t="s">
        <v>143</v>
      </c>
      <c r="G241" s="101" t="str">
        <f t="shared" si="19"/>
        <v>2CONOdonata</v>
      </c>
      <c r="H241" s="101" t="s">
        <v>19</v>
      </c>
      <c r="I241" s="112">
        <v>1</v>
      </c>
      <c r="J241" s="101" t="s">
        <v>20</v>
      </c>
      <c r="K241" s="101" t="s">
        <v>21</v>
      </c>
      <c r="L241" s="101" t="s">
        <v>116</v>
      </c>
      <c r="M241" s="101" t="s">
        <v>118</v>
      </c>
      <c r="N241" s="101" t="s">
        <v>128</v>
      </c>
      <c r="O241" s="101" t="s">
        <v>31</v>
      </c>
      <c r="P241" s="101"/>
      <c r="Q241" s="101"/>
      <c r="R241" s="101"/>
      <c r="S241" s="101"/>
      <c r="T241" s="12">
        <f t="shared" si="20"/>
        <v>1</v>
      </c>
      <c r="U241" s="98" t="s">
        <v>158</v>
      </c>
      <c r="V241" s="99"/>
      <c r="W241" s="99"/>
      <c r="X241" s="100"/>
    </row>
    <row r="242" spans="1:24" x14ac:dyDescent="0.3">
      <c r="A242" s="11">
        <v>44757</v>
      </c>
      <c r="B242" s="101">
        <v>2</v>
      </c>
      <c r="C242" s="101" t="s">
        <v>125</v>
      </c>
      <c r="D242" s="101" t="s">
        <v>120</v>
      </c>
      <c r="E242" s="101">
        <v>4</v>
      </c>
      <c r="F242" s="101" t="s">
        <v>137</v>
      </c>
      <c r="G242" s="101" t="str">
        <f t="shared" si="11"/>
        <v>2CONOdonata</v>
      </c>
      <c r="H242" s="101" t="s">
        <v>19</v>
      </c>
      <c r="I242" s="112">
        <v>1</v>
      </c>
      <c r="J242" s="101" t="s">
        <v>20</v>
      </c>
      <c r="K242" s="101" t="s">
        <v>21</v>
      </c>
      <c r="L242" s="101" t="s">
        <v>116</v>
      </c>
      <c r="M242" s="101" t="s">
        <v>118</v>
      </c>
      <c r="N242" s="101" t="s">
        <v>136</v>
      </c>
      <c r="O242" s="101" t="s">
        <v>31</v>
      </c>
      <c r="P242" s="101"/>
      <c r="Q242" s="101"/>
      <c r="R242" s="101"/>
      <c r="S242" s="101"/>
      <c r="T242" s="12">
        <v>1</v>
      </c>
      <c r="U242" s="124" t="s">
        <v>153</v>
      </c>
      <c r="V242" s="17"/>
      <c r="W242" s="44"/>
      <c r="X242" s="128"/>
    </row>
    <row r="243" spans="1:24" x14ac:dyDescent="0.3">
      <c r="A243" s="11">
        <v>44757</v>
      </c>
      <c r="B243" s="101">
        <v>2</v>
      </c>
      <c r="C243" s="101" t="s">
        <v>127</v>
      </c>
      <c r="D243" s="101" t="s">
        <v>120</v>
      </c>
      <c r="E243" s="101">
        <v>5</v>
      </c>
      <c r="F243" s="101" t="s">
        <v>143</v>
      </c>
      <c r="G243" s="101" t="str">
        <f t="shared" si="11"/>
        <v>2CONOdonata</v>
      </c>
      <c r="H243" s="101" t="s">
        <v>19</v>
      </c>
      <c r="I243" s="112">
        <v>1</v>
      </c>
      <c r="J243" s="101" t="s">
        <v>20</v>
      </c>
      <c r="K243" s="101" t="s">
        <v>21</v>
      </c>
      <c r="L243" s="101" t="s">
        <v>116</v>
      </c>
      <c r="M243" s="101" t="s">
        <v>118</v>
      </c>
      <c r="N243" s="101" t="s">
        <v>128</v>
      </c>
      <c r="O243" s="101" t="s">
        <v>31</v>
      </c>
      <c r="P243" s="101"/>
      <c r="Q243" s="101"/>
      <c r="R243" s="101"/>
      <c r="S243" s="101">
        <v>2</v>
      </c>
      <c r="T243" s="12">
        <v>2</v>
      </c>
      <c r="U243" s="125" t="s">
        <v>9</v>
      </c>
      <c r="V243" s="125" t="s">
        <v>10</v>
      </c>
      <c r="W243" s="125" t="s">
        <v>11</v>
      </c>
      <c r="X243" s="40" t="s">
        <v>154</v>
      </c>
    </row>
    <row r="244" spans="1:24" x14ac:dyDescent="0.3">
      <c r="A244" s="11">
        <v>44757</v>
      </c>
      <c r="B244" s="101">
        <v>2</v>
      </c>
      <c r="C244" s="101" t="s">
        <v>127</v>
      </c>
      <c r="D244" s="101" t="s">
        <v>120</v>
      </c>
      <c r="E244" s="101">
        <v>5</v>
      </c>
      <c r="F244" s="101" t="s">
        <v>143</v>
      </c>
      <c r="G244" s="101" t="str">
        <f t="shared" si="11"/>
        <v>2CONOdonata</v>
      </c>
      <c r="H244" s="101" t="s">
        <v>19</v>
      </c>
      <c r="I244" s="112">
        <v>1</v>
      </c>
      <c r="J244" s="101" t="s">
        <v>20</v>
      </c>
      <c r="K244" s="101" t="s">
        <v>21</v>
      </c>
      <c r="L244" s="101" t="s">
        <v>116</v>
      </c>
      <c r="M244" s="101" t="s">
        <v>118</v>
      </c>
      <c r="N244" s="101" t="s">
        <v>128</v>
      </c>
      <c r="O244" s="101" t="s">
        <v>129</v>
      </c>
      <c r="P244" s="101"/>
      <c r="Q244" s="101"/>
      <c r="R244" s="101"/>
      <c r="S244" s="101">
        <v>1</v>
      </c>
      <c r="T244" s="101">
        <v>1</v>
      </c>
      <c r="U244" s="126" t="s">
        <v>118</v>
      </c>
      <c r="V244" s="126" t="s">
        <v>136</v>
      </c>
      <c r="W244" s="128" t="s">
        <v>31</v>
      </c>
      <c r="X244" s="123">
        <v>6</v>
      </c>
    </row>
    <row r="245" spans="1:24" x14ac:dyDescent="0.3">
      <c r="A245" s="11">
        <v>44757</v>
      </c>
      <c r="B245" s="101">
        <v>2</v>
      </c>
      <c r="C245" s="101" t="s">
        <v>127</v>
      </c>
      <c r="D245" s="101" t="s">
        <v>120</v>
      </c>
      <c r="E245" s="101">
        <v>5</v>
      </c>
      <c r="F245" s="101" t="s">
        <v>143</v>
      </c>
      <c r="G245" s="101" t="str">
        <f t="shared" si="11"/>
        <v>2CONOdonata</v>
      </c>
      <c r="H245" s="101" t="s">
        <v>19</v>
      </c>
      <c r="I245" s="112">
        <v>1</v>
      </c>
      <c r="J245" s="101" t="s">
        <v>20</v>
      </c>
      <c r="K245" s="101" t="s">
        <v>21</v>
      </c>
      <c r="L245" s="101" t="s">
        <v>116</v>
      </c>
      <c r="M245" s="101" t="s">
        <v>118</v>
      </c>
      <c r="N245" s="101" t="s">
        <v>128</v>
      </c>
      <c r="O245" s="101" t="s">
        <v>129</v>
      </c>
      <c r="P245" s="101"/>
      <c r="Q245" s="101"/>
      <c r="R245" s="101"/>
      <c r="S245" s="101"/>
      <c r="T245" s="101">
        <f>ROUND($T$198*X219,0)</f>
        <v>5</v>
      </c>
      <c r="U245" s="110"/>
      <c r="V245" s="110" t="s">
        <v>128</v>
      </c>
      <c r="W245" s="126" t="s">
        <v>129</v>
      </c>
      <c r="X245" s="106">
        <v>148</v>
      </c>
    </row>
    <row r="246" spans="1:24" x14ac:dyDescent="0.3">
      <c r="A246" s="11">
        <v>44757</v>
      </c>
      <c r="B246" s="101">
        <v>2</v>
      </c>
      <c r="C246" s="101" t="s">
        <v>127</v>
      </c>
      <c r="D246" s="101" t="s">
        <v>120</v>
      </c>
      <c r="E246" s="101">
        <v>5</v>
      </c>
      <c r="F246" s="101" t="s">
        <v>143</v>
      </c>
      <c r="G246" s="101" t="str">
        <f t="shared" ref="G246:G247" si="21">B246&amp;D246&amp;L246&amp;P246</f>
        <v>2CONOdonata</v>
      </c>
      <c r="H246" s="101" t="s">
        <v>19</v>
      </c>
      <c r="I246" s="112">
        <v>1</v>
      </c>
      <c r="J246" s="101" t="s">
        <v>20</v>
      </c>
      <c r="K246" s="101" t="s">
        <v>21</v>
      </c>
      <c r="L246" s="101" t="s">
        <v>116</v>
      </c>
      <c r="M246" s="101" t="s">
        <v>118</v>
      </c>
      <c r="N246" s="101" t="s">
        <v>128</v>
      </c>
      <c r="O246" s="101" t="s">
        <v>135</v>
      </c>
      <c r="P246" s="101"/>
      <c r="Q246" s="101"/>
      <c r="R246" s="101"/>
      <c r="S246" s="101"/>
      <c r="T246" s="101">
        <f t="shared" ref="T246:T247" si="22">ROUND($T$198*X220,0)</f>
        <v>0</v>
      </c>
      <c r="U246" s="110"/>
      <c r="V246" s="110"/>
      <c r="W246" s="110" t="s">
        <v>135</v>
      </c>
      <c r="X246" s="106">
        <v>9</v>
      </c>
    </row>
    <row r="247" spans="1:24" x14ac:dyDescent="0.3">
      <c r="A247" s="11">
        <v>44757</v>
      </c>
      <c r="B247" s="101">
        <v>2</v>
      </c>
      <c r="C247" s="101" t="s">
        <v>127</v>
      </c>
      <c r="D247" s="101" t="s">
        <v>120</v>
      </c>
      <c r="E247" s="101">
        <v>5</v>
      </c>
      <c r="F247" s="101" t="s">
        <v>143</v>
      </c>
      <c r="G247" s="101" t="str">
        <f t="shared" si="21"/>
        <v>2CONOdonata</v>
      </c>
      <c r="H247" s="101" t="s">
        <v>19</v>
      </c>
      <c r="I247" s="112">
        <v>1</v>
      </c>
      <c r="J247" s="101" t="s">
        <v>20</v>
      </c>
      <c r="K247" s="101" t="s">
        <v>21</v>
      </c>
      <c r="L247" s="101" t="s">
        <v>116</v>
      </c>
      <c r="M247" s="101" t="s">
        <v>118</v>
      </c>
      <c r="N247" s="101" t="s">
        <v>128</v>
      </c>
      <c r="O247" s="101" t="s">
        <v>31</v>
      </c>
      <c r="P247" s="101"/>
      <c r="Q247" s="101"/>
      <c r="R247" s="101"/>
      <c r="S247" s="101"/>
      <c r="T247" s="101">
        <f t="shared" si="22"/>
        <v>0</v>
      </c>
      <c r="U247" s="110"/>
      <c r="V247" s="111"/>
      <c r="W247" s="111" t="s">
        <v>31</v>
      </c>
      <c r="X247" s="106">
        <v>6</v>
      </c>
    </row>
    <row r="248" spans="1:24" x14ac:dyDescent="0.3">
      <c r="A248" s="11">
        <v>44757</v>
      </c>
      <c r="B248" s="101">
        <v>2</v>
      </c>
      <c r="C248" s="101" t="s">
        <v>127</v>
      </c>
      <c r="D248" s="101" t="s">
        <v>120</v>
      </c>
      <c r="E248" s="101">
        <v>5</v>
      </c>
      <c r="F248" s="101" t="s">
        <v>143</v>
      </c>
      <c r="G248" s="101" t="str">
        <f t="shared" si="11"/>
        <v>2CONOdonata</v>
      </c>
      <c r="H248" s="101" t="s">
        <v>19</v>
      </c>
      <c r="I248" s="112">
        <v>1</v>
      </c>
      <c r="J248" s="101" t="s">
        <v>20</v>
      </c>
      <c r="K248" s="101" t="s">
        <v>21</v>
      </c>
      <c r="L248" s="101" t="s">
        <v>116</v>
      </c>
      <c r="M248" s="101" t="s">
        <v>118</v>
      </c>
      <c r="N248" s="101" t="s">
        <v>136</v>
      </c>
      <c r="O248" s="101" t="s">
        <v>31</v>
      </c>
      <c r="P248" s="101"/>
      <c r="Q248" s="101"/>
      <c r="R248" s="101"/>
      <c r="S248" s="101"/>
      <c r="T248" s="101">
        <v>0</v>
      </c>
      <c r="U248" s="110" t="s">
        <v>117</v>
      </c>
      <c r="V248" s="126" t="s">
        <v>131</v>
      </c>
      <c r="W248" s="128" t="s">
        <v>132</v>
      </c>
      <c r="X248" s="106">
        <v>2</v>
      </c>
    </row>
    <row r="249" spans="1:24" x14ac:dyDescent="0.3">
      <c r="A249" s="11">
        <v>44757</v>
      </c>
      <c r="B249" s="101">
        <v>2</v>
      </c>
      <c r="C249" s="101" t="s">
        <v>127</v>
      </c>
      <c r="D249" s="101" t="s">
        <v>120</v>
      </c>
      <c r="E249" s="101">
        <v>5</v>
      </c>
      <c r="F249" s="101" t="s">
        <v>143</v>
      </c>
      <c r="G249" s="101" t="str">
        <f t="shared" si="11"/>
        <v>2CONOdonata</v>
      </c>
      <c r="H249" s="101" t="s">
        <v>19</v>
      </c>
      <c r="I249" s="112">
        <v>1</v>
      </c>
      <c r="J249" s="101" t="s">
        <v>20</v>
      </c>
      <c r="K249" s="101" t="s">
        <v>21</v>
      </c>
      <c r="L249" s="101" t="s">
        <v>116</v>
      </c>
      <c r="M249" s="101" t="s">
        <v>117</v>
      </c>
      <c r="N249" s="101" t="s">
        <v>130</v>
      </c>
      <c r="O249" s="101" t="s">
        <v>31</v>
      </c>
      <c r="P249" s="101"/>
      <c r="Q249" s="101"/>
      <c r="R249" s="101"/>
      <c r="S249" s="101"/>
      <c r="T249" s="101">
        <v>1</v>
      </c>
      <c r="U249" s="110"/>
      <c r="V249" s="110" t="s">
        <v>130</v>
      </c>
      <c r="W249" s="128" t="s">
        <v>31</v>
      </c>
      <c r="X249" s="106">
        <v>3</v>
      </c>
    </row>
    <row r="250" spans="1:24" x14ac:dyDescent="0.3">
      <c r="A250" s="11">
        <v>44757</v>
      </c>
      <c r="B250" s="101">
        <v>2</v>
      </c>
      <c r="C250" s="101" t="s">
        <v>127</v>
      </c>
      <c r="D250" s="101" t="s">
        <v>120</v>
      </c>
      <c r="E250" s="101">
        <v>5</v>
      </c>
      <c r="F250" s="101" t="s">
        <v>143</v>
      </c>
      <c r="G250" s="101" t="str">
        <f t="shared" si="11"/>
        <v>2CONOdonata</v>
      </c>
      <c r="H250" s="101" t="s">
        <v>19</v>
      </c>
      <c r="I250" s="112">
        <v>1</v>
      </c>
      <c r="J250" s="101" t="s">
        <v>20</v>
      </c>
      <c r="K250" s="101" t="s">
        <v>21</v>
      </c>
      <c r="L250" s="101" t="s">
        <v>116</v>
      </c>
      <c r="M250" s="101" t="s">
        <v>117</v>
      </c>
      <c r="N250" s="101" t="s">
        <v>131</v>
      </c>
      <c r="O250" s="101" t="s">
        <v>132</v>
      </c>
      <c r="P250" s="101"/>
      <c r="Q250" s="101"/>
      <c r="R250" s="101"/>
      <c r="S250" s="101"/>
      <c r="T250" s="101">
        <v>0</v>
      </c>
      <c r="U250" s="111"/>
      <c r="V250" s="111" t="s">
        <v>133</v>
      </c>
      <c r="W250" s="128" t="s">
        <v>134</v>
      </c>
      <c r="X250" s="106">
        <v>11</v>
      </c>
    </row>
    <row r="251" spans="1:24" x14ac:dyDescent="0.3">
      <c r="A251" s="13">
        <v>44757</v>
      </c>
      <c r="B251" s="3">
        <v>2</v>
      </c>
      <c r="C251" s="3" t="s">
        <v>127</v>
      </c>
      <c r="D251" s="3" t="s">
        <v>120</v>
      </c>
      <c r="E251" s="3">
        <v>5</v>
      </c>
      <c r="F251" s="3" t="s">
        <v>143</v>
      </c>
      <c r="G251" s="3" t="str">
        <f t="shared" si="11"/>
        <v>2CONOdonata</v>
      </c>
      <c r="H251" s="3" t="s">
        <v>19</v>
      </c>
      <c r="I251" s="14">
        <v>1</v>
      </c>
      <c r="J251" s="3" t="s">
        <v>20</v>
      </c>
      <c r="K251" s="3" t="s">
        <v>21</v>
      </c>
      <c r="L251" s="3" t="s">
        <v>116</v>
      </c>
      <c r="M251" s="3" t="s">
        <v>117</v>
      </c>
      <c r="N251" s="3" t="s">
        <v>133</v>
      </c>
      <c r="O251" s="3" t="s">
        <v>134</v>
      </c>
      <c r="P251" s="3"/>
      <c r="Q251" s="3"/>
      <c r="R251" s="3"/>
      <c r="S251" s="3"/>
      <c r="T251" s="3">
        <v>0</v>
      </c>
      <c r="U251" s="127" t="s">
        <v>152</v>
      </c>
      <c r="V251" s="17"/>
      <c r="W251" s="44"/>
      <c r="X251" s="107">
        <v>185</v>
      </c>
    </row>
    <row r="252" spans="1:24" x14ac:dyDescent="0.3">
      <c r="S252" s="2"/>
      <c r="T252" s="113">
        <f>SUM(T207:T251)</f>
        <v>185</v>
      </c>
    </row>
    <row r="257" spans="21:24" x14ac:dyDescent="0.3">
      <c r="U257" s="114" t="s">
        <v>159</v>
      </c>
      <c r="V257" s="115"/>
      <c r="W257" s="115"/>
      <c r="X257" s="116"/>
    </row>
    <row r="258" spans="21:24" x14ac:dyDescent="0.3">
      <c r="U258" s="117"/>
      <c r="V258" s="118"/>
      <c r="W258" s="118"/>
      <c r="X258" s="119"/>
    </row>
    <row r="259" spans="21:24" x14ac:dyDescent="0.3">
      <c r="U259" s="117"/>
      <c r="V259" s="118"/>
      <c r="W259" s="118"/>
      <c r="X259" s="119"/>
    </row>
    <row r="260" spans="21:24" x14ac:dyDescent="0.3">
      <c r="U260" s="117"/>
      <c r="V260" s="118"/>
      <c r="W260" s="118"/>
      <c r="X260" s="119"/>
    </row>
    <row r="261" spans="21:24" x14ac:dyDescent="0.3">
      <c r="U261" s="117"/>
      <c r="V261" s="118"/>
      <c r="W261" s="118"/>
      <c r="X261" s="119"/>
    </row>
    <row r="262" spans="21:24" x14ac:dyDescent="0.3">
      <c r="U262" s="117"/>
      <c r="V262" s="118"/>
      <c r="W262" s="118"/>
      <c r="X262" s="119"/>
    </row>
    <row r="263" spans="21:24" x14ac:dyDescent="0.3">
      <c r="U263" s="120"/>
      <c r="V263" s="121"/>
      <c r="W263" s="121"/>
      <c r="X263" s="122"/>
    </row>
  </sheetData>
  <autoFilter ref="A2:T133" xr:uid="{B6AB084F-32ED-4048-A375-53AD622005E3}">
    <filterColumn colId="6">
      <filters>
        <filter val="2CONOdonata"/>
      </filters>
    </filterColumn>
  </autoFilter>
  <mergeCells count="6">
    <mergeCell ref="U257:X263"/>
    <mergeCell ref="U206:X206"/>
    <mergeCell ref="U214:X214"/>
    <mergeCell ref="U205:X205"/>
    <mergeCell ref="U224:X224"/>
    <mergeCell ref="U241:X2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eg_1</vt:lpstr>
      <vt:lpstr>GPT_Q_1</vt:lpstr>
      <vt:lpstr>eg_2</vt:lpstr>
      <vt:lpstr>eg_2_csv</vt:lpstr>
      <vt:lpstr>eg_2.2</vt:lpstr>
      <vt:lpstr>eg_2.2_csv</vt:lpstr>
      <vt:lpstr>eg_3</vt:lpstr>
      <vt:lpstr>e.g.2.3</vt:lpstr>
      <vt:lpstr>e.g.2.4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Echeverria, Sebastian</dc:creator>
  <cp:lastModifiedBy>Echeverria, Sebastian</cp:lastModifiedBy>
  <dcterms:created xsi:type="dcterms:W3CDTF">2023-09-15T06:24:26Z</dcterms:created>
  <dcterms:modified xsi:type="dcterms:W3CDTF">2023-09-20T14:08:11Z</dcterms:modified>
</cp:coreProperties>
</file>